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3/Årsstatistikk/Tabeller/Til publisering/"/>
    </mc:Choice>
  </mc:AlternateContent>
  <xr:revisionPtr revIDLastSave="20" documentId="8_{CC75E634-7A43-4F9C-8D53-8467304C7A7E}" xr6:coauthVersionLast="47" xr6:coauthVersionMax="47" xr10:uidLastSave="{835B1E09-2E1B-4AC0-AF75-6C031E78C1CD}"/>
  <bookViews>
    <workbookView xWindow="-108" yWindow="-108" windowWidth="23256" windowHeight="12576" tabRatio="888" xr2:uid="{00000000-000D-0000-FFFF-FFFF00000000}"/>
  </bookViews>
  <sheets>
    <sheet name="Tab 1-16-A Fysioterapitilbud" sheetId="45" r:id="rId1"/>
    <sheet name="Tab 1-16-B Psykologer i byd." sheetId="46" r:id="rId2"/>
    <sheet name="Tab_3_1_B-A1-A7-Alder-beboere" sheetId="1" r:id="rId3"/>
    <sheet name="Tab_3_2-B-saksbeh_tider" sheetId="4" r:id="rId4"/>
    <sheet name="Tab_3-2-D-søkn_avsl_sykehj_pl" sheetId="28" r:id="rId5"/>
    <sheet name="Tab_3-2-E-klager_etter_avslag" sheetId="27" r:id="rId6"/>
    <sheet name="Tab 3-2-E-1 Saksbeh.tid klager" sheetId="30" r:id="rId7"/>
    <sheet name="Tab_3-2-F-alt_tilb" sheetId="26" r:id="rId8"/>
    <sheet name="3-2 G Søkn-avs avlastning i ins" sheetId="57" r:id="rId9"/>
    <sheet name="Tab_3-3-B_oppholdsdøgn" sheetId="10" r:id="rId10"/>
    <sheet name="Tab_3-3-C_opphdøgn_type_opphol" sheetId="11" r:id="rId11"/>
    <sheet name="Tab_3-4-Egenbet__i_inst_-HMS" sheetId="31" r:id="rId12"/>
    <sheet name="Tab_3_5_-_hjemmetjenester" sheetId="13" r:id="rId13"/>
    <sheet name="Tab_3_5B_-_Ant__vedtakstimer" sheetId="14" r:id="rId14"/>
    <sheet name="3-5-C Hverdrehab,avkl-m,akt.tid" sheetId="43" r:id="rId15"/>
    <sheet name="Tab_3_6_-_andel_mottakere_hj_tj" sheetId="15" r:id="rId16"/>
    <sheet name="Tab 3-7-saksb_tid-hjemmetjen" sheetId="16" r:id="rId17"/>
    <sheet name="Tab 3-7-B Klagebeh helsetj i hj" sheetId="52" r:id="rId18"/>
    <sheet name="3-7-C Klagebeh pb daglige gj.m" sheetId="51" r:id="rId19"/>
    <sheet name="3-7-D Klagebehandling pb oppl" sheetId="50" r:id="rId20"/>
    <sheet name="3-7-E Klagebehandling BPA" sheetId="49" r:id="rId21"/>
    <sheet name="3-7 A Kvalitet hj.tj" sheetId="32" r:id="rId22"/>
    <sheet name="Tab_3-8-A_dagsenter" sheetId="18" r:id="rId23"/>
    <sheet name="Tab 3-8-A-2 Dagakt.-demente" sheetId="44" r:id="rId24"/>
    <sheet name="3-8-B Trygghetsalarmer" sheetId="33" r:id="rId25"/>
    <sheet name="3-8-C Ernæringskartlegging" sheetId="48" r:id="rId26"/>
    <sheet name="Tab_3_9_-_omsorgsboliger" sheetId="19" r:id="rId27"/>
    <sheet name="Tab_3_9_B Søkn omsorg+" sheetId="37" r:id="rId28"/>
    <sheet name="Tab_3_9_C Klager omsorg+" sheetId="36" r:id="rId29"/>
    <sheet name="Tab 3-9-D Venteliste Omsorg +" sheetId="58" r:id="rId30"/>
    <sheet name="Tab_3-10-personer_med_utv_h_" sheetId="35" r:id="rId31"/>
    <sheet name="Tab_3-11-boforhold_for_utv_h_" sheetId="34" r:id="rId32"/>
    <sheet name="Tab_3-12-akt__for_psyk_utv_h_" sheetId="40" r:id="rId33"/>
    <sheet name="Tab_3-14-eldresentre_m_v_" sheetId="39" r:id="rId34"/>
    <sheet name="Tab 3-14 C Org. av seniorv.tj." sheetId="54" r:id="rId35"/>
    <sheet name="Ark1" sheetId="53" r:id="rId36"/>
    <sheet name="kriteriebefolkning" sheetId="24" r:id="rId37"/>
    <sheet name="Ark2" sheetId="55" r:id="rId38"/>
  </sheets>
  <externalReferences>
    <externalReference r:id="rId39"/>
    <externalReference r:id="rId40"/>
    <externalReference r:id="rId41"/>
    <externalReference r:id="rId42"/>
  </externalReferences>
  <definedNames>
    <definedName name="tall1">'[1]MAL2T-2003B_XLS'!$G$7:$G$731</definedName>
    <definedName name="_xlnm.Print_Area" localSheetId="36">kriteriebefolkning!$A$1:$U$22</definedName>
    <definedName name="_xlnm.Print_Area" localSheetId="4">'Tab_3-2-D-søkn_avsl_sykehj_pl'!$A$7:$R$67</definedName>
    <definedName name="_xlnm.Print_Area" localSheetId="10">'Tab_3-3-C_opphdøgn_type_opphol'!$A$1:$P$159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9" l="1"/>
  <c r="D26" i="51"/>
  <c r="E26" i="51"/>
  <c r="F26" i="51"/>
  <c r="G26" i="51"/>
  <c r="H26" i="51"/>
  <c r="I26" i="51"/>
  <c r="J26" i="51"/>
  <c r="K26" i="51"/>
  <c r="L26" i="51"/>
  <c r="M26" i="51"/>
  <c r="N26" i="51"/>
  <c r="O26" i="51"/>
  <c r="K251" i="19"/>
  <c r="J251" i="19"/>
  <c r="I251" i="19"/>
  <c r="H251" i="19"/>
  <c r="F251" i="19"/>
  <c r="E251" i="19"/>
  <c r="D251" i="19"/>
  <c r="C251" i="19"/>
  <c r="K219" i="19"/>
  <c r="J219" i="19"/>
  <c r="I219" i="19"/>
  <c r="H219" i="19"/>
  <c r="F219" i="19"/>
  <c r="E219" i="19"/>
  <c r="D219" i="19"/>
  <c r="C219" i="19"/>
  <c r="K187" i="19"/>
  <c r="J187" i="19"/>
  <c r="I187" i="19"/>
  <c r="H187" i="19"/>
  <c r="F187" i="19"/>
  <c r="E187" i="19"/>
  <c r="D187" i="19"/>
  <c r="C187" i="19"/>
  <c r="K156" i="19"/>
  <c r="J156" i="19"/>
  <c r="I156" i="19"/>
  <c r="H156" i="19"/>
  <c r="F156" i="19"/>
  <c r="E156" i="19"/>
  <c r="D156" i="19"/>
  <c r="C156" i="19"/>
  <c r="K125" i="19"/>
  <c r="J125" i="19"/>
  <c r="I125" i="19"/>
  <c r="H125" i="19"/>
  <c r="F125" i="19"/>
  <c r="E125" i="19"/>
  <c r="D125" i="19"/>
  <c r="C125" i="19"/>
  <c r="K94" i="19"/>
  <c r="J94" i="19"/>
  <c r="I94" i="19"/>
  <c r="H94" i="19"/>
  <c r="F94" i="19"/>
  <c r="E94" i="19"/>
  <c r="D94" i="19"/>
  <c r="C94" i="19"/>
  <c r="H13" i="40"/>
  <c r="J13" i="35"/>
  <c r="J14" i="35"/>
  <c r="F13" i="35"/>
  <c r="F14" i="35"/>
  <c r="I15" i="35"/>
  <c r="H15" i="35"/>
  <c r="G15" i="35"/>
  <c r="E15" i="35"/>
  <c r="D15" i="35"/>
  <c r="C15" i="35"/>
  <c r="K24" i="44" l="1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9" i="44"/>
  <c r="E25" i="58" l="1"/>
  <c r="D25" i="58"/>
  <c r="C25" i="58"/>
  <c r="A4" i="58"/>
  <c r="I11" i="36"/>
  <c r="I12" i="36"/>
  <c r="I13" i="36"/>
  <c r="I14" i="36"/>
  <c r="I15" i="36"/>
  <c r="I16" i="36"/>
  <c r="I25" i="36" s="1"/>
  <c r="I17" i="36"/>
  <c r="I18" i="36"/>
  <c r="I19" i="36"/>
  <c r="I20" i="36"/>
  <c r="I21" i="36"/>
  <c r="I22" i="36"/>
  <c r="I23" i="36"/>
  <c r="I24" i="36"/>
  <c r="I10" i="36"/>
  <c r="D25" i="36"/>
  <c r="E25" i="36"/>
  <c r="F25" i="36"/>
  <c r="G25" i="36"/>
  <c r="H25" i="36"/>
  <c r="J25" i="36"/>
  <c r="K25" i="36"/>
  <c r="L25" i="36"/>
  <c r="M10" i="44"/>
  <c r="M11" i="44"/>
  <c r="M12" i="44"/>
  <c r="M13" i="44"/>
  <c r="M14" i="44"/>
  <c r="M15" i="44"/>
  <c r="M16" i="44"/>
  <c r="M17" i="44"/>
  <c r="M18" i="44"/>
  <c r="M19" i="44"/>
  <c r="M20" i="44"/>
  <c r="M21" i="44"/>
  <c r="M22" i="44"/>
  <c r="M23" i="44"/>
  <c r="M24" i="44"/>
  <c r="M9" i="44"/>
  <c r="Q24" i="44"/>
  <c r="Q25" i="44"/>
  <c r="Q26" i="44"/>
  <c r="Q27" i="44"/>
  <c r="Q28" i="44"/>
  <c r="Q29" i="44"/>
  <c r="Q30" i="44"/>
  <c r="Q31" i="44"/>
  <c r="R10" i="44"/>
  <c r="R11" i="44"/>
  <c r="R12" i="44"/>
  <c r="R13" i="44"/>
  <c r="R14" i="44"/>
  <c r="R15" i="44"/>
  <c r="R16" i="44"/>
  <c r="R17" i="44"/>
  <c r="R18" i="44"/>
  <c r="R19" i="44"/>
  <c r="R20" i="44"/>
  <c r="R21" i="44"/>
  <c r="R22" i="44"/>
  <c r="R23" i="44"/>
  <c r="R24" i="44"/>
  <c r="R25" i="44"/>
  <c r="R26" i="44"/>
  <c r="R27" i="44"/>
  <c r="R28" i="44"/>
  <c r="R29" i="44"/>
  <c r="R30" i="44"/>
  <c r="R31" i="44"/>
  <c r="R9" i="44"/>
  <c r="E26" i="49"/>
  <c r="F26" i="49"/>
  <c r="G26" i="49"/>
  <c r="H26" i="49"/>
  <c r="I26" i="49"/>
  <c r="J26" i="49"/>
  <c r="K26" i="49"/>
  <c r="L26" i="49"/>
  <c r="M26" i="49"/>
  <c r="N26" i="49"/>
  <c r="O26" i="49"/>
  <c r="P25" i="49"/>
  <c r="P24" i="49"/>
  <c r="P23" i="49"/>
  <c r="P22" i="49"/>
  <c r="P21" i="49"/>
  <c r="P20" i="49"/>
  <c r="P19" i="49"/>
  <c r="P18" i="49"/>
  <c r="P17" i="49"/>
  <c r="P16" i="49"/>
  <c r="P15" i="49"/>
  <c r="P14" i="49"/>
  <c r="P13" i="49"/>
  <c r="P12" i="49"/>
  <c r="P11" i="49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2" i="52"/>
  <c r="P13" i="52"/>
  <c r="P14" i="52"/>
  <c r="P15" i="52"/>
  <c r="P16" i="52"/>
  <c r="P17" i="52"/>
  <c r="P18" i="52"/>
  <c r="P19" i="52"/>
  <c r="P20" i="52"/>
  <c r="P21" i="52"/>
  <c r="P22" i="52"/>
  <c r="P23" i="52"/>
  <c r="P24" i="52"/>
  <c r="P25" i="52"/>
  <c r="P26" i="52"/>
  <c r="P11" i="52"/>
  <c r="D26" i="52"/>
  <c r="E26" i="52"/>
  <c r="F26" i="52"/>
  <c r="G26" i="52"/>
  <c r="H26" i="52"/>
  <c r="I26" i="52"/>
  <c r="J26" i="52"/>
  <c r="K26" i="52"/>
  <c r="L26" i="52"/>
  <c r="M26" i="52"/>
  <c r="N26" i="52"/>
  <c r="O26" i="52"/>
  <c r="I25" i="57" l="1"/>
  <c r="H25" i="57"/>
  <c r="G25" i="57"/>
  <c r="F25" i="57"/>
  <c r="E25" i="57"/>
  <c r="J25" i="57" s="1"/>
  <c r="D25" i="57"/>
  <c r="C25" i="57"/>
  <c r="J24" i="57"/>
  <c r="J23" i="57"/>
  <c r="J22" i="57"/>
  <c r="J21" i="57"/>
  <c r="J20" i="57"/>
  <c r="J19" i="57"/>
  <c r="J18" i="57"/>
  <c r="J17" i="57"/>
  <c r="J16" i="57"/>
  <c r="J15" i="57"/>
  <c r="J14" i="57"/>
  <c r="J13" i="57"/>
  <c r="J12" i="57"/>
  <c r="J11" i="57"/>
  <c r="J10" i="57"/>
  <c r="A5" i="57"/>
  <c r="A4" i="57"/>
  <c r="S24" i="43" l="1"/>
  <c r="W59" i="13"/>
  <c r="E55" i="13"/>
  <c r="D55" i="13"/>
  <c r="C55" i="13"/>
  <c r="E54" i="13"/>
  <c r="D54" i="13"/>
  <c r="C54" i="13"/>
  <c r="E53" i="13"/>
  <c r="D53" i="13"/>
  <c r="C53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E47" i="13"/>
  <c r="D47" i="13"/>
  <c r="C47" i="13"/>
  <c r="E46" i="13"/>
  <c r="D46" i="13"/>
  <c r="C46" i="13"/>
  <c r="E45" i="13"/>
  <c r="D45" i="13"/>
  <c r="C45" i="13"/>
  <c r="E44" i="13"/>
  <c r="D44" i="13"/>
  <c r="C44" i="13"/>
  <c r="E43" i="13"/>
  <c r="D43" i="13"/>
  <c r="C43" i="13"/>
  <c r="E42" i="13"/>
  <c r="D42" i="13"/>
  <c r="C42" i="13"/>
  <c r="E41" i="13"/>
  <c r="D41" i="13"/>
  <c r="C41" i="13"/>
  <c r="F24" i="30"/>
  <c r="E24" i="30"/>
  <c r="D24" i="30"/>
  <c r="C24" i="30"/>
  <c r="H89" i="28"/>
  <c r="G89" i="28"/>
  <c r="F89" i="28"/>
  <c r="E89" i="28"/>
  <c r="D89" i="28"/>
  <c r="C89" i="28"/>
  <c r="I114" i="1"/>
  <c r="C86" i="1"/>
  <c r="C56" i="13" l="1"/>
  <c r="D56" i="13"/>
  <c r="E56" i="13"/>
  <c r="M37" i="27" l="1"/>
  <c r="M36" i="27"/>
  <c r="M48" i="27"/>
  <c r="M47" i="27"/>
  <c r="M40" i="27"/>
  <c r="M35" i="27"/>
  <c r="A5" i="27"/>
  <c r="M13" i="27"/>
  <c r="M14" i="27"/>
  <c r="M15" i="27"/>
  <c r="M16" i="27"/>
  <c r="M17" i="27"/>
  <c r="M18" i="27"/>
  <c r="M19" i="27"/>
  <c r="M21" i="27"/>
  <c r="M22" i="27"/>
  <c r="M23" i="27"/>
  <c r="M24" i="27"/>
  <c r="M26" i="27"/>
  <c r="M11" i="27"/>
  <c r="P50" i="27"/>
  <c r="O50" i="27"/>
  <c r="N50" i="27"/>
  <c r="L50" i="27"/>
  <c r="K50" i="27"/>
  <c r="J50" i="27"/>
  <c r="I50" i="27"/>
  <c r="H50" i="27"/>
  <c r="G50" i="27"/>
  <c r="F50" i="27"/>
  <c r="E50" i="27"/>
  <c r="M50" i="27" s="1"/>
  <c r="D50" i="27"/>
  <c r="C50" i="27"/>
  <c r="J23" i="45" l="1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9" i="45"/>
  <c r="N10" i="10" l="1"/>
  <c r="M39" i="19" l="1"/>
  <c r="M38" i="19"/>
  <c r="Q10" i="44" l="1"/>
  <c r="Q11" i="44"/>
  <c r="Q12" i="44"/>
  <c r="Q13" i="44"/>
  <c r="Q14" i="44"/>
  <c r="Q15" i="44"/>
  <c r="Q16" i="44"/>
  <c r="Q17" i="44"/>
  <c r="Q18" i="44"/>
  <c r="Q19" i="44"/>
  <c r="Q20" i="44"/>
  <c r="Q21" i="44"/>
  <c r="Q22" i="44"/>
  <c r="Q23" i="44"/>
  <c r="Q9" i="44"/>
  <c r="S34" i="55" l="1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S33" i="55"/>
  <c r="R33" i="55"/>
  <c r="Q33" i="55"/>
  <c r="P33" i="55"/>
  <c r="O33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S31" i="55"/>
  <c r="R31" i="55"/>
  <c r="Q31" i="55"/>
  <c r="P31" i="55"/>
  <c r="O31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S30" i="55"/>
  <c r="R30" i="55"/>
  <c r="Q30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S29" i="55"/>
  <c r="R29" i="55"/>
  <c r="Q29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S26" i="55"/>
  <c r="R26" i="55"/>
  <c r="Q26" i="55"/>
  <c r="P26" i="55"/>
  <c r="O26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3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AF19" i="55"/>
  <c r="AE19" i="55"/>
  <c r="AD19" i="55"/>
  <c r="AA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AF18" i="55"/>
  <c r="AE18" i="55"/>
  <c r="AD18" i="55"/>
  <c r="AA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AF17" i="55"/>
  <c r="AE17" i="55"/>
  <c r="AD17" i="55"/>
  <c r="AA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AF16" i="55"/>
  <c r="AE16" i="55"/>
  <c r="AD16" i="55"/>
  <c r="AA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F15" i="55"/>
  <c r="AE15" i="55"/>
  <c r="AD15" i="55"/>
  <c r="AA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AF14" i="55"/>
  <c r="AE14" i="55"/>
  <c r="AD14" i="55"/>
  <c r="AA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AF13" i="55"/>
  <c r="AE13" i="55"/>
  <c r="AD13" i="55"/>
  <c r="AA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AF12" i="55"/>
  <c r="AE12" i="55"/>
  <c r="AD12" i="55"/>
  <c r="AA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AF11" i="55"/>
  <c r="AE11" i="55"/>
  <c r="AD11" i="55"/>
  <c r="AA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AF10" i="55"/>
  <c r="AE10" i="55"/>
  <c r="AD10" i="55"/>
  <c r="AA10" i="55"/>
  <c r="S10" i="55"/>
  <c r="R10" i="55"/>
  <c r="Q10" i="55"/>
  <c r="P10" i="55"/>
  <c r="O10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AF9" i="55"/>
  <c r="AE9" i="55"/>
  <c r="AD9" i="55"/>
  <c r="AA9" i="55"/>
  <c r="S9" i="55"/>
  <c r="R9" i="55"/>
  <c r="Q9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AF8" i="55"/>
  <c r="AE8" i="55"/>
  <c r="AD8" i="55"/>
  <c r="AA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AF7" i="55"/>
  <c r="AE7" i="55"/>
  <c r="AD7" i="55"/>
  <c r="AA7" i="55"/>
  <c r="S7" i="55"/>
  <c r="R7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AF6" i="55"/>
  <c r="AE6" i="55"/>
  <c r="AD6" i="55"/>
  <c r="AA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AF5" i="55"/>
  <c r="AF4" i="55" s="1"/>
  <c r="AE5" i="55"/>
  <c r="AD5" i="55"/>
  <c r="AA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D5" i="55"/>
  <c r="C5" i="55"/>
  <c r="AE4" i="55"/>
  <c r="AD4" i="55"/>
  <c r="Z4" i="55"/>
  <c r="Y4" i="55"/>
  <c r="X4" i="55"/>
  <c r="W4" i="55"/>
  <c r="V4" i="55"/>
  <c r="U4" i="55"/>
  <c r="AA4" i="55" s="1"/>
  <c r="S13" i="43"/>
  <c r="T9" i="43"/>
  <c r="U9" i="43"/>
  <c r="T10" i="43"/>
  <c r="U10" i="43"/>
  <c r="T11" i="43"/>
  <c r="U11" i="43"/>
  <c r="T12" i="43"/>
  <c r="U12" i="43"/>
  <c r="T13" i="43"/>
  <c r="U13" i="43"/>
  <c r="T14" i="43"/>
  <c r="U14" i="43"/>
  <c r="T15" i="43"/>
  <c r="U15" i="43"/>
  <c r="T16" i="43"/>
  <c r="U16" i="43"/>
  <c r="T17" i="43"/>
  <c r="U17" i="43"/>
  <c r="T18" i="43"/>
  <c r="U18" i="43"/>
  <c r="T19" i="43"/>
  <c r="U19" i="43"/>
  <c r="T20" i="43"/>
  <c r="U20" i="43"/>
  <c r="T21" i="43"/>
  <c r="U21" i="43"/>
  <c r="T22" i="43"/>
  <c r="U22" i="43"/>
  <c r="T23" i="43"/>
  <c r="U23" i="43"/>
  <c r="S10" i="43"/>
  <c r="S11" i="43"/>
  <c r="S12" i="43"/>
  <c r="S14" i="43"/>
  <c r="S15" i="43"/>
  <c r="S16" i="43"/>
  <c r="S17" i="43"/>
  <c r="S18" i="43"/>
  <c r="S19" i="43"/>
  <c r="S20" i="43"/>
  <c r="S21" i="43"/>
  <c r="S22" i="43"/>
  <c r="S23" i="43"/>
  <c r="S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G13" i="43"/>
  <c r="G14" i="43"/>
  <c r="G15" i="43"/>
  <c r="G16" i="43"/>
  <c r="G17" i="43"/>
  <c r="G18" i="43"/>
  <c r="G19" i="43"/>
  <c r="G20" i="43"/>
  <c r="G21" i="43"/>
  <c r="G22" i="43"/>
  <c r="G23" i="43"/>
  <c r="F15" i="43"/>
  <c r="F16" i="43"/>
  <c r="F17" i="43"/>
  <c r="F18" i="43"/>
  <c r="F19" i="43"/>
  <c r="F20" i="43"/>
  <c r="F21" i="43"/>
  <c r="F22" i="43"/>
  <c r="F23" i="43"/>
  <c r="F14" i="43"/>
  <c r="C24" i="43"/>
  <c r="B26" i="55" l="1"/>
  <c r="S4" i="55"/>
  <c r="G4" i="55"/>
  <c r="K4" i="55"/>
  <c r="O4" i="55"/>
  <c r="B30" i="55"/>
  <c r="D4" i="55"/>
  <c r="H4" i="55"/>
  <c r="L4" i="55"/>
  <c r="P4" i="55"/>
  <c r="B8" i="55"/>
  <c r="B12" i="55"/>
  <c r="B16" i="55"/>
  <c r="E35" i="55"/>
  <c r="I35" i="55"/>
  <c r="M35" i="55"/>
  <c r="Q35" i="55"/>
  <c r="B34" i="55"/>
  <c r="B32" i="55"/>
  <c r="B5" i="55"/>
  <c r="F4" i="55"/>
  <c r="J4" i="55"/>
  <c r="N4" i="55"/>
  <c r="R4" i="55"/>
  <c r="B9" i="55"/>
  <c r="B13" i="55"/>
  <c r="B17" i="55"/>
  <c r="D35" i="55"/>
  <c r="H35" i="55"/>
  <c r="L35" i="55"/>
  <c r="P35" i="55"/>
  <c r="B20" i="55"/>
  <c r="B7" i="55"/>
  <c r="B11" i="55"/>
  <c r="B15" i="55"/>
  <c r="B19" i="55"/>
  <c r="F35" i="55"/>
  <c r="J35" i="55"/>
  <c r="N35" i="55"/>
  <c r="R35" i="55"/>
  <c r="B33" i="55"/>
  <c r="C4" i="55"/>
  <c r="B6" i="55"/>
  <c r="I4" i="55"/>
  <c r="M4" i="55"/>
  <c r="Q4" i="55"/>
  <c r="B10" i="55"/>
  <c r="B14" i="55"/>
  <c r="B18" i="55"/>
  <c r="C35" i="55"/>
  <c r="G35" i="55"/>
  <c r="K35" i="55"/>
  <c r="O35" i="55"/>
  <c r="S35" i="55"/>
  <c r="B31" i="55"/>
  <c r="E4" i="55"/>
  <c r="B29" i="55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B35" i="55" l="1"/>
  <c r="B4" i="55"/>
  <c r="Q13" i="18" l="1"/>
  <c r="N10" i="18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N15" i="18"/>
  <c r="O15" i="18"/>
  <c r="P15" i="18"/>
  <c r="N16" i="18"/>
  <c r="O16" i="18"/>
  <c r="P16" i="18"/>
  <c r="N17" i="18"/>
  <c r="O17" i="18"/>
  <c r="P17" i="18"/>
  <c r="N18" i="18"/>
  <c r="O18" i="18"/>
  <c r="P18" i="18"/>
  <c r="N19" i="18"/>
  <c r="O19" i="18"/>
  <c r="P19" i="18"/>
  <c r="N20" i="18"/>
  <c r="O20" i="18"/>
  <c r="P20" i="18"/>
  <c r="N21" i="18"/>
  <c r="O21" i="18"/>
  <c r="P21" i="18"/>
  <c r="N22" i="18"/>
  <c r="O22" i="18"/>
  <c r="P22" i="18"/>
  <c r="N23" i="18"/>
  <c r="O23" i="18"/>
  <c r="P23" i="18"/>
  <c r="N24" i="18"/>
  <c r="O24" i="18"/>
  <c r="P24" i="18"/>
  <c r="Q11" i="18"/>
  <c r="Q12" i="18"/>
  <c r="Q14" i="18"/>
  <c r="Q15" i="18"/>
  <c r="Q16" i="18"/>
  <c r="Q17" i="18"/>
  <c r="Q18" i="18"/>
  <c r="Q19" i="18"/>
  <c r="Q20" i="18"/>
  <c r="Q21" i="18"/>
  <c r="Q22" i="18"/>
  <c r="Q23" i="18"/>
  <c r="Q24" i="18"/>
  <c r="Q10" i="18"/>
  <c r="C22" i="54"/>
  <c r="D22" i="54"/>
  <c r="E22" i="54"/>
  <c r="F22" i="54"/>
  <c r="P26" i="35" l="1"/>
  <c r="P319" i="19" l="1"/>
  <c r="O319" i="19"/>
  <c r="N319" i="19"/>
  <c r="M319" i="19"/>
  <c r="P318" i="19"/>
  <c r="O318" i="19"/>
  <c r="N318" i="19"/>
  <c r="M318" i="19"/>
  <c r="P317" i="19"/>
  <c r="O317" i="19"/>
  <c r="N317" i="19"/>
  <c r="M317" i="19"/>
  <c r="P316" i="19"/>
  <c r="O316" i="19"/>
  <c r="N316" i="19"/>
  <c r="M316" i="19"/>
  <c r="P315" i="19"/>
  <c r="O315" i="19"/>
  <c r="N315" i="19"/>
  <c r="M315" i="19"/>
  <c r="P314" i="19"/>
  <c r="O314" i="19"/>
  <c r="N314" i="19"/>
  <c r="M314" i="19"/>
  <c r="P313" i="19"/>
  <c r="O313" i="19"/>
  <c r="N313" i="19"/>
  <c r="M313" i="19"/>
  <c r="P312" i="19"/>
  <c r="O312" i="19"/>
  <c r="N312" i="19"/>
  <c r="M312" i="19"/>
  <c r="P311" i="19"/>
  <c r="O311" i="19"/>
  <c r="N311" i="19"/>
  <c r="M311" i="19"/>
  <c r="P310" i="19"/>
  <c r="O310" i="19"/>
  <c r="N310" i="19"/>
  <c r="M310" i="19"/>
  <c r="P309" i="19"/>
  <c r="O309" i="19"/>
  <c r="N309" i="19"/>
  <c r="M309" i="19"/>
  <c r="P308" i="19"/>
  <c r="O308" i="19"/>
  <c r="N308" i="19"/>
  <c r="M308" i="19"/>
  <c r="P307" i="19"/>
  <c r="O307" i="19"/>
  <c r="N307" i="19"/>
  <c r="M307" i="19"/>
  <c r="P306" i="19"/>
  <c r="O306" i="19"/>
  <c r="N306" i="19"/>
  <c r="M306" i="19"/>
  <c r="P305" i="19"/>
  <c r="O305" i="19"/>
  <c r="N305" i="19"/>
  <c r="M305" i="19"/>
  <c r="G305" i="19"/>
  <c r="L305" i="19"/>
  <c r="G306" i="19"/>
  <c r="L306" i="19"/>
  <c r="G307" i="19"/>
  <c r="L307" i="19"/>
  <c r="G308" i="19"/>
  <c r="L308" i="19"/>
  <c r="L116" i="19"/>
  <c r="M116" i="19"/>
  <c r="N116" i="19"/>
  <c r="O116" i="19"/>
  <c r="P116" i="19"/>
  <c r="L117" i="19"/>
  <c r="M117" i="19"/>
  <c r="N117" i="19"/>
  <c r="O117" i="19"/>
  <c r="P117" i="19"/>
  <c r="L118" i="19"/>
  <c r="M118" i="19"/>
  <c r="N118" i="19"/>
  <c r="O118" i="19"/>
  <c r="P118" i="19"/>
  <c r="L119" i="19"/>
  <c r="M119" i="19"/>
  <c r="N119" i="19"/>
  <c r="O119" i="19"/>
  <c r="P119" i="19"/>
  <c r="E25" i="48"/>
  <c r="E26" i="48"/>
  <c r="E24" i="48"/>
  <c r="Q307" i="19" l="1"/>
  <c r="Q305" i="19"/>
  <c r="Q308" i="19"/>
  <c r="Q306" i="19"/>
  <c r="Q117" i="19"/>
  <c r="Q119" i="19"/>
  <c r="Q116" i="19"/>
  <c r="Q118" i="19"/>
  <c r="C26" i="52"/>
  <c r="B4" i="52"/>
  <c r="A4" i="52"/>
  <c r="C26" i="51"/>
  <c r="B4" i="51"/>
  <c r="A4" i="51"/>
  <c r="C26" i="50"/>
  <c r="B4" i="50"/>
  <c r="A4" i="50"/>
  <c r="P26" i="51" l="1"/>
  <c r="B4" i="49"/>
  <c r="A4" i="49"/>
  <c r="P26" i="49"/>
  <c r="D26" i="49"/>
  <c r="C26" i="49"/>
  <c r="P46" i="11"/>
  <c r="P47" i="11"/>
  <c r="P48" i="11"/>
  <c r="O10" i="10" l="1"/>
  <c r="K8" i="26"/>
  <c r="K9" i="26"/>
  <c r="K10" i="26"/>
  <c r="K11" i="26"/>
  <c r="K12" i="26"/>
  <c r="K13" i="26"/>
  <c r="K14" i="26"/>
  <c r="K15" i="26"/>
  <c r="U8" i="28"/>
  <c r="K25" i="28"/>
  <c r="L25" i="28"/>
  <c r="M25" i="28"/>
  <c r="N25" i="28"/>
  <c r="O25" i="28"/>
  <c r="P25" i="28"/>
  <c r="Q25" i="28"/>
  <c r="J10" i="28"/>
  <c r="J11" i="28"/>
  <c r="J12" i="28"/>
  <c r="J13" i="28"/>
  <c r="J14" i="28"/>
  <c r="J15" i="28"/>
  <c r="J16" i="28"/>
  <c r="F114" i="1" l="1"/>
  <c r="G114" i="1"/>
  <c r="H114" i="1"/>
  <c r="H88" i="1"/>
  <c r="G88" i="1"/>
  <c r="F88" i="1"/>
  <c r="H23" i="33"/>
  <c r="G23" i="33"/>
  <c r="F23" i="33"/>
  <c r="E23" i="33"/>
  <c r="D23" i="33"/>
  <c r="C23" i="33"/>
  <c r="A3" i="33"/>
  <c r="I88" i="1" l="1"/>
  <c r="E8" i="15" l="1"/>
  <c r="G57" i="43" l="1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39" i="43"/>
  <c r="H57" i="43"/>
  <c r="F57" i="43"/>
  <c r="A3" i="43" l="1"/>
  <c r="A5" i="43"/>
  <c r="G129" i="14"/>
  <c r="E129" i="14" l="1"/>
  <c r="E24" i="14" l="1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F25" i="13" l="1"/>
  <c r="G25" i="13"/>
  <c r="D148" i="11" l="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C148" i="11"/>
  <c r="I120" i="1" l="1"/>
  <c r="N12" i="35" l="1"/>
  <c r="U12" i="35" s="1"/>
  <c r="N13" i="35"/>
  <c r="U13" i="35" s="1"/>
  <c r="N14" i="35"/>
  <c r="U14" i="35" s="1"/>
  <c r="N15" i="35"/>
  <c r="U15" i="35" s="1"/>
  <c r="N16" i="35"/>
  <c r="U16" i="35" s="1"/>
  <c r="N17" i="35"/>
  <c r="U17" i="35" s="1"/>
  <c r="N18" i="35"/>
  <c r="U18" i="35" s="1"/>
  <c r="N19" i="35"/>
  <c r="U19" i="35" s="1"/>
  <c r="N20" i="35"/>
  <c r="U20" i="35" s="1"/>
  <c r="N21" i="35"/>
  <c r="U21" i="35" s="1"/>
  <c r="N22" i="35"/>
  <c r="U22" i="35" s="1"/>
  <c r="N23" i="35"/>
  <c r="U23" i="35" s="1"/>
  <c r="N24" i="35"/>
  <c r="U24" i="35" s="1"/>
  <c r="N25" i="35"/>
  <c r="U25" i="35" s="1"/>
  <c r="N11" i="35"/>
  <c r="U11" i="35" l="1"/>
  <c r="S11" i="35"/>
  <c r="S25" i="35"/>
  <c r="S24" i="35"/>
  <c r="S14" i="35"/>
  <c r="S17" i="35"/>
  <c r="S16" i="35"/>
  <c r="S15" i="35"/>
  <c r="S21" i="35"/>
  <c r="S13" i="35"/>
  <c r="S19" i="35"/>
  <c r="S18" i="35"/>
  <c r="S23" i="35"/>
  <c r="S22" i="35"/>
  <c r="S20" i="35"/>
  <c r="S12" i="35"/>
  <c r="N26" i="35"/>
  <c r="U26" i="35" s="1"/>
  <c r="S26" i="35" l="1"/>
  <c r="H22" i="40"/>
  <c r="J10" i="37"/>
  <c r="J11" i="37"/>
  <c r="J12" i="37"/>
  <c r="J13" i="37"/>
  <c r="J14" i="37"/>
  <c r="J15" i="37"/>
  <c r="J16" i="37"/>
  <c r="K25" i="18" l="1"/>
  <c r="J25" i="18"/>
  <c r="F9" i="15" l="1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8" i="15"/>
  <c r="C12" i="15"/>
  <c r="C13" i="15"/>
  <c r="C14" i="15"/>
  <c r="C15" i="15"/>
  <c r="C16" i="15"/>
  <c r="C17" i="15"/>
  <c r="C18" i="15"/>
  <c r="C19" i="15"/>
  <c r="C20" i="15"/>
  <c r="C21" i="15"/>
  <c r="C22" i="15"/>
  <c r="C9" i="15"/>
  <c r="C10" i="15"/>
  <c r="C11" i="15"/>
  <c r="C8" i="15"/>
  <c r="A4" i="43"/>
  <c r="A2" i="43"/>
  <c r="U24" i="43" l="1"/>
  <c r="T24" i="43"/>
  <c r="W23" i="43"/>
  <c r="V23" i="43"/>
  <c r="W22" i="43"/>
  <c r="V22" i="43"/>
  <c r="W21" i="43"/>
  <c r="V21" i="43"/>
  <c r="W20" i="43"/>
  <c r="V20" i="43"/>
  <c r="W19" i="43"/>
  <c r="V19" i="43"/>
  <c r="W18" i="43"/>
  <c r="V18" i="43"/>
  <c r="W17" i="43"/>
  <c r="V17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M24" i="43"/>
  <c r="L24" i="43"/>
  <c r="K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N9" i="43"/>
  <c r="O24" i="43" l="1"/>
  <c r="W24" i="43"/>
  <c r="V24" i="43"/>
  <c r="N24" i="43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14" i="14"/>
  <c r="E61" i="14" l="1"/>
  <c r="X10" i="13" l="1"/>
  <c r="N24" i="13" l="1"/>
  <c r="H24" i="13"/>
  <c r="N23" i="13"/>
  <c r="H23" i="13"/>
  <c r="N22" i="13"/>
  <c r="H22" i="13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E7" i="48" l="1"/>
  <c r="G26" i="35" l="1"/>
  <c r="D22" i="48" l="1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H11" i="40" l="1"/>
  <c r="H12" i="40"/>
  <c r="H14" i="40"/>
  <c r="H15" i="40"/>
  <c r="H16" i="40"/>
  <c r="H17" i="40"/>
  <c r="H18" i="40"/>
  <c r="H19" i="40"/>
  <c r="H20" i="40"/>
  <c r="H21" i="40"/>
  <c r="H23" i="40"/>
  <c r="H24" i="40"/>
  <c r="H25" i="40"/>
  <c r="I26" i="35" l="1"/>
  <c r="H26" i="35"/>
  <c r="E26" i="35"/>
  <c r="D26" i="35"/>
  <c r="C26" i="35"/>
  <c r="J25" i="35"/>
  <c r="F25" i="35"/>
  <c r="J24" i="35"/>
  <c r="F24" i="35"/>
  <c r="J23" i="35"/>
  <c r="F23" i="35"/>
  <c r="J22" i="35"/>
  <c r="F22" i="35"/>
  <c r="J21" i="35"/>
  <c r="F21" i="35"/>
  <c r="J20" i="35"/>
  <c r="F20" i="35"/>
  <c r="J19" i="35"/>
  <c r="F19" i="35"/>
  <c r="J18" i="35"/>
  <c r="F18" i="35"/>
  <c r="J17" i="35"/>
  <c r="F17" i="35"/>
  <c r="J16" i="35"/>
  <c r="F16" i="35"/>
  <c r="J15" i="35"/>
  <c r="F15" i="35"/>
  <c r="J12" i="35"/>
  <c r="F12" i="35"/>
  <c r="J11" i="35"/>
  <c r="F11" i="35"/>
  <c r="A4" i="35"/>
  <c r="Q26" i="35" l="1"/>
  <c r="J26" i="35"/>
  <c r="F26" i="35"/>
  <c r="L25" i="18" l="1"/>
  <c r="H22" i="15" l="1"/>
  <c r="H18" i="15"/>
  <c r="H14" i="15"/>
  <c r="H10" i="15"/>
  <c r="H21" i="15"/>
  <c r="H13" i="15"/>
  <c r="H9" i="15"/>
  <c r="H17" i="15"/>
  <c r="H8" i="15"/>
  <c r="H19" i="15"/>
  <c r="H15" i="15"/>
  <c r="H11" i="15"/>
  <c r="H20" i="15"/>
  <c r="H16" i="15"/>
  <c r="H12" i="15"/>
  <c r="AG25" i="13" l="1"/>
  <c r="C80" i="14" l="1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79" i="14"/>
  <c r="C10" i="14" s="1"/>
  <c r="E54" i="43" l="1"/>
  <c r="D54" i="43"/>
  <c r="C54" i="43"/>
  <c r="H53" i="43"/>
  <c r="F53" i="43"/>
  <c r="H52" i="43"/>
  <c r="F52" i="43"/>
  <c r="H51" i="43"/>
  <c r="F51" i="43"/>
  <c r="H50" i="43"/>
  <c r="F50" i="43"/>
  <c r="H49" i="43"/>
  <c r="F49" i="43"/>
  <c r="H48" i="43"/>
  <c r="F48" i="43"/>
  <c r="H47" i="43"/>
  <c r="F47" i="43"/>
  <c r="H46" i="43"/>
  <c r="F46" i="43"/>
  <c r="H45" i="43"/>
  <c r="F45" i="43"/>
  <c r="H44" i="43"/>
  <c r="F44" i="43"/>
  <c r="H43" i="43"/>
  <c r="F43" i="43"/>
  <c r="H42" i="43"/>
  <c r="F42" i="43"/>
  <c r="H41" i="43"/>
  <c r="F41" i="43"/>
  <c r="H40" i="43"/>
  <c r="F40" i="43"/>
  <c r="H39" i="43"/>
  <c r="F39" i="43"/>
  <c r="G54" i="43" l="1"/>
  <c r="H54" i="43"/>
  <c r="F54" i="43"/>
  <c r="A7" i="1" l="1"/>
  <c r="I129" i="1"/>
  <c r="I135" i="1"/>
  <c r="I136" i="1"/>
  <c r="I137" i="1"/>
  <c r="AH25" i="13" l="1"/>
  <c r="AF25" i="13"/>
  <c r="AE25" i="13"/>
  <c r="AD25" i="13"/>
  <c r="X24" i="13" l="1"/>
  <c r="Y24" i="13"/>
  <c r="Z24" i="13"/>
  <c r="AA24" i="13"/>
  <c r="K22" i="15" s="1"/>
  <c r="AB24" i="13"/>
  <c r="L22" i="15" s="1"/>
  <c r="X11" i="13"/>
  <c r="Y11" i="13"/>
  <c r="Z11" i="13"/>
  <c r="AA11" i="13"/>
  <c r="K9" i="15" s="1"/>
  <c r="AB11" i="13"/>
  <c r="L9" i="15" s="1"/>
  <c r="X12" i="13"/>
  <c r="Y12" i="13"/>
  <c r="Z12" i="13"/>
  <c r="AA12" i="13"/>
  <c r="K10" i="15" s="1"/>
  <c r="AB12" i="13"/>
  <c r="L10" i="15" s="1"/>
  <c r="X13" i="13"/>
  <c r="Y13" i="13"/>
  <c r="Z13" i="13"/>
  <c r="AA13" i="13"/>
  <c r="K11" i="15" s="1"/>
  <c r="AB13" i="13"/>
  <c r="L11" i="15" s="1"/>
  <c r="X14" i="13"/>
  <c r="Y14" i="13"/>
  <c r="Z14" i="13"/>
  <c r="AA14" i="13"/>
  <c r="K12" i="15" s="1"/>
  <c r="AB14" i="13"/>
  <c r="L12" i="15" s="1"/>
  <c r="X15" i="13"/>
  <c r="Y15" i="13"/>
  <c r="Z15" i="13"/>
  <c r="AA15" i="13"/>
  <c r="K13" i="15" s="1"/>
  <c r="AB15" i="13"/>
  <c r="L13" i="15" s="1"/>
  <c r="X16" i="13"/>
  <c r="Y16" i="13"/>
  <c r="Z16" i="13"/>
  <c r="AA16" i="13"/>
  <c r="K14" i="15" s="1"/>
  <c r="AB16" i="13"/>
  <c r="L14" i="15" s="1"/>
  <c r="X17" i="13"/>
  <c r="Y17" i="13"/>
  <c r="Z17" i="13"/>
  <c r="AA17" i="13"/>
  <c r="K15" i="15" s="1"/>
  <c r="AB17" i="13"/>
  <c r="L15" i="15" s="1"/>
  <c r="X18" i="13"/>
  <c r="Y18" i="13"/>
  <c r="Z18" i="13"/>
  <c r="AA18" i="13"/>
  <c r="K16" i="15" s="1"/>
  <c r="AB18" i="13"/>
  <c r="L16" i="15" s="1"/>
  <c r="X19" i="13"/>
  <c r="Y19" i="13"/>
  <c r="Z19" i="13"/>
  <c r="AA19" i="13"/>
  <c r="K17" i="15" s="1"/>
  <c r="AB19" i="13"/>
  <c r="L17" i="15" s="1"/>
  <c r="X20" i="13"/>
  <c r="Y20" i="13"/>
  <c r="Z20" i="13"/>
  <c r="AA20" i="13"/>
  <c r="K18" i="15" s="1"/>
  <c r="AB20" i="13"/>
  <c r="L18" i="15" s="1"/>
  <c r="X21" i="13"/>
  <c r="Y21" i="13"/>
  <c r="Z21" i="13"/>
  <c r="AA21" i="13"/>
  <c r="K19" i="15" s="1"/>
  <c r="AB21" i="13"/>
  <c r="L19" i="15" s="1"/>
  <c r="X22" i="13"/>
  <c r="Y22" i="13"/>
  <c r="Z22" i="13"/>
  <c r="AA22" i="13"/>
  <c r="K20" i="15" s="1"/>
  <c r="AB22" i="13"/>
  <c r="L20" i="15" s="1"/>
  <c r="X23" i="13"/>
  <c r="Y23" i="13"/>
  <c r="Z23" i="13"/>
  <c r="AA23" i="13"/>
  <c r="K21" i="15" s="1"/>
  <c r="AB23" i="13"/>
  <c r="L21" i="15" s="1"/>
  <c r="Y10" i="13"/>
  <c r="I8" i="15" s="1"/>
  <c r="Z10" i="13"/>
  <c r="AA10" i="13"/>
  <c r="K8" i="15" s="1"/>
  <c r="AB10" i="13"/>
  <c r="L8" i="15" s="1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E25" i="13"/>
  <c r="D25" i="13"/>
  <c r="C25" i="13"/>
  <c r="J25" i="13"/>
  <c r="K25" i="13"/>
  <c r="L25" i="13"/>
  <c r="M25" i="13"/>
  <c r="I25" i="13"/>
  <c r="H142" i="1"/>
  <c r="C142" i="1"/>
  <c r="I19" i="15" l="1"/>
  <c r="I15" i="15"/>
  <c r="I11" i="15"/>
  <c r="J8" i="15"/>
  <c r="N8" i="15"/>
  <c r="J13" i="15"/>
  <c r="N13" i="15"/>
  <c r="I18" i="15"/>
  <c r="I14" i="15"/>
  <c r="I10" i="15"/>
  <c r="I21" i="15"/>
  <c r="J19" i="15"/>
  <c r="N19" i="15"/>
  <c r="I17" i="15"/>
  <c r="J15" i="15"/>
  <c r="N15" i="15"/>
  <c r="I13" i="15"/>
  <c r="J11" i="15"/>
  <c r="N11" i="15"/>
  <c r="I9" i="15"/>
  <c r="J21" i="15"/>
  <c r="N21" i="15"/>
  <c r="J17" i="15"/>
  <c r="N17" i="15"/>
  <c r="J9" i="15"/>
  <c r="N9" i="15"/>
  <c r="J20" i="15"/>
  <c r="N20" i="15"/>
  <c r="J16" i="15"/>
  <c r="N16" i="15"/>
  <c r="J12" i="15"/>
  <c r="N12" i="15"/>
  <c r="J22" i="15"/>
  <c r="N22" i="15"/>
  <c r="I20" i="15"/>
  <c r="J18" i="15"/>
  <c r="N18" i="15"/>
  <c r="I16" i="15"/>
  <c r="J14" i="15"/>
  <c r="N14" i="15"/>
  <c r="I12" i="15"/>
  <c r="J10" i="15"/>
  <c r="N10" i="15"/>
  <c r="I22" i="15"/>
  <c r="T25" i="13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J17" i="37" l="1"/>
  <c r="J18" i="37"/>
  <c r="J19" i="37"/>
  <c r="J20" i="37"/>
  <c r="J21" i="37"/>
  <c r="J22" i="37"/>
  <c r="J23" i="37"/>
  <c r="J24" i="37"/>
  <c r="J31" i="37"/>
  <c r="J32" i="37"/>
  <c r="J33" i="37"/>
  <c r="J34" i="37"/>
  <c r="J35" i="37"/>
  <c r="D24" i="44" l="1"/>
  <c r="C24" i="44"/>
  <c r="I25" i="18" l="1"/>
  <c r="P12" i="11" l="1"/>
  <c r="P13" i="11"/>
  <c r="P14" i="11"/>
  <c r="P15" i="11"/>
  <c r="P16" i="11"/>
  <c r="P17" i="11"/>
  <c r="P18" i="11"/>
  <c r="C61" i="14" l="1"/>
  <c r="D61" i="14"/>
  <c r="F61" i="14"/>
  <c r="G61" i="14"/>
  <c r="H61" i="14"/>
  <c r="I42" i="1" l="1"/>
  <c r="G274" i="19" l="1"/>
  <c r="L274" i="19"/>
  <c r="M274" i="19"/>
  <c r="N274" i="19"/>
  <c r="O274" i="19"/>
  <c r="P274" i="19"/>
  <c r="G275" i="19"/>
  <c r="L275" i="19"/>
  <c r="M275" i="19"/>
  <c r="N275" i="19"/>
  <c r="O275" i="19"/>
  <c r="P275" i="19"/>
  <c r="G276" i="19"/>
  <c r="L276" i="19"/>
  <c r="M276" i="19"/>
  <c r="N276" i="19"/>
  <c r="O276" i="19"/>
  <c r="P276" i="19"/>
  <c r="G277" i="19"/>
  <c r="L277" i="19"/>
  <c r="M277" i="19"/>
  <c r="N277" i="19"/>
  <c r="O277" i="19"/>
  <c r="P277" i="19"/>
  <c r="L53" i="19"/>
  <c r="M53" i="19"/>
  <c r="N53" i="19"/>
  <c r="O53" i="19"/>
  <c r="P53" i="19"/>
  <c r="L54" i="19"/>
  <c r="M54" i="19"/>
  <c r="N54" i="19"/>
  <c r="O54" i="19"/>
  <c r="P54" i="19"/>
  <c r="L55" i="19"/>
  <c r="M55" i="19"/>
  <c r="N55" i="19"/>
  <c r="O55" i="19"/>
  <c r="P55" i="19"/>
  <c r="L56" i="19"/>
  <c r="M56" i="19"/>
  <c r="N56" i="19"/>
  <c r="O56" i="19"/>
  <c r="P56" i="19"/>
  <c r="Q55" i="19" l="1"/>
  <c r="Q277" i="19"/>
  <c r="Q276" i="19"/>
  <c r="Q274" i="19"/>
  <c r="Q275" i="19"/>
  <c r="Q54" i="19"/>
  <c r="Q56" i="19"/>
  <c r="Q53" i="19"/>
  <c r="G8" i="15" l="1"/>
  <c r="M8" i="15" s="1"/>
  <c r="G9" i="15"/>
  <c r="M9" i="15" s="1"/>
  <c r="G10" i="15"/>
  <c r="M10" i="15" s="1"/>
  <c r="G11" i="15"/>
  <c r="M11" i="15" s="1"/>
  <c r="D24" i="46"/>
  <c r="C24" i="46"/>
  <c r="A3" i="46"/>
  <c r="D24" i="45"/>
  <c r="E24" i="45"/>
  <c r="G24" i="45"/>
  <c r="H24" i="45"/>
  <c r="I24" i="45"/>
  <c r="C24" i="45"/>
  <c r="A4" i="45"/>
  <c r="A4" i="44"/>
  <c r="O32" i="18"/>
  <c r="P32" i="18"/>
  <c r="Q32" i="18"/>
  <c r="O33" i="18"/>
  <c r="P33" i="18"/>
  <c r="Q33" i="18"/>
  <c r="N34" i="18"/>
  <c r="O34" i="18"/>
  <c r="P34" i="18"/>
  <c r="Q34" i="18"/>
  <c r="N35" i="18"/>
  <c r="O35" i="18"/>
  <c r="P35" i="18"/>
  <c r="Q35" i="18"/>
  <c r="H35" i="18"/>
  <c r="H34" i="18"/>
  <c r="H33" i="18"/>
  <c r="H32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5" i="18"/>
  <c r="C34" i="18"/>
  <c r="C33" i="18"/>
  <c r="C32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D25" i="18"/>
  <c r="N25" i="18" s="1"/>
  <c r="L242" i="19"/>
  <c r="M242" i="19"/>
  <c r="N242" i="19"/>
  <c r="O242" i="19"/>
  <c r="P242" i="19"/>
  <c r="L243" i="19"/>
  <c r="M243" i="19"/>
  <c r="N243" i="19"/>
  <c r="O243" i="19"/>
  <c r="P243" i="19"/>
  <c r="L244" i="19"/>
  <c r="M244" i="19"/>
  <c r="N244" i="19"/>
  <c r="O244" i="19"/>
  <c r="P244" i="19"/>
  <c r="L245" i="19"/>
  <c r="M245" i="19"/>
  <c r="N245" i="19"/>
  <c r="O245" i="19"/>
  <c r="P245" i="19"/>
  <c r="G53" i="19"/>
  <c r="G54" i="19"/>
  <c r="G55" i="19"/>
  <c r="G56" i="19"/>
  <c r="G32" i="43"/>
  <c r="F25" i="10"/>
  <c r="C130" i="11"/>
  <c r="D130" i="11"/>
  <c r="E130" i="11"/>
  <c r="C131" i="11"/>
  <c r="D131" i="11"/>
  <c r="E131" i="11"/>
  <c r="C132" i="11"/>
  <c r="D132" i="11"/>
  <c r="E132" i="11"/>
  <c r="C133" i="11"/>
  <c r="D133" i="11"/>
  <c r="E133" i="11"/>
  <c r="C134" i="11"/>
  <c r="D134" i="11"/>
  <c r="E134" i="11"/>
  <c r="C135" i="11"/>
  <c r="D135" i="11"/>
  <c r="E135" i="11"/>
  <c r="C136" i="11"/>
  <c r="D136" i="11"/>
  <c r="E136" i="11"/>
  <c r="C137" i="11"/>
  <c r="D137" i="11"/>
  <c r="E137" i="11"/>
  <c r="C138" i="11"/>
  <c r="D138" i="11"/>
  <c r="E138" i="11"/>
  <c r="C139" i="11"/>
  <c r="D139" i="11"/>
  <c r="E139" i="11"/>
  <c r="C140" i="11"/>
  <c r="D140" i="11"/>
  <c r="E140" i="11"/>
  <c r="C141" i="11"/>
  <c r="D141" i="11"/>
  <c r="E141" i="11"/>
  <c r="C142" i="11"/>
  <c r="D142" i="11"/>
  <c r="E142" i="11"/>
  <c r="C143" i="11"/>
  <c r="D143" i="11"/>
  <c r="E143" i="11"/>
  <c r="C144" i="11"/>
  <c r="D144" i="11"/>
  <c r="E144" i="11"/>
  <c r="F130" i="11"/>
  <c r="G130" i="11"/>
  <c r="H130" i="11"/>
  <c r="I130" i="11"/>
  <c r="J130" i="11"/>
  <c r="K130" i="11"/>
  <c r="L130" i="11"/>
  <c r="F131" i="11"/>
  <c r="G131" i="11"/>
  <c r="H131" i="11"/>
  <c r="I131" i="11"/>
  <c r="J131" i="11"/>
  <c r="K131" i="11"/>
  <c r="L131" i="11"/>
  <c r="F132" i="11"/>
  <c r="G132" i="11"/>
  <c r="H132" i="11"/>
  <c r="I132" i="11"/>
  <c r="J132" i="11"/>
  <c r="K132" i="11"/>
  <c r="L132" i="11"/>
  <c r="F133" i="11"/>
  <c r="G133" i="11"/>
  <c r="H133" i="11"/>
  <c r="I133" i="11"/>
  <c r="J133" i="11"/>
  <c r="K133" i="11"/>
  <c r="L133" i="11"/>
  <c r="F134" i="11"/>
  <c r="G134" i="11"/>
  <c r="H134" i="11"/>
  <c r="I134" i="11"/>
  <c r="J134" i="11"/>
  <c r="K134" i="11"/>
  <c r="L134" i="11"/>
  <c r="F135" i="11"/>
  <c r="G135" i="11"/>
  <c r="H135" i="11"/>
  <c r="I135" i="11"/>
  <c r="J135" i="11"/>
  <c r="K135" i="11"/>
  <c r="L135" i="11"/>
  <c r="F136" i="11"/>
  <c r="G136" i="11"/>
  <c r="H136" i="11"/>
  <c r="I136" i="11"/>
  <c r="J136" i="11"/>
  <c r="K136" i="11"/>
  <c r="L136" i="11"/>
  <c r="F137" i="11"/>
  <c r="G137" i="11"/>
  <c r="H137" i="11"/>
  <c r="I137" i="11"/>
  <c r="J137" i="11"/>
  <c r="K137" i="11"/>
  <c r="L137" i="11"/>
  <c r="F138" i="11"/>
  <c r="G138" i="11"/>
  <c r="H138" i="11"/>
  <c r="I138" i="11"/>
  <c r="J138" i="11"/>
  <c r="K138" i="11"/>
  <c r="L138" i="11"/>
  <c r="F139" i="11"/>
  <c r="G139" i="11"/>
  <c r="H139" i="11"/>
  <c r="I139" i="11"/>
  <c r="J139" i="11"/>
  <c r="K139" i="11"/>
  <c r="L139" i="11"/>
  <c r="F140" i="11"/>
  <c r="G140" i="11"/>
  <c r="H140" i="11"/>
  <c r="I140" i="11"/>
  <c r="J140" i="11"/>
  <c r="K140" i="11"/>
  <c r="L140" i="11"/>
  <c r="F141" i="11"/>
  <c r="G141" i="11"/>
  <c r="H141" i="11"/>
  <c r="I141" i="11"/>
  <c r="J141" i="11"/>
  <c r="K141" i="11"/>
  <c r="L141" i="11"/>
  <c r="F142" i="11"/>
  <c r="G142" i="11"/>
  <c r="H142" i="11"/>
  <c r="I142" i="11"/>
  <c r="J142" i="11"/>
  <c r="K142" i="11"/>
  <c r="L142" i="11"/>
  <c r="F143" i="11"/>
  <c r="G143" i="11"/>
  <c r="H143" i="11"/>
  <c r="I143" i="11"/>
  <c r="J143" i="11"/>
  <c r="K143" i="11"/>
  <c r="L143" i="11"/>
  <c r="F144" i="11"/>
  <c r="G144" i="11"/>
  <c r="H144" i="11"/>
  <c r="I144" i="11"/>
  <c r="J144" i="11"/>
  <c r="K144" i="11"/>
  <c r="L144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I26" i="19"/>
  <c r="J26" i="19"/>
  <c r="K26" i="19"/>
  <c r="R26" i="19"/>
  <c r="C27" i="19"/>
  <c r="D27" i="19"/>
  <c r="E27" i="19"/>
  <c r="F27" i="19"/>
  <c r="H27" i="19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G64" i="19"/>
  <c r="L64" i="19"/>
  <c r="M64" i="19"/>
  <c r="N64" i="19"/>
  <c r="O64" i="19"/>
  <c r="P64" i="19"/>
  <c r="G65" i="19"/>
  <c r="L65" i="19"/>
  <c r="M65" i="19"/>
  <c r="N65" i="19"/>
  <c r="O65" i="19"/>
  <c r="P65" i="19"/>
  <c r="G66" i="19"/>
  <c r="L66" i="19"/>
  <c r="M66" i="19"/>
  <c r="N66" i="19"/>
  <c r="O66" i="19"/>
  <c r="P66" i="19"/>
  <c r="G67" i="19"/>
  <c r="L67" i="19"/>
  <c r="M67" i="19"/>
  <c r="N67" i="19"/>
  <c r="O67" i="19"/>
  <c r="P67" i="19"/>
  <c r="C68" i="19"/>
  <c r="D68" i="19"/>
  <c r="E68" i="19"/>
  <c r="F68" i="19"/>
  <c r="H68" i="19"/>
  <c r="I68" i="19"/>
  <c r="J68" i="19"/>
  <c r="K68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G92" i="19"/>
  <c r="L92" i="19"/>
  <c r="M92" i="19"/>
  <c r="N92" i="19"/>
  <c r="O92" i="19"/>
  <c r="P92" i="19"/>
  <c r="G93" i="19"/>
  <c r="L93" i="19"/>
  <c r="M93" i="19"/>
  <c r="N93" i="19"/>
  <c r="O93" i="19"/>
  <c r="P93" i="19"/>
  <c r="G94" i="19"/>
  <c r="L94" i="19"/>
  <c r="M94" i="19"/>
  <c r="N94" i="19"/>
  <c r="O94" i="19"/>
  <c r="P94" i="19"/>
  <c r="G95" i="19"/>
  <c r="L95" i="19"/>
  <c r="M95" i="19"/>
  <c r="N95" i="19"/>
  <c r="O95" i="19"/>
  <c r="P95" i="19"/>
  <c r="G96" i="19"/>
  <c r="L96" i="19"/>
  <c r="M96" i="19"/>
  <c r="N96" i="19"/>
  <c r="O96" i="19"/>
  <c r="P96" i="19"/>
  <c r="G97" i="19"/>
  <c r="L97" i="19"/>
  <c r="M97" i="19"/>
  <c r="N97" i="19"/>
  <c r="O97" i="19"/>
  <c r="P97" i="19"/>
  <c r="G98" i="19"/>
  <c r="L98" i="19"/>
  <c r="M98" i="19"/>
  <c r="N98" i="19"/>
  <c r="O98" i="19"/>
  <c r="P98" i="19"/>
  <c r="G99" i="19"/>
  <c r="L99" i="19"/>
  <c r="M99" i="19"/>
  <c r="N99" i="19"/>
  <c r="O99" i="19"/>
  <c r="P99" i="19"/>
  <c r="C100" i="19"/>
  <c r="D100" i="19"/>
  <c r="E100" i="19"/>
  <c r="F100" i="19"/>
  <c r="H100" i="19"/>
  <c r="I100" i="19"/>
  <c r="J100" i="19"/>
  <c r="K100" i="19"/>
  <c r="R100" i="19"/>
  <c r="G116" i="19"/>
  <c r="G117" i="19"/>
  <c r="G118" i="19"/>
  <c r="G119" i="19"/>
  <c r="G120" i="19"/>
  <c r="L120" i="19"/>
  <c r="M120" i="19"/>
  <c r="N120" i="19"/>
  <c r="O120" i="19"/>
  <c r="P120" i="19"/>
  <c r="G121" i="19"/>
  <c r="L121" i="19"/>
  <c r="M121" i="19"/>
  <c r="N121" i="19"/>
  <c r="O121" i="19"/>
  <c r="P121" i="19"/>
  <c r="G122" i="19"/>
  <c r="L122" i="19"/>
  <c r="M122" i="19"/>
  <c r="N122" i="19"/>
  <c r="O122" i="19"/>
  <c r="P122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G125" i="19"/>
  <c r="L125" i="19"/>
  <c r="M125" i="19"/>
  <c r="N125" i="19"/>
  <c r="O125" i="19"/>
  <c r="P125" i="19"/>
  <c r="G126" i="19"/>
  <c r="L126" i="19"/>
  <c r="M126" i="19"/>
  <c r="N126" i="19"/>
  <c r="O126" i="19"/>
  <c r="P126" i="19"/>
  <c r="G127" i="19"/>
  <c r="L127" i="19"/>
  <c r="M127" i="19"/>
  <c r="N127" i="19"/>
  <c r="O127" i="19"/>
  <c r="P127" i="19"/>
  <c r="G128" i="19"/>
  <c r="L128" i="19"/>
  <c r="M128" i="19"/>
  <c r="N128" i="19"/>
  <c r="O128" i="19"/>
  <c r="P128" i="19"/>
  <c r="G129" i="19"/>
  <c r="L129" i="19"/>
  <c r="M129" i="19"/>
  <c r="N129" i="19"/>
  <c r="O129" i="19"/>
  <c r="P129" i="19"/>
  <c r="G130" i="19"/>
  <c r="L130" i="19"/>
  <c r="M130" i="19"/>
  <c r="N130" i="19"/>
  <c r="O130" i="19"/>
  <c r="P130" i="19"/>
  <c r="C131" i="19"/>
  <c r="D131" i="19"/>
  <c r="E131" i="19"/>
  <c r="F131" i="19"/>
  <c r="H131" i="19"/>
  <c r="I131" i="19"/>
  <c r="J131" i="19"/>
  <c r="K131" i="19"/>
  <c r="R131" i="19"/>
  <c r="G147" i="19"/>
  <c r="L147" i="19"/>
  <c r="M147" i="19"/>
  <c r="N147" i="19"/>
  <c r="O147" i="19"/>
  <c r="P147" i="19"/>
  <c r="G148" i="19"/>
  <c r="L148" i="19"/>
  <c r="M148" i="19"/>
  <c r="N148" i="19"/>
  <c r="O148" i="19"/>
  <c r="P148" i="19"/>
  <c r="G149" i="19"/>
  <c r="L149" i="19"/>
  <c r="M149" i="19"/>
  <c r="N149" i="19"/>
  <c r="O149" i="19"/>
  <c r="P149" i="19"/>
  <c r="G150" i="19"/>
  <c r="L150" i="19"/>
  <c r="M150" i="19"/>
  <c r="N150" i="19"/>
  <c r="O150" i="19"/>
  <c r="P150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G154" i="19"/>
  <c r="L154" i="19"/>
  <c r="M154" i="19"/>
  <c r="N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G158" i="19"/>
  <c r="L158" i="19"/>
  <c r="M158" i="19"/>
  <c r="N158" i="19"/>
  <c r="O158" i="19"/>
  <c r="P158" i="19"/>
  <c r="G159" i="19"/>
  <c r="L159" i="19"/>
  <c r="M159" i="19"/>
  <c r="N159" i="19"/>
  <c r="O159" i="19"/>
  <c r="P159" i="19"/>
  <c r="G160" i="19"/>
  <c r="L160" i="19"/>
  <c r="M160" i="19"/>
  <c r="N160" i="19"/>
  <c r="O160" i="19"/>
  <c r="P160" i="19"/>
  <c r="G161" i="19"/>
  <c r="L161" i="19"/>
  <c r="M161" i="19"/>
  <c r="N161" i="19"/>
  <c r="O161" i="19"/>
  <c r="P161" i="19"/>
  <c r="C162" i="19"/>
  <c r="D162" i="19"/>
  <c r="E162" i="19"/>
  <c r="F162" i="19"/>
  <c r="H162" i="19"/>
  <c r="I162" i="19"/>
  <c r="J162" i="19"/>
  <c r="K162" i="19"/>
  <c r="R162" i="19"/>
  <c r="G178" i="19"/>
  <c r="L178" i="19"/>
  <c r="M178" i="19"/>
  <c r="N178" i="19"/>
  <c r="O178" i="19"/>
  <c r="P178" i="19"/>
  <c r="G179" i="19"/>
  <c r="L179" i="19"/>
  <c r="M179" i="19"/>
  <c r="O179" i="19"/>
  <c r="P179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G183" i="19"/>
  <c r="L183" i="19"/>
  <c r="M183" i="19"/>
  <c r="N183" i="19"/>
  <c r="O183" i="19"/>
  <c r="P183" i="19"/>
  <c r="G184" i="19"/>
  <c r="L184" i="19"/>
  <c r="M184" i="19"/>
  <c r="N184" i="19"/>
  <c r="O184" i="19"/>
  <c r="P184" i="19"/>
  <c r="G185" i="19"/>
  <c r="L185" i="19"/>
  <c r="M185" i="19"/>
  <c r="N185" i="19"/>
  <c r="O185" i="19"/>
  <c r="P185" i="19"/>
  <c r="G186" i="19"/>
  <c r="L186" i="19"/>
  <c r="M186" i="19"/>
  <c r="N186" i="19"/>
  <c r="O186" i="19"/>
  <c r="P186" i="19"/>
  <c r="G187" i="19"/>
  <c r="L187" i="19"/>
  <c r="M187" i="19"/>
  <c r="N187" i="19"/>
  <c r="O187" i="19"/>
  <c r="P187" i="19"/>
  <c r="G188" i="19"/>
  <c r="L188" i="19"/>
  <c r="M188" i="19"/>
  <c r="N188" i="19"/>
  <c r="O188" i="19"/>
  <c r="P188" i="19"/>
  <c r="G189" i="19"/>
  <c r="L189" i="19"/>
  <c r="M189" i="19"/>
  <c r="N189" i="19"/>
  <c r="O189" i="19"/>
  <c r="P189" i="19"/>
  <c r="G190" i="19"/>
  <c r="L190" i="19"/>
  <c r="M190" i="19"/>
  <c r="N190" i="19"/>
  <c r="O190" i="19"/>
  <c r="P190" i="19"/>
  <c r="G191" i="19"/>
  <c r="L191" i="19"/>
  <c r="M191" i="19"/>
  <c r="N191" i="19"/>
  <c r="O191" i="19"/>
  <c r="P191" i="19"/>
  <c r="G192" i="19"/>
  <c r="L192" i="19"/>
  <c r="M192" i="19"/>
  <c r="N192" i="19"/>
  <c r="O192" i="19"/>
  <c r="P192" i="19"/>
  <c r="C193" i="19"/>
  <c r="D193" i="19"/>
  <c r="E193" i="19"/>
  <c r="F193" i="19"/>
  <c r="H193" i="19"/>
  <c r="I193" i="19"/>
  <c r="J193" i="19"/>
  <c r="K193" i="19"/>
  <c r="R193" i="19"/>
  <c r="G210" i="19"/>
  <c r="L210" i="19"/>
  <c r="M210" i="19"/>
  <c r="N210" i="19"/>
  <c r="O210" i="19"/>
  <c r="P210" i="19"/>
  <c r="G211" i="19"/>
  <c r="L211" i="19"/>
  <c r="M211" i="19"/>
  <c r="N211" i="19"/>
  <c r="O211" i="19"/>
  <c r="P211" i="19"/>
  <c r="G212" i="19"/>
  <c r="L212" i="19"/>
  <c r="M212" i="19"/>
  <c r="N212" i="19"/>
  <c r="O212" i="19"/>
  <c r="P212" i="19"/>
  <c r="G213" i="19"/>
  <c r="L213" i="19"/>
  <c r="M213" i="19"/>
  <c r="N213" i="19"/>
  <c r="O213" i="19"/>
  <c r="P213" i="19"/>
  <c r="G214" i="19"/>
  <c r="L214" i="19"/>
  <c r="M214" i="19"/>
  <c r="N214" i="19"/>
  <c r="O214" i="19"/>
  <c r="P214" i="19"/>
  <c r="G215" i="19"/>
  <c r="L215" i="19"/>
  <c r="M215" i="19"/>
  <c r="N215" i="19"/>
  <c r="O215" i="19"/>
  <c r="P215" i="19"/>
  <c r="G216" i="19"/>
  <c r="L216" i="19"/>
  <c r="M216" i="19"/>
  <c r="N216" i="19"/>
  <c r="O216" i="19"/>
  <c r="P216" i="19"/>
  <c r="G217" i="19"/>
  <c r="L217" i="19"/>
  <c r="M217" i="19"/>
  <c r="N217" i="19"/>
  <c r="O217" i="19"/>
  <c r="P217" i="19"/>
  <c r="G218" i="19"/>
  <c r="L218" i="19"/>
  <c r="M218" i="19"/>
  <c r="N218" i="19"/>
  <c r="O218" i="19"/>
  <c r="P218" i="19"/>
  <c r="G219" i="19"/>
  <c r="L219" i="19"/>
  <c r="M219" i="19"/>
  <c r="N219" i="19"/>
  <c r="O219" i="19"/>
  <c r="P219" i="19"/>
  <c r="G220" i="19"/>
  <c r="L220" i="19"/>
  <c r="M220" i="19"/>
  <c r="N220" i="19"/>
  <c r="O220" i="19"/>
  <c r="P220" i="19"/>
  <c r="G221" i="19"/>
  <c r="L221" i="19"/>
  <c r="M221" i="19"/>
  <c r="N221" i="19"/>
  <c r="O221" i="19"/>
  <c r="P221" i="19"/>
  <c r="G222" i="19"/>
  <c r="L222" i="19"/>
  <c r="M222" i="19"/>
  <c r="N222" i="19"/>
  <c r="O222" i="19"/>
  <c r="P222" i="19"/>
  <c r="G223" i="19"/>
  <c r="L223" i="19"/>
  <c r="M223" i="19"/>
  <c r="N223" i="19"/>
  <c r="O223" i="19"/>
  <c r="P223" i="19"/>
  <c r="G224" i="19"/>
  <c r="L224" i="19"/>
  <c r="M224" i="19"/>
  <c r="N224" i="19"/>
  <c r="O224" i="19"/>
  <c r="P224" i="19"/>
  <c r="C225" i="19"/>
  <c r="D225" i="19"/>
  <c r="E225" i="19"/>
  <c r="F225" i="19"/>
  <c r="H225" i="19"/>
  <c r="I225" i="19"/>
  <c r="J225" i="19"/>
  <c r="K225" i="19"/>
  <c r="R225" i="19"/>
  <c r="V26" i="19" s="1"/>
  <c r="G242" i="19"/>
  <c r="G243" i="19"/>
  <c r="G244" i="19"/>
  <c r="G245" i="19"/>
  <c r="G246" i="19"/>
  <c r="L246" i="19"/>
  <c r="M246" i="19"/>
  <c r="N246" i="19"/>
  <c r="O246" i="19"/>
  <c r="P246" i="19"/>
  <c r="G247" i="19"/>
  <c r="L247" i="19"/>
  <c r="M247" i="19"/>
  <c r="N247" i="19"/>
  <c r="O247" i="19"/>
  <c r="P247" i="19"/>
  <c r="G248" i="19"/>
  <c r="L248" i="19"/>
  <c r="M248" i="19"/>
  <c r="N248" i="19"/>
  <c r="O248" i="19"/>
  <c r="P248" i="19"/>
  <c r="G249" i="19"/>
  <c r="L249" i="19"/>
  <c r="M249" i="19"/>
  <c r="N249" i="19"/>
  <c r="O249" i="19"/>
  <c r="P249" i="19"/>
  <c r="G250" i="19"/>
  <c r="L250" i="19"/>
  <c r="M250" i="19"/>
  <c r="N250" i="19"/>
  <c r="O250" i="19"/>
  <c r="P250" i="19"/>
  <c r="G251" i="19"/>
  <c r="L251" i="19"/>
  <c r="M251" i="19"/>
  <c r="N251" i="19"/>
  <c r="O251" i="19"/>
  <c r="P251" i="19"/>
  <c r="G252" i="19"/>
  <c r="L252" i="19"/>
  <c r="M252" i="19"/>
  <c r="N252" i="19"/>
  <c r="O252" i="19"/>
  <c r="P252" i="19"/>
  <c r="G253" i="19"/>
  <c r="L253" i="19"/>
  <c r="M253" i="19"/>
  <c r="N253" i="19"/>
  <c r="O253" i="19"/>
  <c r="P253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C257" i="19"/>
  <c r="D257" i="19"/>
  <c r="E257" i="19"/>
  <c r="F257" i="19"/>
  <c r="H257" i="19"/>
  <c r="I257" i="19"/>
  <c r="J257" i="19"/>
  <c r="K257" i="19"/>
  <c r="R257" i="19"/>
  <c r="V27" i="19" s="1"/>
  <c r="G278" i="19"/>
  <c r="L278" i="19"/>
  <c r="M278" i="19"/>
  <c r="N278" i="19"/>
  <c r="O278" i="19"/>
  <c r="P278" i="19"/>
  <c r="G279" i="19"/>
  <c r="L279" i="19"/>
  <c r="M279" i="19"/>
  <c r="N279" i="19"/>
  <c r="O279" i="19"/>
  <c r="P279" i="19"/>
  <c r="G280" i="19"/>
  <c r="L280" i="19"/>
  <c r="M280" i="19"/>
  <c r="N280" i="19"/>
  <c r="O280" i="19"/>
  <c r="P280" i="19"/>
  <c r="G281" i="19"/>
  <c r="L281" i="19"/>
  <c r="M281" i="19"/>
  <c r="N281" i="19"/>
  <c r="O281" i="19"/>
  <c r="P281" i="19"/>
  <c r="G282" i="19"/>
  <c r="L282" i="19"/>
  <c r="M282" i="19"/>
  <c r="N282" i="19"/>
  <c r="O282" i="19"/>
  <c r="P282" i="19"/>
  <c r="G283" i="19"/>
  <c r="L283" i="19"/>
  <c r="M283" i="19"/>
  <c r="N283" i="19"/>
  <c r="O283" i="19"/>
  <c r="P283" i="19"/>
  <c r="G284" i="19"/>
  <c r="L284" i="19"/>
  <c r="M284" i="19"/>
  <c r="N284" i="19"/>
  <c r="O284" i="19"/>
  <c r="P284" i="19"/>
  <c r="G285" i="19"/>
  <c r="L285" i="19"/>
  <c r="M285" i="19"/>
  <c r="N285" i="19"/>
  <c r="O285" i="19"/>
  <c r="P285" i="19"/>
  <c r="G286" i="19"/>
  <c r="L286" i="19"/>
  <c r="M286" i="19"/>
  <c r="N286" i="19"/>
  <c r="O286" i="19"/>
  <c r="P286" i="19"/>
  <c r="G287" i="19"/>
  <c r="L287" i="19"/>
  <c r="M287" i="19"/>
  <c r="N287" i="19"/>
  <c r="O287" i="19"/>
  <c r="P287" i="19"/>
  <c r="G288" i="19"/>
  <c r="L288" i="19"/>
  <c r="M288" i="19"/>
  <c r="N288" i="19"/>
  <c r="O288" i="19"/>
  <c r="P288" i="19"/>
  <c r="C289" i="19"/>
  <c r="D289" i="19"/>
  <c r="E289" i="19"/>
  <c r="F289" i="19"/>
  <c r="H289" i="19"/>
  <c r="I289" i="19"/>
  <c r="J289" i="19"/>
  <c r="K289" i="19"/>
  <c r="R289" i="19"/>
  <c r="G309" i="19"/>
  <c r="L309" i="19"/>
  <c r="G310" i="19"/>
  <c r="L310" i="19"/>
  <c r="G311" i="19"/>
  <c r="L311" i="19"/>
  <c r="G312" i="19"/>
  <c r="L312" i="19"/>
  <c r="G313" i="19"/>
  <c r="L313" i="19"/>
  <c r="G314" i="19"/>
  <c r="L314" i="19"/>
  <c r="G315" i="19"/>
  <c r="L315" i="19"/>
  <c r="G316" i="19"/>
  <c r="L316" i="19"/>
  <c r="G317" i="19"/>
  <c r="L317" i="19"/>
  <c r="G318" i="19"/>
  <c r="L318" i="19"/>
  <c r="G319" i="19"/>
  <c r="L319" i="19"/>
  <c r="C320" i="19"/>
  <c r="D320" i="19"/>
  <c r="E320" i="19"/>
  <c r="F320" i="19"/>
  <c r="H320" i="19"/>
  <c r="I320" i="19"/>
  <c r="J320" i="19"/>
  <c r="K320" i="19"/>
  <c r="R320" i="19"/>
  <c r="C338" i="19"/>
  <c r="D338" i="19"/>
  <c r="E338" i="19"/>
  <c r="F338" i="19"/>
  <c r="H338" i="19"/>
  <c r="I338" i="19"/>
  <c r="J338" i="19"/>
  <c r="K338" i="19"/>
  <c r="R338" i="19"/>
  <c r="C339" i="19"/>
  <c r="D339" i="19"/>
  <c r="E339" i="19"/>
  <c r="F339" i="19"/>
  <c r="H339" i="19"/>
  <c r="I339" i="19"/>
  <c r="J339" i="19"/>
  <c r="K339" i="19"/>
  <c r="R339" i="19"/>
  <c r="C340" i="19"/>
  <c r="D340" i="19"/>
  <c r="E340" i="19"/>
  <c r="F340" i="19"/>
  <c r="H340" i="19"/>
  <c r="I340" i="19"/>
  <c r="J340" i="19"/>
  <c r="K340" i="19"/>
  <c r="R340" i="19"/>
  <c r="C341" i="19"/>
  <c r="D341" i="19"/>
  <c r="E341" i="19"/>
  <c r="F341" i="19"/>
  <c r="H341" i="19"/>
  <c r="I341" i="19"/>
  <c r="J341" i="19"/>
  <c r="K341" i="19"/>
  <c r="R341" i="19"/>
  <c r="C342" i="19"/>
  <c r="D342" i="19"/>
  <c r="E342" i="19"/>
  <c r="F342" i="19"/>
  <c r="H342" i="19"/>
  <c r="I342" i="19"/>
  <c r="J342" i="19"/>
  <c r="K342" i="19"/>
  <c r="R342" i="19"/>
  <c r="C343" i="19"/>
  <c r="D343" i="19"/>
  <c r="E343" i="19"/>
  <c r="F343" i="19"/>
  <c r="H343" i="19"/>
  <c r="I343" i="19"/>
  <c r="J343" i="19"/>
  <c r="K343" i="19"/>
  <c r="R343" i="19"/>
  <c r="C344" i="19"/>
  <c r="D344" i="19"/>
  <c r="E344" i="19"/>
  <c r="F344" i="19"/>
  <c r="H344" i="19"/>
  <c r="I344" i="19"/>
  <c r="J344" i="19"/>
  <c r="K344" i="19"/>
  <c r="R344" i="19"/>
  <c r="C345" i="19"/>
  <c r="D345" i="19"/>
  <c r="E345" i="19"/>
  <c r="F345" i="19"/>
  <c r="H345" i="19"/>
  <c r="I345" i="19"/>
  <c r="J345" i="19"/>
  <c r="K345" i="19"/>
  <c r="R345" i="19"/>
  <c r="C346" i="19"/>
  <c r="D346" i="19"/>
  <c r="E346" i="19"/>
  <c r="F346" i="19"/>
  <c r="H346" i="19"/>
  <c r="I346" i="19"/>
  <c r="J346" i="19"/>
  <c r="K346" i="19"/>
  <c r="R346" i="19"/>
  <c r="C347" i="19"/>
  <c r="D347" i="19"/>
  <c r="E347" i="19"/>
  <c r="F347" i="19"/>
  <c r="H347" i="19"/>
  <c r="I347" i="19"/>
  <c r="J347" i="19"/>
  <c r="K347" i="19"/>
  <c r="R347" i="19"/>
  <c r="C348" i="19"/>
  <c r="D348" i="19"/>
  <c r="E348" i="19"/>
  <c r="F348" i="19"/>
  <c r="H348" i="19"/>
  <c r="I348" i="19"/>
  <c r="J348" i="19"/>
  <c r="K348" i="19"/>
  <c r="R348" i="19"/>
  <c r="C349" i="19"/>
  <c r="D349" i="19"/>
  <c r="E349" i="19"/>
  <c r="F349" i="19"/>
  <c r="H349" i="19"/>
  <c r="I349" i="19"/>
  <c r="J349" i="19"/>
  <c r="K349" i="19"/>
  <c r="R349" i="19"/>
  <c r="C350" i="19"/>
  <c r="D350" i="19"/>
  <c r="E350" i="19"/>
  <c r="F350" i="19"/>
  <c r="H350" i="19"/>
  <c r="I350" i="19"/>
  <c r="J350" i="19"/>
  <c r="K350" i="19"/>
  <c r="R350" i="19"/>
  <c r="C351" i="19"/>
  <c r="D351" i="19"/>
  <c r="E351" i="19"/>
  <c r="F351" i="19"/>
  <c r="H351" i="19"/>
  <c r="I351" i="19"/>
  <c r="J351" i="19"/>
  <c r="K351" i="19"/>
  <c r="R351" i="19"/>
  <c r="C352" i="19"/>
  <c r="D352" i="19"/>
  <c r="E352" i="19"/>
  <c r="F352" i="19"/>
  <c r="H352" i="19"/>
  <c r="I352" i="19"/>
  <c r="J352" i="19"/>
  <c r="K352" i="19"/>
  <c r="R352" i="19"/>
  <c r="A3" i="30"/>
  <c r="A5" i="28"/>
  <c r="G10" i="43"/>
  <c r="G11" i="43"/>
  <c r="G12" i="43"/>
  <c r="F13" i="43"/>
  <c r="D28" i="1"/>
  <c r="F11" i="43"/>
  <c r="F12" i="43"/>
  <c r="K16" i="26"/>
  <c r="K17" i="26"/>
  <c r="K18" i="26"/>
  <c r="K19" i="26"/>
  <c r="K20" i="26"/>
  <c r="K21" i="26"/>
  <c r="K22" i="26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9" i="43"/>
  <c r="F10" i="43"/>
  <c r="F9" i="43"/>
  <c r="E24" i="43"/>
  <c r="D24" i="43"/>
  <c r="F19" i="14"/>
  <c r="G25" i="37"/>
  <c r="I26" i="27"/>
  <c r="D58" i="28"/>
  <c r="E58" i="28"/>
  <c r="F58" i="28"/>
  <c r="G58" i="28"/>
  <c r="H58" i="28"/>
  <c r="C58" i="28"/>
  <c r="G25" i="28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H14" i="34"/>
  <c r="I14" i="34" s="1"/>
  <c r="H15" i="34"/>
  <c r="I15" i="34" s="1"/>
  <c r="H13" i="34"/>
  <c r="I13" i="34" s="1"/>
  <c r="H11" i="34"/>
  <c r="I11" i="34" s="1"/>
  <c r="H12" i="34"/>
  <c r="I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H19" i="34"/>
  <c r="I19" i="34" s="1"/>
  <c r="A4" i="34"/>
  <c r="A4" i="36"/>
  <c r="H25" i="37"/>
  <c r="F25" i="37"/>
  <c r="A4" i="37"/>
  <c r="H22" i="34"/>
  <c r="I22" i="34" s="1"/>
  <c r="H25" i="34"/>
  <c r="I25" i="34" s="1"/>
  <c r="H18" i="34"/>
  <c r="I18" i="34" s="1"/>
  <c r="H21" i="34"/>
  <c r="I21" i="34" s="1"/>
  <c r="H24" i="34"/>
  <c r="I24" i="34" s="1"/>
  <c r="F26" i="40"/>
  <c r="G15" i="39"/>
  <c r="G19" i="39"/>
  <c r="G23" i="39"/>
  <c r="G11" i="39"/>
  <c r="C25" i="36"/>
  <c r="C25" i="37"/>
  <c r="E26" i="34"/>
  <c r="H17" i="34"/>
  <c r="I17" i="34" s="1"/>
  <c r="H20" i="34"/>
  <c r="I20" i="34" s="1"/>
  <c r="E26" i="40"/>
  <c r="E26" i="39"/>
  <c r="G13" i="39"/>
  <c r="G17" i="39"/>
  <c r="G21" i="39"/>
  <c r="G25" i="39"/>
  <c r="E25" i="37"/>
  <c r="D25" i="37"/>
  <c r="I25" i="37"/>
  <c r="D26" i="34"/>
  <c r="H16" i="34"/>
  <c r="I16" i="34" s="1"/>
  <c r="D26" i="39"/>
  <c r="F26" i="39"/>
  <c r="C26" i="34"/>
  <c r="G26" i="34"/>
  <c r="C26" i="40"/>
  <c r="G26" i="40"/>
  <c r="G22" i="39"/>
  <c r="F26" i="34"/>
  <c r="D26" i="40"/>
  <c r="A5" i="32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A4" i="26"/>
  <c r="L26" i="27"/>
  <c r="K26" i="27"/>
  <c r="E26" i="27"/>
  <c r="C26" i="27"/>
  <c r="A4" i="27"/>
  <c r="A4" i="28"/>
  <c r="J23" i="26"/>
  <c r="P26" i="27"/>
  <c r="G23" i="26"/>
  <c r="I23" i="26"/>
  <c r="D23" i="26"/>
  <c r="H23" i="26"/>
  <c r="E25" i="28"/>
  <c r="F23" i="26"/>
  <c r="N26" i="27"/>
  <c r="H26" i="27"/>
  <c r="D26" i="27"/>
  <c r="J26" i="27"/>
  <c r="F26" i="27"/>
  <c r="E23" i="26"/>
  <c r="F25" i="28"/>
  <c r="D25" i="28"/>
  <c r="I25" i="28"/>
  <c r="C25" i="28"/>
  <c r="H25" i="28"/>
  <c r="C23" i="26"/>
  <c r="A7" i="11"/>
  <c r="F12" i="14"/>
  <c r="F11" i="14"/>
  <c r="F21" i="14"/>
  <c r="A6" i="11"/>
  <c r="A5" i="11"/>
  <c r="A5" i="14"/>
  <c r="A4" i="14"/>
  <c r="A3" i="14"/>
  <c r="A2" i="14"/>
  <c r="F129" i="14"/>
  <c r="H24" i="14"/>
  <c r="G24" i="14"/>
  <c r="F24" i="14"/>
  <c r="D24" i="14"/>
  <c r="C24" i="14"/>
  <c r="F23" i="14"/>
  <c r="H22" i="14"/>
  <c r="G22" i="14"/>
  <c r="D22" i="14"/>
  <c r="C22" i="14"/>
  <c r="H21" i="14"/>
  <c r="G21" i="14"/>
  <c r="D21" i="14"/>
  <c r="C21" i="14"/>
  <c r="H20" i="14"/>
  <c r="G20" i="14"/>
  <c r="F20" i="14"/>
  <c r="D20" i="14"/>
  <c r="C20" i="14"/>
  <c r="H19" i="14"/>
  <c r="G19" i="14"/>
  <c r="D19" i="14"/>
  <c r="C19" i="14"/>
  <c r="H18" i="14"/>
  <c r="G18" i="14"/>
  <c r="F18" i="14"/>
  <c r="D18" i="14"/>
  <c r="C18" i="14"/>
  <c r="H17" i="14"/>
  <c r="G17" i="14"/>
  <c r="F17" i="14"/>
  <c r="D17" i="14"/>
  <c r="C17" i="14"/>
  <c r="H16" i="14"/>
  <c r="G16" i="14"/>
  <c r="D16" i="14"/>
  <c r="C16" i="14"/>
  <c r="F15" i="14"/>
  <c r="H14" i="14"/>
  <c r="G14" i="14"/>
  <c r="F14" i="14"/>
  <c r="D14" i="14"/>
  <c r="C14" i="14"/>
  <c r="H13" i="14"/>
  <c r="G13" i="14"/>
  <c r="F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F22" i="14"/>
  <c r="D15" i="14"/>
  <c r="H15" i="14"/>
  <c r="F16" i="14"/>
  <c r="D23" i="14"/>
  <c r="H23" i="14"/>
  <c r="C15" i="14"/>
  <c r="G15" i="14"/>
  <c r="C23" i="14"/>
  <c r="G23" i="14"/>
  <c r="F10" i="14"/>
  <c r="D129" i="14"/>
  <c r="H129" i="14"/>
  <c r="C129" i="14"/>
  <c r="A4" i="18"/>
  <c r="A4" i="16"/>
  <c r="A3" i="15"/>
  <c r="A4" i="13"/>
  <c r="A3" i="13"/>
  <c r="A4" i="11"/>
  <c r="A4" i="10"/>
  <c r="A3" i="4"/>
  <c r="A6" i="1"/>
  <c r="A5" i="1"/>
  <c r="A4" i="1"/>
  <c r="A3" i="1"/>
  <c r="E25" i="18"/>
  <c r="I55" i="1"/>
  <c r="G57" i="1"/>
  <c r="F25" i="18"/>
  <c r="G25" i="18"/>
  <c r="I56" i="1"/>
  <c r="G21" i="15"/>
  <c r="M21" i="15" s="1"/>
  <c r="G14" i="15"/>
  <c r="M14" i="15" s="1"/>
  <c r="C57" i="1"/>
  <c r="H57" i="1"/>
  <c r="F57" i="1"/>
  <c r="G20" i="15"/>
  <c r="M20" i="15" s="1"/>
  <c r="D61" i="11"/>
  <c r="O131" i="11"/>
  <c r="M138" i="11"/>
  <c r="N140" i="11"/>
  <c r="G19" i="15"/>
  <c r="M19" i="15" s="1"/>
  <c r="G17" i="15"/>
  <c r="M17" i="15" s="1"/>
  <c r="G12" i="15"/>
  <c r="M12" i="15" s="1"/>
  <c r="K27" i="11"/>
  <c r="M140" i="11"/>
  <c r="N131" i="11"/>
  <c r="M143" i="11"/>
  <c r="H94" i="14"/>
  <c r="I101" i="11"/>
  <c r="G101" i="11"/>
  <c r="F28" i="1"/>
  <c r="E94" i="14"/>
  <c r="E25" i="14" s="1"/>
  <c r="H61" i="11"/>
  <c r="I61" i="11"/>
  <c r="K61" i="11"/>
  <c r="G61" i="11"/>
  <c r="J61" i="11"/>
  <c r="F61" i="11"/>
  <c r="N27" i="11"/>
  <c r="G15" i="15"/>
  <c r="M15" i="15" s="1"/>
  <c r="G22" i="15"/>
  <c r="M22" i="15" s="1"/>
  <c r="C23" i="15"/>
  <c r="I23" i="15" s="1"/>
  <c r="G13" i="15"/>
  <c r="M13" i="15" s="1"/>
  <c r="E61" i="11"/>
  <c r="G27" i="11"/>
  <c r="M133" i="11"/>
  <c r="N139" i="11"/>
  <c r="N141" i="11"/>
  <c r="O132" i="11"/>
  <c r="O141" i="11"/>
  <c r="O135" i="11"/>
  <c r="M142" i="11"/>
  <c r="M144" i="11"/>
  <c r="N135" i="11"/>
  <c r="N144" i="11"/>
  <c r="M139" i="11"/>
  <c r="D25" i="10"/>
  <c r="P22" i="11"/>
  <c r="M61" i="11"/>
  <c r="C61" i="11"/>
  <c r="D101" i="11"/>
  <c r="E101" i="11"/>
  <c r="N101" i="11"/>
  <c r="N130" i="11"/>
  <c r="M130" i="11"/>
  <c r="M101" i="11"/>
  <c r="H101" i="11"/>
  <c r="O27" i="11"/>
  <c r="L61" i="11"/>
  <c r="M27" i="11"/>
  <c r="G25" i="10"/>
  <c r="G18" i="15"/>
  <c r="M18" i="15" s="1"/>
  <c r="J27" i="11"/>
  <c r="H27" i="11"/>
  <c r="O142" i="11"/>
  <c r="M134" i="11"/>
  <c r="M136" i="11"/>
  <c r="N142" i="11"/>
  <c r="N132" i="11"/>
  <c r="O136" i="11"/>
  <c r="O138" i="11"/>
  <c r="M131" i="11"/>
  <c r="O133" i="11"/>
  <c r="C25" i="10"/>
  <c r="P23" i="11"/>
  <c r="P21" i="11"/>
  <c r="E27" i="11"/>
  <c r="O61" i="11"/>
  <c r="D23" i="15"/>
  <c r="J23" i="15" s="1"/>
  <c r="E23" i="15"/>
  <c r="K23" i="15" s="1"/>
  <c r="G94" i="14"/>
  <c r="J101" i="11"/>
  <c r="H25" i="10"/>
  <c r="F23" i="15"/>
  <c r="L23" i="15" s="1"/>
  <c r="G16" i="15"/>
  <c r="M16" i="15" s="1"/>
  <c r="L27" i="11"/>
  <c r="F27" i="11"/>
  <c r="N137" i="11"/>
  <c r="O143" i="11"/>
  <c r="O137" i="11"/>
  <c r="M137" i="11"/>
  <c r="N143" i="11"/>
  <c r="N133" i="11"/>
  <c r="O139" i="11"/>
  <c r="M135" i="11"/>
  <c r="P19" i="11"/>
  <c r="P24" i="11"/>
  <c r="P26" i="11"/>
  <c r="P25" i="11"/>
  <c r="N61" i="11"/>
  <c r="C101" i="11"/>
  <c r="O130" i="11"/>
  <c r="O101" i="11"/>
  <c r="C27" i="11"/>
  <c r="K101" i="11"/>
  <c r="L101" i="11"/>
  <c r="F101" i="11"/>
  <c r="C94" i="14"/>
  <c r="D94" i="14"/>
  <c r="I27" i="11"/>
  <c r="M132" i="11"/>
  <c r="N138" i="11"/>
  <c r="O144" i="11"/>
  <c r="O134" i="11"/>
  <c r="M141" i="11"/>
  <c r="N136" i="11"/>
  <c r="N134" i="11"/>
  <c r="O140" i="11"/>
  <c r="P20" i="11"/>
  <c r="D27" i="11"/>
  <c r="F94" i="14"/>
  <c r="F25" i="14" s="1"/>
  <c r="N344" i="19" l="1"/>
  <c r="N345" i="19"/>
  <c r="O343" i="19"/>
  <c r="M351" i="19"/>
  <c r="P347" i="19"/>
  <c r="O348" i="19"/>
  <c r="M350" i="19"/>
  <c r="I25" i="10"/>
  <c r="J25" i="28"/>
  <c r="T8" i="28" s="1"/>
  <c r="M340" i="19"/>
  <c r="P344" i="19"/>
  <c r="M27" i="19"/>
  <c r="M26" i="19"/>
  <c r="L320" i="19"/>
  <c r="P31" i="19"/>
  <c r="N24" i="19"/>
  <c r="V22" i="19"/>
  <c r="P35" i="19"/>
  <c r="N21" i="19"/>
  <c r="M35" i="18"/>
  <c r="H25" i="31"/>
  <c r="I16" i="31" s="1"/>
  <c r="G25" i="31"/>
  <c r="M33" i="18"/>
  <c r="J145" i="11"/>
  <c r="M34" i="18"/>
  <c r="R25" i="28"/>
  <c r="J25" i="37"/>
  <c r="L68" i="19"/>
  <c r="O100" i="19"/>
  <c r="P32" i="19"/>
  <c r="N30" i="19"/>
  <c r="G289" i="19"/>
  <c r="O352" i="19"/>
  <c r="N349" i="19"/>
  <c r="P341" i="19"/>
  <c r="O22" i="19"/>
  <c r="P25" i="19"/>
  <c r="M20" i="18"/>
  <c r="M16" i="18"/>
  <c r="L145" i="11"/>
  <c r="K145" i="11"/>
  <c r="G145" i="11"/>
  <c r="I145" i="11"/>
  <c r="P101" i="11"/>
  <c r="J25" i="10"/>
  <c r="K23" i="26"/>
  <c r="O26" i="27"/>
  <c r="N340" i="19"/>
  <c r="M320" i="19"/>
  <c r="O340" i="19"/>
  <c r="N347" i="19"/>
  <c r="M342" i="19"/>
  <c r="N352" i="19"/>
  <c r="N33" i="19"/>
  <c r="O289" i="19"/>
  <c r="Q216" i="19"/>
  <c r="M13" i="18"/>
  <c r="Q25" i="18"/>
  <c r="P25" i="18"/>
  <c r="O25" i="18"/>
  <c r="M10" i="18"/>
  <c r="M32" i="18"/>
  <c r="M14" i="18"/>
  <c r="M19" i="18"/>
  <c r="M23" i="18"/>
  <c r="G23" i="15"/>
  <c r="M23" i="15" s="1"/>
  <c r="G25" i="14"/>
  <c r="H26" i="34"/>
  <c r="G24" i="43"/>
  <c r="G26" i="39"/>
  <c r="R353" i="19"/>
  <c r="V28" i="19" s="1"/>
  <c r="V29" i="19" s="1"/>
  <c r="Q317" i="19"/>
  <c r="V24" i="19"/>
  <c r="M289" i="19"/>
  <c r="N342" i="19"/>
  <c r="P338" i="19"/>
  <c r="Q288" i="19"/>
  <c r="M225" i="19"/>
  <c r="O27" i="19"/>
  <c r="V23" i="19"/>
  <c r="Q179" i="19"/>
  <c r="P193" i="19"/>
  <c r="Q155" i="19"/>
  <c r="G131" i="19"/>
  <c r="O31" i="19"/>
  <c r="M33" i="19"/>
  <c r="O34" i="19"/>
  <c r="M15" i="18"/>
  <c r="M17" i="18"/>
  <c r="M21" i="18"/>
  <c r="C25" i="18"/>
  <c r="M24" i="18"/>
  <c r="M11" i="18"/>
  <c r="M18" i="18"/>
  <c r="H25" i="18"/>
  <c r="M12" i="18"/>
  <c r="H23" i="15"/>
  <c r="N23" i="15" s="1"/>
  <c r="F25" i="31"/>
  <c r="P61" i="11"/>
  <c r="R61" i="11" s="1"/>
  <c r="S61" i="11" s="1"/>
  <c r="F145" i="11"/>
  <c r="H145" i="11"/>
  <c r="E145" i="11"/>
  <c r="P134" i="11"/>
  <c r="P142" i="11"/>
  <c r="N145" i="11"/>
  <c r="M145" i="11"/>
  <c r="P139" i="11"/>
  <c r="P131" i="11"/>
  <c r="O145" i="11"/>
  <c r="P130" i="11"/>
  <c r="P27" i="11"/>
  <c r="D145" i="11"/>
  <c r="C145" i="11"/>
  <c r="P143" i="11"/>
  <c r="P135" i="11"/>
  <c r="P144" i="11"/>
  <c r="P141" i="11"/>
  <c r="P140" i="11"/>
  <c r="P138" i="11"/>
  <c r="P137" i="11"/>
  <c r="P136" i="11"/>
  <c r="P133" i="11"/>
  <c r="P132" i="11"/>
  <c r="E25" i="10"/>
  <c r="M10" i="10" s="1"/>
  <c r="G26" i="27"/>
  <c r="J24" i="45"/>
  <c r="F24" i="45"/>
  <c r="H26" i="40"/>
  <c r="I26" i="34"/>
  <c r="C28" i="1"/>
  <c r="I21" i="1"/>
  <c r="E28" i="1"/>
  <c r="G28" i="1"/>
  <c r="I14" i="1"/>
  <c r="I23" i="1"/>
  <c r="I24" i="1"/>
  <c r="I16" i="1"/>
  <c r="I20" i="1"/>
  <c r="H25" i="14"/>
  <c r="C25" i="14"/>
  <c r="D25" i="14"/>
  <c r="I57" i="1"/>
  <c r="I27" i="1"/>
  <c r="I26" i="1"/>
  <c r="I22" i="1"/>
  <c r="I18" i="1"/>
  <c r="I17" i="1"/>
  <c r="H28" i="1"/>
  <c r="I19" i="1"/>
  <c r="I25" i="1"/>
  <c r="I13" i="1"/>
  <c r="I15" i="1"/>
  <c r="M343" i="19"/>
  <c r="O26" i="19"/>
  <c r="P29" i="19"/>
  <c r="M24" i="19"/>
  <c r="P21" i="19"/>
  <c r="Q319" i="19"/>
  <c r="Q314" i="19"/>
  <c r="Q312" i="19"/>
  <c r="O342" i="19"/>
  <c r="P339" i="19"/>
  <c r="P343" i="19"/>
  <c r="N341" i="19"/>
  <c r="Q310" i="19"/>
  <c r="Q309" i="19"/>
  <c r="P349" i="19"/>
  <c r="O346" i="19"/>
  <c r="P345" i="19"/>
  <c r="O23" i="19"/>
  <c r="P22" i="19"/>
  <c r="M21" i="19"/>
  <c r="N320" i="19"/>
  <c r="P320" i="19"/>
  <c r="G320" i="19"/>
  <c r="G351" i="19"/>
  <c r="Q318" i="19"/>
  <c r="Q316" i="19"/>
  <c r="Q315" i="19"/>
  <c r="Q313" i="19"/>
  <c r="Q311" i="19"/>
  <c r="O320" i="19"/>
  <c r="M348" i="19"/>
  <c r="P34" i="19"/>
  <c r="N289" i="19"/>
  <c r="G349" i="19"/>
  <c r="G342" i="19"/>
  <c r="L352" i="19"/>
  <c r="O351" i="19"/>
  <c r="P350" i="19"/>
  <c r="L349" i="19"/>
  <c r="L348" i="19"/>
  <c r="L346" i="19"/>
  <c r="L345" i="19"/>
  <c r="Q287" i="19"/>
  <c r="Q286" i="19"/>
  <c r="Q285" i="19"/>
  <c r="Q284" i="19"/>
  <c r="Q283" i="19"/>
  <c r="Q282" i="19"/>
  <c r="Q281" i="19"/>
  <c r="Q280" i="19"/>
  <c r="Q279" i="19"/>
  <c r="Q278" i="19"/>
  <c r="N350" i="19"/>
  <c r="L343" i="19"/>
  <c r="M338" i="19"/>
  <c r="N35" i="19"/>
  <c r="P33" i="19"/>
  <c r="M28" i="19"/>
  <c r="N27" i="19"/>
  <c r="N23" i="19"/>
  <c r="O349" i="19"/>
  <c r="P348" i="19"/>
  <c r="M347" i="19"/>
  <c r="N346" i="19"/>
  <c r="O345" i="19"/>
  <c r="M344" i="19"/>
  <c r="O341" i="19"/>
  <c r="O339" i="19"/>
  <c r="M352" i="19"/>
  <c r="M346" i="19"/>
  <c r="N339" i="19"/>
  <c r="P352" i="19"/>
  <c r="N351" i="19"/>
  <c r="P346" i="19"/>
  <c r="L341" i="19"/>
  <c r="L339" i="19"/>
  <c r="G352" i="19"/>
  <c r="G339" i="19"/>
  <c r="M32" i="19"/>
  <c r="N31" i="19"/>
  <c r="O30" i="19"/>
  <c r="G34" i="19"/>
  <c r="G24" i="19"/>
  <c r="G22" i="19"/>
  <c r="L23" i="19"/>
  <c r="L22" i="19"/>
  <c r="R36" i="19"/>
  <c r="Q242" i="19"/>
  <c r="Q256" i="19"/>
  <c r="L26" i="19"/>
  <c r="L25" i="19"/>
  <c r="L21" i="19"/>
  <c r="Q224" i="19"/>
  <c r="Q223" i="19"/>
  <c r="Q221" i="19"/>
  <c r="Q219" i="19"/>
  <c r="G31" i="19"/>
  <c r="N34" i="19"/>
  <c r="Q160" i="19"/>
  <c r="Q159" i="19"/>
  <c r="Q153" i="19"/>
  <c r="Q150" i="19"/>
  <c r="Q149" i="19"/>
  <c r="Q148" i="19"/>
  <c r="L35" i="19"/>
  <c r="O32" i="19"/>
  <c r="N29" i="19"/>
  <c r="O28" i="19"/>
  <c r="P28" i="19"/>
  <c r="Q128" i="19"/>
  <c r="M34" i="19"/>
  <c r="P24" i="19"/>
  <c r="Q124" i="19"/>
  <c r="Q127" i="19"/>
  <c r="Q120" i="19"/>
  <c r="D36" i="19"/>
  <c r="L30" i="19"/>
  <c r="G30" i="19"/>
  <c r="G28" i="19"/>
  <c r="G27" i="19"/>
  <c r="M35" i="19"/>
  <c r="L32" i="19"/>
  <c r="L24" i="19"/>
  <c r="Q95" i="19"/>
  <c r="Q93" i="19"/>
  <c r="Q90" i="19"/>
  <c r="Q89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8" i="19"/>
  <c r="Q57" i="19"/>
  <c r="O35" i="19"/>
  <c r="N32" i="19"/>
  <c r="M29" i="19"/>
  <c r="P26" i="19"/>
  <c r="M25" i="19"/>
  <c r="N22" i="19"/>
  <c r="L27" i="19"/>
  <c r="G35" i="19"/>
  <c r="G25" i="19"/>
  <c r="P30" i="19"/>
  <c r="P68" i="19"/>
  <c r="G32" i="19"/>
  <c r="F36" i="19"/>
  <c r="G26" i="19"/>
  <c r="P23" i="19"/>
  <c r="N28" i="19"/>
  <c r="G21" i="19"/>
  <c r="G29" i="19"/>
  <c r="C36" i="19"/>
  <c r="Q67" i="19"/>
  <c r="Q66" i="19"/>
  <c r="Q65" i="19"/>
  <c r="Q64" i="19"/>
  <c r="Q63" i="19"/>
  <c r="Q60" i="19"/>
  <c r="M31" i="19"/>
  <c r="O21" i="19"/>
  <c r="M30" i="19"/>
  <c r="M22" i="19"/>
  <c r="P27" i="19"/>
  <c r="N25" i="19"/>
  <c r="O257" i="19"/>
  <c r="L257" i="19"/>
  <c r="N193" i="19"/>
  <c r="O350" i="19"/>
  <c r="L350" i="19"/>
  <c r="M349" i="19"/>
  <c r="N348" i="19"/>
  <c r="G348" i="19"/>
  <c r="O347" i="19"/>
  <c r="J353" i="19"/>
  <c r="C353" i="19"/>
  <c r="G341" i="19"/>
  <c r="F353" i="19"/>
  <c r="P340" i="19"/>
  <c r="O68" i="19"/>
  <c r="G68" i="19"/>
  <c r="M68" i="19"/>
  <c r="M257" i="19"/>
  <c r="Q243" i="19"/>
  <c r="M341" i="19"/>
  <c r="P342" i="19"/>
  <c r="K353" i="19"/>
  <c r="O338" i="19"/>
  <c r="G338" i="19"/>
  <c r="E353" i="19"/>
  <c r="L289" i="19"/>
  <c r="N225" i="19"/>
  <c r="L225" i="19"/>
  <c r="O193" i="19"/>
  <c r="G193" i="19"/>
  <c r="M162" i="19"/>
  <c r="G100" i="19"/>
  <c r="L351" i="19"/>
  <c r="P351" i="19"/>
  <c r="L347" i="19"/>
  <c r="L344" i="19"/>
  <c r="L342" i="19"/>
  <c r="L340" i="19"/>
  <c r="G340" i="19"/>
  <c r="I353" i="19"/>
  <c r="L338" i="19"/>
  <c r="G345" i="19"/>
  <c r="M345" i="19"/>
  <c r="O344" i="19"/>
  <c r="G343" i="19"/>
  <c r="N343" i="19"/>
  <c r="G350" i="19"/>
  <c r="H353" i="19"/>
  <c r="D353" i="19"/>
  <c r="N338" i="19"/>
  <c r="P289" i="19"/>
  <c r="G346" i="19"/>
  <c r="G344" i="19"/>
  <c r="G347" i="19"/>
  <c r="M339" i="19"/>
  <c r="Q254" i="19"/>
  <c r="Q253" i="19"/>
  <c r="Q252" i="19"/>
  <c r="Q247" i="19"/>
  <c r="Q246" i="19"/>
  <c r="G257" i="19"/>
  <c r="Q222" i="19"/>
  <c r="Q218" i="19"/>
  <c r="Q217" i="19"/>
  <c r="Q215" i="19"/>
  <c r="Q213" i="19"/>
  <c r="Q211" i="19"/>
  <c r="O225" i="19"/>
  <c r="G225" i="19"/>
  <c r="Q189" i="19"/>
  <c r="Q185" i="19"/>
  <c r="Q184" i="19"/>
  <c r="Q182" i="19"/>
  <c r="Q180" i="19"/>
  <c r="M193" i="19"/>
  <c r="Q151" i="19"/>
  <c r="N162" i="19"/>
  <c r="P162" i="19"/>
  <c r="L162" i="19"/>
  <c r="Q129" i="19"/>
  <c r="Q126" i="19"/>
  <c r="Q125" i="19"/>
  <c r="Q123" i="19"/>
  <c r="Q121" i="19"/>
  <c r="M131" i="19"/>
  <c r="O131" i="19"/>
  <c r="Q96" i="19"/>
  <c r="N100" i="19"/>
  <c r="Q92" i="19"/>
  <c r="L100" i="19"/>
  <c r="Q255" i="19"/>
  <c r="Q251" i="19"/>
  <c r="Q250" i="19"/>
  <c r="Q249" i="19"/>
  <c r="Q248" i="19"/>
  <c r="Q220" i="19"/>
  <c r="Q214" i="19"/>
  <c r="Q212" i="19"/>
  <c r="P225" i="19"/>
  <c r="Q210" i="19"/>
  <c r="Q192" i="19"/>
  <c r="Q191" i="19"/>
  <c r="Q190" i="19"/>
  <c r="Q188" i="19"/>
  <c r="Q187" i="19"/>
  <c r="Q186" i="19"/>
  <c r="Q183" i="19"/>
  <c r="Q181" i="19"/>
  <c r="L193" i="19"/>
  <c r="Q161" i="19"/>
  <c r="Q158" i="19"/>
  <c r="Q157" i="19"/>
  <c r="Q156" i="19"/>
  <c r="Q154" i="19"/>
  <c r="Q152" i="19"/>
  <c r="O162" i="19"/>
  <c r="G162" i="19"/>
  <c r="Q130" i="19"/>
  <c r="Q122" i="19"/>
  <c r="P131" i="19"/>
  <c r="L131" i="19"/>
  <c r="N131" i="19"/>
  <c r="Q99" i="19"/>
  <c r="Q98" i="19"/>
  <c r="Q97" i="19"/>
  <c r="Q94" i="19"/>
  <c r="Q91" i="19"/>
  <c r="Q88" i="19"/>
  <c r="Q87" i="19"/>
  <c r="Q86" i="19"/>
  <c r="Q85" i="19"/>
  <c r="Q62" i="19"/>
  <c r="Q61" i="19"/>
  <c r="Q59" i="19"/>
  <c r="Q58" i="19"/>
  <c r="Q245" i="19"/>
  <c r="Q244" i="19"/>
  <c r="Q147" i="19"/>
  <c r="P100" i="19"/>
  <c r="N257" i="19"/>
  <c r="M100" i="19"/>
  <c r="P257" i="19"/>
  <c r="Q178" i="19"/>
  <c r="F24" i="43"/>
  <c r="I22" i="31" l="1"/>
  <c r="I17" i="31"/>
  <c r="I11" i="31"/>
  <c r="I23" i="31"/>
  <c r="I20" i="31"/>
  <c r="I12" i="31"/>
  <c r="I19" i="31"/>
  <c r="I18" i="31"/>
  <c r="I14" i="31"/>
  <c r="I21" i="31"/>
  <c r="I24" i="31"/>
  <c r="I25" i="31"/>
  <c r="I13" i="31"/>
  <c r="I15" i="31"/>
  <c r="I10" i="31"/>
  <c r="V25" i="19"/>
  <c r="W22" i="19" s="1"/>
  <c r="M25" i="18"/>
  <c r="Q342" i="19"/>
  <c r="Q343" i="19"/>
  <c r="Q348" i="19"/>
  <c r="Q320" i="19"/>
  <c r="Q351" i="19"/>
  <c r="Q349" i="19"/>
  <c r="Q341" i="19"/>
  <c r="Q345" i="19"/>
  <c r="Q33" i="19"/>
  <c r="P145" i="11"/>
  <c r="V7" i="11" s="1"/>
  <c r="I28" i="1"/>
  <c r="Q344" i="19"/>
  <c r="Q350" i="19"/>
  <c r="Q352" i="19"/>
  <c r="Q346" i="19"/>
  <c r="Q289" i="19"/>
  <c r="Q27" i="19"/>
  <c r="Q347" i="19"/>
  <c r="P353" i="19"/>
  <c r="Q225" i="19"/>
  <c r="Q34" i="19"/>
  <c r="Q29" i="19"/>
  <c r="Q162" i="19"/>
  <c r="Q24" i="19"/>
  <c r="Q32" i="19"/>
  <c r="Q28" i="19"/>
  <c r="L36" i="19"/>
  <c r="Q23" i="19"/>
  <c r="Q35" i="19"/>
  <c r="Q26" i="19"/>
  <c r="Q22" i="19"/>
  <c r="Q25" i="19"/>
  <c r="O36" i="19"/>
  <c r="Q21" i="19"/>
  <c r="Q100" i="19"/>
  <c r="M36" i="19"/>
  <c r="Q30" i="19"/>
  <c r="N36" i="19"/>
  <c r="G36" i="19"/>
  <c r="Q31" i="19"/>
  <c r="P36" i="19"/>
  <c r="Q257" i="19"/>
  <c r="Q338" i="19"/>
  <c r="N353" i="19"/>
  <c r="G353" i="19"/>
  <c r="Q193" i="19"/>
  <c r="Q339" i="19"/>
  <c r="M353" i="19"/>
  <c r="O353" i="19"/>
  <c r="Q131" i="19"/>
  <c r="L353" i="19"/>
  <c r="Q340" i="19"/>
  <c r="Q68" i="19"/>
  <c r="V9" i="11" l="1"/>
  <c r="V8" i="11"/>
  <c r="W23" i="19"/>
  <c r="W25" i="19"/>
  <c r="W24" i="19"/>
  <c r="Q36" i="19"/>
  <c r="Q35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J25" authorId="0" shapeId="0" xr:uid="{00000000-0006-0000-08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P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6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6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30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I10" authorId="0" shapeId="0" xr:uid="{00000000-0006-0000-0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  <author>Svein Opøien</author>
  </authors>
  <commentList>
    <comment ref="H11" authorId="0" shapeId="0" xr:uid="{00000000-0006-0000-1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 shapeId="0" xr:uid="{00000000-0006-0000-1A00-000002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G11" authorId="0" shapeId="0" xr:uid="{00000000-0006-0000-1C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AB6394CB-1279-4AB0-A5E1-6277BAEA2205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0BDDF0C9-9151-4EDB-BD9A-94687FF63089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<sst xmlns="http://schemas.openxmlformats.org/spreadsheetml/2006/main" count="3295" uniqueCount="656">
  <si>
    <t>Dette arket inneholder:</t>
  </si>
  <si>
    <t>Tabell 1 - 16 - A - Fysioterapitilbud i bydelen 1)</t>
  </si>
  <si>
    <t>Antall avtalte årsverk</t>
  </si>
  <si>
    <t>Antall stillinger</t>
  </si>
  <si>
    <t>Nr.</t>
  </si>
  <si>
    <t>Navn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</si>
  <si>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</si>
  <si>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</si>
  <si>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</si>
  <si>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</si>
  <si>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</si>
  <si>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</si>
  <si>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</si>
  <si>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</si>
  <si>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</si>
  <si>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</si>
  <si>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</si>
  <si>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</si>
  <si>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</si>
  <si>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</si>
  <si>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</si>
  <si>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</si>
  <si>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</si>
  <si>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</si>
  <si>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</si>
  <si>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</si>
  <si>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</si>
  <si>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</si>
  <si>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</si>
  <si>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31.08.2020</t>
  </si>
  <si>
    <t>SUM pr 31.12.2019</t>
  </si>
  <si>
    <t>SUM pr 31.08.2019</t>
  </si>
  <si>
    <t>SUM pr 31.12.2018</t>
  </si>
  <si>
    <t>SUM pr 31.08.2018</t>
  </si>
  <si>
    <t>SUM pr 31.12.2017</t>
  </si>
  <si>
    <t>SUM pr 31.08.2017</t>
  </si>
  <si>
    <t>SUM pr. 31.12.2016</t>
  </si>
  <si>
    <t>SUM pr. 31.12.2015</t>
  </si>
  <si>
    <t>1) Alle fysioterpeuter i bydelen skal registreres, uavhenfig av Kostrafunksjon</t>
  </si>
  <si>
    <t>Tabell 1 - 16 - B - Psykologer i bydelen 1)</t>
  </si>
  <si>
    <t>Psykologer</t>
  </si>
  <si>
    <t>SUM pr. 31.12.2021</t>
  </si>
  <si>
    <t>SUM pr. 31.12.2020</t>
  </si>
  <si>
    <t>SUM pr. 31.08.2020</t>
  </si>
  <si>
    <t>SUM pr. 31.12.2019</t>
  </si>
  <si>
    <t>SUM pr. 31.08.2019</t>
  </si>
  <si>
    <t>SUM pr. 31.12.2018</t>
  </si>
  <si>
    <t>SUM pr. 31.12.2017</t>
  </si>
  <si>
    <t>1) Alle psykologer i bydelen skal registreres, uavhenfig av Kostrafunksjon</t>
  </si>
  <si>
    <t>Tabell 3 -1 - B - A1 - Beboere i institusjon som bydelen betaler for - pr. 31.12.  - Aldersfordeling</t>
  </si>
  <si>
    <t>Sum kvinner og menn</t>
  </si>
  <si>
    <t>Bydel</t>
  </si>
  <si>
    <t>0-17 år</t>
  </si>
  <si>
    <t>18-49 år</t>
  </si>
  <si>
    <t>50-66 år</t>
  </si>
  <si>
    <t>67-79 år</t>
  </si>
  <si>
    <t>80-89 år</t>
  </si>
  <si>
    <t>90 år +</t>
  </si>
  <si>
    <t>SUM</t>
  </si>
  <si>
    <t>LIV</t>
  </si>
  <si>
    <t>SUM 3. tertial 2022</t>
  </si>
  <si>
    <t>SUM 3. tertial 2021</t>
  </si>
  <si>
    <t>SUM 3. tertial 2020</t>
  </si>
  <si>
    <t>SUM 3. tertial 2019</t>
  </si>
  <si>
    <t>SUM 3. tertial 2018</t>
  </si>
  <si>
    <t>SUM 3. tertial 2017</t>
  </si>
  <si>
    <t>SUM 3. tertial 2016</t>
  </si>
  <si>
    <t>SUM 3. tertial 2015</t>
  </si>
  <si>
    <t>Tabell 3 -1 - B - A4 - Aldersfordeling for beboere i langtidsopphold i institusjon pr. 31.12</t>
  </si>
  <si>
    <t>Herunder tjenestene langtidsopphold i sykehjem, institusjonsplass psykiatri, spesialsykehjem for yngre, aldershjem, langtidsopphold i bosenter</t>
  </si>
  <si>
    <t xml:space="preserve">Tabell 3 -1 - B - A8 - Aldersfordeling for beboere med vedtak om korttidsopphold pr. 31.12.  </t>
  </si>
  <si>
    <t>Korttidsopphold-avlastning (eldre), Korttidsopphold - rullerende, korttidsopphold - rehabilitering, korttidsopphold- utredning/behandling, korrtidsopphold - annet</t>
  </si>
  <si>
    <t xml:space="preserve">Tabell 3 -1 - B - A9 - Aldersfordeling for beboere i barne- og avlastningsboliger pr. 31.12.  </t>
  </si>
  <si>
    <t>Barnebolger og avlastningsboliger</t>
  </si>
  <si>
    <t xml:space="preserve">Tabell 3 -1 - B - A6 - Aldersfordeling for beboere i boform m/heldøgns pleie og omsorg pr. 31.12.  </t>
  </si>
  <si>
    <t>Av sum kvinner og menn i institusjon - herav i boform m/heldøgns pleie og omsorg</t>
  </si>
  <si>
    <t>SUM 2. tertial 2020</t>
  </si>
  <si>
    <t>SUM 2. tertial 2019</t>
  </si>
  <si>
    <t>SUM 2. tertial 2018</t>
  </si>
  <si>
    <t>Tabell 3 -2 - B -  Saksbehandlingstider i pleie- og omsorgssektoren - institusjonstjenesten - hittil i år</t>
  </si>
  <si>
    <t>Saksbehandlingstid - antall dager</t>
  </si>
  <si>
    <t xml:space="preserve">For søknad om institusjons-plass </t>
  </si>
  <si>
    <t>herav for søknad om sykehjems-plass 2)</t>
  </si>
  <si>
    <t>herav for søknad om korttids-opphold 3)</t>
  </si>
  <si>
    <t>Andre typer institusjons-plass 1)</t>
  </si>
  <si>
    <t xml:space="preserve">  </t>
  </si>
  <si>
    <t>Gjennomsnitt 2021</t>
  </si>
  <si>
    <t>Gjennomsnitt 2020</t>
  </si>
  <si>
    <t>Gjennomsnitt 2019</t>
  </si>
  <si>
    <t>xxxx</t>
  </si>
  <si>
    <t>Gjennomsnitt 2018</t>
  </si>
  <si>
    <t>Gjennomsnitt 2017</t>
  </si>
  <si>
    <t>Gjennomsnitt 2016</t>
  </si>
  <si>
    <t>Gjennomsnitt 2015</t>
  </si>
  <si>
    <t>Gjennomsnitt 2014</t>
  </si>
  <si>
    <t>Gjennomsnitt 2013</t>
  </si>
  <si>
    <t>Kilde: Ledelses- og informasjonsverktøyet LIV</t>
  </si>
  <si>
    <t>*) Aritmetisk middelverdi</t>
  </si>
  <si>
    <t>2) Langtidsopphold i sykehjem (LIV tj. Nr 50)</t>
  </si>
  <si>
    <t>3) Alle typer korttidsopphold i helsehus</t>
  </si>
  <si>
    <t>Kun årsstatistikk</t>
  </si>
  <si>
    <t>Tabell 3-2-D  - Søknader og avslag på sykehjemsplass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</si>
  <si>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</si>
  <si>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</si>
  <si>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</si>
  <si>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</si>
  <si>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</si>
  <si>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</si>
  <si>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</si>
  <si>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</si>
  <si>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</si>
  <si>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</si>
  <si>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</si>
  <si>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Langtidsopphold</t>
  </si>
  <si>
    <t>Tidsbegrenset opphold</t>
  </si>
  <si>
    <t>Antall søknader om sykehjems-plass, overf. fra forrige år</t>
  </si>
  <si>
    <t>Antall søknader om sykehjems-plass i år</t>
  </si>
  <si>
    <t>Antall innvilgede søknader om sykehjems-plass</t>
  </si>
  <si>
    <t>Antall saker som er trukket</t>
  </si>
  <si>
    <t>Ant. saker som ikke er beh. av andre årsaker (dødfall mm)</t>
  </si>
  <si>
    <t>Antall avslåtte søknader om sykehjems-plass</t>
  </si>
  <si>
    <t>Antall saker fortsatt under behandling, overf. neste år</t>
  </si>
  <si>
    <t>Prosent innvilgede søknader</t>
  </si>
  <si>
    <t>Antall søknader om sykehjemsplass, overf. fra forrige år</t>
  </si>
  <si>
    <t>Antall søknader om sykehjemsplass i år</t>
  </si>
  <si>
    <t>Antall innvilgede søknader om sykehjemsplass</t>
  </si>
  <si>
    <t>Antall avslåtte søknader om sykehjemsplass</t>
  </si>
  <si>
    <t>xxx</t>
  </si>
  <si>
    <t>Tabell 3-2-D-1  - Søknader og avslag om plass etter sambogarantien</t>
  </si>
  <si>
    <t>Antall søknader, overf. fra forrige år</t>
  </si>
  <si>
    <t>Antall søknader i år</t>
  </si>
  <si>
    <t xml:space="preserve">Antall innvilgede søknader </t>
  </si>
  <si>
    <t>Antall avslåtte søknader om plass etter sambogarantien</t>
  </si>
  <si>
    <t>Antall klager etter avslag på sykehjemsplass i år som er trukket eller avsluttet fordi de ikke lenger er aktuelle</t>
  </si>
  <si>
    <t>Tabell 3-2-E-1 Saksbehandlingstid - klager etter avslag på søknad om sykehjemsplass i år</t>
  </si>
  <si>
    <t>Saksbehandlings-tid fra mottatt klage til nytt vedtak er fattet i bydelen</t>
  </si>
  <si>
    <t>Saksbehandlings-tid fra mottatt klage til saken er avgjort hos Fylkesmannen</t>
  </si>
  <si>
    <t xml:space="preserve">Gjennomsnitt 2021 </t>
  </si>
  <si>
    <t xml:space="preserve">Gjennomsnitt 2020 </t>
  </si>
  <si>
    <t xml:space="preserve">Gjennomsnitt 2019 </t>
  </si>
  <si>
    <t xml:space="preserve">Gjennomsnitt 2018 </t>
  </si>
  <si>
    <t xml:space="preserve">Gjennomsnitt 2017 </t>
  </si>
  <si>
    <t xml:space="preserve">Gjennomsnitt 2016 </t>
  </si>
  <si>
    <t xml:space="preserve">Gjennomsnitt 2015 </t>
  </si>
  <si>
    <t xml:space="preserve">Gjennomsnitt 2014 </t>
  </si>
  <si>
    <t xml:space="preserve">Gjennomsnitt 2013 </t>
  </si>
  <si>
    <t>Gjennomsnitt for bydeler som har registrert saksbehandlingstid</t>
  </si>
  <si>
    <t>3-2-F Alternativt tilbud til personer som har fått avslag på søknad om langtidsopphold i sykehjem</t>
  </si>
  <si>
    <t>Antall personer som har fått endelig avslag på søknad om langtids-opphold i sykehjem</t>
  </si>
  <si>
    <t>Herav antall som har fått vedak om tids-begrenset opphold i syke-hjem</t>
  </si>
  <si>
    <t>Herav antall som har fått vedtak om kun praktisk bistand</t>
  </si>
  <si>
    <t xml:space="preserve">Herav antall som har fått vedtak om kun hjemme-sykepleie </t>
  </si>
  <si>
    <t>Herav antall som har fått vedtak om både praktisk bistand og hjemme-sykepleie</t>
  </si>
  <si>
    <t xml:space="preserve">Herav antall som har fått vedtak om plass i dagopphold i institusjon (vedtak hjemlet i Lov om helse-tjenesten i kommunene) </t>
  </si>
  <si>
    <t>Herav antall som har fått vedtak om plass i dagsenter (ikke lov-hjemlet vedtak)</t>
  </si>
  <si>
    <t xml:space="preserve">Herav antall som har fått andre tilbud </t>
  </si>
  <si>
    <t>Sum antall personer som har fått alter-nativt tilbud 1)</t>
  </si>
  <si>
    <t>s</t>
  </si>
  <si>
    <t>1) Noen personer har fått flere enn et alternativt tilbud. Disse blir regnet med flere ganger.</t>
  </si>
  <si>
    <t>Tabell 3-3 - B - Gjennomsnittlig antall oppholdsdøgn i sykehjem for beboere som har avsluttet sitt opphold hittil i år.</t>
  </si>
  <si>
    <t>korttidsopphold</t>
  </si>
  <si>
    <t>Antall beboere som har avsluttet opphold (langtids) i sykehjem hittil i år</t>
  </si>
  <si>
    <t>Antall avsluttede opphold (korttids) hittil i år 1)</t>
  </si>
  <si>
    <t>Antall oppholds-døgn totalt for alle beboere som har avsluttet sitt langtids-opphold hittil i år 2)</t>
  </si>
  <si>
    <t>Gjennomsnittlig antall oppholds-døgn per beboer (langtid) 2)</t>
  </si>
  <si>
    <t>Gjennomsnittlig antall oppholds-døgn per opphold (korttid) 2)</t>
  </si>
  <si>
    <t>Antall beboere som har avsluttet opphold (korttids) i sykehjem hittil i år</t>
  </si>
  <si>
    <t>Antall oppholds-døgn totalt for alle beboere som har avsluttet sitt korttids-opphold hittil i år 2)</t>
  </si>
  <si>
    <t>Gjennomsnittlig antall oppholds-døgn per beboer (korttid) 2)</t>
  </si>
  <si>
    <t>1) Gjelder kun for korttidsopphold</t>
  </si>
  <si>
    <t>2) Rapporten teller bakover til førstegangsinnleggelsesdatoen på opphold som er påbegynt også tidligere år.  Dvs at rapporten viser</t>
  </si>
  <si>
    <t>gjennomsnittlig lengde for sykehjemsopphold som er avsluttet hittil i rapporteringsåret.</t>
  </si>
  <si>
    <t xml:space="preserve">Merk: Det er bare opphold som er avsluttet i inneværende år som kommer med i rapporten . Hvis sak/tjeneste revurderes, </t>
  </si>
  <si>
    <t>eller hvis brukeren har flyttet mellom ulike institusjoner (har flere tjester knyttet til samme sak), og tjenestene er sammenhengende,</t>
  </si>
  <si>
    <t>regnes det som et  opphold.</t>
  </si>
  <si>
    <t>% Kjøpt fra Sykehjemsetaten</t>
  </si>
  <si>
    <t>% Kjøpt fra andre innenbys/ utenbys</t>
  </si>
  <si>
    <t>Tabell 3-3 - C - 1- Antall  oppholdsdøgn totalt i institusjon fordelt på type opphold (Kostrafunksjon 253 - institusjonstjenester) - Kjøp fra SYE - hittil i år</t>
  </si>
  <si>
    <t>% Drevet av bydelen selv</t>
  </si>
  <si>
    <t>Tidsbegrenset opphold i sykehjem</t>
  </si>
  <si>
    <t>Langtidsopphold i sykehjem</t>
  </si>
  <si>
    <t>Opphold i aldershjem og andre boformer med heldøgns pleie</t>
  </si>
  <si>
    <t>Korttids-opphold (eksklusive korttids-opphold for re-habilitering)</t>
  </si>
  <si>
    <t>Korttids-opphold for re-habilitering</t>
  </si>
  <si>
    <t>Opphold i plass for for lindrende behand-ling</t>
  </si>
  <si>
    <t>Langtids-opphold - ordinært</t>
  </si>
  <si>
    <t>Langtids-opphold -  forsterket enhet for demens</t>
  </si>
  <si>
    <t>Langtids-opphold -  for-sterket  (psykiatri, rus)</t>
  </si>
  <si>
    <t>Langtids-opphold for-sterket - annet</t>
  </si>
  <si>
    <t>Langtids-opphold -  spesial (særskilt inngåtte kontrakter om enkelt-kjøp)</t>
  </si>
  <si>
    <t>Opphold i MRSA avdeling</t>
  </si>
  <si>
    <t>Langtids-opphold rus</t>
  </si>
  <si>
    <t>Opphold i andre boformer med heldøgns omsorg (og evt. pleie)</t>
  </si>
  <si>
    <t>Langtids-opphold i alders-hjem</t>
  </si>
  <si>
    <t>Opphold i barne og av-lastnings-bolig</t>
  </si>
  <si>
    <t>SUM totalt</t>
  </si>
  <si>
    <t>SUM 2010</t>
  </si>
  <si>
    <t>Ny tabell 2010</t>
  </si>
  <si>
    <t>Tabell 3-3 - C - 2- Antall  oppholdsdøgn totalt i institusjon fordelt på type opphold (Kostrafunksjon 253 - institusjonstjenester) - Kjøp fra andre innenbys/utenbys - hittil i år</t>
  </si>
  <si>
    <t>Langtids-opphold -  skjermet enhet for demens</t>
  </si>
  <si>
    <t>Sum 2021</t>
  </si>
  <si>
    <t>Sum 2020</t>
  </si>
  <si>
    <t>Sum 2019</t>
  </si>
  <si>
    <t>Tabell 3-3 - C - 3- Antall  oppholdsdøgn totalt i institusjon fordelt på type opphold (Kostrafunksjon 253 - institusjonstjenester) - Drevet av bydelene selv - hittil i år</t>
  </si>
  <si>
    <t xml:space="preserve">             </t>
  </si>
  <si>
    <t xml:space="preserve">    </t>
  </si>
  <si>
    <t>Tabell 3-3 - C - 4- Antall  oppholdsdøgn totalt i institusjon fordelt på type opphold (Kostrafunksjon 253 - institusjonstjenester) - SUM - hittil i år</t>
  </si>
  <si>
    <t>Opphold i sykehjem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</si>
  <si>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</si>
  <si>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</si>
  <si>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</si>
  <si>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</si>
  <si>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</si>
  <si>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</si>
  <si>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</si>
  <si>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</si>
  <si>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</si>
  <si>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</si>
  <si>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Tabell 3 - 5 - A -  Brukere av hjemmetjenester pr. 31.12.   *)**)</t>
  </si>
  <si>
    <t>Tabell 3 - 5 - B -  Sum brukere av hjemmetjenester pr. 31.12. - antall med private tjenesteyter   *)</t>
  </si>
  <si>
    <t>Brukere av BARE helsetjeneste i hjemmet</t>
  </si>
  <si>
    <t>Brukere av BARE praktisk bistand</t>
  </si>
  <si>
    <t>Brukere av BEGGE tjenester</t>
  </si>
  <si>
    <t>Sum antall brukere</t>
  </si>
  <si>
    <t>Herav antall brukere som har valgt private tjensteytere for en eller flere av sine tjenester **</t>
  </si>
  <si>
    <t>Andel brukere som har valgt privat leverandør</t>
  </si>
  <si>
    <t>0-49 år</t>
  </si>
  <si>
    <t>90 år og over</t>
  </si>
  <si>
    <t>Sum</t>
  </si>
  <si>
    <t>* Inkluderer brukere som bor i boliger til pleie- og omsorgsformål</t>
  </si>
  <si>
    <t xml:space="preserve">** Hjemmetjenester er her helsetjeneste i hjemmet og/eller praktisk bistand. </t>
  </si>
  <si>
    <t>** Noen brukere med private tjenesteytere kan samtidig ha valgt kommunal leverandør av en av tjenestene helsetjeneste i hjemmet eller praktisk bistand.</t>
  </si>
  <si>
    <t>Praktisk bistand er tjenestene praktiskbistand til dagliglivets gjøremål, praktisk bistand- opplæringi dagliglivets gjøremål og brukerstyrt personlig assistanse (BPA)</t>
  </si>
  <si>
    <t xml:space="preserve"> 101 Hverdagsrehabilitering,  103 Medisinsk avstandsoppfølging, 106 Ambulerende rehabilitering og 110 Hjemmesykepleie stasjonær tjeneste i LIV</t>
  </si>
  <si>
    <t>Tabellen beregnes ved prosentformler</t>
  </si>
  <si>
    <t xml:space="preserve">Tabell 3 - 5 - B - A1 - Andel utførte timer av vedtatte timer i hjemmetjenestene </t>
  </si>
  <si>
    <t>Andel utførte timer praktisk bistand</t>
  </si>
  <si>
    <t>Herav praktisk bistand daglige gjøremål, egenomsorg og personlig stell</t>
  </si>
  <si>
    <t>Herav praktisk bistand til opplæring i daglige gjøremål 2)</t>
  </si>
  <si>
    <t>Herav brukerstyrt personlig assistanse (BPA) 2)</t>
  </si>
  <si>
    <t>Andel utførte timer helsetjenester i hjemmet 1)</t>
  </si>
  <si>
    <t>Herav psykisk helsarbeid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</si>
  <si>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</si>
  <si>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 xml:space="preserve">2) Mange leverandører av praktisk bistand -opplæring i dagliglivets gjøremål har ikke tilgang til Gerica og registrerer derfor ikke utført </t>
  </si>
  <si>
    <t xml:space="preserve">tid. Bydelene registrerer ikke utført tid for tjenesten brukerstyrt personlig assistanse, da assistenten ikke vil ha tilgang til fagsystemet Gerica. </t>
  </si>
  <si>
    <t>Utført tid er derfor her satt lik vedtatt tid for disse tjenestene.</t>
  </si>
  <si>
    <t>Tabell 3 - 5 - B - A2 - Antall vedtakstimer i hjemmetjenesten - hittil i år</t>
  </si>
  <si>
    <t xml:space="preserve"> Totalt antall vedtatte  timer praktisk bistand</t>
  </si>
  <si>
    <t xml:space="preserve">Herav praktisk bistand til opplæring i daglige gjøremål </t>
  </si>
  <si>
    <t xml:space="preserve">Herav brukerstyrt personlig assistanse (BPA) </t>
  </si>
  <si>
    <t>Antall vedtatte timer helsetjeneste i hjemmet 1)</t>
  </si>
  <si>
    <t xml:space="preserve">Herav psykisk helsarbeid </t>
  </si>
  <si>
    <t>Tabell 3 - 5 - B - A3 - Antall utførte timer i hjemmetjenesten - hittil i år</t>
  </si>
  <si>
    <t xml:space="preserve"> Totalt antall utførte  timer praktisk bistand</t>
  </si>
  <si>
    <t>Antall utførte timer helsetjeneste i hjemmet 1)</t>
  </si>
  <si>
    <t>Herav psykisk helsarbeid 2)</t>
  </si>
  <si>
    <t>Tabell 3 - 5 - B - A4- Antall utførte timer i hjemmetjenesten - herav utført av private leverandører - hittil i år</t>
  </si>
  <si>
    <t xml:space="preserve"> Totalt antall utførte  timer praktisk bistand utført av private leverandører</t>
  </si>
  <si>
    <t>Totalt antall utførte timer helsetjeneste utført av private leverandører 1)</t>
  </si>
  <si>
    <t>Tabell 3 - 5 - C Antall mottagere av hverdagsrehabilitering 1), antall vedtakstimer og antall utførte timer - hittil i år</t>
  </si>
  <si>
    <t>Tabell 3 - 5 - C Antall mottagere av avklaring og mestring, antall vedtakstimer og antall utførte timer - hittil i år</t>
  </si>
  <si>
    <t>Tabell 3 - 5 - C Antall unike mottagere av hverdagsrehabilitering og/eller avklaring og mestring 1), antall vedtakstimer og antall utførte timer - hittil i år</t>
  </si>
  <si>
    <t>Antall mottagere av hverdags-rehabilitering</t>
  </si>
  <si>
    <t>Antall vedtakstimer</t>
  </si>
  <si>
    <t>Antall utførte timer</t>
  </si>
  <si>
    <t>Andel utførte av vedtatte timer</t>
  </si>
  <si>
    <t>Gj.snittlig antall utførte vedtakstimer pr mottager</t>
  </si>
  <si>
    <t>Antall mottagere av avklaring og mestring</t>
  </si>
  <si>
    <t xml:space="preserve">Antall mottagere </t>
  </si>
  <si>
    <t xml:space="preserve">Bydel Frogner </t>
  </si>
  <si>
    <t xml:space="preserve">Bydel Ullern </t>
  </si>
  <si>
    <t xml:space="preserve">Bydel Bjerke </t>
  </si>
  <si>
    <t xml:space="preserve">Bydel Grorud </t>
  </si>
  <si>
    <t>1) Bistand til opplæring av funksjons- og mestringsevne i dagliglivets gjøremål i brukers hjem eller nærmiljø</t>
  </si>
  <si>
    <t>Tabell 3 - 5 - C  Antall mottagere av aktivitetstid, antall vedtakstimer og antall utførte timer - hittil i år</t>
  </si>
  <si>
    <t>Antall mottagere av aktivitetstid</t>
  </si>
  <si>
    <t>Gj.snittlig antall vedtatte timer pr mottager hittil i år</t>
  </si>
  <si>
    <t>Gj.snittlig antall utførte vedtakstimer pr mottager hittil i år</t>
  </si>
  <si>
    <t>Tabell 3-6 - A -  Andel brukere av hjemmetjenester pr. 31.12. av antall innbyggere i samme aldersgruppe.   1)</t>
  </si>
  <si>
    <t>Sum antall innbyggere 3)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</si>
  <si>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</si>
  <si>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</si>
  <si>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</si>
  <si>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</si>
  <si>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</si>
  <si>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</si>
  <si>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</si>
  <si>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</si>
  <si>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</si>
  <si>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</si>
  <si>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</si>
  <si>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</si>
  <si>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</si>
  <si>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SUM 3. tertial 2014</t>
  </si>
  <si>
    <t>SUM 3. tertial 2013</t>
  </si>
  <si>
    <t>1)  Inkluderer brukere som også har vedtak om bolig til pleie- og omsorgsformål</t>
  </si>
  <si>
    <t xml:space="preserve">** Hjemmetjenester er her hjemmesykepleie og/eller praktisk bistand. </t>
  </si>
  <si>
    <t>Hjemmesykepleie er her tjenestene 1 Psykisk helsearbeid, 3 Hjemmesykepleie, 91 Hjemmesykepleie natt og 110 Hjemmesykepleie stasjonær tjeneste i LIV</t>
  </si>
  <si>
    <t xml:space="preserve">2)  Andel brukere hhv. &lt; 67 år, 67 - 79 år, 80 -89 år, og ≥ 90 år, i forhold til antall innbyggere i samme aldresgrupper.  </t>
  </si>
  <si>
    <t xml:space="preserve">3) Antall innbyggere: Kriteriebef. pr  01.01.2019 </t>
  </si>
  <si>
    <t>Tabell 3 -7 - A1 -  Saksbehandlingstider i pleie- og omsorgssektoren - hjemmetjenester hittil i år</t>
  </si>
  <si>
    <t>Iverksettingstid - antall dager</t>
  </si>
  <si>
    <t>Ny tabell fra 31.12.2007.</t>
  </si>
  <si>
    <t>Kilde: Ledelses og informasjonsverktøyet LIV</t>
  </si>
  <si>
    <t>1) Tj.nr 3 Hjemmesykepleie, 91 hjemmesykepleie natt, 110 hjemmesykepleie stasjonær</t>
  </si>
  <si>
    <t>Tabell 3-7 A -  Brukerundersøkelse og kvalitetsmåling i hjemmetjenesten</t>
  </si>
  <si>
    <t xml:space="preserve">Brukerundersøkelse i hjemmesykepleien </t>
  </si>
  <si>
    <t xml:space="preserve">Brukerundersøkelse i praktisk bistand 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</si>
  <si>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</si>
  <si>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</si>
  <si>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</si>
  <si>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</si>
  <si>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</si>
  <si>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 xml:space="preserve">Rapporteres annet hvert år </t>
  </si>
  <si>
    <t>Tabell 3-8-A - Antall personer som har hatt dagsenter/dagsopphold/dagtilbud og totalt antall vedtakstimer, fordelt på type tjeneste - hittil i år</t>
  </si>
  <si>
    <t>Antall personer</t>
  </si>
  <si>
    <t>Antall vedtakstimer pr person</t>
  </si>
  <si>
    <t xml:space="preserve">Sum dag-senter/-dag-tilbud 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</si>
  <si>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</si>
  <si>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</si>
  <si>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</si>
  <si>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</si>
  <si>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>Dagsenter  - gerica-tjeneste dag-re-habilitering (tj.nr 25) 1)</t>
  </si>
  <si>
    <t>Gerica-tjeneste Dag-senter(tj. 26) 2)</t>
  </si>
  <si>
    <t>Gerica-tjeneste Dag-senter for fysisk funksjons-hemmede (tj. 27) 2)</t>
  </si>
  <si>
    <t>Gerica-tjeneste Dagtilbud for psykisk utviklings-hemmede (tj. 28) 2)</t>
  </si>
  <si>
    <t>Dagsenter  - gerica-tjeneste dag-re-habilitering 1)</t>
  </si>
  <si>
    <t>Gerica-tjeneste Dag-senter 2)</t>
  </si>
  <si>
    <t>Gerica-tjeneste Dag-senter for fysisk funksjons-hemmede 2)</t>
  </si>
  <si>
    <t>Gerica-tjeneste Dagtilbud for psykisk utviklings-hemmede 2)</t>
  </si>
  <si>
    <t>Bydel Frogner 3)</t>
  </si>
  <si>
    <t>Bydel Vestre Aker 3)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</si>
  <si>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</si>
  <si>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</si>
  <si>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</si>
  <si>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3) Enkelte bydeler fører ikke timevedtak for tjenesten dagrehabilitering</t>
  </si>
  <si>
    <t>Tabell 3 -8 - A-2 - Dagaktivitetstilbud for demente - hittil i år</t>
  </si>
  <si>
    <t>Dagaktivitetstilbud for demente - manuell rapportering fra bydelene</t>
  </si>
  <si>
    <t>Kontroll - Dagaktivitetstilbud for demente, LIV tj 116</t>
  </si>
  <si>
    <r>
      <rPr>
        <b/>
        <sz val="10"/>
        <color rgb="FFFF0000"/>
        <rFont val="Arial"/>
        <family val="2"/>
      </rPr>
      <t>Avvik</t>
    </r>
    <r>
      <rPr>
        <b/>
        <sz val="10"/>
        <color rgb="FF000000"/>
        <rFont val="Arial"/>
        <family val="2"/>
      </rPr>
      <t xml:space="preserve"> - manglende vedtak om tjeneste 116</t>
    </r>
  </si>
  <si>
    <t>Sum 2. tertial 2020</t>
  </si>
  <si>
    <t>Sum 2. tertial 2019</t>
  </si>
  <si>
    <t>Sum 2018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</si>
  <si>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</si>
  <si>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</si>
  <si>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</si>
  <si>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</si>
  <si>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3-8-B Trygghetsalarmer og velferdsteknologi pr. 31.12.</t>
  </si>
  <si>
    <t>Personer med trygghetsalarmer</t>
  </si>
  <si>
    <t>Personer med GPS - lokaliseringsteknologi</t>
  </si>
  <si>
    <t>Personer med elektronisk medisineringsstøtte</t>
  </si>
  <si>
    <t>Personer med innstallerte e-låser</t>
  </si>
  <si>
    <t>Personer med digitalt tilsyn</t>
  </si>
  <si>
    <t>Personer med vedtak om medisinsk avstandsoppfølging</t>
  </si>
  <si>
    <t>Sum pr 31.12.21</t>
  </si>
  <si>
    <t>Ny tabell 2021</t>
  </si>
  <si>
    <t>Antall mottagere av hjemmesykepleie 67 år og over som er kartlagt for ernæringsmessig risiko</t>
  </si>
  <si>
    <t>Antall mottagere av hjemmesykepleie 67 år og over</t>
  </si>
  <si>
    <t xml:space="preserve">Andel mottagere av hjemmesykepleie som er kartlagt for ernæringsmessig risiko </t>
  </si>
  <si>
    <t>Tabell 3 -9 - A1 -  Beboere med vedtak om bolig til pleie og omsorgsformål - sum alle aldersgrupper - pr. 31.12.  *)</t>
  </si>
  <si>
    <t>Antall beboere - menn</t>
  </si>
  <si>
    <t>Antall beboere - kvinner</t>
  </si>
  <si>
    <t>Antall beboere - Sum menn og kvinner</t>
  </si>
  <si>
    <t>Eldre</t>
  </si>
  <si>
    <t>Funk-sjons-hem-mede</t>
  </si>
  <si>
    <t>Ut-viklings-hem-mede</t>
  </si>
  <si>
    <t>Personer med psykiske lidelser</t>
  </si>
  <si>
    <t xml:space="preserve">Sum </t>
  </si>
  <si>
    <t>-herav beboere med Omsorg+ bolig</t>
  </si>
  <si>
    <t>Aldersfordeling - beboere i Omsorg +</t>
  </si>
  <si>
    <t>Antall</t>
  </si>
  <si>
    <t>Andel</t>
  </si>
  <si>
    <t>Omsorg + 67-79</t>
  </si>
  <si>
    <t>Omsorg + 80 år +</t>
  </si>
  <si>
    <t>*) Kommunalt eide eller disponerte boenheter, hvor beboer betaler husleie og strøm selv.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</si>
  <si>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</si>
  <si>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</si>
  <si>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</si>
  <si>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</si>
  <si>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</si>
  <si>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</si>
  <si>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</si>
  <si>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</si>
  <si>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* Ny tabell 2. tertial 2015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</si>
  <si>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</si>
  <si>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</si>
  <si>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>Kontroll:</t>
  </si>
  <si>
    <t xml:space="preserve">Tabell 3 -9 -B - Søknader og avslag på søknad om bolig i Omsorg+ </t>
  </si>
  <si>
    <t>Antall søknader om bolig omsorg +, overf. fra forrige år</t>
  </si>
  <si>
    <t>Antall søknader om bolig omsrog+ i år</t>
  </si>
  <si>
    <t>Antall innvilgede søknader om bolig omsorg+</t>
  </si>
  <si>
    <t>Antall saker som av andre årsaker ikke er beh. (dødsfall mm)</t>
  </si>
  <si>
    <t>Antall avslåtte søknader om bolg omsorg+</t>
  </si>
  <si>
    <t>Sum 2017</t>
  </si>
  <si>
    <t>Sum 2016</t>
  </si>
  <si>
    <t>Sum 2015</t>
  </si>
  <si>
    <t>Sum 2014</t>
  </si>
  <si>
    <t>Sum 2013</t>
  </si>
  <si>
    <t xml:space="preserve">Tabell 3-9-C Klager etter avslag på søknad om Omsorg+ </t>
  </si>
  <si>
    <t>Antall klager etter avslag på bolig i Omsorg+ i år som fortsatt er under behandling hos Oslo klagenemd</t>
  </si>
  <si>
    <t>Tabell 3 -10 - A - Personer med utviklingshemming registrert i bydelen (som bydelen har øk. Ansv. for) pr. 31.12</t>
  </si>
  <si>
    <t>Antall totalt</t>
  </si>
  <si>
    <t>Herav antall med vedtak</t>
  </si>
  <si>
    <t>0-15 år</t>
  </si>
  <si>
    <t>16-49 år</t>
  </si>
  <si>
    <t>50 år og over</t>
  </si>
  <si>
    <t>Sum 16 år og over med vedtak</t>
  </si>
  <si>
    <t>Bydel ullern</t>
  </si>
  <si>
    <t xml:space="preserve">SUM </t>
  </si>
  <si>
    <t>Tabell 3 -11 - A -  Boforhold for utviklingshemmede pr. 31.12.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</si>
  <si>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</si>
  <si>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</si>
  <si>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</si>
  <si>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</si>
  <si>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</si>
  <si>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</si>
  <si>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</si>
  <si>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</si>
  <si>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</si>
  <si>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</si>
  <si>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</si>
  <si>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</si>
  <si>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</si>
  <si>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</si>
  <si>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</si>
  <si>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Bydel Ullern 1)</t>
  </si>
  <si>
    <t>1) I Bydel Ullern er tre personer over 21 år med utviklingshemming på sykehjem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</si>
  <si>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</si>
  <si>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</si>
  <si>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</si>
  <si>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</si>
  <si>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</si>
  <si>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</si>
  <si>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</si>
  <si>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</si>
  <si>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</si>
  <si>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</si>
  <si>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</si>
  <si>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</si>
  <si>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</si>
  <si>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</si>
  <si>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Nei</t>
  </si>
  <si>
    <t>Ja</t>
  </si>
  <si>
    <t>JA</t>
  </si>
  <si>
    <t>ja</t>
  </si>
  <si>
    <t>nei</t>
  </si>
  <si>
    <t>Inngåtte driftsavtaler -  Nei - betyr ofte kommunal tjeneste der det ikke inngås driftsavtaler.</t>
  </si>
  <si>
    <t>3-14-C ORGANISERING AV SENIORVEILEDERTJENESTE I BYDELEN</t>
  </si>
  <si>
    <t>Er tilknyttet eldre-senteret</t>
  </si>
  <si>
    <t>Er tilknyttet hjemmetjenesten</t>
  </si>
  <si>
    <t>Er ikke etablert</t>
  </si>
  <si>
    <t xml:space="preserve">Årsverk </t>
  </si>
  <si>
    <t xml:space="preserve">Bydel Søndre Nordstrand </t>
  </si>
  <si>
    <t>Sum pr 31.12.2021</t>
  </si>
  <si>
    <t>Sum pr 31.12.2020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</si>
  <si>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</si>
  <si>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</si>
  <si>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</si>
  <si>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</si>
  <si>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</si>
  <si>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</si>
  <si>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</si>
  <si>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</si>
  <si>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</si>
  <si>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</si>
  <si>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</si>
  <si>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</si>
  <si>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</si>
  <si>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</si>
  <si>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</si>
  <si>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</si>
  <si>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</si>
  <si>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</si>
  <si>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</si>
  <si>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</si>
  <si>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</si>
  <si>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</si>
  <si>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</si>
  <si>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</si>
  <si>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</si>
  <si>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pr 31.12.2022</t>
  </si>
  <si>
    <t>SUM pr. 31.12.2022</t>
  </si>
  <si>
    <t>SUM 2022</t>
  </si>
  <si>
    <t>Sum 2022</t>
  </si>
  <si>
    <t>Bydel St. Hanshaugen 1)</t>
  </si>
  <si>
    <t>1) Bydel St.Hanshaugen hadde ingen søknader om Omsorg + i 2022</t>
  </si>
  <si>
    <t>1) Aldershjem, barnebolig, avlastning- bolig, bosenter, institusjon eller bolig med heldøgns omsorgstjeneste, institusjonsplass psykiatri (LIV tj. Nr 31, 51, 54, 55, 56, 57)</t>
  </si>
  <si>
    <t>Gjennomsnitt 2022</t>
  </si>
  <si>
    <t>Tabell 3-7-E</t>
  </si>
  <si>
    <t xml:space="preserve">Klager på vedtak om BPA (brukerstyrt personlig assistanse) </t>
  </si>
  <si>
    <t>Antall vedtak omgjort av bydelen som følge av klage 2)</t>
  </si>
  <si>
    <t>Antall klager som er anket videre til Statsforvalter 3)</t>
  </si>
  <si>
    <t>Antall vedtak omgjort av Statsforvalter som følge av klage 4)</t>
  </si>
  <si>
    <t>Sum antall vedtak omgjort som følge av klage 5)</t>
  </si>
  <si>
    <t>Antall klager på vedtak om BPA som fortsatt er under behandling i bydelen</t>
  </si>
  <si>
    <t>Antall klager på vedtak om BPA som er trukket eller avsluttet fordi de ikke lenger er aktuelle</t>
  </si>
  <si>
    <t>Antall klager på vedtak om BPA som fortsatt er under behandling hos Statsforvalter</t>
  </si>
  <si>
    <t>Tabell 3-7-D</t>
  </si>
  <si>
    <t xml:space="preserve">Klager på vedtak om praktisk bistand - opplæring i daglige gjøremål </t>
  </si>
  <si>
    <t>Antall klager på vedtak om praktisk bistand- opplæring som fortsatt er under behandling i bydelen</t>
  </si>
  <si>
    <t>Antall klager på vedtak om praktisk bistand- opplæring som er trukket eller avsluttet fordi de ikke lenger er aktuelle</t>
  </si>
  <si>
    <t>Antall klager på vedtak om praktisk bistand- opplæring  som fortsatt er under behandling hos Statsforvalter</t>
  </si>
  <si>
    <t>Tabell 3-7-C</t>
  </si>
  <si>
    <t xml:space="preserve">Klager på vedtak om praktisk bistand - daglige gjøremål </t>
  </si>
  <si>
    <t>Antall klager på vedtak om praktisk bistand- daglige gjøremål som fortsatt er under behandling i bydelen</t>
  </si>
  <si>
    <t>Antall klager på vedtak om praktisk bistand- daglige gjøremål som er trukket eller avsluttet fordi de ikke lenger er aktuelle</t>
  </si>
  <si>
    <t>Antall klager på vedtak om praktisk bistand- daglige gjøremål som fortsatt er under behandling hos Statsforvalter</t>
  </si>
  <si>
    <t>Tabell 3-7-B</t>
  </si>
  <si>
    <t xml:space="preserve">Klager på vedtak om helsetjenester i hjemmet </t>
  </si>
  <si>
    <t>Antall klager på vedtak om helsetjenester i hjemmet som fortsatt er under behandling i bydelen</t>
  </si>
  <si>
    <t>Antall klager på vedtak om helsetjenester i hjemmet som er trukket eller avsluttet fordi de ikke lenger er aktuelle</t>
  </si>
  <si>
    <t>Antall klager på vedtak om helsetjenester i hjemmet som fortsatt er under behandling hos Statsforvalter</t>
  </si>
  <si>
    <t>Sum pr 31.12.22</t>
  </si>
  <si>
    <t>Kilde: Oslo kommunes ledelses- og informasjonsverktøy LIV</t>
  </si>
  <si>
    <t>Sum pr 31.12.2022</t>
  </si>
  <si>
    <t>Kilde (fra 2019): Ledelses- og informasjonsverktøyet LIV</t>
  </si>
  <si>
    <t>For søknad om praktisk bistand-daglige gjøremål 1)</t>
  </si>
  <si>
    <t>For søknad om praktisk bistand 1)</t>
  </si>
  <si>
    <t>For søknad om hjemme-sykepleie 2)</t>
  </si>
  <si>
    <t>1) Tj. nr. 4 Praktisk bistand</t>
  </si>
  <si>
    <t>&lt;5</t>
  </si>
  <si>
    <t>Kriteriebefolkningen i bydelene etter alder per 1.1.2023*</t>
  </si>
  <si>
    <t>Netto justering - institusjon m/ utenbys og Omsorg +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</si>
  <si>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</si>
  <si>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</si>
  <si>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</si>
  <si>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</si>
  <si>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</si>
  <si>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</si>
  <si>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</si>
  <si>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</si>
  <si>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</si>
  <si>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67-79</t>
  </si>
  <si>
    <t>80-89</t>
  </si>
  <si>
    <t>90+ år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</si>
  <si>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</si>
  <si>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</si>
  <si>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</si>
  <si>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</si>
  <si>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</si>
  <si>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</si>
  <si>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</si>
  <si>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</si>
  <si>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</si>
  <si>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</si>
  <si>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</si>
  <si>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</si>
  <si>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</si>
  <si>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</si>
  <si>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</si>
  <si>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</si>
  <si>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* Etter korreksjon for befolkning 67 år og over i institusjon og Omsorg+. Det er 59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</si>
  <si>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</si>
  <si>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</si>
  <si>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</si>
  <si>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</si>
  <si>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</si>
  <si>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</si>
  <si>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</si>
  <si>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</si>
  <si>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</si>
  <si>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</si>
  <si>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</si>
  <si>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</si>
  <si>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Geografi</t>
  </si>
  <si>
    <t xml:space="preserve"> S</t>
  </si>
  <si>
    <t>Etter revisorgjennomgang</t>
  </si>
  <si>
    <t>Dagaktivitetstilbud for demente</t>
  </si>
  <si>
    <t xml:space="preserve">Dagaktivitetstilbud for demente </t>
  </si>
  <si>
    <t>SUM 2023</t>
  </si>
  <si>
    <t>Sum 2023</t>
  </si>
  <si>
    <t>Endring 2023-2022</t>
  </si>
  <si>
    <t>SUM pr 31.12.2023</t>
  </si>
  <si>
    <t>SUM pr. 31.12.2023</t>
  </si>
  <si>
    <t>Resultatet i 2023 for bydelene totalt er likt som i 2022. Dette er tilfeldig, da de enkelte bydelers resultat varierer fra 2022 til 2023.</t>
  </si>
  <si>
    <t>Aldersgruppe_standard</t>
  </si>
  <si>
    <t>90 år+</t>
  </si>
  <si>
    <t>Total</t>
  </si>
  <si>
    <t>Gamle Oslo</t>
  </si>
  <si>
    <t>Grunerløkka</t>
  </si>
  <si>
    <t>Sagene</t>
  </si>
  <si>
    <t>St. Hanshaugen</t>
  </si>
  <si>
    <t>Frogner</t>
  </si>
  <si>
    <t>Ullern</t>
  </si>
  <si>
    <t>Vestre Aker</t>
  </si>
  <si>
    <t>Nordre Aker</t>
  </si>
  <si>
    <t>Bjerke</t>
  </si>
  <si>
    <t>Grorud</t>
  </si>
  <si>
    <t>Stovner</t>
  </si>
  <si>
    <t>Alna</t>
  </si>
  <si>
    <t>Østensjø</t>
  </si>
  <si>
    <t>Nordstrand</t>
  </si>
  <si>
    <t>Søndre Nordstrand</t>
  </si>
  <si>
    <t>SUM 3. tertial 2023</t>
  </si>
  <si>
    <t>Antall ubehandlede klager på vedtak per 31.12.2022 overført til 2023 1)</t>
  </si>
  <si>
    <t>Antall klager etter avslag på sykehjemsplass mottatt hittil i år 1)</t>
  </si>
  <si>
    <t>Antall klager som er ferdig behandlet hittil i år</t>
  </si>
  <si>
    <t>Antall klager som er avvist av statsforvalter 4)</t>
  </si>
  <si>
    <t>Antall klager der Statsforvalter opphever vedtaket som sendes tilbake til bydel for ny behandling 4)</t>
  </si>
  <si>
    <t>Antall klager der Statsforvalteren har opprettholdt vedtaket 4)</t>
  </si>
  <si>
    <t>Antall klager etter avslag på sykehjemsplass i år som fortsatt er under behandling i bydelen</t>
  </si>
  <si>
    <t>Antall klager etter avslag på sykehjemsplass i år som fortsatt er under behandling hos Statsforvalter</t>
  </si>
  <si>
    <t>Tabell 3 -2 - E - Klager etter avslag på langtids sykehjemsplass i år</t>
  </si>
  <si>
    <t>Ny tabell 31.12.2023</t>
  </si>
  <si>
    <t>Andel vedtak omgjort som følge av klage</t>
  </si>
  <si>
    <t>Tabell 3 -2 - E - Klager etter avslag på tidsbegrenset opphold i sykehjem i år</t>
  </si>
  <si>
    <t>Sum pr 31.12.2023</t>
  </si>
  <si>
    <t>Gjennomsnitt 2023</t>
  </si>
  <si>
    <t>Data for 2023 vil bli tilgjengelig i nye LIV på et senere tidspunkt.</t>
  </si>
  <si>
    <t>Aldersgruppe_under_over_80</t>
  </si>
  <si>
    <t>&lt;80 år</t>
  </si>
  <si>
    <t>80 år+</t>
  </si>
  <si>
    <t>Begge tjenester</t>
  </si>
  <si>
    <t>Kun helsetjenester</t>
  </si>
  <si>
    <t>Kun praktisk bistand</t>
  </si>
  <si>
    <t>Helsetjeneste i hjemmet er her her tjenestene 1 Psykisk helsearbeid, 3 Hjemmesykepleie, 15 Avklaring og mestring, 23 Klinisk ernæringsfysiolog, 49 Logoped, 91 Hjemmesykepleie natt,</t>
  </si>
  <si>
    <t>Resultater 2023 vil trolig bli tilgengelig i nye LIV i løpet av 2024.</t>
  </si>
  <si>
    <t>Tabell 3-2-G  - Søknader og avslag på avlastningsplass i institusjon</t>
  </si>
  <si>
    <t>Antall søknader om avlastning i institusjon, overf. fra forrige år</t>
  </si>
  <si>
    <t>Antall søknader om avlastning i institusjon i år</t>
  </si>
  <si>
    <t>Antall innvilgede søknader om avlastning i institusjon</t>
  </si>
  <si>
    <t>Antall avslåtte søknader omavlastning i institusjon</t>
  </si>
  <si>
    <t>Avlastning i institusjon</t>
  </si>
  <si>
    <t>Antall ubehandlede klager på vedtak om helsetjenester i hjemmet pr 31.12.2022 overført til 2023 1)</t>
  </si>
  <si>
    <t>Antall klager på vedtak om helsetjenester i hjemmet mottatt hittil i år 1)</t>
  </si>
  <si>
    <t>Ny tabell 2023</t>
  </si>
  <si>
    <t>Andel ferdig behandlede klager på vedtak som er omgjort som følge av klage</t>
  </si>
  <si>
    <t>Antall ubehandlede klager på vedtak om praktisk bistand- daglige gjøremål per. 31.12.2022 overført til 2023 1)</t>
  </si>
  <si>
    <t>Antall klager på vedtak om praktisk bistand- daglige gjøremål mottatt hittil i år1)</t>
  </si>
  <si>
    <t>Antall ubehandlede klager på vedtak om praktisk bistand- opplæring per 31.12.2022 overført til 2023 1)</t>
  </si>
  <si>
    <t>Antall klager på vedtak om praktisk bistand- opplæring mottatt hittil i år 1)</t>
  </si>
  <si>
    <t>Antall ubehandlede klager på vedtak om BPA per 31.12.2022 overført til 2023 1)</t>
  </si>
  <si>
    <t>Antall klager på vedtak om BPA mottatt hittil i år 1)</t>
  </si>
  <si>
    <t>Avvik bydelsstatistikk vs LIV</t>
  </si>
  <si>
    <t>Bydelsstatistikk -Dagaktivitetstilbud for demente</t>
  </si>
  <si>
    <t>Sum pr 31.12.23</t>
  </si>
  <si>
    <t>Tab 3-8-C Antall mottagere av hjemmesykepleie 67 år og over som er kartlagt for ernæringsmessig risiko - per 31.12</t>
  </si>
  <si>
    <t>Antall ubehandlede klager på vedtak om Omsorg +  per 31.12.2022 overført til 2023 1)</t>
  </si>
  <si>
    <t>Antall klager på vedtak om Omsorg + mottatt hittil i år 1)</t>
  </si>
  <si>
    <t>Antall klager som er anket videre til Oslo klagenemd 3)</t>
  </si>
  <si>
    <t>Antall vedtak omgjort av Oslo klagenemd som følge av klage 4)</t>
  </si>
  <si>
    <t>Antall klager etter avslag på bolig i Omsorg + i år som fortsatt er under behandling i bydelen</t>
  </si>
  <si>
    <t>Antall klager etter avslag på Omsorg + i år som er trukket eller avsluttet fordi de ikke lenger er aktuelle</t>
  </si>
  <si>
    <t>Antall personer med vedtak om bolig i Omsorg + som venter på å få tildelt bolig 1)</t>
  </si>
  <si>
    <t>Tabell 3-9-D Antall personer på venteliste på bolig i Omsorg + - per 31.12</t>
  </si>
  <si>
    <t>Ja 1)</t>
  </si>
  <si>
    <t>x</t>
  </si>
  <si>
    <t xml:space="preserve">Herav: Antall personer som har ventet 1-2 måneder på å få tildelt bolig i Omsorg + </t>
  </si>
  <si>
    <t xml:space="preserve">Herav: Antall personer som har ventet mer enn 2 måneder på å få tildelt bolig i Omsorg + </t>
  </si>
  <si>
    <t>Omsorg + 0-66</t>
  </si>
  <si>
    <t>Omsorg + 80 -84 år</t>
  </si>
  <si>
    <t>Omsorg + 85 - 89 år</t>
  </si>
  <si>
    <t>Omsorg + 90 år +</t>
  </si>
  <si>
    <t>Kontroll bydelsstatistikk vs LIV</t>
  </si>
  <si>
    <t>Liste fra KRV april 2024.</t>
  </si>
  <si>
    <t>Kriteriebefolkningen i bydelene etter alder per 1.1.2024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</si>
</sst>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* #,##0.00_ ;_ * \-#,##0.00_ ;_ * &quot;-&quot;??_ ;_ @_ "/>
    <numFmt numFmtId="166" formatCode="0.0&quot; &quot;%"/>
    <numFmt numFmtId="167" formatCode="0&quot; &quot;%"/>
    <numFmt numFmtId="168" formatCode="0.0"/>
    <numFmt numFmtId="169" formatCode="&quot; &quot;#,##0&quot; &quot;;&quot; (&quot;#,##0&quot;)&quot;;&quot; -&quot;00&quot; &quot;;&quot; &quot;@&quot; &quot;"/>
    <numFmt numFmtId="170" formatCode="&quot; &quot;#,##0.00&quot; &quot;;&quot; (&quot;#,##0.00&quot;)&quot;;&quot; -&quot;00&quot; &quot;;&quot; &quot;@&quot; &quot;"/>
    <numFmt numFmtId="171" formatCode="#,##0.0"/>
    <numFmt numFmtId="172" formatCode="#,##0;&quot;-&quot;#,##0"/>
    <numFmt numFmtId="173" formatCode="&quot; &quot;#,##0.0&quot; &quot;;&quot; (&quot;#,##0.0&quot;)&quot;;&quot; -&quot;00&quot; &quot;;&quot; &quot;@&quot; &quot;"/>
    <numFmt numFmtId="174" formatCode="&quot; &quot;#,##0.0&quot; &quot;;&quot; (&quot;#,##0.0&quot;)&quot;;&quot; -&quot;00.0&quot; &quot;;&quot; &quot;@&quot; &quot;"/>
  </numFmts>
  <fonts count="6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i/>
      <sz val="11"/>
      <color rgb="FF000000"/>
      <name val="Arial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2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70">
    <xf numFmtId="0" fontId="0" fillId="0" borderId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10" fillId="0" borderId="0" applyNumberFormat="0" applyFont="0" applyBorder="0" applyProtection="0"/>
    <xf numFmtId="167" fontId="10" fillId="0" borderId="0" applyFont="0" applyFill="0" applyBorder="0" applyAlignment="0" applyProtection="0"/>
    <xf numFmtId="0" fontId="11" fillId="0" borderId="0" applyNumberFormat="0" applyBorder="0" applyProtection="0"/>
    <xf numFmtId="0" fontId="21" fillId="0" borderId="0"/>
    <xf numFmtId="170" fontId="10" fillId="0" borderId="0" applyFont="0" applyFill="0" applyBorder="0" applyAlignment="0" applyProtection="0"/>
    <xf numFmtId="0" fontId="9" fillId="0" borderId="0"/>
    <xf numFmtId="0" fontId="25" fillId="0" borderId="0"/>
    <xf numFmtId="9" fontId="25" fillId="0" borderId="0" applyFont="0" applyFill="0" applyBorder="0" applyAlignment="0" applyProtection="0"/>
    <xf numFmtId="0" fontId="20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1" fillId="0" borderId="0"/>
    <xf numFmtId="9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5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9" fontId="25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172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5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 applyNumberFormat="0" applyBorder="0" applyAlignment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40" fillId="0" borderId="0"/>
  </cellStyleXfs>
  <cellXfs count="1727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2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3" fontId="12" fillId="0" borderId="23" xfId="0" applyNumberFormat="1" applyFont="1" applyBorder="1"/>
    <xf numFmtId="0" fontId="16" fillId="0" borderId="0" xfId="0" applyFont="1"/>
    <xf numFmtId="0" fontId="16" fillId="0" borderId="32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38" xfId="0" applyFont="1" applyBorder="1" applyAlignment="1">
      <alignment horizontal="center" wrapText="1"/>
    </xf>
    <xf numFmtId="3" fontId="12" fillId="0" borderId="17" xfId="0" applyNumberFormat="1" applyFont="1" applyBorder="1"/>
    <xf numFmtId="3" fontId="16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4" xfId="0" applyFont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6" fillId="0" borderId="0" xfId="0" applyFont="1" applyAlignment="1">
      <alignment wrapText="1"/>
    </xf>
    <xf numFmtId="3" fontId="12" fillId="0" borderId="54" xfId="0" applyNumberFormat="1" applyFont="1" applyBorder="1"/>
    <xf numFmtId="0" fontId="23" fillId="0" borderId="0" xfId="0" applyFont="1"/>
    <xf numFmtId="0" fontId="23" fillId="0" borderId="0" xfId="0" applyFont="1" applyAlignment="1">
      <alignment horizontal="left" vertical="center"/>
    </xf>
    <xf numFmtId="0" fontId="16" fillId="0" borderId="63" xfId="0" applyFont="1" applyBorder="1" applyAlignment="1">
      <alignment horizontal="center"/>
    </xf>
    <xf numFmtId="0" fontId="16" fillId="0" borderId="83" xfId="0" applyFont="1" applyBorder="1" applyAlignment="1">
      <alignment wrapText="1"/>
    </xf>
    <xf numFmtId="0" fontId="16" fillId="0" borderId="85" xfId="0" applyFont="1" applyBorder="1" applyAlignment="1">
      <alignment horizontal="center"/>
    </xf>
    <xf numFmtId="0" fontId="16" fillId="0" borderId="96" xfId="0" applyFont="1" applyBorder="1" applyAlignment="1">
      <alignment horizontal="center" wrapText="1"/>
    </xf>
    <xf numFmtId="0" fontId="16" fillId="0" borderId="97" xfId="0" applyFont="1" applyBorder="1" applyAlignment="1">
      <alignment horizontal="center" wrapText="1"/>
    </xf>
    <xf numFmtId="0" fontId="16" fillId="0" borderId="100" xfId="0" applyFont="1" applyBorder="1" applyAlignment="1">
      <alignment horizontal="center" wrapText="1"/>
    </xf>
    <xf numFmtId="0" fontId="16" fillId="0" borderId="101" xfId="0" applyFont="1" applyBorder="1" applyAlignment="1">
      <alignment horizontal="center" wrapText="1"/>
    </xf>
    <xf numFmtId="0" fontId="12" fillId="0" borderId="102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72" xfId="0" applyFont="1" applyBorder="1" applyAlignment="1">
      <alignment wrapText="1"/>
    </xf>
    <xf numFmtId="0" fontId="12" fillId="0" borderId="87" xfId="0" applyFont="1" applyBorder="1" applyAlignment="1">
      <alignment horizontal="center"/>
    </xf>
    <xf numFmtId="0" fontId="16" fillId="0" borderId="113" xfId="0" applyFont="1" applyBorder="1" applyAlignment="1">
      <alignment horizontal="center" wrapText="1"/>
    </xf>
    <xf numFmtId="0" fontId="12" fillId="0" borderId="110" xfId="0" applyFont="1" applyBorder="1" applyAlignment="1">
      <alignment horizontal="center"/>
    </xf>
    <xf numFmtId="169" fontId="12" fillId="0" borderId="50" xfId="1" applyNumberFormat="1" applyFont="1" applyBorder="1"/>
    <xf numFmtId="169" fontId="12" fillId="0" borderId="55" xfId="1" applyNumberFormat="1" applyFont="1" applyBorder="1"/>
    <xf numFmtId="169" fontId="12" fillId="0" borderId="57" xfId="1" applyNumberFormat="1" applyFont="1" applyBorder="1"/>
    <xf numFmtId="169" fontId="12" fillId="0" borderId="58" xfId="1" applyNumberFormat="1" applyFont="1" applyBorder="1"/>
    <xf numFmtId="0" fontId="16" fillId="0" borderId="116" xfId="0" applyFont="1" applyBorder="1" applyAlignment="1">
      <alignment horizontal="center" wrapText="1"/>
    </xf>
    <xf numFmtId="0" fontId="26" fillId="0" borderId="0" xfId="0" applyFont="1"/>
    <xf numFmtId="169" fontId="16" fillId="0" borderId="125" xfId="1" applyNumberFormat="1" applyFont="1" applyBorder="1" applyAlignment="1">
      <alignment horizontal="center" wrapText="1"/>
    </xf>
    <xf numFmtId="169" fontId="16" fillId="0" borderId="123" xfId="1" applyNumberFormat="1" applyFont="1" applyBorder="1" applyAlignment="1">
      <alignment horizontal="center" wrapText="1"/>
    </xf>
    <xf numFmtId="169" fontId="16" fillId="0" borderId="126" xfId="1" applyNumberFormat="1" applyFont="1" applyBorder="1" applyAlignment="1">
      <alignment horizontal="center" wrapText="1"/>
    </xf>
    <xf numFmtId="169" fontId="16" fillId="0" borderId="127" xfId="1" applyNumberFormat="1" applyFont="1" applyBorder="1" applyAlignment="1">
      <alignment horizontal="center" wrapText="1"/>
    </xf>
    <xf numFmtId="0" fontId="12" fillId="0" borderId="93" xfId="0" applyFont="1" applyBorder="1" applyAlignment="1">
      <alignment wrapText="1"/>
    </xf>
    <xf numFmtId="3" fontId="12" fillId="0" borderId="89" xfId="0" applyNumberFormat="1" applyFont="1" applyBorder="1"/>
    <xf numFmtId="3" fontId="12" fillId="0" borderId="90" xfId="0" applyNumberFormat="1" applyFont="1" applyBorder="1"/>
    <xf numFmtId="0" fontId="16" fillId="0" borderId="96" xfId="0" applyFont="1" applyBorder="1" applyAlignment="1">
      <alignment horizontal="left" vertical="center"/>
    </xf>
    <xf numFmtId="0" fontId="27" fillId="0" borderId="0" xfId="0" applyFont="1"/>
    <xf numFmtId="3" fontId="12" fillId="0" borderId="88" xfId="0" applyNumberFormat="1" applyFont="1" applyBorder="1"/>
    <xf numFmtId="169" fontId="16" fillId="0" borderId="52" xfId="1" applyNumberFormat="1" applyFont="1" applyBorder="1"/>
    <xf numFmtId="169" fontId="16" fillId="0" borderId="53" xfId="1" applyNumberFormat="1" applyFont="1" applyBorder="1"/>
    <xf numFmtId="0" fontId="12" fillId="0" borderId="50" xfId="0" applyFont="1" applyBorder="1"/>
    <xf numFmtId="0" fontId="12" fillId="0" borderId="57" xfId="0" applyFont="1" applyBorder="1"/>
    <xf numFmtId="0" fontId="12" fillId="0" borderId="56" xfId="0" applyFont="1" applyBorder="1"/>
    <xf numFmtId="0" fontId="12" fillId="2" borderId="0" xfId="0" applyFont="1" applyFill="1"/>
    <xf numFmtId="0" fontId="29" fillId="0" borderId="0" xfId="0" applyFont="1"/>
    <xf numFmtId="0" fontId="20" fillId="0" borderId="51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56" xfId="0" applyFont="1" applyBorder="1" applyAlignment="1">
      <alignment horizontal="right"/>
    </xf>
    <xf numFmtId="0" fontId="30" fillId="0" borderId="0" xfId="0" applyFont="1"/>
    <xf numFmtId="0" fontId="12" fillId="0" borderId="153" xfId="0" applyFont="1" applyBorder="1" applyAlignment="1">
      <alignment horizontal="center"/>
    </xf>
    <xf numFmtId="0" fontId="12" fillId="0" borderId="154" xfId="0" applyFont="1" applyBorder="1" applyAlignment="1">
      <alignment horizontal="center"/>
    </xf>
    <xf numFmtId="0" fontId="0" fillId="0" borderId="128" xfId="0" applyBorder="1"/>
    <xf numFmtId="0" fontId="12" fillId="0" borderId="156" xfId="0" applyFont="1" applyBorder="1" applyAlignment="1">
      <alignment wrapText="1"/>
    </xf>
    <xf numFmtId="3" fontId="12" fillId="0" borderId="48" xfId="0" applyNumberFormat="1" applyFont="1" applyBorder="1"/>
    <xf numFmtId="3" fontId="12" fillId="0" borderId="27" xfId="0" applyNumberFormat="1" applyFont="1" applyBorder="1"/>
    <xf numFmtId="3" fontId="12" fillId="0" borderId="40" xfId="0" applyNumberFormat="1" applyFont="1" applyBorder="1"/>
    <xf numFmtId="3" fontId="12" fillId="0" borderId="41" xfId="0" applyNumberFormat="1" applyFont="1" applyBorder="1"/>
    <xf numFmtId="0" fontId="12" fillId="0" borderId="55" xfId="0" applyFont="1" applyBorder="1"/>
    <xf numFmtId="0" fontId="28" fillId="0" borderId="0" xfId="0" applyFont="1"/>
    <xf numFmtId="0" fontId="16" fillId="0" borderId="46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1" fontId="12" fillId="0" borderId="42" xfId="0" applyNumberFormat="1" applyFont="1" applyBorder="1"/>
    <xf numFmtId="1" fontId="12" fillId="0" borderId="50" xfId="0" applyNumberFormat="1" applyFont="1" applyBorder="1"/>
    <xf numFmtId="1" fontId="12" fillId="0" borderId="19" xfId="0" applyNumberFormat="1" applyFont="1" applyBorder="1"/>
    <xf numFmtId="1" fontId="12" fillId="0" borderId="25" xfId="0" applyNumberFormat="1" applyFont="1" applyBorder="1"/>
    <xf numFmtId="0" fontId="12" fillId="5" borderId="0" xfId="0" applyFont="1" applyFill="1"/>
    <xf numFmtId="0" fontId="12" fillId="0" borderId="53" xfId="0" applyFont="1" applyBorder="1"/>
    <xf numFmtId="0" fontId="12" fillId="0" borderId="74" xfId="0" applyFont="1" applyBorder="1"/>
    <xf numFmtId="0" fontId="12" fillId="0" borderId="75" xfId="0" applyFont="1" applyBorder="1"/>
    <xf numFmtId="0" fontId="16" fillId="0" borderId="122" xfId="0" applyFont="1" applyBorder="1" applyAlignment="1">
      <alignment horizontal="center" wrapText="1"/>
    </xf>
    <xf numFmtId="0" fontId="16" fillId="0" borderId="162" xfId="0" applyFont="1" applyBorder="1" applyAlignment="1">
      <alignment horizontal="center" wrapText="1"/>
    </xf>
    <xf numFmtId="0" fontId="16" fillId="0" borderId="127" xfId="0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12" fillId="0" borderId="54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6" fillId="0" borderId="164" xfId="0" applyFont="1" applyBorder="1" applyAlignment="1">
      <alignment horizontal="center" wrapText="1"/>
    </xf>
    <xf numFmtId="0" fontId="12" fillId="0" borderId="51" xfId="0" applyFont="1" applyBorder="1" applyAlignment="1">
      <alignment horizontal="center"/>
    </xf>
    <xf numFmtId="0" fontId="12" fillId="0" borderId="73" xfId="0" applyFont="1" applyBorder="1" applyAlignment="1">
      <alignment wrapText="1"/>
    </xf>
    <xf numFmtId="0" fontId="12" fillId="0" borderId="74" xfId="0" applyFont="1" applyBorder="1" applyAlignment="1">
      <alignment wrapText="1"/>
    </xf>
    <xf numFmtId="0" fontId="12" fillId="0" borderId="75" xfId="0" applyFont="1" applyBorder="1" applyAlignment="1">
      <alignment wrapText="1"/>
    </xf>
    <xf numFmtId="0" fontId="12" fillId="0" borderId="63" xfId="0" applyFont="1" applyBorder="1" applyAlignment="1">
      <alignment horizontal="center"/>
    </xf>
    <xf numFmtId="0" fontId="12" fillId="0" borderId="71" xfId="0" applyFont="1" applyBorder="1" applyAlignment="1">
      <alignment wrapText="1"/>
    </xf>
    <xf numFmtId="0" fontId="11" fillId="0" borderId="0" xfId="6"/>
    <xf numFmtId="3" fontId="12" fillId="0" borderId="94" xfId="0" applyNumberFormat="1" applyFont="1" applyBorder="1"/>
    <xf numFmtId="3" fontId="12" fillId="0" borderId="91" xfId="0" applyNumberFormat="1" applyFont="1" applyBorder="1"/>
    <xf numFmtId="0" fontId="3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3" fillId="0" borderId="96" xfId="0" applyFont="1" applyBorder="1" applyAlignment="1">
      <alignment horizontal="center" wrapText="1"/>
    </xf>
    <xf numFmtId="0" fontId="13" fillId="0" borderId="97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00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16" xfId="0" applyFont="1" applyBorder="1" applyAlignment="1">
      <alignment horizontal="center" wrapText="1"/>
    </xf>
    <xf numFmtId="0" fontId="13" fillId="0" borderId="117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0" borderId="121" xfId="0" applyFont="1" applyBorder="1" applyAlignment="1">
      <alignment horizontal="center" wrapText="1"/>
    </xf>
    <xf numFmtId="0" fontId="0" fillId="0" borderId="102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16" xfId="0" applyBorder="1" applyAlignment="1">
      <alignment wrapText="1"/>
    </xf>
    <xf numFmtId="168" fontId="0" fillId="0" borderId="55" xfId="0" applyNumberFormat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10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168" fontId="0" fillId="0" borderId="5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1" fillId="0" borderId="96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2" fillId="0" borderId="102" xfId="0" applyFont="1" applyBorder="1" applyAlignment="1">
      <alignment horizontal="center"/>
    </xf>
    <xf numFmtId="0" fontId="32" fillId="0" borderId="10" xfId="0" applyFont="1" applyBorder="1" applyAlignment="1">
      <alignment wrapText="1"/>
    </xf>
    <xf numFmtId="0" fontId="32" fillId="0" borderId="66" xfId="0" applyFont="1" applyBorder="1" applyAlignment="1">
      <alignment horizontal="center"/>
    </xf>
    <xf numFmtId="0" fontId="32" fillId="0" borderId="16" xfId="0" applyFont="1" applyBorder="1" applyAlignment="1">
      <alignment wrapText="1"/>
    </xf>
    <xf numFmtId="0" fontId="32" fillId="0" borderId="85" xfId="0" applyFont="1" applyBorder="1" applyAlignment="1">
      <alignment horizontal="center"/>
    </xf>
    <xf numFmtId="0" fontId="32" fillId="0" borderId="20" xfId="0" applyFont="1" applyBorder="1" applyAlignment="1">
      <alignment wrapText="1"/>
    </xf>
    <xf numFmtId="0" fontId="32" fillId="0" borderId="22" xfId="0" applyFont="1" applyBorder="1" applyAlignment="1">
      <alignment wrapText="1"/>
    </xf>
    <xf numFmtId="0" fontId="32" fillId="0" borderId="54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32" fillId="2" borderId="0" xfId="0" applyFont="1" applyFill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2" fillId="0" borderId="9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0" xfId="0" applyFont="1"/>
    <xf numFmtId="169" fontId="32" fillId="0" borderId="57" xfId="1" applyNumberFormat="1" applyFont="1" applyBorder="1" applyAlignment="1">
      <alignment horizontal="center"/>
    </xf>
    <xf numFmtId="0" fontId="31" fillId="2" borderId="0" xfId="0" applyFont="1" applyFill="1"/>
    <xf numFmtId="0" fontId="31" fillId="0" borderId="0" xfId="0" applyFont="1" applyAlignment="1">
      <alignment horizontal="left"/>
    </xf>
    <xf numFmtId="0" fontId="31" fillId="0" borderId="35" xfId="0" applyFont="1" applyBorder="1" applyAlignment="1">
      <alignment horizontal="center" wrapText="1"/>
    </xf>
    <xf numFmtId="0" fontId="31" fillId="0" borderId="150" xfId="0" applyFont="1" applyBorder="1" applyAlignment="1">
      <alignment horizontal="center" wrapText="1"/>
    </xf>
    <xf numFmtId="0" fontId="31" fillId="0" borderId="34" xfId="0" applyFont="1" applyBorder="1" applyAlignment="1">
      <alignment horizontal="center" wrapText="1"/>
    </xf>
    <xf numFmtId="0" fontId="32" fillId="0" borderId="52" xfId="0" applyFont="1" applyBorder="1"/>
    <xf numFmtId="0" fontId="32" fillId="0" borderId="53" xfId="0" applyFont="1" applyBorder="1"/>
    <xf numFmtId="0" fontId="32" fillId="0" borderId="57" xfId="0" applyFont="1" applyBorder="1"/>
    <xf numFmtId="0" fontId="31" fillId="0" borderId="56" xfId="0" applyFont="1" applyBorder="1" applyAlignment="1">
      <alignment horizontal="center"/>
    </xf>
    <xf numFmtId="0" fontId="32" fillId="0" borderId="141" xfId="0" applyFont="1" applyBorder="1"/>
    <xf numFmtId="0" fontId="31" fillId="0" borderId="0" xfId="0" applyFont="1" applyAlignment="1">
      <alignment horizontal="center"/>
    </xf>
    <xf numFmtId="0" fontId="31" fillId="0" borderId="47" xfId="0" applyFont="1" applyBorder="1" applyAlignment="1">
      <alignment horizontal="center" wrapText="1"/>
    </xf>
    <xf numFmtId="0" fontId="31" fillId="0" borderId="32" xfId="0" applyFont="1" applyBorder="1" applyAlignment="1">
      <alignment horizontal="center" wrapText="1"/>
    </xf>
    <xf numFmtId="0" fontId="34" fillId="0" borderId="0" xfId="0" applyFont="1"/>
    <xf numFmtId="3" fontId="32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center" wrapText="1"/>
    </xf>
    <xf numFmtId="0" fontId="13" fillId="0" borderId="44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0" fillId="0" borderId="43" xfId="0" applyBorder="1" applyAlignment="1">
      <alignment wrapText="1"/>
    </xf>
    <xf numFmtId="0" fontId="31" fillId="0" borderId="33" xfId="0" applyFont="1" applyBorder="1" applyAlignment="1">
      <alignment horizontal="center" wrapText="1"/>
    </xf>
    <xf numFmtId="3" fontId="32" fillId="0" borderId="4" xfId="0" applyNumberFormat="1" applyFont="1" applyBorder="1"/>
    <xf numFmtId="3" fontId="32" fillId="0" borderId="46" xfId="0" applyNumberFormat="1" applyFont="1" applyBorder="1"/>
    <xf numFmtId="0" fontId="12" fillId="0" borderId="171" xfId="0" applyFont="1" applyBorder="1" applyAlignment="1">
      <alignment horizontal="center"/>
    </xf>
    <xf numFmtId="0" fontId="12" fillId="0" borderId="171" xfId="0" applyFont="1" applyBorder="1" applyAlignment="1">
      <alignment wrapText="1"/>
    </xf>
    <xf numFmtId="0" fontId="12" fillId="0" borderId="156" xfId="0" applyFont="1" applyBorder="1" applyAlignment="1">
      <alignment horizontal="center"/>
    </xf>
    <xf numFmtId="0" fontId="12" fillId="0" borderId="172" xfId="0" applyFont="1" applyBorder="1" applyAlignment="1">
      <alignment wrapText="1"/>
    </xf>
    <xf numFmtId="3" fontId="35" fillId="0" borderId="102" xfId="0" applyNumberFormat="1" applyFont="1" applyBorder="1"/>
    <xf numFmtId="3" fontId="35" fillId="0" borderId="9" xfId="0" applyNumberFormat="1" applyFont="1" applyBorder="1"/>
    <xf numFmtId="3" fontId="35" fillId="0" borderId="103" xfId="0" applyNumberFormat="1" applyFont="1" applyBorder="1"/>
    <xf numFmtId="3" fontId="35" fillId="0" borderId="66" xfId="0" applyNumberFormat="1" applyFont="1" applyBorder="1"/>
    <xf numFmtId="3" fontId="35" fillId="0" borderId="17" xfId="0" applyNumberFormat="1" applyFont="1" applyBorder="1"/>
    <xf numFmtId="3" fontId="35" fillId="0" borderId="67" xfId="0" applyNumberFormat="1" applyFont="1" applyBorder="1"/>
    <xf numFmtId="3" fontId="35" fillId="0" borderId="110" xfId="0" applyNumberFormat="1" applyFont="1" applyBorder="1"/>
    <xf numFmtId="3" fontId="35" fillId="0" borderId="23" xfId="0" applyNumberFormat="1" applyFont="1" applyBorder="1"/>
    <xf numFmtId="3" fontId="26" fillId="0" borderId="50" xfId="0" applyNumberFormat="1" applyFont="1" applyBorder="1"/>
    <xf numFmtId="3" fontId="26" fillId="0" borderId="55" xfId="0" applyNumberFormat="1" applyFont="1" applyBorder="1"/>
    <xf numFmtId="3" fontId="26" fillId="0" borderId="57" xfId="0" applyNumberFormat="1" applyFont="1" applyBorder="1"/>
    <xf numFmtId="3" fontId="26" fillId="0" borderId="58" xfId="0" applyNumberFormat="1" applyFont="1" applyBorder="1"/>
    <xf numFmtId="0" fontId="31" fillId="0" borderId="63" xfId="0" applyFont="1" applyBorder="1" applyAlignment="1">
      <alignment horizontal="center"/>
    </xf>
    <xf numFmtId="0" fontId="31" fillId="0" borderId="83" xfId="0" applyFont="1" applyBorder="1" applyAlignment="1">
      <alignment wrapText="1"/>
    </xf>
    <xf numFmtId="0" fontId="31" fillId="0" borderId="84" xfId="0" applyFont="1" applyBorder="1"/>
    <xf numFmtId="0" fontId="31" fillId="0" borderId="64" xfId="0" applyFont="1" applyBorder="1"/>
    <xf numFmtId="0" fontId="31" fillId="0" borderId="83" xfId="0" applyFont="1" applyBorder="1"/>
    <xf numFmtId="0" fontId="31" fillId="0" borderId="65" xfId="0" applyFont="1" applyBorder="1"/>
    <xf numFmtId="3" fontId="31" fillId="0" borderId="0" xfId="0" applyNumberFormat="1" applyFont="1"/>
    <xf numFmtId="0" fontId="32" fillId="0" borderId="87" xfId="0" applyFont="1" applyBorder="1" applyAlignment="1">
      <alignment horizontal="center"/>
    </xf>
    <xf numFmtId="0" fontId="32" fillId="0" borderId="88" xfId="0" applyFont="1" applyBorder="1" applyAlignment="1">
      <alignment wrapText="1"/>
    </xf>
    <xf numFmtId="0" fontId="32" fillId="0" borderId="89" xfId="0" applyFont="1" applyBorder="1"/>
    <xf numFmtId="0" fontId="32" fillId="0" borderId="90" xfId="0" applyFont="1" applyBorder="1"/>
    <xf numFmtId="0" fontId="32" fillId="0" borderId="88" xfId="0" applyFont="1" applyBorder="1"/>
    <xf numFmtId="0" fontId="32" fillId="0" borderId="109" xfId="0" applyFont="1" applyBorder="1"/>
    <xf numFmtId="0" fontId="31" fillId="0" borderId="0" xfId="0" applyFont="1" applyAlignment="1">
      <alignment wrapText="1"/>
    </xf>
    <xf numFmtId="0" fontId="31" fillId="0" borderId="97" xfId="0" applyFont="1" applyBorder="1" applyAlignment="1">
      <alignment horizontal="center" wrapText="1"/>
    </xf>
    <xf numFmtId="0" fontId="32" fillId="0" borderId="68" xfId="0" applyFont="1" applyBorder="1" applyAlignment="1">
      <alignment horizontal="center"/>
    </xf>
    <xf numFmtId="0" fontId="32" fillId="0" borderId="72" xfId="0" applyFont="1" applyBorder="1" applyAlignment="1">
      <alignment wrapText="1"/>
    </xf>
    <xf numFmtId="1" fontId="32" fillId="0" borderId="111" xfId="0" applyNumberFormat="1" applyFont="1" applyBorder="1"/>
    <xf numFmtId="0" fontId="32" fillId="0" borderId="18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168" fontId="12" fillId="0" borderId="141" xfId="0" applyNumberFormat="1" applyFont="1" applyBorder="1" applyAlignment="1">
      <alignment horizontal="center"/>
    </xf>
    <xf numFmtId="169" fontId="12" fillId="0" borderId="52" xfId="1" applyNumberFormat="1" applyFont="1" applyBorder="1"/>
    <xf numFmtId="0" fontId="12" fillId="0" borderId="141" xfId="0" applyFont="1" applyBorder="1"/>
    <xf numFmtId="3" fontId="32" fillId="0" borderId="50" xfId="0" applyNumberFormat="1" applyFont="1" applyBorder="1"/>
    <xf numFmtId="3" fontId="32" fillId="0" borderId="55" xfId="0" applyNumberFormat="1" applyFont="1" applyBorder="1"/>
    <xf numFmtId="3" fontId="32" fillId="0" borderId="57" xfId="0" applyNumberFormat="1" applyFont="1" applyBorder="1"/>
    <xf numFmtId="3" fontId="32" fillId="0" borderId="58" xfId="0" applyNumberFormat="1" applyFont="1" applyBorder="1"/>
    <xf numFmtId="3" fontId="32" fillId="0" borderId="51" xfId="0" applyNumberFormat="1" applyFont="1" applyBorder="1"/>
    <xf numFmtId="3" fontId="32" fillId="0" borderId="54" xfId="0" applyNumberFormat="1" applyFont="1" applyBorder="1"/>
    <xf numFmtId="0" fontId="12" fillId="0" borderId="173" xfId="0" applyFont="1" applyBorder="1" applyAlignment="1">
      <alignment horizontal="center"/>
    </xf>
    <xf numFmtId="3" fontId="32" fillId="0" borderId="148" xfId="0" applyNumberFormat="1" applyFont="1" applyBorder="1"/>
    <xf numFmtId="3" fontId="32" fillId="0" borderId="141" xfId="0" applyNumberFormat="1" applyFont="1" applyBorder="1"/>
    <xf numFmtId="3" fontId="12" fillId="0" borderId="50" xfId="0" applyNumberFormat="1" applyFont="1" applyBorder="1"/>
    <xf numFmtId="3" fontId="12" fillId="0" borderId="57" xfId="0" applyNumberFormat="1" applyFont="1" applyBorder="1"/>
    <xf numFmtId="0" fontId="12" fillId="0" borderId="50" xfId="0" applyFont="1" applyBorder="1" applyAlignment="1">
      <alignment wrapText="1"/>
    </xf>
    <xf numFmtId="0" fontId="32" fillId="0" borderId="43" xfId="0" applyFont="1" applyBorder="1"/>
    <xf numFmtId="0" fontId="32" fillId="0" borderId="43" xfId="0" applyFont="1" applyBorder="1" applyAlignment="1">
      <alignment wrapText="1"/>
    </xf>
    <xf numFmtId="1" fontId="32" fillId="0" borderId="9" xfId="0" applyNumberFormat="1" applyFont="1" applyBorder="1"/>
    <xf numFmtId="1" fontId="32" fillId="0" borderId="27" xfId="0" applyNumberFormat="1" applyFont="1" applyBorder="1"/>
    <xf numFmtId="1" fontId="32" fillId="0" borderId="10" xfId="5" applyNumberFormat="1" applyFont="1" applyBorder="1"/>
    <xf numFmtId="1" fontId="32" fillId="0" borderId="15" xfId="0" applyNumberFormat="1" applyFont="1" applyBorder="1"/>
    <xf numFmtId="1" fontId="32" fillId="0" borderId="17" xfId="0" applyNumberFormat="1" applyFont="1" applyBorder="1"/>
    <xf numFmtId="1" fontId="32" fillId="0" borderId="18" xfId="5" applyNumberFormat="1" applyFont="1" applyBorder="1"/>
    <xf numFmtId="1" fontId="32" fillId="0" borderId="16" xfId="5" applyNumberFormat="1" applyFont="1" applyBorder="1"/>
    <xf numFmtId="0" fontId="32" fillId="0" borderId="100" xfId="0" applyFont="1" applyBorder="1" applyAlignment="1">
      <alignment horizontal="center"/>
    </xf>
    <xf numFmtId="0" fontId="32" fillId="0" borderId="4" xfId="0" applyFont="1" applyBorder="1"/>
    <xf numFmtId="0" fontId="32" fillId="0" borderId="46" xfId="0" applyFont="1" applyBorder="1"/>
    <xf numFmtId="0" fontId="32" fillId="0" borderId="121" xfId="0" applyFont="1" applyBorder="1"/>
    <xf numFmtId="1" fontId="32" fillId="0" borderId="82" xfId="5" applyNumberFormat="1" applyFont="1" applyBorder="1" applyAlignment="1">
      <alignment horizontal="right"/>
    </xf>
    <xf numFmtId="1" fontId="32" fillId="0" borderId="49" xfId="5" applyNumberFormat="1" applyFont="1" applyBorder="1" applyAlignment="1">
      <alignment horizontal="right"/>
    </xf>
    <xf numFmtId="1" fontId="32" fillId="0" borderId="69" xfId="0" applyNumberFormat="1" applyFont="1" applyBorder="1"/>
    <xf numFmtId="1" fontId="32" fillId="0" borderId="72" xfId="5" applyNumberFormat="1" applyFont="1" applyBorder="1"/>
    <xf numFmtId="1" fontId="32" fillId="0" borderId="120" xfId="5" applyNumberFormat="1" applyFont="1" applyBorder="1" applyAlignment="1">
      <alignment horizontal="right"/>
    </xf>
    <xf numFmtId="1" fontId="32" fillId="0" borderId="58" xfId="0" applyNumberFormat="1" applyFont="1" applyBorder="1"/>
    <xf numFmtId="1" fontId="32" fillId="0" borderId="53" xfId="0" applyNumberFormat="1" applyFont="1" applyBorder="1"/>
    <xf numFmtId="0" fontId="31" fillId="0" borderId="122" xfId="0" applyFont="1" applyBorder="1" applyAlignment="1">
      <alignment horizontal="center" wrapText="1"/>
    </xf>
    <xf numFmtId="0" fontId="31" fillId="0" borderId="174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1" fillId="0" borderId="162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20" fillId="0" borderId="0" xfId="19" applyFont="1" applyAlignment="1">
      <alignment horizontal="right"/>
    </xf>
    <xf numFmtId="0" fontId="20" fillId="0" borderId="0" xfId="138" applyFont="1" applyAlignment="1">
      <alignment horizontal="right"/>
    </xf>
    <xf numFmtId="0" fontId="20" fillId="0" borderId="0" xfId="44" applyFont="1" applyAlignment="1">
      <alignment horizontal="right"/>
    </xf>
    <xf numFmtId="0" fontId="16" fillId="0" borderId="52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0" fontId="16" fillId="0" borderId="51" xfId="0" applyFont="1" applyBorder="1" applyAlignment="1">
      <alignment horizontal="center"/>
    </xf>
    <xf numFmtId="0" fontId="12" fillId="0" borderId="141" xfId="0" applyFont="1" applyBorder="1" applyAlignment="1">
      <alignment wrapText="1"/>
    </xf>
    <xf numFmtId="3" fontId="32" fillId="0" borderId="52" xfId="0" applyNumberFormat="1" applyFont="1" applyBorder="1"/>
    <xf numFmtId="3" fontId="32" fillId="0" borderId="53" xfId="0" applyNumberFormat="1" applyFont="1" applyBorder="1"/>
    <xf numFmtId="169" fontId="12" fillId="0" borderId="148" xfId="1" applyNumberFormat="1" applyFont="1" applyBorder="1"/>
    <xf numFmtId="169" fontId="12" fillId="0" borderId="141" xfId="1" applyNumberFormat="1" applyFont="1" applyBorder="1"/>
    <xf numFmtId="0" fontId="12" fillId="0" borderId="147" xfId="0" applyFont="1" applyBorder="1" applyAlignment="1">
      <alignment horizontal="center"/>
    </xf>
    <xf numFmtId="0" fontId="32" fillId="0" borderId="147" xfId="0" applyFont="1" applyBorder="1" applyAlignment="1">
      <alignment horizontal="center"/>
    </xf>
    <xf numFmtId="168" fontId="0" fillId="0" borderId="147" xfId="0" applyNumberFormat="1" applyBorder="1" applyAlignment="1">
      <alignment horizontal="center"/>
    </xf>
    <xf numFmtId="0" fontId="20" fillId="0" borderId="0" xfId="58" applyFont="1" applyAlignment="1">
      <alignment horizontal="right"/>
    </xf>
    <xf numFmtId="0" fontId="0" fillId="0" borderId="63" xfId="0" applyBorder="1" applyAlignment="1">
      <alignment horizontal="center"/>
    </xf>
    <xf numFmtId="0" fontId="13" fillId="0" borderId="83" xfId="0" applyFont="1" applyBorder="1" applyAlignment="1">
      <alignment wrapText="1"/>
    </xf>
    <xf numFmtId="3" fontId="31" fillId="0" borderId="84" xfId="0" applyNumberFormat="1" applyFont="1" applyBorder="1"/>
    <xf numFmtId="3" fontId="31" fillId="0" borderId="64" xfId="0" applyNumberFormat="1" applyFont="1" applyBorder="1"/>
    <xf numFmtId="0" fontId="0" fillId="0" borderId="100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wrapText="1"/>
    </xf>
    <xf numFmtId="3" fontId="32" fillId="0" borderId="89" xfId="0" applyNumberFormat="1" applyFont="1" applyBorder="1"/>
    <xf numFmtId="3" fontId="32" fillId="0" borderId="90" xfId="0" applyNumberFormat="1" applyFont="1" applyBorder="1"/>
    <xf numFmtId="3" fontId="32" fillId="0" borderId="95" xfId="0" applyNumberFormat="1" applyFont="1" applyBorder="1"/>
    <xf numFmtId="0" fontId="0" fillId="0" borderId="0" xfId="0" applyAlignment="1">
      <alignment wrapText="1"/>
    </xf>
    <xf numFmtId="3" fontId="29" fillId="0" borderId="0" xfId="0" applyNumberFormat="1" applyFont="1"/>
    <xf numFmtId="0" fontId="24" fillId="0" borderId="1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wrapText="1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horizontal="center"/>
    </xf>
    <xf numFmtId="0" fontId="23" fillId="0" borderId="20" xfId="0" applyFont="1" applyBorder="1" applyAlignment="1">
      <alignment wrapText="1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96" xfId="0" applyFont="1" applyBorder="1" applyAlignment="1">
      <alignment horizontal="center" wrapText="1"/>
    </xf>
    <xf numFmtId="0" fontId="24" fillId="0" borderId="97" xfId="0" applyFont="1" applyBorder="1" applyAlignment="1">
      <alignment horizontal="center" wrapText="1"/>
    </xf>
    <xf numFmtId="0" fontId="24" fillId="0" borderId="100" xfId="0" applyFont="1" applyBorder="1" applyAlignment="1">
      <alignment horizontal="center" wrapText="1"/>
    </xf>
    <xf numFmtId="0" fontId="23" fillId="0" borderId="102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85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72" xfId="0" applyFont="1" applyBorder="1" applyAlignment="1">
      <alignment wrapText="1"/>
    </xf>
    <xf numFmtId="0" fontId="23" fillId="0" borderId="54" xfId="0" applyFont="1" applyBorder="1" applyAlignment="1">
      <alignment horizontal="center"/>
    </xf>
    <xf numFmtId="3" fontId="23" fillId="0" borderId="50" xfId="0" applyNumberFormat="1" applyFont="1" applyBorder="1"/>
    <xf numFmtId="0" fontId="23" fillId="0" borderId="0" xfId="0" applyFont="1" applyAlignment="1">
      <alignment horizontal="left"/>
    </xf>
    <xf numFmtId="0" fontId="24" fillId="0" borderId="51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23" fillId="0" borderId="57" xfId="0" applyNumberFormat="1" applyFont="1" applyBorder="1"/>
    <xf numFmtId="3" fontId="23" fillId="0" borderId="54" xfId="0" applyNumberFormat="1" applyFont="1" applyBorder="1"/>
    <xf numFmtId="0" fontId="32" fillId="0" borderId="110" xfId="0" applyFont="1" applyBorder="1" applyAlignment="1">
      <alignment horizontal="center"/>
    </xf>
    <xf numFmtId="0" fontId="32" fillId="0" borderId="179" xfId="0" applyFont="1" applyBorder="1"/>
    <xf numFmtId="0" fontId="31" fillId="0" borderId="73" xfId="0" applyFont="1" applyBorder="1" applyAlignment="1">
      <alignment wrapText="1"/>
    </xf>
    <xf numFmtId="0" fontId="32" fillId="0" borderId="179" xfId="0" applyFont="1" applyBorder="1" applyAlignment="1">
      <alignment wrapText="1"/>
    </xf>
    <xf numFmtId="0" fontId="32" fillId="0" borderId="74" xfId="0" applyFont="1" applyBorder="1" applyAlignment="1">
      <alignment wrapText="1"/>
    </xf>
    <xf numFmtId="0" fontId="32" fillId="0" borderId="75" xfId="0" applyFont="1" applyBorder="1" applyAlignment="1">
      <alignment wrapText="1"/>
    </xf>
    <xf numFmtId="0" fontId="32" fillId="0" borderId="180" xfId="0" applyFont="1" applyBorder="1"/>
    <xf numFmtId="0" fontId="31" fillId="0" borderId="76" xfId="0" applyFont="1" applyBorder="1"/>
    <xf numFmtId="0" fontId="32" fillId="0" borderId="181" xfId="0" applyFont="1" applyBorder="1"/>
    <xf numFmtId="0" fontId="32" fillId="0" borderId="152" xfId="0" applyFont="1" applyBorder="1"/>
    <xf numFmtId="0" fontId="32" fillId="0" borderId="166" xfId="0" applyFont="1" applyBorder="1"/>
    <xf numFmtId="3" fontId="32" fillId="0" borderId="56" xfId="0" applyNumberFormat="1" applyFont="1" applyBorder="1"/>
    <xf numFmtId="169" fontId="12" fillId="0" borderId="51" xfId="1" applyNumberFormat="1" applyFont="1" applyBorder="1"/>
    <xf numFmtId="1" fontId="32" fillId="0" borderId="49" xfId="0" applyNumberFormat="1" applyFont="1" applyBorder="1"/>
    <xf numFmtId="1" fontId="32" fillId="0" borderId="120" xfId="0" applyNumberFormat="1" applyFont="1" applyBorder="1"/>
    <xf numFmtId="0" fontId="31" fillId="0" borderId="139" xfId="0" applyFont="1" applyBorder="1" applyAlignment="1">
      <alignment horizontal="center" wrapText="1"/>
    </xf>
    <xf numFmtId="0" fontId="12" fillId="0" borderId="65" xfId="0" applyFont="1" applyBorder="1" applyAlignment="1">
      <alignment wrapText="1"/>
    </xf>
    <xf numFmtId="0" fontId="12" fillId="0" borderId="67" xfId="0" applyFont="1" applyBorder="1" applyAlignment="1">
      <alignment wrapText="1"/>
    </xf>
    <xf numFmtId="0" fontId="12" fillId="0" borderId="92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1" fontId="12" fillId="0" borderId="57" xfId="0" applyNumberFormat="1" applyFont="1" applyBorder="1"/>
    <xf numFmtId="1" fontId="16" fillId="0" borderId="53" xfId="0" applyNumberFormat="1" applyFont="1" applyBorder="1"/>
    <xf numFmtId="1" fontId="12" fillId="0" borderId="58" xfId="0" applyNumberFormat="1" applyFont="1" applyBorder="1"/>
    <xf numFmtId="0" fontId="12" fillId="0" borderId="105" xfId="0" applyFont="1" applyBorder="1" applyAlignment="1">
      <alignment horizontal="center"/>
    </xf>
    <xf numFmtId="3" fontId="12" fillId="0" borderId="56" xfId="0" applyNumberFormat="1" applyFont="1" applyBorder="1"/>
    <xf numFmtId="0" fontId="12" fillId="0" borderId="31" xfId="0" applyFont="1" applyBorder="1" applyAlignment="1">
      <alignment horizontal="center"/>
    </xf>
    <xf numFmtId="0" fontId="12" fillId="0" borderId="158" xfId="0" applyFont="1" applyBorder="1" applyAlignment="1">
      <alignment wrapText="1"/>
    </xf>
    <xf numFmtId="0" fontId="41" fillId="0" borderId="0" xfId="0" applyFont="1"/>
    <xf numFmtId="0" fontId="32" fillId="0" borderId="79" xfId="0" applyFont="1" applyBorder="1" applyAlignment="1">
      <alignment horizontal="center"/>
    </xf>
    <xf numFmtId="0" fontId="32" fillId="0" borderId="81" xfId="0" applyFont="1" applyBorder="1"/>
    <xf numFmtId="0" fontId="31" fillId="0" borderId="100" xfId="0" applyFont="1" applyBorder="1" applyAlignment="1">
      <alignment horizontal="center" wrapText="1"/>
    </xf>
    <xf numFmtId="0" fontId="33" fillId="0" borderId="129" xfId="0" applyFont="1" applyBorder="1" applyAlignment="1">
      <alignment wrapText="1"/>
    </xf>
    <xf numFmtId="0" fontId="33" fillId="0" borderId="130" xfId="0" applyFont="1" applyBorder="1" applyAlignment="1">
      <alignment wrapText="1"/>
    </xf>
    <xf numFmtId="0" fontId="42" fillId="0" borderId="51" xfId="0" applyFont="1" applyBorder="1" applyAlignment="1">
      <alignment horizontal="right"/>
    </xf>
    <xf numFmtId="0" fontId="42" fillId="0" borderId="53" xfId="0" applyFont="1" applyBorder="1" applyAlignment="1">
      <alignment horizontal="right"/>
    </xf>
    <xf numFmtId="0" fontId="42" fillId="0" borderId="54" xfId="0" applyFont="1" applyBorder="1" applyAlignment="1">
      <alignment horizontal="right"/>
    </xf>
    <xf numFmtId="0" fontId="42" fillId="0" borderId="55" xfId="0" applyFont="1" applyBorder="1" applyAlignment="1">
      <alignment horizontal="right"/>
    </xf>
    <xf numFmtId="1" fontId="42" fillId="0" borderId="54" xfId="0" applyNumberFormat="1" applyFont="1" applyBorder="1" applyAlignment="1">
      <alignment horizontal="right"/>
    </xf>
    <xf numFmtId="0" fontId="43" fillId="0" borderId="0" xfId="0" applyFont="1"/>
    <xf numFmtId="0" fontId="33" fillId="0" borderId="0" xfId="0" applyFont="1"/>
    <xf numFmtId="0" fontId="22" fillId="0" borderId="0" xfId="7" applyFont="1"/>
    <xf numFmtId="0" fontId="23" fillId="0" borderId="0" xfId="59" applyFont="1"/>
    <xf numFmtId="3" fontId="23" fillId="0" borderId="0" xfId="59" applyNumberFormat="1" applyFont="1"/>
    <xf numFmtId="3" fontId="25" fillId="0" borderId="0" xfId="0" applyNumberFormat="1" applyFont="1"/>
    <xf numFmtId="1" fontId="25" fillId="0" borderId="0" xfId="0" applyNumberFormat="1" applyFont="1"/>
    <xf numFmtId="0" fontId="24" fillId="0" borderId="0" xfId="0" applyFont="1"/>
    <xf numFmtId="166" fontId="23" fillId="0" borderId="50" xfId="2" applyNumberFormat="1" applyFont="1" applyBorder="1"/>
    <xf numFmtId="166" fontId="23" fillId="0" borderId="50" xfId="2" applyNumberFormat="1" applyFont="1" applyFill="1" applyBorder="1"/>
    <xf numFmtId="166" fontId="23" fillId="0" borderId="55" xfId="2" applyNumberFormat="1" applyFont="1" applyFill="1" applyBorder="1"/>
    <xf numFmtId="166" fontId="23" fillId="0" borderId="57" xfId="2" applyNumberFormat="1" applyFont="1" applyBorder="1"/>
    <xf numFmtId="166" fontId="23" fillId="0" borderId="57" xfId="2" applyNumberFormat="1" applyFont="1" applyFill="1" applyBorder="1"/>
    <xf numFmtId="166" fontId="23" fillId="0" borderId="58" xfId="2" applyNumberFormat="1" applyFont="1" applyFill="1" applyBorder="1"/>
    <xf numFmtId="0" fontId="24" fillId="0" borderId="0" xfId="0" applyFont="1" applyAlignment="1">
      <alignment wrapText="1"/>
    </xf>
    <xf numFmtId="3" fontId="24" fillId="0" borderId="0" xfId="0" applyNumberFormat="1" applyFont="1"/>
    <xf numFmtId="166" fontId="24" fillId="0" borderId="0" xfId="2" applyNumberFormat="1" applyFont="1" applyBorder="1"/>
    <xf numFmtId="166" fontId="24" fillId="0" borderId="0" xfId="2" applyNumberFormat="1" applyFont="1" applyFill="1" applyBorder="1"/>
    <xf numFmtId="0" fontId="23" fillId="0" borderId="0" xfId="0" applyFont="1" applyAlignment="1">
      <alignment wrapText="1"/>
    </xf>
    <xf numFmtId="3" fontId="23" fillId="0" borderId="0" xfId="0" applyNumberFormat="1" applyFont="1"/>
    <xf numFmtId="166" fontId="23" fillId="0" borderId="0" xfId="2" applyNumberFormat="1" applyFont="1" applyBorder="1"/>
    <xf numFmtId="166" fontId="23" fillId="0" borderId="0" xfId="2" applyNumberFormat="1" applyFont="1" applyFill="1" applyBorder="1"/>
    <xf numFmtId="0" fontId="42" fillId="0" borderId="105" xfId="0" applyFont="1" applyBorder="1" applyAlignment="1">
      <alignment horizontal="right"/>
    </xf>
    <xf numFmtId="0" fontId="42" fillId="0" borderId="107" xfId="0" applyFont="1" applyBorder="1" applyAlignment="1">
      <alignment horizontal="right"/>
    </xf>
    <xf numFmtId="0" fontId="24" fillId="0" borderId="81" xfId="0" applyFont="1" applyBorder="1" applyAlignment="1">
      <alignment horizontal="center" wrapText="1"/>
    </xf>
    <xf numFmtId="3" fontId="23" fillId="0" borderId="141" xfId="0" applyNumberFormat="1" applyFont="1" applyBorder="1"/>
    <xf numFmtId="0" fontId="23" fillId="0" borderId="179" xfId="0" applyFont="1" applyBorder="1" applyAlignment="1">
      <alignment wrapText="1"/>
    </xf>
    <xf numFmtId="0" fontId="23" fillId="0" borderId="74" xfId="0" applyFont="1" applyBorder="1" applyAlignment="1">
      <alignment wrapText="1"/>
    </xf>
    <xf numFmtId="0" fontId="23" fillId="0" borderId="147" xfId="0" applyFont="1" applyBorder="1" applyAlignment="1">
      <alignment horizontal="center"/>
    </xf>
    <xf numFmtId="0" fontId="23" fillId="0" borderId="75" xfId="0" applyFont="1" applyBorder="1" applyAlignment="1">
      <alignment wrapText="1"/>
    </xf>
    <xf numFmtId="3" fontId="23" fillId="0" borderId="56" xfId="0" applyNumberFormat="1" applyFont="1" applyBorder="1"/>
    <xf numFmtId="3" fontId="32" fillId="0" borderId="176" xfId="0" applyNumberFormat="1" applyFont="1" applyBorder="1"/>
    <xf numFmtId="3" fontId="32" fillId="0" borderId="180" xfId="0" applyNumberFormat="1" applyFont="1" applyBorder="1"/>
    <xf numFmtId="3" fontId="32" fillId="0" borderId="137" xfId="0" applyNumberFormat="1" applyFont="1" applyBorder="1"/>
    <xf numFmtId="3" fontId="32" fillId="0" borderId="138" xfId="0" applyNumberFormat="1" applyFont="1" applyBorder="1"/>
    <xf numFmtId="3" fontId="32" fillId="0" borderId="181" xfId="0" applyNumberFormat="1" applyFont="1" applyBorder="1"/>
    <xf numFmtId="0" fontId="32" fillId="0" borderId="181" xfId="0" applyFont="1" applyBorder="1" applyAlignment="1">
      <alignment wrapText="1"/>
    </xf>
    <xf numFmtId="0" fontId="32" fillId="0" borderId="77" xfId="0" applyFont="1" applyBorder="1" applyAlignment="1">
      <alignment wrapText="1"/>
    </xf>
    <xf numFmtId="0" fontId="32" fillId="0" borderId="78" xfId="0" applyFont="1" applyBorder="1" applyAlignment="1">
      <alignment wrapText="1"/>
    </xf>
    <xf numFmtId="169" fontId="12" fillId="0" borderId="147" xfId="1" applyNumberFormat="1" applyFont="1" applyBorder="1"/>
    <xf numFmtId="3" fontId="12" fillId="0" borderId="148" xfId="1" applyNumberFormat="1" applyFont="1" applyBorder="1"/>
    <xf numFmtId="3" fontId="16" fillId="0" borderId="53" xfId="1" applyNumberFormat="1" applyFont="1" applyBorder="1"/>
    <xf numFmtId="169" fontId="16" fillId="0" borderId="139" xfId="1" applyNumberFormat="1" applyFont="1" applyBorder="1" applyAlignment="1">
      <alignment horizontal="center" wrapText="1"/>
    </xf>
    <xf numFmtId="1" fontId="12" fillId="0" borderId="76" xfId="1" applyNumberFormat="1" applyFont="1" applyBorder="1"/>
    <xf numFmtId="1" fontId="12" fillId="0" borderId="77" xfId="1" applyNumberFormat="1" applyFont="1" applyBorder="1"/>
    <xf numFmtId="0" fontId="0" fillId="0" borderId="74" xfId="0" applyBorder="1"/>
    <xf numFmtId="0" fontId="0" fillId="0" borderId="75" xfId="0" applyBorder="1"/>
    <xf numFmtId="168" fontId="0" fillId="0" borderId="54" xfId="0" applyNumberFormat="1" applyBorder="1" applyAlignment="1">
      <alignment horizontal="center"/>
    </xf>
    <xf numFmtId="168" fontId="0" fillId="0" borderId="56" xfId="0" applyNumberFormat="1" applyBorder="1" applyAlignment="1">
      <alignment horizontal="center"/>
    </xf>
    <xf numFmtId="0" fontId="32" fillId="0" borderId="0" xfId="0" applyFont="1" applyAlignment="1">
      <alignment horizontal="left" vertical="top"/>
    </xf>
    <xf numFmtId="0" fontId="12" fillId="0" borderId="179" xfId="0" applyFont="1" applyBorder="1" applyAlignment="1">
      <alignment wrapText="1"/>
    </xf>
    <xf numFmtId="0" fontId="12" fillId="0" borderId="58" xfId="0" applyFont="1" applyBorder="1"/>
    <xf numFmtId="0" fontId="16" fillId="0" borderId="73" xfId="0" applyFont="1" applyBorder="1" applyAlignment="1">
      <alignment wrapText="1"/>
    </xf>
    <xf numFmtId="0" fontId="16" fillId="0" borderId="144" xfId="0" applyFont="1" applyBorder="1"/>
    <xf numFmtId="3" fontId="23" fillId="0" borderId="147" xfId="0" applyNumberFormat="1" applyFont="1" applyBorder="1"/>
    <xf numFmtId="0" fontId="24" fillId="0" borderId="73" xfId="0" applyFont="1" applyBorder="1" applyAlignment="1">
      <alignment wrapText="1"/>
    </xf>
    <xf numFmtId="0" fontId="32" fillId="0" borderId="193" xfId="0" applyFont="1" applyBorder="1"/>
    <xf numFmtId="3" fontId="32" fillId="0" borderId="74" xfId="0" applyNumberFormat="1" applyFont="1" applyBorder="1"/>
    <xf numFmtId="0" fontId="16" fillId="0" borderId="126" xfId="0" applyFont="1" applyBorder="1" applyAlignment="1">
      <alignment horizontal="center" wrapText="1"/>
    </xf>
    <xf numFmtId="169" fontId="12" fillId="0" borderId="54" xfId="1" applyNumberFormat="1" applyFont="1" applyBorder="1"/>
    <xf numFmtId="169" fontId="12" fillId="0" borderId="56" xfId="1" applyNumberFormat="1" applyFont="1" applyBorder="1"/>
    <xf numFmtId="167" fontId="12" fillId="0" borderId="61" xfId="2" applyFont="1" applyBorder="1"/>
    <xf numFmtId="9" fontId="44" fillId="0" borderId="51" xfId="17" applyFont="1" applyFill="1" applyBorder="1" applyAlignment="1" applyProtection="1">
      <alignment horizontal="center"/>
    </xf>
    <xf numFmtId="9" fontId="44" fillId="0" borderId="54" xfId="17" applyFont="1" applyFill="1" applyBorder="1" applyAlignment="1" applyProtection="1">
      <alignment horizontal="center"/>
      <protection locked="0"/>
    </xf>
    <xf numFmtId="9" fontId="44" fillId="0" borderId="54" xfId="437" applyFont="1" applyFill="1" applyBorder="1" applyAlignment="1" applyProtection="1">
      <alignment horizontal="center"/>
      <protection locked="0"/>
    </xf>
    <xf numFmtId="9" fontId="44" fillId="0" borderId="56" xfId="437" applyFont="1" applyFill="1" applyBorder="1" applyAlignment="1" applyProtection="1">
      <alignment horizontal="center"/>
      <protection locked="0"/>
    </xf>
    <xf numFmtId="0" fontId="44" fillId="0" borderId="73" xfId="0" applyFont="1" applyBorder="1" applyAlignment="1">
      <alignment horizontal="center"/>
    </xf>
    <xf numFmtId="49" fontId="44" fillId="0" borderId="74" xfId="0" applyNumberFormat="1" applyFont="1" applyBorder="1" applyAlignment="1" applyProtection="1">
      <alignment horizontal="center"/>
      <protection locked="0"/>
    </xf>
    <xf numFmtId="49" fontId="44" fillId="0" borderId="75" xfId="0" applyNumberFormat="1" applyFont="1" applyBorder="1" applyAlignment="1" applyProtection="1">
      <alignment horizontal="center"/>
      <protection locked="0"/>
    </xf>
    <xf numFmtId="3" fontId="17" fillId="0" borderId="52" xfId="0" applyNumberFormat="1" applyFont="1" applyBorder="1"/>
    <xf numFmtId="3" fontId="17" fillId="0" borderId="53" xfId="0" applyNumberFormat="1" applyFont="1" applyBorder="1"/>
    <xf numFmtId="3" fontId="17" fillId="0" borderId="51" xfId="0" applyNumberFormat="1" applyFont="1" applyBorder="1"/>
    <xf numFmtId="3" fontId="26" fillId="0" borderId="56" xfId="0" applyNumberFormat="1" applyFont="1" applyBorder="1"/>
    <xf numFmtId="3" fontId="26" fillId="0" borderId="75" xfId="0" applyNumberFormat="1" applyFont="1" applyBorder="1"/>
    <xf numFmtId="1" fontId="12" fillId="0" borderId="141" xfId="0" applyNumberFormat="1" applyFont="1" applyBorder="1"/>
    <xf numFmtId="1" fontId="12" fillId="0" borderId="148" xfId="0" applyNumberFormat="1" applyFont="1" applyBorder="1"/>
    <xf numFmtId="0" fontId="12" fillId="0" borderId="57" xfId="0" applyFont="1" applyBorder="1" applyAlignment="1">
      <alignment horizontal="center"/>
    </xf>
    <xf numFmtId="0" fontId="20" fillId="0" borderId="50" xfId="0" applyFont="1" applyBorder="1"/>
    <xf numFmtId="0" fontId="20" fillId="0" borderId="53" xfId="0" applyFont="1" applyBorder="1"/>
    <xf numFmtId="0" fontId="20" fillId="0" borderId="54" xfId="0" applyFont="1" applyBorder="1"/>
    <xf numFmtId="0" fontId="20" fillId="0" borderId="55" xfId="0" applyFont="1" applyBorder="1"/>
    <xf numFmtId="0" fontId="20" fillId="0" borderId="56" xfId="0" applyFont="1" applyBorder="1"/>
    <xf numFmtId="0" fontId="20" fillId="0" borderId="57" xfId="0" applyFont="1" applyBorder="1"/>
    <xf numFmtId="0" fontId="20" fillId="0" borderId="58" xfId="0" applyFont="1" applyBorder="1"/>
    <xf numFmtId="1" fontId="32" fillId="0" borderId="55" xfId="0" applyNumberFormat="1" applyFont="1" applyBorder="1" applyAlignment="1">
      <alignment horizontal="center"/>
    </xf>
    <xf numFmtId="1" fontId="32" fillId="0" borderId="58" xfId="0" applyNumberFormat="1" applyFont="1" applyBorder="1" applyAlignment="1">
      <alignment horizontal="center"/>
    </xf>
    <xf numFmtId="0" fontId="22" fillId="6" borderId="0" xfId="7" applyFont="1" applyFill="1"/>
    <xf numFmtId="0" fontId="25" fillId="6" borderId="0" xfId="7" applyFont="1" applyFill="1" applyAlignment="1">
      <alignment horizontal="center"/>
    </xf>
    <xf numFmtId="0" fontId="25" fillId="0" borderId="0" xfId="0" applyFont="1"/>
    <xf numFmtId="0" fontId="22" fillId="0" borderId="0" xfId="0" applyFont="1"/>
    <xf numFmtId="1" fontId="24" fillId="0" borderId="0" xfId="7" applyNumberFormat="1" applyFont="1" applyAlignment="1">
      <alignment horizontal="right" vertical="center"/>
    </xf>
    <xf numFmtId="1" fontId="16" fillId="0" borderId="53" xfId="1" applyNumberFormat="1" applyFont="1" applyBorder="1"/>
    <xf numFmtId="0" fontId="13" fillId="0" borderId="73" xfId="0" applyFont="1" applyBorder="1"/>
    <xf numFmtId="0" fontId="20" fillId="0" borderId="53" xfId="0" applyFont="1" applyBorder="1" applyAlignment="1">
      <alignment horizontal="right"/>
    </xf>
    <xf numFmtId="0" fontId="20" fillId="0" borderId="55" xfId="0" applyFont="1" applyBorder="1" applyAlignment="1">
      <alignment horizontal="right"/>
    </xf>
    <xf numFmtId="0" fontId="20" fillId="0" borderId="58" xfId="0" applyFont="1" applyBorder="1" applyAlignment="1">
      <alignment horizontal="right"/>
    </xf>
    <xf numFmtId="0" fontId="12" fillId="4" borderId="134" xfId="1" applyNumberFormat="1" applyFont="1" applyFill="1" applyBorder="1"/>
    <xf numFmtId="0" fontId="12" fillId="4" borderId="114" xfId="2" applyNumberFormat="1" applyFont="1" applyFill="1" applyBorder="1"/>
    <xf numFmtId="0" fontId="12" fillId="4" borderId="115" xfId="2" applyNumberFormat="1" applyFont="1" applyFill="1" applyBorder="1"/>
    <xf numFmtId="1" fontId="12" fillId="0" borderId="78" xfId="1" applyNumberFormat="1" applyFont="1" applyBorder="1"/>
    <xf numFmtId="0" fontId="20" fillId="0" borderId="0" xfId="0" applyFont="1" applyAlignment="1">
      <alignment horizontal="right"/>
    </xf>
    <xf numFmtId="0" fontId="12" fillId="0" borderId="196" xfId="0" applyFont="1" applyBorder="1" applyAlignment="1">
      <alignment wrapText="1"/>
    </xf>
    <xf numFmtId="0" fontId="12" fillId="0" borderId="105" xfId="0" applyFont="1" applyBorder="1"/>
    <xf numFmtId="0" fontId="12" fillId="0" borderId="106" xfId="0" applyFont="1" applyBorder="1"/>
    <xf numFmtId="0" fontId="12" fillId="0" borderId="107" xfId="0" applyFont="1" applyBorder="1"/>
    <xf numFmtId="0" fontId="12" fillId="0" borderId="197" xfId="0" applyFont="1" applyBorder="1"/>
    <xf numFmtId="0" fontId="32" fillId="0" borderId="165" xfId="0" applyFont="1" applyBorder="1" applyAlignment="1">
      <alignment horizontal="center"/>
    </xf>
    <xf numFmtId="0" fontId="32" fillId="0" borderId="194" xfId="0" applyFont="1" applyBorder="1" applyAlignment="1">
      <alignment wrapText="1"/>
    </xf>
    <xf numFmtId="0" fontId="32" fillId="0" borderId="194" xfId="0" applyFont="1" applyBorder="1"/>
    <xf numFmtId="0" fontId="16" fillId="0" borderId="198" xfId="0" applyFont="1" applyBorder="1" applyAlignment="1">
      <alignment horizontal="center" wrapText="1"/>
    </xf>
    <xf numFmtId="0" fontId="12" fillId="0" borderId="199" xfId="0" applyFont="1" applyBorder="1" applyAlignment="1">
      <alignment horizontal="center"/>
    </xf>
    <xf numFmtId="3" fontId="32" fillId="0" borderId="75" xfId="0" applyNumberFormat="1" applyFont="1" applyBorder="1"/>
    <xf numFmtId="3" fontId="32" fillId="0" borderId="179" xfId="0" applyNumberFormat="1" applyFont="1" applyBorder="1"/>
    <xf numFmtId="3" fontId="32" fillId="0" borderId="147" xfId="0" applyNumberFormat="1" applyFont="1" applyBorder="1"/>
    <xf numFmtId="3" fontId="32" fillId="0" borderId="145" xfId="0" applyNumberFormat="1" applyFont="1" applyBorder="1"/>
    <xf numFmtId="3" fontId="32" fillId="0" borderId="175" xfId="0" applyNumberFormat="1" applyFont="1" applyBorder="1"/>
    <xf numFmtId="3" fontId="32" fillId="0" borderId="146" xfId="0" applyNumberFormat="1" applyFont="1" applyBorder="1"/>
    <xf numFmtId="0" fontId="16" fillId="0" borderId="200" xfId="0" applyFont="1" applyBorder="1" applyAlignment="1">
      <alignment horizontal="center" wrapText="1"/>
    </xf>
    <xf numFmtId="0" fontId="16" fillId="0" borderId="201" xfId="0" applyFont="1" applyBorder="1" applyAlignment="1">
      <alignment horizontal="center" wrapText="1"/>
    </xf>
    <xf numFmtId="0" fontId="16" fillId="0" borderId="202" xfId="0" applyFont="1" applyBorder="1" applyAlignment="1">
      <alignment horizontal="center" wrapText="1"/>
    </xf>
    <xf numFmtId="0" fontId="16" fillId="0" borderId="203" xfId="0" applyFont="1" applyBorder="1" applyAlignment="1">
      <alignment horizontal="center" wrapText="1"/>
    </xf>
    <xf numFmtId="0" fontId="16" fillId="0" borderId="204" xfId="0" applyFont="1" applyBorder="1" applyAlignment="1">
      <alignment horizontal="center" wrapText="1"/>
    </xf>
    <xf numFmtId="0" fontId="16" fillId="0" borderId="205" xfId="0" applyFont="1" applyBorder="1" applyAlignment="1">
      <alignment horizontal="center" wrapText="1"/>
    </xf>
    <xf numFmtId="0" fontId="16" fillId="0" borderId="187" xfId="0" applyFont="1" applyBorder="1" applyAlignment="1">
      <alignment horizontal="center" wrapText="1"/>
    </xf>
    <xf numFmtId="0" fontId="16" fillId="0" borderId="206" xfId="0" applyFont="1" applyBorder="1" applyAlignment="1">
      <alignment horizontal="center" wrapText="1"/>
    </xf>
    <xf numFmtId="0" fontId="12" fillId="0" borderId="151" xfId="0" applyFont="1" applyBorder="1" applyAlignment="1">
      <alignment horizontal="center"/>
    </xf>
    <xf numFmtId="3" fontId="23" fillId="0" borderId="74" xfId="0" applyNumberFormat="1" applyFont="1" applyBorder="1"/>
    <xf numFmtId="3" fontId="23" fillId="0" borderId="75" xfId="0" applyNumberFormat="1" applyFont="1" applyBorder="1"/>
    <xf numFmtId="166" fontId="23" fillId="0" borderId="54" xfId="2" applyNumberFormat="1" applyFont="1" applyBorder="1"/>
    <xf numFmtId="166" fontId="23" fillId="0" borderId="54" xfId="2" applyNumberFormat="1" applyFont="1" applyFill="1" applyBorder="1"/>
    <xf numFmtId="166" fontId="23" fillId="0" borderId="56" xfId="2" applyNumberFormat="1" applyFont="1" applyBorder="1"/>
    <xf numFmtId="168" fontId="0" fillId="0" borderId="74" xfId="0" applyNumberFormat="1" applyBorder="1" applyAlignment="1">
      <alignment horizontal="center"/>
    </xf>
    <xf numFmtId="168" fontId="0" fillId="0" borderId="75" xfId="0" applyNumberFormat="1" applyBorder="1" applyAlignment="1">
      <alignment horizontal="center"/>
    </xf>
    <xf numFmtId="3" fontId="26" fillId="0" borderId="54" xfId="0" applyNumberFormat="1" applyFont="1" applyBorder="1"/>
    <xf numFmtId="3" fontId="26" fillId="0" borderId="74" xfId="0" applyNumberFormat="1" applyFont="1" applyBorder="1"/>
    <xf numFmtId="0" fontId="12" fillId="0" borderId="207" xfId="0" applyFont="1" applyBorder="1" applyAlignment="1">
      <alignment wrapText="1"/>
    </xf>
    <xf numFmtId="168" fontId="12" fillId="0" borderId="50" xfId="0" applyNumberFormat="1" applyFont="1" applyBorder="1"/>
    <xf numFmtId="171" fontId="12" fillId="0" borderId="50" xfId="0" applyNumberFormat="1" applyFont="1" applyBorder="1"/>
    <xf numFmtId="3" fontId="16" fillId="0" borderId="52" xfId="0" applyNumberFormat="1" applyFont="1" applyBorder="1"/>
    <xf numFmtId="168" fontId="12" fillId="0" borderId="57" xfId="0" applyNumberFormat="1" applyFont="1" applyBorder="1"/>
    <xf numFmtId="171" fontId="12" fillId="0" borderId="57" xfId="0" applyNumberFormat="1" applyFont="1" applyBorder="1"/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horizontal="center" vertical="center"/>
    </xf>
    <xf numFmtId="0" fontId="31" fillId="0" borderId="131" xfId="0" applyFont="1" applyBorder="1" applyAlignment="1">
      <alignment horizontal="center" wrapText="1"/>
    </xf>
    <xf numFmtId="0" fontId="32" fillId="0" borderId="93" xfId="0" applyFont="1" applyBorder="1" applyAlignment="1">
      <alignment wrapText="1"/>
    </xf>
    <xf numFmtId="1" fontId="32" fillId="0" borderId="207" xfId="5" applyNumberFormat="1" applyFont="1" applyBorder="1"/>
    <xf numFmtId="0" fontId="31" fillId="0" borderId="135" xfId="0" applyFont="1" applyBorder="1" applyAlignment="1">
      <alignment horizontal="center" wrapText="1"/>
    </xf>
    <xf numFmtId="0" fontId="32" fillId="0" borderId="63" xfId="0" applyFont="1" applyBorder="1" applyAlignment="1">
      <alignment horizontal="center"/>
    </xf>
    <xf numFmtId="0" fontId="32" fillId="0" borderId="71" xfId="0" applyFont="1" applyBorder="1" applyAlignment="1">
      <alignment wrapText="1"/>
    </xf>
    <xf numFmtId="0" fontId="32" fillId="0" borderId="207" xfId="0" applyFont="1" applyBorder="1" applyAlignment="1">
      <alignment wrapText="1"/>
    </xf>
    <xf numFmtId="0" fontId="16" fillId="0" borderId="54" xfId="0" applyFont="1" applyBorder="1" applyAlignment="1">
      <alignment horizontal="center"/>
    </xf>
    <xf numFmtId="3" fontId="12" fillId="0" borderId="55" xfId="0" applyNumberFormat="1" applyFont="1" applyBorder="1"/>
    <xf numFmtId="0" fontId="16" fillId="0" borderId="56" xfId="0" applyFont="1" applyBorder="1" applyAlignment="1">
      <alignment horizontal="center"/>
    </xf>
    <xf numFmtId="3" fontId="12" fillId="0" borderId="58" xfId="0" applyNumberFormat="1" applyFont="1" applyBorder="1"/>
    <xf numFmtId="3" fontId="12" fillId="0" borderId="141" xfId="0" applyNumberFormat="1" applyFont="1" applyBorder="1"/>
    <xf numFmtId="1" fontId="32" fillId="0" borderId="55" xfId="0" applyNumberFormat="1" applyFont="1" applyBorder="1"/>
    <xf numFmtId="1" fontId="32" fillId="0" borderId="136" xfId="0" applyNumberFormat="1" applyFont="1" applyBorder="1"/>
    <xf numFmtId="1" fontId="32" fillId="0" borderId="137" xfId="0" applyNumberFormat="1" applyFont="1" applyBorder="1"/>
    <xf numFmtId="1" fontId="32" fillId="0" borderId="138" xfId="0" applyNumberFormat="1" applyFont="1" applyBorder="1"/>
    <xf numFmtId="1" fontId="32" fillId="0" borderId="51" xfId="0" applyNumberFormat="1" applyFont="1" applyBorder="1"/>
    <xf numFmtId="1" fontId="32" fillId="0" borderId="54" xfId="0" applyNumberFormat="1" applyFont="1" applyBorder="1"/>
    <xf numFmtId="1" fontId="32" fillId="0" borderId="56" xfId="0" applyNumberFormat="1" applyFont="1" applyBorder="1"/>
    <xf numFmtId="168" fontId="12" fillId="0" borderId="141" xfId="0" applyNumberFormat="1" applyFont="1" applyBorder="1"/>
    <xf numFmtId="171" fontId="12" fillId="0" borderId="141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0" fontId="16" fillId="0" borderId="141" xfId="0" applyFont="1" applyBorder="1"/>
    <xf numFmtId="3" fontId="12" fillId="0" borderId="10" xfId="0" applyNumberFormat="1" applyFont="1" applyBorder="1"/>
    <xf numFmtId="3" fontId="12" fillId="0" borderId="16" xfId="0" applyNumberFormat="1" applyFont="1" applyBorder="1"/>
    <xf numFmtId="3" fontId="12" fillId="0" borderId="22" xfId="0" applyNumberFormat="1" applyFont="1" applyBorder="1"/>
    <xf numFmtId="171" fontId="12" fillId="0" borderId="82" xfId="0" applyNumberFormat="1" applyFont="1" applyBorder="1"/>
    <xf numFmtId="171" fontId="12" fillId="0" borderId="49" xfId="0" applyNumberFormat="1" applyFont="1" applyBorder="1"/>
    <xf numFmtId="3" fontId="31" fillId="0" borderId="12" xfId="0" applyNumberFormat="1" applyFont="1" applyBorder="1"/>
    <xf numFmtId="3" fontId="31" fillId="0" borderId="92" xfId="0" applyNumberFormat="1" applyFont="1" applyBorder="1"/>
    <xf numFmtId="3" fontId="43" fillId="0" borderId="51" xfId="0" applyNumberFormat="1" applyFont="1" applyBorder="1"/>
    <xf numFmtId="3" fontId="43" fillId="0" borderId="53" xfId="0" applyNumberFormat="1" applyFont="1" applyBorder="1"/>
    <xf numFmtId="3" fontId="43" fillId="0" borderId="54" xfId="0" applyNumberFormat="1" applyFont="1" applyBorder="1"/>
    <xf numFmtId="3" fontId="43" fillId="0" borderId="55" xfId="0" applyNumberFormat="1" applyFont="1" applyBorder="1"/>
    <xf numFmtId="3" fontId="43" fillId="0" borderId="56" xfId="0" applyNumberFormat="1" applyFont="1" applyBorder="1"/>
    <xf numFmtId="3" fontId="43" fillId="0" borderId="58" xfId="0" applyNumberFormat="1" applyFont="1" applyBorder="1"/>
    <xf numFmtId="0" fontId="20" fillId="0" borderId="136" xfId="0" applyFont="1" applyBorder="1" applyAlignment="1">
      <alignment horizontal="right"/>
    </xf>
    <xf numFmtId="0" fontId="20" fillId="0" borderId="137" xfId="0" applyFont="1" applyBorder="1" applyAlignment="1">
      <alignment horizontal="right"/>
    </xf>
    <xf numFmtId="0" fontId="20" fillId="0" borderId="138" xfId="0" applyFont="1" applyBorder="1" applyAlignment="1">
      <alignment horizontal="right"/>
    </xf>
    <xf numFmtId="0" fontId="44" fillId="0" borderId="53" xfId="0" applyFont="1" applyBorder="1" applyAlignment="1">
      <alignment horizontal="center"/>
    </xf>
    <xf numFmtId="49" fontId="44" fillId="0" borderId="55" xfId="0" applyNumberFormat="1" applyFont="1" applyBorder="1" applyAlignment="1" applyProtection="1">
      <alignment horizontal="center"/>
      <protection locked="0"/>
    </xf>
    <xf numFmtId="49" fontId="44" fillId="0" borderId="58" xfId="0" applyNumberFormat="1" applyFont="1" applyBorder="1" applyAlignment="1" applyProtection="1">
      <alignment horizontal="center"/>
      <protection locked="0"/>
    </xf>
    <xf numFmtId="1" fontId="16" fillId="0" borderId="51" xfId="1" applyNumberFormat="1" applyFont="1" applyBorder="1"/>
    <xf numFmtId="1" fontId="16" fillId="0" borderId="52" xfId="1" applyNumberFormat="1" applyFont="1" applyBorder="1"/>
    <xf numFmtId="1" fontId="32" fillId="4" borderId="9" xfId="0" applyNumberFormat="1" applyFont="1" applyFill="1" applyBorder="1"/>
    <xf numFmtId="1" fontId="32" fillId="4" borderId="27" xfId="0" applyNumberFormat="1" applyFont="1" applyFill="1" applyBorder="1"/>
    <xf numFmtId="1" fontId="32" fillId="4" borderId="26" xfId="5" applyNumberFormat="1" applyFont="1" applyFill="1" applyBorder="1"/>
    <xf numFmtId="1" fontId="32" fillId="4" borderId="10" xfId="5" applyNumberFormat="1" applyFont="1" applyFill="1" applyBorder="1"/>
    <xf numFmtId="1" fontId="32" fillId="4" borderId="82" xfId="5" applyNumberFormat="1" applyFont="1" applyFill="1" applyBorder="1"/>
    <xf numFmtId="1" fontId="32" fillId="4" borderId="15" xfId="0" applyNumberFormat="1" applyFont="1" applyFill="1" applyBorder="1"/>
    <xf numFmtId="1" fontId="32" fillId="4" borderId="17" xfId="0" applyNumberFormat="1" applyFont="1" applyFill="1" applyBorder="1"/>
    <xf numFmtId="1" fontId="32" fillId="4" borderId="18" xfId="5" applyNumberFormat="1" applyFont="1" applyFill="1" applyBorder="1"/>
    <xf numFmtId="1" fontId="32" fillId="4" borderId="16" xfId="5" applyNumberFormat="1" applyFont="1" applyFill="1" applyBorder="1"/>
    <xf numFmtId="1" fontId="32" fillId="4" borderId="49" xfId="5" applyNumberFormat="1" applyFont="1" applyFill="1" applyBorder="1"/>
    <xf numFmtId="1" fontId="32" fillId="4" borderId="21" xfId="0" applyNumberFormat="1" applyFont="1" applyFill="1" applyBorder="1"/>
    <xf numFmtId="1" fontId="32" fillId="4" borderId="23" xfId="0" applyNumberFormat="1" applyFont="1" applyFill="1" applyBorder="1"/>
    <xf numFmtId="1" fontId="32" fillId="4" borderId="24" xfId="5" applyNumberFormat="1" applyFont="1" applyFill="1" applyBorder="1"/>
    <xf numFmtId="1" fontId="32" fillId="4" borderId="22" xfId="5" applyNumberFormat="1" applyFont="1" applyFill="1" applyBorder="1"/>
    <xf numFmtId="1" fontId="32" fillId="4" borderId="120" xfId="5" applyNumberFormat="1" applyFont="1" applyFill="1" applyBorder="1"/>
    <xf numFmtId="0" fontId="45" fillId="0" borderId="0" xfId="0" applyFont="1"/>
    <xf numFmtId="1" fontId="16" fillId="0" borderId="141" xfId="0" applyNumberFormat="1" applyFont="1" applyBorder="1"/>
    <xf numFmtId="1" fontId="24" fillId="0" borderId="53" xfId="0" applyNumberFormat="1" applyFont="1" applyBorder="1"/>
    <xf numFmtId="1" fontId="24" fillId="0" borderId="55" xfId="0" applyNumberFormat="1" applyFont="1" applyBorder="1"/>
    <xf numFmtId="1" fontId="24" fillId="0" borderId="107" xfId="0" applyNumberFormat="1" applyFont="1" applyBorder="1"/>
    <xf numFmtId="1" fontId="23" fillId="0" borderId="42" xfId="0" applyNumberFormat="1" applyFont="1" applyBorder="1"/>
    <xf numFmtId="1" fontId="23" fillId="0" borderId="28" xfId="0" applyNumberFormat="1" applyFont="1" applyBorder="1"/>
    <xf numFmtId="1" fontId="23" fillId="0" borderId="19" xfId="0" applyNumberFormat="1" applyFont="1" applyBorder="1"/>
    <xf numFmtId="1" fontId="23" fillId="0" borderId="30" xfId="0" applyNumberFormat="1" applyFont="1" applyBorder="1"/>
    <xf numFmtId="1" fontId="23" fillId="0" borderId="25" xfId="0" applyNumberFormat="1" applyFont="1" applyBorder="1"/>
    <xf numFmtId="1" fontId="23" fillId="0" borderId="37" xfId="0" applyNumberFormat="1" applyFont="1" applyBorder="1"/>
    <xf numFmtId="3" fontId="24" fillId="0" borderId="170" xfId="0" applyNumberFormat="1" applyFont="1" applyBorder="1"/>
    <xf numFmtId="3" fontId="24" fillId="0" borderId="59" xfId="0" applyNumberFormat="1" applyFont="1" applyBorder="1"/>
    <xf numFmtId="3" fontId="23" fillId="0" borderId="29" xfId="0" applyNumberFormat="1" applyFont="1" applyBorder="1"/>
    <xf numFmtId="3" fontId="23" fillId="0" borderId="86" xfId="0" applyNumberFormat="1" applyFont="1" applyBorder="1"/>
    <xf numFmtId="170" fontId="20" fillId="0" borderId="0" xfId="1" applyFont="1" applyBorder="1" applyAlignment="1" applyProtection="1">
      <alignment horizontal="right"/>
    </xf>
    <xf numFmtId="0" fontId="33" fillId="0" borderId="164" xfId="0" applyFont="1" applyBorder="1" applyAlignment="1">
      <alignment wrapText="1"/>
    </xf>
    <xf numFmtId="0" fontId="33" fillId="0" borderId="117" xfId="0" applyFont="1" applyBorder="1" applyAlignment="1">
      <alignment wrapText="1"/>
    </xf>
    <xf numFmtId="0" fontId="12" fillId="0" borderId="179" xfId="0" applyFont="1" applyBorder="1"/>
    <xf numFmtId="3" fontId="23" fillId="0" borderId="179" xfId="0" applyNumberFormat="1" applyFont="1" applyBorder="1"/>
    <xf numFmtId="166" fontId="23" fillId="0" borderId="147" xfId="2" applyNumberFormat="1" applyFont="1" applyBorder="1"/>
    <xf numFmtId="166" fontId="23" fillId="0" borderId="141" xfId="2" applyNumberFormat="1" applyFont="1" applyBorder="1"/>
    <xf numFmtId="166" fontId="23" fillId="0" borderId="141" xfId="2" applyNumberFormat="1" applyFont="1" applyFill="1" applyBorder="1"/>
    <xf numFmtId="166" fontId="23" fillId="0" borderId="148" xfId="2" applyNumberFormat="1" applyFont="1" applyFill="1" applyBorder="1"/>
    <xf numFmtId="0" fontId="0" fillId="0" borderId="147" xfId="0" applyBorder="1" applyAlignment="1">
      <alignment horizontal="center"/>
    </xf>
    <xf numFmtId="0" fontId="0" fillId="0" borderId="179" xfId="0" applyBorder="1"/>
    <xf numFmtId="168" fontId="0" fillId="0" borderId="179" xfId="0" applyNumberFormat="1" applyBorder="1" applyAlignment="1">
      <alignment horizontal="center"/>
    </xf>
    <xf numFmtId="168" fontId="0" fillId="0" borderId="148" xfId="0" applyNumberFormat="1" applyBorder="1" applyAlignment="1">
      <alignment horizontal="center"/>
    </xf>
    <xf numFmtId="3" fontId="26" fillId="0" borderId="147" xfId="0" applyNumberFormat="1" applyFont="1" applyBorder="1"/>
    <xf numFmtId="3" fontId="26" fillId="0" borderId="141" xfId="0" applyNumberFormat="1" applyFont="1" applyBorder="1"/>
    <xf numFmtId="3" fontId="26" fillId="0" borderId="179" xfId="0" applyNumberFormat="1" applyFont="1" applyBorder="1"/>
    <xf numFmtId="3" fontId="26" fillId="0" borderId="148" xfId="0" applyNumberFormat="1" applyFont="1" applyBorder="1"/>
    <xf numFmtId="0" fontId="13" fillId="0" borderId="79" xfId="0" applyFont="1" applyBorder="1" applyAlignment="1">
      <alignment horizontal="left" vertical="center"/>
    </xf>
    <xf numFmtId="0" fontId="0" fillId="0" borderId="80" xfId="0" applyBorder="1"/>
    <xf numFmtId="0" fontId="13" fillId="0" borderId="208" xfId="0" applyFont="1" applyBorder="1" applyAlignment="1">
      <alignment horizontal="center" wrapText="1"/>
    </xf>
    <xf numFmtId="0" fontId="22" fillId="0" borderId="116" xfId="0" applyFont="1" applyBorder="1" applyAlignment="1">
      <alignment horizontal="center" wrapText="1"/>
    </xf>
    <xf numFmtId="0" fontId="25" fillId="0" borderId="0" xfId="0" applyFont="1" applyProtection="1">
      <protection locked="0"/>
    </xf>
    <xf numFmtId="0" fontId="13" fillId="0" borderId="135" xfId="0" applyFont="1" applyBorder="1" applyAlignment="1">
      <alignment horizontal="center" wrapText="1"/>
    </xf>
    <xf numFmtId="0" fontId="0" fillId="0" borderId="74" xfId="0" applyBorder="1" applyAlignment="1">
      <alignment wrapText="1"/>
    </xf>
    <xf numFmtId="0" fontId="0" fillId="0" borderId="75" xfId="0" applyBorder="1" applyAlignment="1">
      <alignment wrapText="1"/>
    </xf>
    <xf numFmtId="0" fontId="13" fillId="0" borderId="140" xfId="0" applyFont="1" applyBorder="1"/>
    <xf numFmtId="0" fontId="22" fillId="0" borderId="177" xfId="0" applyFont="1" applyBorder="1" applyAlignment="1">
      <alignment horizontal="center" wrapText="1"/>
    </xf>
    <xf numFmtId="169" fontId="12" fillId="0" borderId="0" xfId="0" applyNumberFormat="1" applyFont="1"/>
    <xf numFmtId="1" fontId="0" fillId="0" borderId="180" xfId="0" applyNumberFormat="1" applyBorder="1"/>
    <xf numFmtId="1" fontId="0" fillId="0" borderId="141" xfId="0" applyNumberFormat="1" applyBorder="1"/>
    <xf numFmtId="1" fontId="0" fillId="0" borderId="148" xfId="0" applyNumberFormat="1" applyBorder="1"/>
    <xf numFmtId="173" fontId="0" fillId="0" borderId="147" xfId="1" applyNumberFormat="1" applyFont="1" applyBorder="1"/>
    <xf numFmtId="173" fontId="0" fillId="0" borderId="141" xfId="1" applyNumberFormat="1" applyFont="1" applyBorder="1"/>
    <xf numFmtId="173" fontId="0" fillId="0" borderId="148" xfId="1" applyNumberFormat="1" applyFont="1" applyBorder="1"/>
    <xf numFmtId="173" fontId="12" fillId="0" borderId="54" xfId="1" applyNumberFormat="1" applyFont="1" applyBorder="1"/>
    <xf numFmtId="173" fontId="12" fillId="0" borderId="50" xfId="1" applyNumberFormat="1" applyFont="1" applyBorder="1"/>
    <xf numFmtId="173" fontId="12" fillId="0" borderId="55" xfId="1" applyNumberFormat="1" applyFont="1" applyBorder="1"/>
    <xf numFmtId="169" fontId="12" fillId="0" borderId="137" xfId="1" applyNumberFormat="1" applyFont="1" applyBorder="1"/>
    <xf numFmtId="173" fontId="12" fillId="0" borderId="56" xfId="1" applyNumberFormat="1" applyFont="1" applyBorder="1"/>
    <xf numFmtId="173" fontId="12" fillId="0" borderId="57" xfId="1" applyNumberFormat="1" applyFont="1" applyBorder="1"/>
    <xf numFmtId="173" fontId="12" fillId="0" borderId="58" xfId="1" applyNumberFormat="1" applyFont="1" applyBorder="1"/>
    <xf numFmtId="169" fontId="12" fillId="0" borderId="138" xfId="1" applyNumberFormat="1" applyFont="1" applyBorder="1"/>
    <xf numFmtId="0" fontId="13" fillId="0" borderId="51" xfId="0" applyFont="1" applyBorder="1" applyAlignment="1">
      <alignment horizontal="center"/>
    </xf>
    <xf numFmtId="0" fontId="13" fillId="0" borderId="73" xfId="0" applyFont="1" applyBorder="1" applyAlignment="1">
      <alignment wrapText="1"/>
    </xf>
    <xf numFmtId="0" fontId="12" fillId="0" borderId="116" xfId="0" applyFont="1" applyBorder="1"/>
    <xf numFmtId="3" fontId="12" fillId="0" borderId="51" xfId="0" applyNumberFormat="1" applyFont="1" applyBorder="1"/>
    <xf numFmtId="3" fontId="12" fillId="0" borderId="52" xfId="0" applyNumberFormat="1" applyFont="1" applyBorder="1"/>
    <xf numFmtId="3" fontId="12" fillId="0" borderId="53" xfId="0" applyNumberFormat="1" applyFont="1" applyBorder="1"/>
    <xf numFmtId="168" fontId="16" fillId="0" borderId="141" xfId="0" applyNumberFormat="1" applyFont="1" applyBorder="1" applyAlignment="1">
      <alignment horizontal="center"/>
    </xf>
    <xf numFmtId="1" fontId="12" fillId="0" borderId="50" xfId="1" applyNumberFormat="1" applyFont="1" applyBorder="1"/>
    <xf numFmtId="1" fontId="12" fillId="0" borderId="54" xfId="1" applyNumberFormat="1" applyFont="1" applyBorder="1"/>
    <xf numFmtId="1" fontId="12" fillId="0" borderId="55" xfId="1" applyNumberFormat="1" applyFont="1" applyBorder="1"/>
    <xf numFmtId="1" fontId="12" fillId="0" borderId="56" xfId="1" applyNumberFormat="1" applyFont="1" applyBorder="1"/>
    <xf numFmtId="1" fontId="12" fillId="0" borderId="57" xfId="1" applyNumberFormat="1" applyFont="1" applyBorder="1"/>
    <xf numFmtId="1" fontId="12" fillId="0" borderId="58" xfId="1" applyNumberFormat="1" applyFont="1" applyBorder="1"/>
    <xf numFmtId="0" fontId="16" fillId="0" borderId="132" xfId="0" applyFont="1" applyBorder="1" applyAlignment="1">
      <alignment horizontal="center" wrapText="1"/>
    </xf>
    <xf numFmtId="0" fontId="16" fillId="0" borderId="174" xfId="0" applyFont="1" applyBorder="1" applyAlignment="1">
      <alignment horizontal="center" wrapText="1"/>
    </xf>
    <xf numFmtId="167" fontId="12" fillId="0" borderId="143" xfId="2" applyFont="1" applyBorder="1"/>
    <xf numFmtId="0" fontId="16" fillId="0" borderId="71" xfId="0" applyFont="1" applyBorder="1" applyAlignment="1">
      <alignment wrapText="1"/>
    </xf>
    <xf numFmtId="167" fontId="16" fillId="0" borderId="142" xfId="2" applyFont="1" applyBorder="1"/>
    <xf numFmtId="1" fontId="16" fillId="0" borderId="76" xfId="1" applyNumberFormat="1" applyFont="1" applyBorder="1"/>
    <xf numFmtId="0" fontId="32" fillId="0" borderId="144" xfId="0" applyFont="1" applyBorder="1"/>
    <xf numFmtId="0" fontId="32" fillId="0" borderId="175" xfId="0" applyFont="1" applyBorder="1"/>
    <xf numFmtId="3" fontId="31" fillId="0" borderId="11" xfId="0" applyNumberFormat="1" applyFont="1" applyBorder="1"/>
    <xf numFmtId="3" fontId="43" fillId="0" borderId="50" xfId="0" applyNumberFormat="1" applyFont="1" applyBorder="1"/>
    <xf numFmtId="3" fontId="43" fillId="0" borderId="52" xfId="0" applyNumberFormat="1" applyFont="1" applyBorder="1"/>
    <xf numFmtId="3" fontId="43" fillId="0" borderId="57" xfId="0" applyNumberFormat="1" applyFont="1" applyBorder="1"/>
    <xf numFmtId="170" fontId="32" fillId="0" borderId="0" xfId="1" applyFont="1" applyFill="1" applyBorder="1"/>
    <xf numFmtId="3" fontId="32" fillId="0" borderId="165" xfId="0" applyNumberFormat="1" applyFont="1" applyBorder="1"/>
    <xf numFmtId="3" fontId="32" fillId="0" borderId="166" xfId="0" applyNumberFormat="1" applyFont="1" applyBorder="1"/>
    <xf numFmtId="3" fontId="32" fillId="0" borderId="160" xfId="0" applyNumberFormat="1" applyFont="1" applyBorder="1"/>
    <xf numFmtId="0" fontId="31" fillId="0" borderId="171" xfId="0" applyFont="1" applyBorder="1" applyAlignment="1">
      <alignment wrapText="1"/>
    </xf>
    <xf numFmtId="3" fontId="32" fillId="0" borderId="114" xfId="0" applyNumberFormat="1" applyFont="1" applyBorder="1"/>
    <xf numFmtId="0" fontId="32" fillId="0" borderId="156" xfId="0" applyFont="1" applyBorder="1" applyAlignment="1">
      <alignment wrapText="1"/>
    </xf>
    <xf numFmtId="0" fontId="16" fillId="0" borderId="171" xfId="0" applyFont="1" applyBorder="1" applyAlignment="1">
      <alignment horizontal="center"/>
    </xf>
    <xf numFmtId="3" fontId="31" fillId="0" borderId="51" xfId="0" applyNumberFormat="1" applyFont="1" applyBorder="1"/>
    <xf numFmtId="3" fontId="31" fillId="0" borderId="52" xfId="0" applyNumberFormat="1" applyFont="1" applyBorder="1"/>
    <xf numFmtId="3" fontId="31" fillId="0" borderId="73" xfId="0" applyNumberFormat="1" applyFont="1" applyBorder="1"/>
    <xf numFmtId="3" fontId="31" fillId="0" borderId="53" xfId="0" applyNumberFormat="1" applyFont="1" applyBorder="1"/>
    <xf numFmtId="3" fontId="31" fillId="0" borderId="136" xfId="0" applyNumberFormat="1" applyFont="1" applyBorder="1"/>
    <xf numFmtId="3" fontId="31" fillId="0" borderId="108" xfId="0" applyNumberFormat="1" applyFont="1" applyBorder="1"/>
    <xf numFmtId="0" fontId="13" fillId="0" borderId="0" xfId="0" applyFont="1"/>
    <xf numFmtId="3" fontId="0" fillId="0" borderId="0" xfId="0" applyNumberFormat="1"/>
    <xf numFmtId="0" fontId="16" fillId="0" borderId="163" xfId="0" applyFont="1" applyBorder="1" applyAlignment="1">
      <alignment horizontal="center" wrapText="1"/>
    </xf>
    <xf numFmtId="0" fontId="31" fillId="0" borderId="116" xfId="0" applyFont="1" applyBorder="1" applyAlignment="1">
      <alignment horizontal="center" wrapText="1"/>
    </xf>
    <xf numFmtId="0" fontId="32" fillId="0" borderId="51" xfId="0" applyFont="1" applyBorder="1" applyAlignment="1">
      <alignment horizontal="center"/>
    </xf>
    <xf numFmtId="0" fontId="31" fillId="0" borderId="147" xfId="0" applyFont="1" applyBorder="1" applyAlignment="1">
      <alignment horizontal="center"/>
    </xf>
    <xf numFmtId="0" fontId="16" fillId="0" borderId="192" xfId="0" applyFont="1" applyBorder="1"/>
    <xf numFmtId="3" fontId="12" fillId="0" borderId="105" xfId="0" applyNumberFormat="1" applyFont="1" applyBorder="1"/>
    <xf numFmtId="3" fontId="12" fillId="0" borderId="106" xfId="0" applyNumberFormat="1" applyFont="1" applyBorder="1"/>
    <xf numFmtId="3" fontId="12" fillId="0" borderId="107" xfId="0" applyNumberFormat="1" applyFont="1" applyBorder="1"/>
    <xf numFmtId="3" fontId="16" fillId="0" borderId="53" xfId="0" applyNumberFormat="1" applyFont="1" applyBorder="1"/>
    <xf numFmtId="0" fontId="16" fillId="0" borderId="161" xfId="0" applyFont="1" applyBorder="1" applyAlignment="1">
      <alignment horizontal="center" wrapText="1"/>
    </xf>
    <xf numFmtId="0" fontId="12" fillId="0" borderId="212" xfId="0" applyFont="1" applyBorder="1" applyAlignment="1">
      <alignment horizontal="center"/>
    </xf>
    <xf numFmtId="0" fontId="12" fillId="0" borderId="213" xfId="0" applyFont="1" applyBorder="1" applyAlignment="1">
      <alignment horizontal="center"/>
    </xf>
    <xf numFmtId="0" fontId="12" fillId="0" borderId="149" xfId="0" applyFont="1" applyBorder="1" applyAlignment="1">
      <alignment horizontal="center"/>
    </xf>
    <xf numFmtId="0" fontId="12" fillId="0" borderId="214" xfId="0" applyFont="1" applyBorder="1" applyAlignment="1">
      <alignment horizontal="center"/>
    </xf>
    <xf numFmtId="0" fontId="12" fillId="0" borderId="192" xfId="0" applyFont="1" applyBorder="1" applyAlignment="1">
      <alignment horizontal="center"/>
    </xf>
    <xf numFmtId="0" fontId="16" fillId="0" borderId="150" xfId="0" applyFont="1" applyBorder="1" applyAlignment="1">
      <alignment horizontal="center" wrapText="1"/>
    </xf>
    <xf numFmtId="1" fontId="12" fillId="0" borderId="180" xfId="0" applyNumberFormat="1" applyFont="1" applyBorder="1"/>
    <xf numFmtId="1" fontId="12" fillId="0" borderId="138" xfId="0" applyNumberFormat="1" applyFont="1" applyBorder="1"/>
    <xf numFmtId="0" fontId="16" fillId="0" borderId="215" xfId="0" applyFont="1" applyBorder="1" applyAlignment="1">
      <alignment horizontal="center" wrapText="1"/>
    </xf>
    <xf numFmtId="0" fontId="16" fillId="0" borderId="76" xfId="0" applyFont="1" applyBorder="1" applyAlignment="1">
      <alignment wrapText="1"/>
    </xf>
    <xf numFmtId="0" fontId="12" fillId="0" borderId="181" xfId="0" applyFont="1" applyBorder="1" applyAlignment="1">
      <alignment wrapText="1"/>
    </xf>
    <xf numFmtId="0" fontId="12" fillId="0" borderId="78" xfId="0" applyFont="1" applyBorder="1" applyAlignment="1">
      <alignment wrapText="1"/>
    </xf>
    <xf numFmtId="169" fontId="16" fillId="0" borderId="76" xfId="1" applyNumberFormat="1" applyFont="1" applyBorder="1"/>
    <xf numFmtId="1" fontId="43" fillId="4" borderId="9" xfId="0" applyNumberFormat="1" applyFont="1" applyFill="1" applyBorder="1"/>
    <xf numFmtId="1" fontId="43" fillId="4" borderId="27" xfId="0" applyNumberFormat="1" applyFont="1" applyFill="1" applyBorder="1"/>
    <xf numFmtId="1" fontId="43" fillId="4" borderId="26" xfId="5" applyNumberFormat="1" applyFont="1" applyFill="1" applyBorder="1"/>
    <xf numFmtId="1" fontId="43" fillId="4" borderId="10" xfId="5" applyNumberFormat="1" applyFont="1" applyFill="1" applyBorder="1"/>
    <xf numFmtId="3" fontId="32" fillId="0" borderId="152" xfId="0" applyNumberFormat="1" applyFont="1" applyBorder="1"/>
    <xf numFmtId="0" fontId="32" fillId="0" borderId="152" xfId="0" applyFont="1" applyBorder="1" applyAlignment="1">
      <alignment wrapText="1"/>
    </xf>
    <xf numFmtId="3" fontId="32" fillId="0" borderId="193" xfId="0" applyNumberFormat="1" applyFont="1" applyBorder="1"/>
    <xf numFmtId="3" fontId="32" fillId="0" borderId="194" xfId="0" applyNumberFormat="1" applyFont="1" applyBorder="1"/>
    <xf numFmtId="3" fontId="32" fillId="0" borderId="109" xfId="0" applyNumberFormat="1" applyFont="1" applyBorder="1"/>
    <xf numFmtId="0" fontId="16" fillId="0" borderId="53" xfId="0" applyFont="1" applyBorder="1" applyAlignment="1">
      <alignment wrapText="1"/>
    </xf>
    <xf numFmtId="169" fontId="16" fillId="0" borderId="51" xfId="1" applyNumberFormat="1" applyFont="1" applyBorder="1"/>
    <xf numFmtId="169" fontId="12" fillId="0" borderId="105" xfId="1" applyNumberFormat="1" applyFont="1" applyBorder="1"/>
    <xf numFmtId="169" fontId="12" fillId="0" borderId="106" xfId="1" applyNumberFormat="1" applyFont="1" applyBorder="1"/>
    <xf numFmtId="3" fontId="16" fillId="0" borderId="52" xfId="1" applyNumberFormat="1" applyFont="1" applyBorder="1"/>
    <xf numFmtId="0" fontId="16" fillId="0" borderId="176" xfId="0" applyFont="1" applyBorder="1" applyAlignment="1">
      <alignment horizontal="center" wrapText="1"/>
    </xf>
    <xf numFmtId="0" fontId="16" fillId="0" borderId="79" xfId="0" applyFont="1" applyBorder="1" applyAlignment="1">
      <alignment horizontal="center" wrapText="1"/>
    </xf>
    <xf numFmtId="0" fontId="16" fillId="0" borderId="80" xfId="0" applyFont="1" applyBorder="1" applyAlignment="1">
      <alignment horizontal="center" wrapText="1"/>
    </xf>
    <xf numFmtId="3" fontId="46" fillId="0" borderId="0" xfId="18" applyNumberFormat="1" applyFont="1" applyBorder="1"/>
    <xf numFmtId="3" fontId="46" fillId="0" borderId="195" xfId="18" applyNumberFormat="1" applyFont="1" applyBorder="1"/>
    <xf numFmtId="0" fontId="46" fillId="0" borderId="140" xfId="0" applyFont="1" applyBorder="1"/>
    <xf numFmtId="167" fontId="13" fillId="0" borderId="0" xfId="2" applyFont="1" applyFill="1"/>
    <xf numFmtId="167" fontId="0" fillId="0" borderId="0" xfId="2" applyFont="1" applyFill="1"/>
    <xf numFmtId="167" fontId="12" fillId="0" borderId="0" xfId="2" applyFont="1"/>
    <xf numFmtId="173" fontId="10" fillId="0" borderId="147" xfId="1" applyNumberFormat="1" applyFont="1" applyBorder="1"/>
    <xf numFmtId="173" fontId="10" fillId="0" borderId="141" xfId="1" applyNumberFormat="1" applyFont="1" applyBorder="1"/>
    <xf numFmtId="173" fontId="10" fillId="0" borderId="148" xfId="1" applyNumberFormat="1" applyFont="1" applyBorder="1"/>
    <xf numFmtId="1" fontId="12" fillId="0" borderId="147" xfId="1" applyNumberFormat="1" applyFont="1" applyBorder="1"/>
    <xf numFmtId="1" fontId="12" fillId="0" borderId="141" xfId="1" applyNumberFormat="1" applyFont="1" applyBorder="1"/>
    <xf numFmtId="1" fontId="12" fillId="0" borderId="148" xfId="1" applyNumberFormat="1" applyFont="1" applyBorder="1"/>
    <xf numFmtId="167" fontId="12" fillId="0" borderId="62" xfId="2" applyFont="1" applyBorder="1"/>
    <xf numFmtId="1" fontId="12" fillId="0" borderId="181" xfId="1" applyNumberFormat="1" applyFont="1" applyBorder="1"/>
    <xf numFmtId="0" fontId="16" fillId="0" borderId="147" xfId="0" applyFont="1" applyBorder="1"/>
    <xf numFmtId="167" fontId="32" fillId="0" borderId="0" xfId="2" applyFont="1"/>
    <xf numFmtId="0" fontId="12" fillId="0" borderId="148" xfId="0" applyFont="1" applyBorder="1" applyAlignment="1">
      <alignment wrapText="1"/>
    </xf>
    <xf numFmtId="167" fontId="20" fillId="0" borderId="175" xfId="2" applyFont="1" applyBorder="1" applyAlignment="1" applyProtection="1">
      <alignment horizontal="right"/>
    </xf>
    <xf numFmtId="0" fontId="20" fillId="0" borderId="0" xfId="44" applyFont="1" applyAlignment="1">
      <alignment horizontal="left" vertical="top"/>
    </xf>
    <xf numFmtId="0" fontId="16" fillId="0" borderId="129" xfId="0" applyFont="1" applyBorder="1" applyAlignment="1">
      <alignment horizontal="center"/>
    </xf>
    <xf numFmtId="0" fontId="16" fillId="0" borderId="177" xfId="0" applyFont="1" applyBorder="1" applyAlignment="1">
      <alignment horizontal="center" wrapText="1"/>
    </xf>
    <xf numFmtId="3" fontId="12" fillId="0" borderId="148" xfId="0" applyNumberFormat="1" applyFont="1" applyBorder="1"/>
    <xf numFmtId="1" fontId="12" fillId="0" borderId="0" xfId="0" applyNumberFormat="1" applyFont="1"/>
    <xf numFmtId="0" fontId="0" fillId="0" borderId="179" xfId="0" applyBorder="1" applyAlignment="1">
      <alignment wrapText="1"/>
    </xf>
    <xf numFmtId="1" fontId="32" fillId="0" borderId="147" xfId="0" applyNumberFormat="1" applyFont="1" applyBorder="1"/>
    <xf numFmtId="1" fontId="32" fillId="0" borderId="148" xfId="0" applyNumberFormat="1" applyFont="1" applyBorder="1"/>
    <xf numFmtId="1" fontId="32" fillId="0" borderId="180" xfId="0" applyNumberFormat="1" applyFont="1" applyBorder="1"/>
    <xf numFmtId="0" fontId="13" fillId="0" borderId="150" xfId="0" applyFont="1" applyBorder="1" applyAlignment="1">
      <alignment horizontal="center" wrapText="1"/>
    </xf>
    <xf numFmtId="0" fontId="13" fillId="0" borderId="167" xfId="0" applyFont="1" applyBorder="1" applyAlignment="1">
      <alignment horizontal="center" wrapText="1"/>
    </xf>
    <xf numFmtId="0" fontId="13" fillId="0" borderId="185" xfId="0" applyFont="1" applyBorder="1" applyAlignment="1">
      <alignment horizontal="center" wrapText="1"/>
    </xf>
    <xf numFmtId="3" fontId="32" fillId="0" borderId="121" xfId="0" applyNumberFormat="1" applyFont="1" applyBorder="1"/>
    <xf numFmtId="171" fontId="12" fillId="0" borderId="189" xfId="0" applyNumberFormat="1" applyFont="1" applyBorder="1"/>
    <xf numFmtId="1" fontId="12" fillId="0" borderId="51" xfId="1" applyNumberFormat="1" applyFont="1" applyBorder="1"/>
    <xf numFmtId="1" fontId="12" fillId="0" borderId="52" xfId="1" applyNumberFormat="1" applyFont="1" applyBorder="1"/>
    <xf numFmtId="1" fontId="12" fillId="0" borderId="53" xfId="1" applyNumberFormat="1" applyFont="1" applyBorder="1"/>
    <xf numFmtId="1" fontId="12" fillId="0" borderId="165" xfId="1" applyNumberFormat="1" applyFont="1" applyBorder="1"/>
    <xf numFmtId="1" fontId="12" fillId="0" borderId="166" xfId="1" applyNumberFormat="1" applyFont="1" applyBorder="1"/>
    <xf numFmtId="0" fontId="16" fillId="0" borderId="179" xfId="0" applyFont="1" applyBorder="1"/>
    <xf numFmtId="167" fontId="12" fillId="0" borderId="181" xfId="2" applyFont="1" applyBorder="1"/>
    <xf numFmtId="167" fontId="16" fillId="0" borderId="181" xfId="2" applyFont="1" applyBorder="1"/>
    <xf numFmtId="167" fontId="12" fillId="0" borderId="77" xfId="2" applyFont="1" applyBorder="1"/>
    <xf numFmtId="167" fontId="12" fillId="0" borderId="78" xfId="2" applyFont="1" applyBorder="1"/>
    <xf numFmtId="167" fontId="16" fillId="0" borderId="0" xfId="2" applyFont="1" applyAlignment="1">
      <alignment horizontal="center" wrapText="1"/>
    </xf>
    <xf numFmtId="0" fontId="20" fillId="0" borderId="147" xfId="0" applyFont="1" applyBorder="1"/>
    <xf numFmtId="0" fontId="20" fillId="0" borderId="141" xfId="0" applyFont="1" applyBorder="1"/>
    <xf numFmtId="0" fontId="20" fillId="0" borderId="148" xfId="0" applyFont="1" applyBorder="1"/>
    <xf numFmtId="0" fontId="16" fillId="0" borderId="140" xfId="0" applyFont="1" applyBorder="1" applyAlignment="1">
      <alignment horizontal="center"/>
    </xf>
    <xf numFmtId="0" fontId="16" fillId="0" borderId="218" xfId="0" applyFont="1" applyBorder="1" applyAlignment="1">
      <alignment wrapText="1"/>
    </xf>
    <xf numFmtId="3" fontId="16" fillId="0" borderId="129" xfId="0" applyNumberFormat="1" applyFont="1" applyBorder="1"/>
    <xf numFmtId="3" fontId="16" fillId="0" borderId="159" xfId="0" applyNumberFormat="1" applyFont="1" applyBorder="1"/>
    <xf numFmtId="3" fontId="16" fillId="0" borderId="130" xfId="0" applyNumberFormat="1" applyFont="1" applyBorder="1"/>
    <xf numFmtId="1" fontId="0" fillId="0" borderId="0" xfId="0" applyNumberFormat="1"/>
    <xf numFmtId="3" fontId="23" fillId="0" borderId="14" xfId="0" applyNumberFormat="1" applyFont="1" applyBorder="1"/>
    <xf numFmtId="14" fontId="12" fillId="0" borderId="0" xfId="0" applyNumberFormat="1" applyFont="1" applyAlignment="1">
      <alignment horizontal="center"/>
    </xf>
    <xf numFmtId="14" fontId="12" fillId="0" borderId="0" xfId="0" applyNumberFormat="1" applyFont="1"/>
    <xf numFmtId="0" fontId="24" fillId="0" borderId="116" xfId="0" applyFont="1" applyBorder="1" applyAlignment="1">
      <alignment horizontal="center" wrapText="1"/>
    </xf>
    <xf numFmtId="0" fontId="24" fillId="0" borderId="164" xfId="0" applyFont="1" applyBorder="1" applyAlignment="1">
      <alignment horizontal="center" wrapText="1"/>
    </xf>
    <xf numFmtId="0" fontId="24" fillId="0" borderId="117" xfId="0" applyFont="1" applyBorder="1" applyAlignment="1">
      <alignment horizontal="center" wrapText="1"/>
    </xf>
    <xf numFmtId="0" fontId="16" fillId="0" borderId="148" xfId="0" applyFont="1" applyBorder="1"/>
    <xf numFmtId="3" fontId="12" fillId="4" borderId="50" xfId="0" applyNumberFormat="1" applyFont="1" applyFill="1" applyBorder="1"/>
    <xf numFmtId="3" fontId="12" fillId="4" borderId="51" xfId="0" applyNumberFormat="1" applyFont="1" applyFill="1" applyBorder="1"/>
    <xf numFmtId="3" fontId="12" fillId="4" borderId="52" xfId="0" applyNumberFormat="1" applyFont="1" applyFill="1" applyBorder="1"/>
    <xf numFmtId="3" fontId="12" fillId="4" borderId="53" xfId="0" applyNumberFormat="1" applyFont="1" applyFill="1" applyBorder="1"/>
    <xf numFmtId="3" fontId="12" fillId="4" borderId="54" xfId="0" applyNumberFormat="1" applyFont="1" applyFill="1" applyBorder="1"/>
    <xf numFmtId="3" fontId="12" fillId="4" borderId="55" xfId="0" applyNumberFormat="1" applyFont="1" applyFill="1" applyBorder="1"/>
    <xf numFmtId="3" fontId="12" fillId="4" borderId="56" xfId="0" applyNumberFormat="1" applyFont="1" applyFill="1" applyBorder="1"/>
    <xf numFmtId="3" fontId="12" fillId="4" borderId="57" xfId="0" applyNumberFormat="1" applyFont="1" applyFill="1" applyBorder="1"/>
    <xf numFmtId="3" fontId="12" fillId="4" borderId="58" xfId="0" applyNumberFormat="1" applyFont="1" applyFill="1" applyBorder="1"/>
    <xf numFmtId="0" fontId="12" fillId="0" borderId="219" xfId="0" applyFont="1" applyBorder="1" applyAlignment="1">
      <alignment horizontal="center"/>
    </xf>
    <xf numFmtId="0" fontId="12" fillId="0" borderId="146" xfId="0" applyFont="1" applyBorder="1"/>
    <xf numFmtId="3" fontId="16" fillId="0" borderId="51" xfId="1" applyNumberFormat="1" applyFont="1" applyBorder="1"/>
    <xf numFmtId="169" fontId="12" fillId="0" borderId="73" xfId="1" applyNumberFormat="1" applyFont="1" applyBorder="1"/>
    <xf numFmtId="169" fontId="12" fillId="0" borderId="74" xfId="1" applyNumberFormat="1" applyFont="1" applyBorder="1"/>
    <xf numFmtId="169" fontId="16" fillId="0" borderId="77" xfId="1" applyNumberFormat="1" applyFont="1" applyBorder="1"/>
    <xf numFmtId="169" fontId="12" fillId="0" borderId="196" xfId="1" applyNumberFormat="1" applyFont="1" applyBorder="1"/>
    <xf numFmtId="169" fontId="16" fillId="0" borderId="78" xfId="1" applyNumberFormat="1" applyFont="1" applyBorder="1"/>
    <xf numFmtId="169" fontId="16" fillId="0" borderId="175" xfId="1" applyNumberFormat="1" applyFont="1" applyBorder="1"/>
    <xf numFmtId="169" fontId="12" fillId="0" borderId="175" xfId="1" applyNumberFormat="1" applyFont="1" applyBorder="1"/>
    <xf numFmtId="3" fontId="16" fillId="0" borderId="76" xfId="1" applyNumberFormat="1" applyFont="1" applyBorder="1"/>
    <xf numFmtId="3" fontId="16" fillId="0" borderId="77" xfId="1" applyNumberFormat="1" applyFont="1" applyBorder="1"/>
    <xf numFmtId="3" fontId="16" fillId="0" borderId="78" xfId="1" applyNumberFormat="1" applyFont="1" applyBorder="1"/>
    <xf numFmtId="3" fontId="16" fillId="0" borderId="175" xfId="1" applyNumberFormat="1" applyFont="1" applyBorder="1"/>
    <xf numFmtId="0" fontId="12" fillId="0" borderId="0" xfId="0" applyFont="1" applyAlignment="1">
      <alignment horizontal="left" vertical="top"/>
    </xf>
    <xf numFmtId="0" fontId="12" fillId="0" borderId="217" xfId="0" applyFont="1" applyBorder="1" applyAlignment="1">
      <alignment horizontal="center"/>
    </xf>
    <xf numFmtId="0" fontId="16" fillId="0" borderId="133" xfId="0" applyFont="1" applyBorder="1" applyAlignment="1">
      <alignment horizontal="center" wrapText="1"/>
    </xf>
    <xf numFmtId="0" fontId="12" fillId="0" borderId="217" xfId="0" applyFont="1" applyBorder="1" applyAlignment="1">
      <alignment wrapText="1"/>
    </xf>
    <xf numFmtId="0" fontId="12" fillId="0" borderId="199" xfId="0" applyFont="1" applyBorder="1" applyAlignment="1">
      <alignment wrapText="1"/>
    </xf>
    <xf numFmtId="0" fontId="12" fillId="0" borderId="173" xfId="0" applyFont="1" applyBorder="1"/>
    <xf numFmtId="0" fontId="12" fillId="0" borderId="151" xfId="0" applyFont="1" applyBorder="1"/>
    <xf numFmtId="167" fontId="20" fillId="0" borderId="76" xfId="2" applyFont="1" applyBorder="1" applyAlignment="1" applyProtection="1">
      <alignment horizontal="right"/>
    </xf>
    <xf numFmtId="167" fontId="20" fillId="0" borderId="181" xfId="2" applyFont="1" applyBorder="1" applyAlignment="1" applyProtection="1">
      <alignment horizontal="right"/>
    </xf>
    <xf numFmtId="167" fontId="20" fillId="0" borderId="152" xfId="2" applyFont="1" applyBorder="1" applyAlignment="1" applyProtection="1">
      <alignment horizontal="right"/>
    </xf>
    <xf numFmtId="167" fontId="28" fillId="0" borderId="144" xfId="2" applyFont="1" applyBorder="1" applyAlignment="1" applyProtection="1">
      <alignment horizontal="right"/>
    </xf>
    <xf numFmtId="168" fontId="12" fillId="0" borderId="76" xfId="1" applyNumberFormat="1" applyFont="1" applyBorder="1"/>
    <xf numFmtId="168" fontId="12" fillId="0" borderId="77" xfId="1" applyNumberFormat="1" applyFont="1" applyBorder="1"/>
    <xf numFmtId="168" fontId="12" fillId="0" borderId="78" xfId="1" applyNumberFormat="1" applyFont="1" applyBorder="1"/>
    <xf numFmtId="169" fontId="16" fillId="0" borderId="0" xfId="0" applyNumberFormat="1" applyFont="1"/>
    <xf numFmtId="3" fontId="35" fillId="0" borderId="0" xfId="0" applyNumberFormat="1" applyFont="1"/>
    <xf numFmtId="0" fontId="32" fillId="0" borderId="11" xfId="0" applyFont="1" applyBorder="1"/>
    <xf numFmtId="0" fontId="32" fillId="0" borderId="12" xfId="0" applyFont="1" applyBorder="1"/>
    <xf numFmtId="0" fontId="32" fillId="0" borderId="20" xfId="0" applyFont="1" applyBorder="1"/>
    <xf numFmtId="0" fontId="32" fillId="0" borderId="13" xfId="0" applyFont="1" applyBorder="1"/>
    <xf numFmtId="0" fontId="31" fillId="0" borderId="65" xfId="0" applyFont="1" applyBorder="1" applyAlignment="1">
      <alignment horizontal="right"/>
    </xf>
    <xf numFmtId="0" fontId="13" fillId="0" borderId="118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119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169" fontId="10" fillId="0" borderId="148" xfId="1" applyNumberFormat="1" applyFont="1" applyBorder="1"/>
    <xf numFmtId="173" fontId="0" fillId="0" borderId="0" xfId="0" applyNumberFormat="1"/>
    <xf numFmtId="0" fontId="12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center" wrapText="1"/>
    </xf>
    <xf numFmtId="0" fontId="16" fillId="0" borderId="105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6" fillId="0" borderId="107" xfId="0" applyFont="1" applyBorder="1" applyAlignment="1">
      <alignment wrapText="1"/>
    </xf>
    <xf numFmtId="3" fontId="20" fillId="0" borderId="52" xfId="0" applyNumberFormat="1" applyFont="1" applyBorder="1" applyAlignment="1">
      <alignment horizontal="right"/>
    </xf>
    <xf numFmtId="0" fontId="20" fillId="0" borderId="52" xfId="0" applyFont="1" applyBorder="1" applyAlignment="1">
      <alignment horizontal="right"/>
    </xf>
    <xf numFmtId="3" fontId="20" fillId="0" borderId="50" xfId="0" applyNumberFormat="1" applyFont="1" applyBorder="1" applyAlignment="1">
      <alignment horizontal="right"/>
    </xf>
    <xf numFmtId="0" fontId="20" fillId="0" borderId="50" xfId="0" applyFont="1" applyBorder="1" applyAlignment="1">
      <alignment horizontal="right"/>
    </xf>
    <xf numFmtId="3" fontId="20" fillId="0" borderId="57" xfId="0" applyNumberFormat="1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16" fillId="0" borderId="165" xfId="0" applyFont="1" applyBorder="1" applyAlignment="1">
      <alignment wrapText="1"/>
    </xf>
    <xf numFmtId="1" fontId="13" fillId="0" borderId="166" xfId="0" applyNumberFormat="1" applyFont="1" applyBorder="1"/>
    <xf numFmtId="1" fontId="13" fillId="0" borderId="160" xfId="0" applyNumberFormat="1" applyFont="1" applyBorder="1"/>
    <xf numFmtId="0" fontId="12" fillId="0" borderId="225" xfId="0" applyFont="1" applyBorder="1" applyAlignment="1">
      <alignment wrapText="1"/>
    </xf>
    <xf numFmtId="0" fontId="12" fillId="0" borderId="219" xfId="0" applyFont="1" applyBorder="1"/>
    <xf numFmtId="0" fontId="12" fillId="0" borderId="220" xfId="0" applyFont="1" applyBorder="1"/>
    <xf numFmtId="0" fontId="12" fillId="0" borderId="209" xfId="0" applyFont="1" applyBorder="1"/>
    <xf numFmtId="0" fontId="12" fillId="0" borderId="121" xfId="0" applyFont="1" applyBorder="1"/>
    <xf numFmtId="0" fontId="32" fillId="0" borderId="217" xfId="0" applyFont="1" applyBorder="1" applyAlignment="1">
      <alignment wrapText="1"/>
    </xf>
    <xf numFmtId="3" fontId="32" fillId="0" borderId="134" xfId="0" applyNumberFormat="1" applyFont="1" applyBorder="1"/>
    <xf numFmtId="167" fontId="10" fillId="0" borderId="0" xfId="2" applyFont="1" applyFill="1"/>
    <xf numFmtId="3" fontId="12" fillId="0" borderId="147" xfId="1" applyNumberFormat="1" applyFont="1" applyBorder="1"/>
    <xf numFmtId="3" fontId="12" fillId="0" borderId="141" xfId="1" applyNumberFormat="1" applyFont="1" applyBorder="1"/>
    <xf numFmtId="3" fontId="12" fillId="0" borderId="175" xfId="1" applyNumberFormat="1" applyFont="1" applyBorder="1"/>
    <xf numFmtId="3" fontId="20" fillId="0" borderId="51" xfId="0" applyNumberFormat="1" applyFont="1" applyBorder="1" applyAlignment="1">
      <alignment horizontal="right"/>
    </xf>
    <xf numFmtId="0" fontId="0" fillId="0" borderId="50" xfId="0" applyBorder="1" applyAlignment="1">
      <alignment wrapText="1"/>
    </xf>
    <xf numFmtId="1" fontId="0" fillId="0" borderId="50" xfId="0" applyNumberFormat="1" applyBorder="1" applyAlignment="1">
      <alignment horizontal="right"/>
    </xf>
    <xf numFmtId="169" fontId="10" fillId="0" borderId="50" xfId="1" applyNumberFormat="1" applyFont="1" applyBorder="1" applyAlignment="1">
      <alignment horizontal="right"/>
    </xf>
    <xf numFmtId="169" fontId="10" fillId="0" borderId="55" xfId="1" applyNumberFormat="1" applyFont="1" applyBorder="1" applyAlignment="1">
      <alignment horizontal="right"/>
    </xf>
    <xf numFmtId="0" fontId="0" fillId="0" borderId="57" xfId="0" applyBorder="1" applyAlignment="1">
      <alignment wrapText="1"/>
    </xf>
    <xf numFmtId="1" fontId="0" fillId="0" borderId="57" xfId="0" applyNumberFormat="1" applyBorder="1" applyAlignment="1">
      <alignment horizontal="right"/>
    </xf>
    <xf numFmtId="169" fontId="10" fillId="0" borderId="57" xfId="1" applyNumberFormat="1" applyFont="1" applyBorder="1" applyAlignment="1">
      <alignment horizontal="right"/>
    </xf>
    <xf numFmtId="169" fontId="10" fillId="0" borderId="58" xfId="1" applyNumberFormat="1" applyFont="1" applyBorder="1" applyAlignment="1">
      <alignment horizontal="right"/>
    </xf>
    <xf numFmtId="0" fontId="28" fillId="0" borderId="113" xfId="0" applyFont="1" applyBorder="1" applyAlignment="1">
      <alignment vertical="top"/>
    </xf>
    <xf numFmtId="0" fontId="31" fillId="0" borderId="129" xfId="0" applyFont="1" applyBorder="1" applyAlignment="1">
      <alignment horizontal="center" wrapText="1"/>
    </xf>
    <xf numFmtId="0" fontId="31" fillId="0" borderId="218" xfId="0" applyFont="1" applyBorder="1" applyAlignment="1">
      <alignment horizontal="center" wrapText="1"/>
    </xf>
    <xf numFmtId="1" fontId="12" fillId="0" borderId="147" xfId="0" applyNumberFormat="1" applyFont="1" applyBorder="1"/>
    <xf numFmtId="0" fontId="12" fillId="0" borderId="78" xfId="0" applyFont="1" applyBorder="1"/>
    <xf numFmtId="3" fontId="16" fillId="0" borderId="141" xfId="0" applyNumberFormat="1" applyFont="1" applyBorder="1"/>
    <xf numFmtId="168" fontId="16" fillId="0" borderId="141" xfId="0" applyNumberFormat="1" applyFont="1" applyBorder="1"/>
    <xf numFmtId="0" fontId="28" fillId="0" borderId="147" xfId="0" applyFont="1" applyBorder="1"/>
    <xf numFmtId="0" fontId="28" fillId="0" borderId="141" xfId="0" applyFont="1" applyBorder="1"/>
    <xf numFmtId="0" fontId="28" fillId="0" borderId="148" xfId="0" applyFont="1" applyBorder="1"/>
    <xf numFmtId="0" fontId="31" fillId="0" borderId="76" xfId="0" applyFont="1" applyBorder="1" applyAlignment="1">
      <alignment vertical="top" wrapText="1"/>
    </xf>
    <xf numFmtId="0" fontId="32" fillId="0" borderId="181" xfId="0" applyFont="1" applyBorder="1" applyAlignment="1">
      <alignment vertical="top" wrapText="1"/>
    </xf>
    <xf numFmtId="0" fontId="32" fillId="0" borderId="173" xfId="0" applyFont="1" applyBorder="1" applyAlignment="1">
      <alignment horizontal="center"/>
    </xf>
    <xf numFmtId="0" fontId="32" fillId="0" borderId="153" xfId="0" applyFont="1" applyBorder="1" applyAlignment="1">
      <alignment horizontal="center"/>
    </xf>
    <xf numFmtId="0" fontId="32" fillId="0" borderId="154" xfId="0" applyFont="1" applyBorder="1" applyAlignment="1">
      <alignment horizontal="center"/>
    </xf>
    <xf numFmtId="0" fontId="32" fillId="0" borderId="152" xfId="0" applyFont="1" applyBorder="1" applyAlignment="1">
      <alignment vertical="top" wrapText="1"/>
    </xf>
    <xf numFmtId="169" fontId="16" fillId="0" borderId="147" xfId="1" applyNumberFormat="1" applyFont="1" applyBorder="1"/>
    <xf numFmtId="169" fontId="16" fillId="0" borderId="141" xfId="1" applyNumberFormat="1" applyFont="1" applyBorder="1"/>
    <xf numFmtId="169" fontId="16" fillId="0" borderId="148" xfId="1" applyNumberFormat="1" applyFont="1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57" xfId="0" applyBorder="1"/>
    <xf numFmtId="0" fontId="16" fillId="0" borderId="226" xfId="0" applyFont="1" applyBorder="1" applyAlignment="1">
      <alignment horizontal="center" wrapText="1"/>
    </xf>
    <xf numFmtId="3" fontId="48" fillId="0" borderId="73" xfId="0" applyNumberFormat="1" applyFont="1" applyBorder="1"/>
    <xf numFmtId="0" fontId="13" fillId="0" borderId="141" xfId="0" applyFont="1" applyBorder="1" applyAlignment="1">
      <alignment wrapText="1"/>
    </xf>
    <xf numFmtId="1" fontId="13" fillId="0" borderId="141" xfId="0" applyNumberFormat="1" applyFont="1" applyBorder="1" applyAlignment="1">
      <alignment horizontal="right"/>
    </xf>
    <xf numFmtId="169" fontId="13" fillId="0" borderId="141" xfId="1" applyNumberFormat="1" applyFont="1" applyBorder="1" applyAlignment="1">
      <alignment horizontal="right"/>
    </xf>
    <xf numFmtId="169" fontId="13" fillId="0" borderId="148" xfId="1" applyNumberFormat="1" applyFont="1" applyBorder="1" applyAlignment="1">
      <alignment horizontal="right"/>
    </xf>
    <xf numFmtId="0" fontId="0" fillId="0" borderId="141" xfId="0" applyBorder="1" applyAlignment="1">
      <alignment wrapText="1"/>
    </xf>
    <xf numFmtId="1" fontId="0" fillId="0" borderId="141" xfId="0" applyNumberFormat="1" applyBorder="1" applyAlignment="1">
      <alignment horizontal="right"/>
    </xf>
    <xf numFmtId="169" fontId="10" fillId="0" borderId="141" xfId="1" applyNumberFormat="1" applyFont="1" applyBorder="1" applyAlignment="1">
      <alignment horizontal="right"/>
    </xf>
    <xf numFmtId="169" fontId="10" fillId="0" borderId="148" xfId="1" applyNumberFormat="1" applyFont="1" applyBorder="1" applyAlignment="1">
      <alignment horizontal="right"/>
    </xf>
    <xf numFmtId="0" fontId="49" fillId="0" borderId="0" xfId="0" applyFont="1"/>
    <xf numFmtId="0" fontId="24" fillId="0" borderId="211" xfId="0" applyFont="1" applyBorder="1" applyAlignment="1">
      <alignment horizontal="center" wrapText="1"/>
    </xf>
    <xf numFmtId="0" fontId="24" fillId="0" borderId="177" xfId="0" applyFont="1" applyBorder="1" applyAlignment="1">
      <alignment horizontal="center" wrapText="1"/>
    </xf>
    <xf numFmtId="0" fontId="24" fillId="0" borderId="220" xfId="0" applyFont="1" applyBorder="1" applyAlignment="1">
      <alignment horizontal="center" wrapText="1"/>
    </xf>
    <xf numFmtId="0" fontId="24" fillId="0" borderId="209" xfId="0" applyFont="1" applyBorder="1" applyAlignment="1">
      <alignment horizontal="center" wrapText="1"/>
    </xf>
    <xf numFmtId="0" fontId="24" fillId="0" borderId="219" xfId="0" applyFont="1" applyBorder="1" applyAlignment="1">
      <alignment horizontal="center" wrapText="1"/>
    </xf>
    <xf numFmtId="0" fontId="24" fillId="0" borderId="121" xfId="0" applyFont="1" applyBorder="1" applyAlignment="1">
      <alignment horizontal="center" wrapText="1"/>
    </xf>
    <xf numFmtId="167" fontId="0" fillId="0" borderId="145" xfId="2" applyFont="1" applyBorder="1"/>
    <xf numFmtId="167" fontId="0" fillId="0" borderId="197" xfId="2" applyFont="1" applyBorder="1"/>
    <xf numFmtId="167" fontId="0" fillId="0" borderId="175" xfId="2" applyFont="1" applyBorder="1"/>
    <xf numFmtId="0" fontId="25" fillId="0" borderId="141" xfId="0" applyFont="1" applyBorder="1" applyAlignment="1">
      <alignment horizontal="right"/>
    </xf>
    <xf numFmtId="0" fontId="25" fillId="0" borderId="50" xfId="0" applyFont="1" applyBorder="1" applyAlignment="1">
      <alignment horizontal="right"/>
    </xf>
    <xf numFmtId="0" fontId="25" fillId="0" borderId="106" xfId="0" applyFont="1" applyBorder="1" applyAlignment="1">
      <alignment horizontal="right"/>
    </xf>
    <xf numFmtId="1" fontId="16" fillId="0" borderId="180" xfId="0" applyNumberFormat="1" applyFont="1" applyBorder="1"/>
    <xf numFmtId="0" fontId="12" fillId="0" borderId="229" xfId="0" applyFont="1" applyBorder="1" applyAlignment="1">
      <alignment wrapText="1"/>
    </xf>
    <xf numFmtId="168" fontId="24" fillId="0" borderId="141" xfId="0" applyNumberFormat="1" applyFont="1" applyBorder="1" applyAlignment="1">
      <alignment horizontal="center"/>
    </xf>
    <xf numFmtId="168" fontId="12" fillId="0" borderId="50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3" fontId="31" fillId="0" borderId="141" xfId="0" applyNumberFormat="1" applyFont="1" applyBorder="1"/>
    <xf numFmtId="3" fontId="31" fillId="0" borderId="148" xfId="0" applyNumberFormat="1" applyFont="1" applyBorder="1"/>
    <xf numFmtId="3" fontId="31" fillId="0" borderId="147" xfId="0" applyNumberFormat="1" applyFont="1" applyBorder="1"/>
    <xf numFmtId="3" fontId="31" fillId="0" borderId="134" xfId="0" applyNumberFormat="1" applyFont="1" applyBorder="1"/>
    <xf numFmtId="3" fontId="32" fillId="0" borderId="144" xfId="0" applyNumberFormat="1" applyFont="1" applyBorder="1"/>
    <xf numFmtId="168" fontId="0" fillId="0" borderId="0" xfId="0" applyNumberFormat="1"/>
    <xf numFmtId="166" fontId="23" fillId="0" borderId="147" xfId="2" applyNumberFormat="1" applyFont="1" applyFill="1" applyBorder="1"/>
    <xf numFmtId="3" fontId="35" fillId="0" borderId="179" xfId="0" applyNumberFormat="1" applyFont="1" applyBorder="1"/>
    <xf numFmtId="0" fontId="50" fillId="0" borderId="0" xfId="0" applyFont="1"/>
    <xf numFmtId="167" fontId="12" fillId="0" borderId="144" xfId="2" applyFont="1" applyBorder="1"/>
    <xf numFmtId="167" fontId="12" fillId="0" borderId="175" xfId="2" applyFont="1" applyBorder="1"/>
    <xf numFmtId="167" fontId="12" fillId="0" borderId="109" xfId="2" applyFont="1" applyBorder="1"/>
    <xf numFmtId="3" fontId="20" fillId="0" borderId="53" xfId="0" applyNumberFormat="1" applyFont="1" applyBorder="1" applyAlignment="1">
      <alignment horizontal="right"/>
    </xf>
    <xf numFmtId="3" fontId="20" fillId="0" borderId="55" xfId="0" applyNumberFormat="1" applyFont="1" applyBorder="1" applyAlignment="1">
      <alignment horizontal="right"/>
    </xf>
    <xf numFmtId="3" fontId="20" fillId="0" borderId="58" xfId="0" applyNumberFormat="1" applyFont="1" applyBorder="1" applyAlignment="1">
      <alignment horizontal="right"/>
    </xf>
    <xf numFmtId="1" fontId="16" fillId="0" borderId="147" xfId="0" applyNumberFormat="1" applyFont="1" applyBorder="1"/>
    <xf numFmtId="1" fontId="12" fillId="0" borderId="175" xfId="0" applyNumberFormat="1" applyFont="1" applyBorder="1"/>
    <xf numFmtId="171" fontId="16" fillId="0" borderId="141" xfId="0" applyNumberFormat="1" applyFont="1" applyBorder="1"/>
    <xf numFmtId="0" fontId="16" fillId="0" borderId="230" xfId="0" applyFont="1" applyBorder="1" applyAlignment="1">
      <alignment horizontal="center" wrapText="1"/>
    </xf>
    <xf numFmtId="174" fontId="10" fillId="0" borderId="147" xfId="1" applyNumberFormat="1" applyFont="1" applyBorder="1"/>
    <xf numFmtId="174" fontId="10" fillId="0" borderId="54" xfId="1" applyNumberFormat="1" applyFont="1" applyBorder="1"/>
    <xf numFmtId="174" fontId="0" fillId="0" borderId="56" xfId="1" applyNumberFormat="1" applyFont="1" applyBorder="1"/>
    <xf numFmtId="169" fontId="10" fillId="0" borderId="55" xfId="1" applyNumberFormat="1" applyFont="1" applyBorder="1"/>
    <xf numFmtId="169" fontId="0" fillId="0" borderId="58" xfId="1" applyNumberFormat="1" applyFont="1" applyBorder="1"/>
    <xf numFmtId="1" fontId="32" fillId="0" borderId="50" xfId="0" applyNumberFormat="1" applyFont="1" applyBorder="1" applyAlignment="1">
      <alignment horizontal="center"/>
    </xf>
    <xf numFmtId="1" fontId="32" fillId="0" borderId="57" xfId="0" applyNumberFormat="1" applyFont="1" applyBorder="1" applyAlignment="1">
      <alignment horizontal="center"/>
    </xf>
    <xf numFmtId="1" fontId="13" fillId="0" borderId="0" xfId="0" applyNumberFormat="1" applyFont="1"/>
    <xf numFmtId="3" fontId="20" fillId="0" borderId="54" xfId="0" applyNumberFormat="1" applyFont="1" applyBorder="1" applyAlignment="1">
      <alignment horizontal="right"/>
    </xf>
    <xf numFmtId="3" fontId="20" fillId="0" borderId="56" xfId="0" applyNumberFormat="1" applyFont="1" applyBorder="1" applyAlignment="1">
      <alignment horizontal="right"/>
    </xf>
    <xf numFmtId="168" fontId="23" fillId="0" borderId="141" xfId="0" applyNumberFormat="1" applyFont="1" applyBorder="1" applyAlignment="1">
      <alignment horizontal="center"/>
    </xf>
    <xf numFmtId="0" fontId="24" fillId="0" borderId="157" xfId="0" applyFont="1" applyBorder="1" applyAlignment="1">
      <alignment horizontal="center" wrapText="1"/>
    </xf>
    <xf numFmtId="0" fontId="16" fillId="0" borderId="198" xfId="0" applyFont="1" applyBorder="1" applyAlignment="1">
      <alignment horizontal="left" vertical="center"/>
    </xf>
    <xf numFmtId="0" fontId="12" fillId="0" borderId="181" xfId="0" applyFont="1" applyBorder="1" applyAlignment="1">
      <alignment horizontal="center"/>
    </xf>
    <xf numFmtId="0" fontId="12" fillId="0" borderId="152" xfId="0" applyFont="1" applyBorder="1" applyAlignment="1">
      <alignment horizontal="center"/>
    </xf>
    <xf numFmtId="3" fontId="31" fillId="0" borderId="180" xfId="0" applyNumberFormat="1" applyFont="1" applyBorder="1"/>
    <xf numFmtId="0" fontId="31" fillId="0" borderId="177" xfId="0" applyFont="1" applyBorder="1" applyAlignment="1">
      <alignment wrapText="1"/>
    </xf>
    <xf numFmtId="3" fontId="32" fillId="0" borderId="77" xfId="0" applyNumberFormat="1" applyFont="1" applyBorder="1"/>
    <xf numFmtId="0" fontId="16" fillId="0" borderId="227" xfId="0" applyFont="1" applyBorder="1" applyAlignment="1">
      <alignment horizontal="center" wrapText="1"/>
    </xf>
    <xf numFmtId="0" fontId="16" fillId="0" borderId="168" xfId="0" applyFont="1" applyBorder="1" applyAlignment="1">
      <alignment horizontal="center" wrapText="1"/>
    </xf>
    <xf numFmtId="0" fontId="16" fillId="0" borderId="184" xfId="0" applyFont="1" applyBorder="1" applyAlignment="1">
      <alignment horizontal="center" wrapText="1"/>
    </xf>
    <xf numFmtId="0" fontId="16" fillId="0" borderId="216" xfId="0" applyFont="1" applyBorder="1" applyAlignment="1">
      <alignment horizontal="center" wrapText="1"/>
    </xf>
    <xf numFmtId="0" fontId="16" fillId="0" borderId="169" xfId="0" applyFont="1" applyBorder="1" applyAlignment="1">
      <alignment horizontal="center" wrapText="1"/>
    </xf>
    <xf numFmtId="0" fontId="12" fillId="0" borderId="76" xfId="0" applyFont="1" applyBorder="1" applyAlignment="1">
      <alignment horizontal="center"/>
    </xf>
    <xf numFmtId="3" fontId="32" fillId="4" borderId="51" xfId="0" applyNumberFormat="1" applyFont="1" applyFill="1" applyBorder="1"/>
    <xf numFmtId="3" fontId="32" fillId="4" borderId="52" xfId="0" applyNumberFormat="1" applyFont="1" applyFill="1" applyBorder="1"/>
    <xf numFmtId="3" fontId="32" fillId="4" borderId="73" xfId="0" applyNumberFormat="1" applyFont="1" applyFill="1" applyBorder="1"/>
    <xf numFmtId="3" fontId="32" fillId="4" borderId="53" xfId="0" applyNumberFormat="1" applyFont="1" applyFill="1" applyBorder="1"/>
    <xf numFmtId="3" fontId="32" fillId="4" borderId="136" xfId="0" applyNumberFormat="1" applyFont="1" applyFill="1" applyBorder="1"/>
    <xf numFmtId="3" fontId="32" fillId="4" borderId="108" xfId="0" applyNumberFormat="1" applyFont="1" applyFill="1" applyBorder="1"/>
    <xf numFmtId="3" fontId="32" fillId="4" borderId="54" xfId="0" applyNumberFormat="1" applyFont="1" applyFill="1" applyBorder="1"/>
    <xf numFmtId="3" fontId="32" fillId="4" borderId="50" xfId="0" applyNumberFormat="1" applyFont="1" applyFill="1" applyBorder="1"/>
    <xf numFmtId="3" fontId="32" fillId="4" borderId="74" xfId="0" applyNumberFormat="1" applyFont="1" applyFill="1" applyBorder="1"/>
    <xf numFmtId="3" fontId="32" fillId="4" borderId="55" xfId="0" applyNumberFormat="1" applyFont="1" applyFill="1" applyBorder="1"/>
    <xf numFmtId="3" fontId="32" fillId="4" borderId="137" xfId="0" applyNumberFormat="1" applyFont="1" applyFill="1" applyBorder="1"/>
    <xf numFmtId="3" fontId="32" fillId="4" borderId="114" xfId="0" applyNumberFormat="1" applyFont="1" applyFill="1" applyBorder="1"/>
    <xf numFmtId="3" fontId="32" fillId="4" borderId="56" xfId="0" applyNumberFormat="1" applyFont="1" applyFill="1" applyBorder="1"/>
    <xf numFmtId="3" fontId="32" fillId="4" borderId="57" xfId="0" applyNumberFormat="1" applyFont="1" applyFill="1" applyBorder="1"/>
    <xf numFmtId="3" fontId="32" fillId="4" borderId="75" xfId="0" applyNumberFormat="1" applyFont="1" applyFill="1" applyBorder="1"/>
    <xf numFmtId="3" fontId="32" fillId="4" borderId="58" xfId="0" applyNumberFormat="1" applyFont="1" applyFill="1" applyBorder="1"/>
    <xf numFmtId="3" fontId="32" fillId="4" borderId="138" xfId="0" applyNumberFormat="1" applyFont="1" applyFill="1" applyBorder="1"/>
    <xf numFmtId="3" fontId="32" fillId="4" borderId="183" xfId="0" applyNumberFormat="1" applyFont="1" applyFill="1" applyBorder="1"/>
    <xf numFmtId="167" fontId="13" fillId="0" borderId="0" xfId="2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 vertical="top"/>
    </xf>
    <xf numFmtId="169" fontId="12" fillId="0" borderId="53" xfId="1" applyNumberFormat="1" applyFont="1" applyBorder="1"/>
    <xf numFmtId="167" fontId="12" fillId="0" borderId="142" xfId="2" applyFont="1" applyBorder="1"/>
    <xf numFmtId="3" fontId="24" fillId="0" borderId="0" xfId="13" applyNumberFormat="1" applyFont="1" applyBorder="1" applyAlignment="1">
      <alignment horizontal="right" vertical="center"/>
    </xf>
    <xf numFmtId="0" fontId="49" fillId="0" borderId="0" xfId="0" applyFont="1" applyAlignment="1">
      <alignment horizontal="left"/>
    </xf>
    <xf numFmtId="3" fontId="26" fillId="0" borderId="180" xfId="0" applyNumberFormat="1" applyFont="1" applyBorder="1"/>
    <xf numFmtId="3" fontId="20" fillId="0" borderId="141" xfId="0" applyNumberFormat="1" applyFont="1" applyBorder="1" applyAlignment="1">
      <alignment horizontal="right"/>
    </xf>
    <xf numFmtId="0" fontId="13" fillId="0" borderId="129" xfId="0" applyFont="1" applyBorder="1" applyAlignment="1">
      <alignment horizontal="center" wrapText="1"/>
    </xf>
    <xf numFmtId="0" fontId="0" fillId="0" borderId="129" xfId="0" applyBorder="1"/>
    <xf numFmtId="0" fontId="0" fillId="0" borderId="130" xfId="0" applyBorder="1"/>
    <xf numFmtId="0" fontId="13" fillId="6" borderId="116" xfId="0" applyFont="1" applyFill="1" applyBorder="1" applyAlignment="1">
      <alignment horizontal="center" wrapText="1"/>
    </xf>
    <xf numFmtId="3" fontId="0" fillId="6" borderId="53" xfId="1" applyNumberFormat="1" applyFont="1" applyFill="1" applyBorder="1" applyAlignment="1">
      <alignment horizontal="right"/>
    </xf>
    <xf numFmtId="3" fontId="0" fillId="6" borderId="55" xfId="1" applyNumberFormat="1" applyFont="1" applyFill="1" applyBorder="1" applyAlignment="1">
      <alignment horizontal="right"/>
    </xf>
    <xf numFmtId="3" fontId="0" fillId="6" borderId="58" xfId="1" applyNumberFormat="1" applyFont="1" applyFill="1" applyBorder="1" applyAlignment="1">
      <alignment horizontal="right"/>
    </xf>
    <xf numFmtId="0" fontId="12" fillId="0" borderId="51" xfId="0" applyFont="1" applyBorder="1"/>
    <xf numFmtId="0" fontId="12" fillId="0" borderId="52" xfId="0" applyFont="1" applyBorder="1"/>
    <xf numFmtId="0" fontId="12" fillId="0" borderId="147" xfId="0" applyFont="1" applyBorder="1"/>
    <xf numFmtId="0" fontId="12" fillId="0" borderId="148" xfId="0" applyFont="1" applyBorder="1"/>
    <xf numFmtId="0" fontId="12" fillId="0" borderId="165" xfId="0" applyFont="1" applyBorder="1"/>
    <xf numFmtId="0" fontId="12" fillId="0" borderId="166" xfId="0" applyFont="1" applyBorder="1"/>
    <xf numFmtId="0" fontId="12" fillId="0" borderId="160" xfId="0" applyFont="1" applyBorder="1"/>
    <xf numFmtId="1" fontId="12" fillId="0" borderId="181" xfId="0" applyNumberFormat="1" applyFont="1" applyBorder="1"/>
    <xf numFmtId="1" fontId="12" fillId="0" borderId="51" xfId="0" applyNumberFormat="1" applyFont="1" applyBorder="1"/>
    <xf numFmtId="1" fontId="12" fillId="0" borderId="52" xfId="0" applyNumberFormat="1" applyFont="1" applyBorder="1"/>
    <xf numFmtId="1" fontId="12" fillId="0" borderId="53" xfId="0" applyNumberFormat="1" applyFont="1" applyBorder="1"/>
    <xf numFmtId="1" fontId="12" fillId="0" borderId="165" xfId="0" applyNumberFormat="1" applyFont="1" applyBorder="1"/>
    <xf numFmtId="1" fontId="12" fillId="0" borderId="166" xfId="0" applyNumberFormat="1" applyFont="1" applyBorder="1"/>
    <xf numFmtId="1" fontId="12" fillId="0" borderId="160" xfId="0" applyNumberFormat="1" applyFont="1" applyBorder="1"/>
    <xf numFmtId="0" fontId="20" fillId="0" borderId="51" xfId="0" applyFont="1" applyBorder="1"/>
    <xf numFmtId="0" fontId="20" fillId="0" borderId="52" xfId="0" applyFont="1" applyBorder="1"/>
    <xf numFmtId="0" fontId="32" fillId="0" borderId="0" xfId="0" applyFont="1" applyAlignment="1">
      <alignment horizontal="right"/>
    </xf>
    <xf numFmtId="0" fontId="31" fillId="0" borderId="117" xfId="0" applyFont="1" applyBorder="1" applyAlignment="1">
      <alignment horizontal="center" wrapText="1"/>
    </xf>
    <xf numFmtId="0" fontId="33" fillId="0" borderId="234" xfId="0" applyFont="1" applyBorder="1" applyAlignment="1">
      <alignment wrapText="1"/>
    </xf>
    <xf numFmtId="3" fontId="47" fillId="0" borderId="0" xfId="0" applyNumberFormat="1" applyFont="1"/>
    <xf numFmtId="0" fontId="47" fillId="0" borderId="0" xfId="0" applyFont="1"/>
    <xf numFmtId="0" fontId="31" fillId="0" borderId="141" xfId="0" applyFont="1" applyBorder="1"/>
    <xf numFmtId="3" fontId="12" fillId="0" borderId="219" xfId="1" applyNumberFormat="1" applyFont="1" applyBorder="1"/>
    <xf numFmtId="169" fontId="12" fillId="0" borderId="220" xfId="1" applyNumberFormat="1" applyFont="1" applyBorder="1"/>
    <xf numFmtId="0" fontId="12" fillId="0" borderId="175" xfId="0" applyFont="1" applyBorder="1"/>
    <xf numFmtId="0" fontId="12" fillId="0" borderId="145" xfId="0" applyFont="1" applyBorder="1"/>
    <xf numFmtId="173" fontId="13" fillId="0" borderId="147" xfId="1" applyNumberFormat="1" applyFont="1" applyBorder="1"/>
    <xf numFmtId="173" fontId="13" fillId="0" borderId="141" xfId="1" applyNumberFormat="1" applyFont="1" applyBorder="1"/>
    <xf numFmtId="173" fontId="13" fillId="0" borderId="148" xfId="1" applyNumberFormat="1" applyFont="1" applyBorder="1"/>
    <xf numFmtId="1" fontId="13" fillId="0" borderId="180" xfId="0" applyNumberFormat="1" applyFont="1" applyBorder="1"/>
    <xf numFmtId="1" fontId="13" fillId="0" borderId="141" xfId="0" applyNumberFormat="1" applyFont="1" applyBorder="1"/>
    <xf numFmtId="1" fontId="13" fillId="0" borderId="148" xfId="0" applyNumberFormat="1" applyFont="1" applyBorder="1"/>
    <xf numFmtId="0" fontId="22" fillId="0" borderId="164" xfId="0" applyFont="1" applyBorder="1" applyAlignment="1">
      <alignment horizontal="center" wrapText="1"/>
    </xf>
    <xf numFmtId="0" fontId="22" fillId="0" borderId="117" xfId="0" applyFont="1" applyBorder="1" applyAlignment="1">
      <alignment horizontal="center" wrapText="1"/>
    </xf>
    <xf numFmtId="174" fontId="13" fillId="0" borderId="147" xfId="1" applyNumberFormat="1" applyFont="1" applyBorder="1"/>
    <xf numFmtId="169" fontId="13" fillId="0" borderId="148" xfId="1" applyNumberFormat="1" applyFont="1" applyBorder="1"/>
    <xf numFmtId="0" fontId="55" fillId="2" borderId="0" xfId="0" applyFont="1" applyFill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 vertical="center"/>
    </xf>
    <xf numFmtId="0" fontId="56" fillId="0" borderId="52" xfId="0" applyFont="1" applyBorder="1" applyAlignment="1">
      <alignment wrapText="1"/>
    </xf>
    <xf numFmtId="0" fontId="55" fillId="0" borderId="141" xfId="0" applyFont="1" applyBorder="1" applyAlignment="1">
      <alignment wrapText="1"/>
    </xf>
    <xf numFmtId="0" fontId="55" fillId="0" borderId="166" xfId="0" applyFont="1" applyBorder="1" applyAlignment="1">
      <alignment wrapText="1"/>
    </xf>
    <xf numFmtId="0" fontId="55" fillId="0" borderId="57" xfId="0" applyFont="1" applyBorder="1" applyAlignment="1">
      <alignment wrapText="1"/>
    </xf>
    <xf numFmtId="0" fontId="56" fillId="0" borderId="1" xfId="0" applyFont="1" applyBorder="1" applyAlignment="1">
      <alignment horizontal="center" wrapText="1"/>
    </xf>
    <xf numFmtId="0" fontId="56" fillId="0" borderId="2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167" fontId="56" fillId="0" borderId="53" xfId="2" applyFont="1" applyBorder="1" applyAlignment="1">
      <alignment horizontal="center"/>
    </xf>
    <xf numFmtId="167" fontId="55" fillId="0" borderId="148" xfId="2" applyFont="1" applyBorder="1" applyAlignment="1">
      <alignment horizontal="center"/>
    </xf>
    <xf numFmtId="167" fontId="55" fillId="0" borderId="160" xfId="2" applyFont="1" applyBorder="1" applyAlignment="1">
      <alignment horizontal="center"/>
    </xf>
    <xf numFmtId="167" fontId="55" fillId="0" borderId="141" xfId="2" applyFont="1" applyBorder="1" applyAlignment="1">
      <alignment horizontal="center"/>
    </xf>
    <xf numFmtId="167" fontId="55" fillId="0" borderId="166" xfId="2" applyFont="1" applyBorder="1" applyAlignment="1">
      <alignment horizontal="center"/>
    </xf>
    <xf numFmtId="167" fontId="55" fillId="0" borderId="57" xfId="2" applyFont="1" applyBorder="1" applyAlignment="1">
      <alignment horizontal="center"/>
    </xf>
    <xf numFmtId="0" fontId="56" fillId="0" borderId="4" xfId="0" applyFont="1" applyBorder="1" applyAlignment="1">
      <alignment horizontal="center" wrapText="1"/>
    </xf>
    <xf numFmtId="0" fontId="56" fillId="0" borderId="5" xfId="0" applyFont="1" applyBorder="1" applyAlignment="1">
      <alignment horizontal="center" wrapText="1"/>
    </xf>
    <xf numFmtId="0" fontId="56" fillId="0" borderId="35" xfId="0" applyFont="1" applyBorder="1" applyAlignment="1">
      <alignment horizontal="center" wrapText="1"/>
    </xf>
    <xf numFmtId="0" fontId="56" fillId="0" borderId="39" xfId="0" applyFont="1" applyBorder="1" applyAlignment="1">
      <alignment horizontal="center" wrapText="1"/>
    </xf>
    <xf numFmtId="0" fontId="55" fillId="0" borderId="9" xfId="0" applyFont="1" applyBorder="1" applyAlignment="1">
      <alignment horizontal="center"/>
    </xf>
    <xf numFmtId="0" fontId="55" fillId="0" borderId="10" xfId="0" applyFont="1" applyBorder="1" applyAlignment="1">
      <alignment wrapText="1"/>
    </xf>
    <xf numFmtId="167" fontId="55" fillId="0" borderId="222" xfId="2" applyFont="1" applyBorder="1" applyAlignment="1">
      <alignment horizontal="center"/>
    </xf>
    <xf numFmtId="167" fontId="55" fillId="0" borderId="42" xfId="2" applyFont="1" applyBorder="1" applyAlignment="1">
      <alignment horizontal="center"/>
    </xf>
    <xf numFmtId="0" fontId="55" fillId="0" borderId="15" xfId="0" applyFont="1" applyBorder="1" applyAlignment="1">
      <alignment horizontal="center"/>
    </xf>
    <xf numFmtId="0" fontId="55" fillId="0" borderId="16" xfId="0" applyFont="1" applyBorder="1" applyAlignment="1">
      <alignment wrapText="1"/>
    </xf>
    <xf numFmtId="167" fontId="55" fillId="0" borderId="223" xfId="2" applyFont="1" applyBorder="1" applyAlignment="1">
      <alignment horizontal="center"/>
    </xf>
    <xf numFmtId="167" fontId="55" fillId="0" borderId="19" xfId="2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55" fillId="0" borderId="20" xfId="0" applyFont="1" applyBorder="1" applyAlignment="1">
      <alignment wrapText="1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wrapText="1"/>
    </xf>
    <xf numFmtId="167" fontId="55" fillId="0" borderId="224" xfId="2" applyFont="1" applyBorder="1" applyAlignment="1">
      <alignment horizontal="center"/>
    </xf>
    <xf numFmtId="167" fontId="55" fillId="0" borderId="25" xfId="2" applyFont="1" applyBorder="1" applyAlignment="1">
      <alignment horizontal="center"/>
    </xf>
    <xf numFmtId="0" fontId="56" fillId="0" borderId="51" xfId="0" applyFont="1" applyBorder="1" applyAlignment="1">
      <alignment horizontal="center"/>
    </xf>
    <xf numFmtId="169" fontId="56" fillId="0" borderId="180" xfId="1" applyNumberFormat="1" applyFont="1" applyBorder="1" applyAlignment="1">
      <alignment horizontal="center"/>
    </xf>
    <xf numFmtId="169" fontId="56" fillId="0" borderId="141" xfId="1" applyNumberFormat="1" applyFont="1" applyBorder="1" applyAlignment="1">
      <alignment horizontal="center"/>
    </xf>
    <xf numFmtId="0" fontId="56" fillId="0" borderId="0" xfId="0" applyFont="1"/>
    <xf numFmtId="0" fontId="55" fillId="0" borderId="147" xfId="0" applyFont="1" applyBorder="1" applyAlignment="1">
      <alignment horizontal="center"/>
    </xf>
    <xf numFmtId="169" fontId="55" fillId="0" borderId="141" xfId="1" applyNumberFormat="1" applyFont="1" applyBorder="1" applyAlignment="1">
      <alignment horizontal="center"/>
    </xf>
    <xf numFmtId="169" fontId="55" fillId="0" borderId="180" xfId="1" applyNumberFormat="1" applyFont="1" applyBorder="1" applyAlignment="1">
      <alignment horizontal="center"/>
    </xf>
    <xf numFmtId="169" fontId="55" fillId="0" borderId="0" xfId="0" applyNumberFormat="1" applyFont="1"/>
    <xf numFmtId="0" fontId="55" fillId="0" borderId="165" xfId="0" applyFont="1" applyBorder="1" applyAlignment="1">
      <alignment horizontal="center"/>
    </xf>
    <xf numFmtId="169" fontId="55" fillId="0" borderId="166" xfId="1" applyNumberFormat="1" applyFont="1" applyBorder="1" applyAlignment="1">
      <alignment horizontal="center"/>
    </xf>
    <xf numFmtId="169" fontId="55" fillId="0" borderId="193" xfId="1" applyNumberFormat="1" applyFont="1" applyBorder="1" applyAlignment="1">
      <alignment horizontal="center"/>
    </xf>
    <xf numFmtId="0" fontId="55" fillId="0" borderId="56" xfId="0" applyFont="1" applyBorder="1" applyAlignment="1">
      <alignment horizontal="center"/>
    </xf>
    <xf numFmtId="169" fontId="55" fillId="0" borderId="57" xfId="1" applyNumberFormat="1" applyFont="1" applyBorder="1" applyAlignment="1">
      <alignment horizontal="center"/>
    </xf>
    <xf numFmtId="167" fontId="55" fillId="0" borderId="58" xfId="2" applyFont="1" applyBorder="1" applyAlignment="1">
      <alignment horizontal="center"/>
    </xf>
    <xf numFmtId="0" fontId="56" fillId="0" borderId="122" xfId="0" applyFont="1" applyBorder="1" applyAlignment="1">
      <alignment horizontal="center" wrapText="1"/>
    </xf>
    <xf numFmtId="0" fontId="56" fillId="0" borderId="123" xfId="0" applyFont="1" applyBorder="1" applyAlignment="1">
      <alignment horizontal="center" wrapText="1"/>
    </xf>
    <xf numFmtId="0" fontId="56" fillId="0" borderId="162" xfId="0" applyFont="1" applyBorder="1" applyAlignment="1">
      <alignment horizontal="center" wrapText="1"/>
    </xf>
    <xf numFmtId="0" fontId="56" fillId="0" borderId="163" xfId="0" applyFont="1" applyBorder="1" applyAlignment="1">
      <alignment horizontal="center" wrapText="1"/>
    </xf>
    <xf numFmtId="0" fontId="55" fillId="0" borderId="66" xfId="0" applyFont="1" applyBorder="1" applyAlignment="1">
      <alignment horizontal="center"/>
    </xf>
    <xf numFmtId="3" fontId="55" fillId="0" borderId="147" xfId="0" applyNumberFormat="1" applyFont="1" applyBorder="1" applyAlignment="1">
      <alignment vertical="center"/>
    </xf>
    <xf numFmtId="3" fontId="55" fillId="0" borderId="141" xfId="0" applyNumberFormat="1" applyFont="1" applyBorder="1" applyAlignment="1">
      <alignment vertical="center"/>
    </xf>
    <xf numFmtId="3" fontId="55" fillId="0" borderId="148" xfId="0" applyNumberFormat="1" applyFont="1" applyBorder="1" applyAlignment="1">
      <alignment vertical="center"/>
    </xf>
    <xf numFmtId="0" fontId="55" fillId="0" borderId="85" xfId="0" applyFont="1" applyBorder="1" applyAlignment="1">
      <alignment horizontal="center"/>
    </xf>
    <xf numFmtId="0" fontId="55" fillId="0" borderId="0" xfId="0" applyFont="1" applyAlignment="1">
      <alignment vertical="top"/>
    </xf>
    <xf numFmtId="0" fontId="56" fillId="0" borderId="73" xfId="0" applyFont="1" applyBorder="1" applyAlignment="1">
      <alignment wrapText="1"/>
    </xf>
    <xf numFmtId="3" fontId="56" fillId="0" borderId="147" xfId="0" applyNumberFormat="1" applyFont="1" applyBorder="1" applyAlignment="1">
      <alignment vertical="center"/>
    </xf>
    <xf numFmtId="3" fontId="56" fillId="0" borderId="141" xfId="0" applyNumberFormat="1" applyFont="1" applyBorder="1" applyAlignment="1">
      <alignment vertical="center"/>
    </xf>
    <xf numFmtId="3" fontId="56" fillId="0" borderId="148" xfId="0" applyNumberFormat="1" applyFont="1" applyBorder="1" applyAlignment="1">
      <alignment vertical="center"/>
    </xf>
    <xf numFmtId="0" fontId="55" fillId="0" borderId="179" xfId="0" applyFont="1" applyBorder="1" applyAlignment="1">
      <alignment wrapText="1"/>
    </xf>
    <xf numFmtId="0" fontId="55" fillId="0" borderId="54" xfId="0" applyFont="1" applyBorder="1" applyAlignment="1">
      <alignment horizontal="center"/>
    </xf>
    <xf numFmtId="0" fontId="55" fillId="0" borderId="74" xfId="0" applyFont="1" applyBorder="1" applyAlignment="1">
      <alignment wrapText="1"/>
    </xf>
    <xf numFmtId="3" fontId="55" fillId="0" borderId="54" xfId="0" applyNumberFormat="1" applyFont="1" applyBorder="1" applyAlignment="1">
      <alignment vertical="center"/>
    </xf>
    <xf numFmtId="3" fontId="55" fillId="0" borderId="50" xfId="0" applyNumberFormat="1" applyFont="1" applyBorder="1" applyAlignment="1">
      <alignment vertical="center"/>
    </xf>
    <xf numFmtId="3" fontId="55" fillId="0" borderId="55" xfId="0" applyNumberFormat="1" applyFont="1" applyBorder="1" applyAlignment="1">
      <alignment vertical="center"/>
    </xf>
    <xf numFmtId="0" fontId="56" fillId="0" borderId="56" xfId="0" applyFont="1" applyBorder="1" applyAlignment="1">
      <alignment horizontal="center"/>
    </xf>
    <xf numFmtId="0" fontId="55" fillId="0" borderId="75" xfId="0" applyFont="1" applyBorder="1" applyAlignment="1">
      <alignment wrapText="1"/>
    </xf>
    <xf numFmtId="3" fontId="55" fillId="0" borderId="56" xfId="0" applyNumberFormat="1" applyFont="1" applyBorder="1" applyAlignment="1">
      <alignment vertical="center"/>
    </xf>
    <xf numFmtId="3" fontId="55" fillId="0" borderId="57" xfId="0" applyNumberFormat="1" applyFont="1" applyBorder="1" applyAlignment="1">
      <alignment vertical="center"/>
    </xf>
    <xf numFmtId="3" fontId="55" fillId="0" borderId="58" xfId="0" applyNumberFormat="1" applyFont="1" applyBorder="1" applyAlignment="1">
      <alignment vertical="center"/>
    </xf>
    <xf numFmtId="0" fontId="42" fillId="0" borderId="50" xfId="0" applyFont="1" applyBorder="1" applyAlignment="1">
      <alignment horizontal="right"/>
    </xf>
    <xf numFmtId="0" fontId="42" fillId="0" borderId="52" xfId="0" applyFont="1" applyBorder="1" applyAlignment="1">
      <alignment horizontal="right"/>
    </xf>
    <xf numFmtId="3" fontId="42" fillId="0" borderId="53" xfId="0" applyNumberFormat="1" applyFont="1" applyBorder="1" applyAlignment="1">
      <alignment horizontal="right"/>
    </xf>
    <xf numFmtId="3" fontId="42" fillId="0" borderId="55" xfId="0" applyNumberFormat="1" applyFont="1" applyBorder="1" applyAlignment="1">
      <alignment horizontal="right"/>
    </xf>
    <xf numFmtId="0" fontId="42" fillId="0" borderId="56" xfId="0" applyFont="1" applyBorder="1" applyAlignment="1">
      <alignment horizontal="right"/>
    </xf>
    <xf numFmtId="0" fontId="42" fillId="0" borderId="57" xfId="0" applyFont="1" applyBorder="1" applyAlignment="1">
      <alignment horizontal="right"/>
    </xf>
    <xf numFmtId="3" fontId="42" fillId="0" borderId="58" xfId="0" applyNumberFormat="1" applyFont="1" applyBorder="1" applyAlignment="1">
      <alignment horizontal="right"/>
    </xf>
    <xf numFmtId="0" fontId="31" fillId="0" borderId="180" xfId="0" applyFont="1" applyBorder="1"/>
    <xf numFmtId="0" fontId="31" fillId="0" borderId="179" xfId="0" applyFont="1" applyBorder="1"/>
    <xf numFmtId="0" fontId="32" fillId="0" borderId="73" xfId="0" applyFont="1" applyBorder="1"/>
    <xf numFmtId="0" fontId="32" fillId="0" borderId="74" xfId="0" applyFont="1" applyBorder="1"/>
    <xf numFmtId="3" fontId="31" fillId="0" borderId="181" xfId="0" applyNumberFormat="1" applyFont="1" applyBorder="1"/>
    <xf numFmtId="168" fontId="58" fillId="0" borderId="52" xfId="0" applyNumberFormat="1" applyFont="1" applyBorder="1" applyAlignment="1">
      <alignment horizontal="center"/>
    </xf>
    <xf numFmtId="168" fontId="58" fillId="0" borderId="141" xfId="0" applyNumberFormat="1" applyFont="1" applyBorder="1" applyAlignment="1">
      <alignment horizontal="center"/>
    </xf>
    <xf numFmtId="168" fontId="58" fillId="0" borderId="166" xfId="0" applyNumberFormat="1" applyFont="1" applyBorder="1" applyAlignment="1">
      <alignment horizontal="center"/>
    </xf>
    <xf numFmtId="168" fontId="58" fillId="0" borderId="53" xfId="0" applyNumberFormat="1" applyFont="1" applyBorder="1" applyAlignment="1">
      <alignment horizontal="center"/>
    </xf>
    <xf numFmtId="168" fontId="58" fillId="0" borderId="148" xfId="0" applyNumberFormat="1" applyFont="1" applyBorder="1" applyAlignment="1">
      <alignment horizontal="center"/>
    </xf>
    <xf numFmtId="168" fontId="58" fillId="0" borderId="160" xfId="0" applyNumberFormat="1" applyFont="1" applyBorder="1" applyAlignment="1">
      <alignment horizontal="center"/>
    </xf>
    <xf numFmtId="168" fontId="58" fillId="0" borderId="51" xfId="0" applyNumberFormat="1" applyFont="1" applyBorder="1" applyAlignment="1">
      <alignment horizontal="center"/>
    </xf>
    <xf numFmtId="168" fontId="58" fillId="0" borderId="147" xfId="0" applyNumberFormat="1" applyFont="1" applyBorder="1" applyAlignment="1">
      <alignment horizontal="center"/>
    </xf>
    <xf numFmtId="168" fontId="58" fillId="0" borderId="165" xfId="0" applyNumberFormat="1" applyFont="1" applyBorder="1" applyAlignment="1">
      <alignment horizontal="center"/>
    </xf>
    <xf numFmtId="0" fontId="16" fillId="0" borderId="117" xfId="0" applyFont="1" applyBorder="1" applyAlignment="1">
      <alignment horizontal="center" wrapText="1"/>
    </xf>
    <xf numFmtId="0" fontId="0" fillId="0" borderId="50" xfId="0" applyBorder="1" applyAlignment="1">
      <alignment horizontal="center"/>
    </xf>
    <xf numFmtId="0" fontId="0" fillId="0" borderId="141" xfId="0" applyBorder="1" applyAlignment="1">
      <alignment horizontal="center"/>
    </xf>
    <xf numFmtId="0" fontId="13" fillId="0" borderId="159" xfId="0" applyFont="1" applyBorder="1" applyAlignment="1">
      <alignment horizontal="center" wrapText="1"/>
    </xf>
    <xf numFmtId="0" fontId="0" fillId="0" borderId="106" xfId="0" applyBorder="1" applyAlignment="1">
      <alignment horizontal="center"/>
    </xf>
    <xf numFmtId="0" fontId="0" fillId="0" borderId="129" xfId="0" applyBorder="1" applyAlignment="1">
      <alignment horizontal="center"/>
    </xf>
    <xf numFmtId="0" fontId="13" fillId="0" borderId="159" xfId="0" applyFont="1" applyBorder="1" applyAlignment="1">
      <alignment wrapText="1"/>
    </xf>
    <xf numFmtId="0" fontId="0" fillId="5" borderId="0" xfId="0" applyFill="1"/>
    <xf numFmtId="0" fontId="28" fillId="0" borderId="164" xfId="0" applyFont="1" applyBorder="1" applyAlignment="1">
      <alignment wrapText="1"/>
    </xf>
    <xf numFmtId="1" fontId="13" fillId="0" borderId="166" xfId="0" applyNumberFormat="1" applyFont="1" applyBorder="1" applyAlignment="1">
      <alignment horizontal="right"/>
    </xf>
    <xf numFmtId="3" fontId="20" fillId="0" borderId="50" xfId="18" applyNumberFormat="1" applyFont="1" applyBorder="1" applyAlignment="1">
      <alignment horizontal="right" wrapText="1"/>
    </xf>
    <xf numFmtId="0" fontId="0" fillId="0" borderId="196" xfId="0" applyBorder="1" applyAlignment="1">
      <alignment wrapText="1"/>
    </xf>
    <xf numFmtId="3" fontId="20" fillId="0" borderId="51" xfId="18" applyNumberFormat="1" applyFont="1" applyBorder="1" applyAlignment="1">
      <alignment horizontal="right" wrapText="1"/>
    </xf>
    <xf numFmtId="3" fontId="20" fillId="0" borderId="52" xfId="18" applyNumberFormat="1" applyFont="1" applyBorder="1" applyAlignment="1">
      <alignment horizontal="right" wrapText="1"/>
    </xf>
    <xf numFmtId="3" fontId="20" fillId="0" borderId="53" xfId="18" applyNumberFormat="1" applyFont="1" applyBorder="1" applyAlignment="1">
      <alignment horizontal="right" wrapText="1"/>
    </xf>
    <xf numFmtId="3" fontId="20" fillId="0" borderId="54" xfId="18" applyNumberFormat="1" applyFont="1" applyBorder="1" applyAlignment="1">
      <alignment horizontal="right" wrapText="1"/>
    </xf>
    <xf numFmtId="3" fontId="20" fillId="0" borderId="55" xfId="18" applyNumberFormat="1" applyFont="1" applyBorder="1" applyAlignment="1">
      <alignment horizontal="right" wrapText="1"/>
    </xf>
    <xf numFmtId="3" fontId="20" fillId="0" borderId="56" xfId="18" applyNumberFormat="1" applyFont="1" applyBorder="1" applyAlignment="1">
      <alignment horizontal="right" wrapText="1"/>
    </xf>
    <xf numFmtId="3" fontId="20" fillId="0" borderId="57" xfId="18" applyNumberFormat="1" applyFont="1" applyBorder="1" applyAlignment="1">
      <alignment horizontal="right" wrapText="1"/>
    </xf>
    <xf numFmtId="3" fontId="20" fillId="0" borderId="58" xfId="18" applyNumberFormat="1" applyFont="1" applyBorder="1" applyAlignment="1">
      <alignment horizontal="right" wrapText="1"/>
    </xf>
    <xf numFmtId="0" fontId="16" fillId="0" borderId="80" xfId="0" applyFont="1" applyBorder="1" applyAlignment="1">
      <alignment horizontal="center"/>
    </xf>
    <xf numFmtId="167" fontId="0" fillId="0" borderId="0" xfId="2" applyFont="1"/>
    <xf numFmtId="0" fontId="28" fillId="0" borderId="159" xfId="0" applyFont="1" applyBorder="1" applyAlignment="1">
      <alignment wrapText="1"/>
    </xf>
    <xf numFmtId="0" fontId="13" fillId="0" borderId="52" xfId="0" applyFont="1" applyBorder="1"/>
    <xf numFmtId="166" fontId="13" fillId="0" borderId="53" xfId="2" applyNumberFormat="1" applyFont="1" applyBorder="1"/>
    <xf numFmtId="166" fontId="10" fillId="0" borderId="55" xfId="2" applyNumberFormat="1" applyFont="1" applyBorder="1"/>
    <xf numFmtId="166" fontId="10" fillId="0" borderId="58" xfId="2" applyNumberFormat="1" applyFont="1" applyBorder="1"/>
    <xf numFmtId="0" fontId="0" fillId="0" borderId="219" xfId="0" applyBorder="1" applyAlignment="1">
      <alignment horizontal="center"/>
    </xf>
    <xf numFmtId="0" fontId="0" fillId="0" borderId="225" xfId="0" applyBorder="1"/>
    <xf numFmtId="0" fontId="22" fillId="0" borderId="79" xfId="0" applyFont="1" applyBorder="1" applyAlignment="1">
      <alignment vertical="top" wrapText="1"/>
    </xf>
    <xf numFmtId="0" fontId="22" fillId="0" borderId="159" xfId="0" applyFont="1" applyBorder="1" applyAlignment="1">
      <alignment vertical="top" wrapText="1"/>
    </xf>
    <xf numFmtId="0" fontId="22" fillId="0" borderId="130" xfId="0" applyFont="1" applyBorder="1" applyAlignment="1" applyProtection="1">
      <alignment vertical="top" wrapText="1"/>
      <protection locked="0"/>
    </xf>
    <xf numFmtId="0" fontId="12" fillId="0" borderId="192" xfId="0" applyFont="1" applyBorder="1" applyAlignment="1">
      <alignment wrapText="1"/>
    </xf>
    <xf numFmtId="0" fontId="12" fillId="0" borderId="153" xfId="0" applyFont="1" applyBorder="1" applyAlignment="1">
      <alignment wrapText="1"/>
    </xf>
    <xf numFmtId="0" fontId="12" fillId="0" borderId="154" xfId="0" applyFont="1" applyBorder="1" applyAlignment="1">
      <alignment wrapText="1"/>
    </xf>
    <xf numFmtId="3" fontId="12" fillId="0" borderId="63" xfId="0" applyNumberFormat="1" applyFont="1" applyBorder="1"/>
    <xf numFmtId="3" fontId="12" fillId="0" borderId="64" xfId="0" applyNumberFormat="1" applyFont="1" applyBorder="1"/>
    <xf numFmtId="3" fontId="12" fillId="0" borderId="65" xfId="0" applyNumberFormat="1" applyFont="1" applyBorder="1"/>
    <xf numFmtId="3" fontId="12" fillId="0" borderId="85" xfId="0" applyNumberFormat="1" applyFont="1" applyBorder="1"/>
    <xf numFmtId="3" fontId="12" fillId="0" borderId="92" xfId="0" applyNumberFormat="1" applyFont="1" applyBorder="1"/>
    <xf numFmtId="3" fontId="12" fillId="0" borderId="87" xfId="0" applyNumberFormat="1" applyFont="1" applyBorder="1"/>
    <xf numFmtId="3" fontId="12" fillId="0" borderId="95" xfId="0" applyNumberFormat="1" applyFont="1" applyBorder="1"/>
    <xf numFmtId="0" fontId="13" fillId="0" borderId="51" xfId="0" applyFont="1" applyBorder="1"/>
    <xf numFmtId="168" fontId="13" fillId="0" borderId="53" xfId="0" applyNumberFormat="1" applyFont="1" applyBorder="1"/>
    <xf numFmtId="3" fontId="35" fillId="0" borderId="212" xfId="0" applyNumberFormat="1" applyFont="1" applyBorder="1"/>
    <xf numFmtId="3" fontId="35" fillId="0" borderId="16" xfId="0" applyNumberFormat="1" applyFont="1" applyBorder="1"/>
    <xf numFmtId="3" fontId="17" fillId="0" borderId="147" xfId="0" applyNumberFormat="1" applyFont="1" applyBorder="1"/>
    <xf numFmtId="3" fontId="35" fillId="0" borderId="50" xfId="0" applyNumberFormat="1" applyFont="1" applyBorder="1"/>
    <xf numFmtId="3" fontId="35" fillId="0" borderId="52" xfId="0" applyNumberFormat="1" applyFont="1" applyBorder="1"/>
    <xf numFmtId="3" fontId="35" fillId="0" borderId="53" xfId="0" applyNumberFormat="1" applyFont="1" applyBorder="1"/>
    <xf numFmtId="3" fontId="35" fillId="0" borderId="55" xfId="0" applyNumberFormat="1" applyFont="1" applyBorder="1"/>
    <xf numFmtId="3" fontId="35" fillId="0" borderId="57" xfId="0" applyNumberFormat="1" applyFont="1" applyBorder="1"/>
    <xf numFmtId="3" fontId="35" fillId="0" borderId="58" xfId="0" applyNumberFormat="1" applyFont="1" applyBorder="1"/>
    <xf numFmtId="0" fontId="32" fillId="0" borderId="0" xfId="0" applyFont="1" applyAlignment="1">
      <alignment vertical="top" wrapText="1"/>
    </xf>
    <xf numFmtId="3" fontId="26" fillId="0" borderId="0" xfId="0" applyNumberFormat="1" applyFont="1"/>
    <xf numFmtId="0" fontId="60" fillId="0" borderId="0" xfId="0" applyFont="1" applyAlignment="1">
      <alignment horizontal="left" vertical="top"/>
    </xf>
    <xf numFmtId="0" fontId="32" fillId="0" borderId="192" xfId="0" applyFont="1" applyBorder="1" applyAlignment="1">
      <alignment horizontal="center"/>
    </xf>
    <xf numFmtId="168" fontId="25" fillId="0" borderId="53" xfId="0" applyNumberFormat="1" applyFont="1" applyBorder="1" applyAlignment="1">
      <alignment horizontal="center"/>
    </xf>
    <xf numFmtId="1" fontId="16" fillId="0" borderId="147" xfId="1" applyNumberFormat="1" applyFont="1" applyBorder="1"/>
    <xf numFmtId="1" fontId="16" fillId="0" borderId="141" xfId="1" applyNumberFormat="1" applyFont="1" applyBorder="1"/>
    <xf numFmtId="1" fontId="16" fillId="0" borderId="148" xfId="1" applyNumberFormat="1" applyFont="1" applyBorder="1"/>
    <xf numFmtId="168" fontId="12" fillId="0" borderId="144" xfId="1" applyNumberFormat="1" applyFont="1" applyBorder="1"/>
    <xf numFmtId="1" fontId="12" fillId="0" borderId="145" xfId="1" applyNumberFormat="1" applyFont="1" applyBorder="1"/>
    <xf numFmtId="1" fontId="12" fillId="0" borderId="146" xfId="1" applyNumberFormat="1" applyFont="1" applyBorder="1"/>
    <xf numFmtId="167" fontId="16" fillId="0" borderId="62" xfId="2" applyFont="1" applyBorder="1"/>
    <xf numFmtId="167" fontId="12" fillId="0" borderId="76" xfId="2" applyFont="1" applyBorder="1"/>
    <xf numFmtId="1" fontId="24" fillId="0" borderId="60" xfId="59" applyNumberFormat="1" applyFont="1" applyBorder="1" applyAlignment="1">
      <alignment vertical="center"/>
    </xf>
    <xf numFmtId="1" fontId="24" fillId="26" borderId="61" xfId="7" applyNumberFormat="1" applyFont="1" applyFill="1" applyBorder="1" applyAlignment="1">
      <alignment horizontal="right" vertical="center"/>
    </xf>
    <xf numFmtId="1" fontId="24" fillId="0" borderId="61" xfId="7" applyNumberFormat="1" applyFont="1" applyBorder="1" applyAlignment="1">
      <alignment horizontal="right" vertical="center"/>
    </xf>
    <xf numFmtId="0" fontId="24" fillId="0" borderId="62" xfId="59" applyFont="1" applyBorder="1" applyAlignment="1">
      <alignment vertical="center"/>
    </xf>
    <xf numFmtId="3" fontId="24" fillId="26" borderId="61" xfId="13" applyNumberFormat="1" applyFont="1" applyFill="1" applyBorder="1" applyAlignment="1">
      <alignment horizontal="right" vertical="center"/>
    </xf>
    <xf numFmtId="3" fontId="24" fillId="0" borderId="61" xfId="13" applyNumberFormat="1" applyFont="1" applyBorder="1" applyAlignment="1">
      <alignment horizontal="right" vertical="center"/>
    </xf>
    <xf numFmtId="0" fontId="24" fillId="0" borderId="0" xfId="469" applyFont="1"/>
    <xf numFmtId="3" fontId="24" fillId="26" borderId="0" xfId="13" applyNumberFormat="1" applyFont="1" applyFill="1" applyBorder="1" applyAlignment="1"/>
    <xf numFmtId="3" fontId="23" fillId="0" borderId="0" xfId="13" applyNumberFormat="1" applyFont="1" applyBorder="1" applyAlignment="1">
      <alignment horizontal="right"/>
    </xf>
    <xf numFmtId="3" fontId="23" fillId="6" borderId="0" xfId="13" applyNumberFormat="1" applyFont="1" applyFill="1" applyBorder="1" applyAlignment="1">
      <alignment horizontal="right"/>
    </xf>
    <xf numFmtId="0" fontId="24" fillId="0" borderId="62" xfId="0" applyFont="1" applyBorder="1"/>
    <xf numFmtId="0" fontId="24" fillId="0" borderId="62" xfId="469" applyFont="1" applyBorder="1"/>
    <xf numFmtId="3" fontId="24" fillId="26" borderId="62" xfId="13" applyNumberFormat="1" applyFont="1" applyFill="1" applyBorder="1" applyAlignment="1"/>
    <xf numFmtId="3" fontId="23" fillId="0" borderId="62" xfId="13" applyNumberFormat="1" applyFont="1" applyBorder="1" applyAlignment="1">
      <alignment horizontal="right"/>
    </xf>
    <xf numFmtId="3" fontId="29" fillId="0" borderId="62" xfId="13" applyNumberFormat="1" applyFont="1" applyBorder="1" applyAlignment="1">
      <alignment horizontal="right"/>
    </xf>
    <xf numFmtId="0" fontId="57" fillId="0" borderId="0" xfId="0" applyFont="1"/>
    <xf numFmtId="0" fontId="61" fillId="0" borderId="0" xfId="0" applyFont="1"/>
    <xf numFmtId="3" fontId="23" fillId="0" borderId="0" xfId="13" applyNumberFormat="1" applyFont="1" applyFill="1" applyBorder="1" applyAlignment="1">
      <alignment horizontal="right"/>
    </xf>
    <xf numFmtId="0" fontId="25" fillId="0" borderId="61" xfId="0" applyFont="1" applyBorder="1" applyAlignment="1">
      <alignment wrapText="1"/>
    </xf>
    <xf numFmtId="3" fontId="25" fillId="0" borderId="61" xfId="0" applyNumberFormat="1" applyFont="1" applyBorder="1"/>
    <xf numFmtId="3" fontId="23" fillId="0" borderId="61" xfId="13" applyNumberFormat="1" applyFont="1" applyFill="1" applyBorder="1" applyAlignment="1">
      <alignment horizontal="right"/>
    </xf>
    <xf numFmtId="3" fontId="25" fillId="0" borderId="50" xfId="0" applyNumberFormat="1" applyFont="1" applyBorder="1"/>
    <xf numFmtId="1" fontId="24" fillId="0" borderId="50" xfId="7" applyNumberFormat="1" applyFont="1" applyBorder="1" applyAlignment="1">
      <alignment horizontal="right" vertical="center"/>
    </xf>
    <xf numFmtId="3" fontId="22" fillId="0" borderId="50" xfId="0" applyNumberFormat="1" applyFont="1" applyBorder="1"/>
    <xf numFmtId="3" fontId="22" fillId="6" borderId="50" xfId="0" applyNumberFormat="1" applyFont="1" applyFill="1" applyBorder="1"/>
    <xf numFmtId="3" fontId="58" fillId="0" borderId="51" xfId="0" applyNumberFormat="1" applyFont="1" applyBorder="1"/>
    <xf numFmtId="3" fontId="58" fillId="0" borderId="52" xfId="0" applyNumberFormat="1" applyFont="1" applyBorder="1"/>
    <xf numFmtId="3" fontId="58" fillId="0" borderId="53" xfId="0" applyNumberFormat="1" applyFont="1" applyBorder="1"/>
    <xf numFmtId="3" fontId="58" fillId="0" borderId="136" xfId="0" applyNumberFormat="1" applyFont="1" applyBorder="1"/>
    <xf numFmtId="3" fontId="58" fillId="0" borderId="142" xfId="0" applyNumberFormat="1" applyFont="1" applyBorder="1"/>
    <xf numFmtId="166" fontId="58" fillId="0" borderId="51" xfId="2" applyNumberFormat="1" applyFont="1" applyFill="1" applyBorder="1"/>
    <xf numFmtId="166" fontId="58" fillId="0" borderId="52" xfId="2" applyNumberFormat="1" applyFont="1" applyFill="1" applyBorder="1"/>
    <xf numFmtId="166" fontId="58" fillId="0" borderId="53" xfId="2" applyNumberFormat="1" applyFont="1" applyFill="1" applyBorder="1"/>
    <xf numFmtId="3" fontId="58" fillId="0" borderId="54" xfId="0" applyNumberFormat="1" applyFont="1" applyBorder="1"/>
    <xf numFmtId="3" fontId="58" fillId="0" borderId="50" xfId="0" applyNumberFormat="1" applyFont="1" applyBorder="1"/>
    <xf numFmtId="3" fontId="58" fillId="0" borderId="55" xfId="0" applyNumberFormat="1" applyFont="1" applyBorder="1"/>
    <xf numFmtId="3" fontId="58" fillId="0" borderId="137" xfId="0" applyNumberFormat="1" applyFont="1" applyBorder="1"/>
    <xf numFmtId="3" fontId="58" fillId="0" borderId="61" xfId="0" applyNumberFormat="1" applyFont="1" applyBorder="1"/>
    <xf numFmtId="166" fontId="58" fillId="0" borderId="54" xfId="2" applyNumberFormat="1" applyFont="1" applyFill="1" applyBorder="1"/>
    <xf numFmtId="166" fontId="58" fillId="0" borderId="50" xfId="2" applyNumberFormat="1" applyFont="1" applyFill="1" applyBorder="1"/>
    <xf numFmtId="166" fontId="58" fillId="0" borderId="55" xfId="2" applyNumberFormat="1" applyFont="1" applyFill="1" applyBorder="1"/>
    <xf numFmtId="3" fontId="58" fillId="0" borderId="56" xfId="0" applyNumberFormat="1" applyFont="1" applyBorder="1"/>
    <xf numFmtId="3" fontId="58" fillId="0" borderId="57" xfId="0" applyNumberFormat="1" applyFont="1" applyBorder="1"/>
    <xf numFmtId="3" fontId="58" fillId="0" borderId="58" xfId="0" applyNumberFormat="1" applyFont="1" applyBorder="1"/>
    <xf numFmtId="3" fontId="58" fillId="0" borderId="182" xfId="0" applyNumberFormat="1" applyFont="1" applyBorder="1"/>
    <xf numFmtId="3" fontId="58" fillId="0" borderId="60" xfId="0" applyNumberFormat="1" applyFont="1" applyBorder="1"/>
    <xf numFmtId="166" fontId="58" fillId="0" borderId="56" xfId="2" applyNumberFormat="1" applyFont="1" applyFill="1" applyBorder="1"/>
    <xf numFmtId="166" fontId="58" fillId="0" borderId="57" xfId="2" applyNumberFormat="1" applyFont="1" applyFill="1" applyBorder="1"/>
    <xf numFmtId="166" fontId="58" fillId="0" borderId="58" xfId="2" applyNumberFormat="1" applyFont="1" applyFill="1" applyBorder="1"/>
    <xf numFmtId="3" fontId="62" fillId="0" borderId="147" xfId="0" applyNumberFormat="1" applyFont="1" applyBorder="1"/>
    <xf numFmtId="3" fontId="62" fillId="0" borderId="141" xfId="0" applyNumberFormat="1" applyFont="1" applyBorder="1"/>
    <xf numFmtId="3" fontId="62" fillId="0" borderId="179" xfId="0" applyNumberFormat="1" applyFont="1" applyBorder="1"/>
    <xf numFmtId="3" fontId="62" fillId="0" borderId="51" xfId="0" applyNumberFormat="1" applyFont="1" applyBorder="1"/>
    <xf numFmtId="3" fontId="62" fillId="0" borderId="73" xfId="0" applyNumberFormat="1" applyFont="1" applyBorder="1"/>
    <xf numFmtId="166" fontId="62" fillId="0" borderId="147" xfId="2" applyNumberFormat="1" applyFont="1" applyFill="1" applyBorder="1"/>
    <xf numFmtId="166" fontId="62" fillId="0" borderId="141" xfId="2" applyNumberFormat="1" applyFont="1" applyFill="1" applyBorder="1"/>
    <xf numFmtId="166" fontId="62" fillId="0" borderId="148" xfId="2" applyNumberFormat="1" applyFont="1" applyFill="1" applyBorder="1"/>
    <xf numFmtId="168" fontId="13" fillId="0" borderId="147" xfId="0" applyNumberFormat="1" applyFont="1" applyBorder="1" applyAlignment="1">
      <alignment horizontal="center"/>
    </xf>
    <xf numFmtId="168" fontId="22" fillId="0" borderId="179" xfId="0" applyNumberFormat="1" applyFont="1" applyBorder="1" applyAlignment="1">
      <alignment horizontal="center"/>
    </xf>
    <xf numFmtId="168" fontId="22" fillId="0" borderId="148" xfId="0" applyNumberFormat="1" applyFont="1" applyBorder="1" applyAlignment="1">
      <alignment horizontal="center"/>
    </xf>
    <xf numFmtId="168" fontId="25" fillId="0" borderId="50" xfId="0" applyNumberFormat="1" applyFont="1" applyBorder="1" applyAlignment="1">
      <alignment horizontal="center"/>
    </xf>
    <xf numFmtId="168" fontId="59" fillId="0" borderId="50" xfId="0" applyNumberFormat="1" applyFont="1" applyBorder="1" applyAlignment="1">
      <alignment horizontal="center"/>
    </xf>
    <xf numFmtId="168" fontId="25" fillId="0" borderId="51" xfId="0" applyNumberFormat="1" applyFont="1" applyBorder="1" applyAlignment="1">
      <alignment horizontal="center"/>
    </xf>
    <xf numFmtId="168" fontId="25" fillId="0" borderId="52" xfId="0" applyNumberFormat="1" applyFont="1" applyBorder="1" applyAlignment="1">
      <alignment horizontal="center"/>
    </xf>
    <xf numFmtId="168" fontId="25" fillId="0" borderId="54" xfId="0" applyNumberFormat="1" applyFont="1" applyBorder="1" applyAlignment="1">
      <alignment horizontal="center"/>
    </xf>
    <xf numFmtId="168" fontId="25" fillId="0" borderId="55" xfId="0" applyNumberFormat="1" applyFont="1" applyBorder="1" applyAlignment="1">
      <alignment horizontal="center"/>
    </xf>
    <xf numFmtId="168" fontId="59" fillId="0" borderId="54" xfId="0" applyNumberFormat="1" applyFont="1" applyBorder="1" applyAlignment="1">
      <alignment horizontal="center"/>
    </xf>
    <xf numFmtId="168" fontId="59" fillId="0" borderId="56" xfId="0" applyNumberFormat="1" applyFont="1" applyBorder="1" applyAlignment="1">
      <alignment horizontal="center"/>
    </xf>
    <xf numFmtId="168" fontId="25" fillId="0" borderId="57" xfId="0" applyNumberFormat="1" applyFont="1" applyBorder="1" applyAlignment="1">
      <alignment horizontal="center"/>
    </xf>
    <xf numFmtId="168" fontId="59" fillId="0" borderId="57" xfId="0" applyNumberFormat="1" applyFont="1" applyBorder="1" applyAlignment="1">
      <alignment horizontal="center"/>
    </xf>
    <xf numFmtId="168" fontId="25" fillId="0" borderId="58" xfId="0" applyNumberFormat="1" applyFont="1" applyBorder="1" applyAlignment="1">
      <alignment horizontal="center"/>
    </xf>
    <xf numFmtId="169" fontId="58" fillId="0" borderId="52" xfId="1" applyNumberFormat="1" applyFont="1" applyBorder="1"/>
    <xf numFmtId="169" fontId="58" fillId="0" borderId="50" xfId="1" applyNumberFormat="1" applyFont="1" applyBorder="1"/>
    <xf numFmtId="169" fontId="58" fillId="0" borderId="57" xfId="1" applyNumberFormat="1" applyFont="1" applyBorder="1"/>
    <xf numFmtId="3" fontId="62" fillId="0" borderId="52" xfId="1" applyNumberFormat="1" applyFont="1" applyBorder="1"/>
    <xf numFmtId="3" fontId="58" fillId="0" borderId="53" xfId="1" applyNumberFormat="1" applyFont="1" applyBorder="1"/>
    <xf numFmtId="3" fontId="58" fillId="0" borderId="148" xfId="1" applyNumberFormat="1" applyFont="1" applyBorder="1"/>
    <xf numFmtId="3" fontId="58" fillId="0" borderId="160" xfId="1" applyNumberFormat="1" applyFont="1" applyBorder="1"/>
    <xf numFmtId="3" fontId="62" fillId="0" borderId="53" xfId="1" applyNumberFormat="1" applyFont="1" applyBorder="1"/>
    <xf numFmtId="169" fontId="58" fillId="0" borderId="51" xfId="1" applyNumberFormat="1" applyFont="1" applyFill="1" applyBorder="1"/>
    <xf numFmtId="169" fontId="58" fillId="0" borderId="147" xfId="1" applyNumberFormat="1" applyFont="1" applyFill="1" applyBorder="1"/>
    <xf numFmtId="169" fontId="58" fillId="0" borderId="165" xfId="1" applyNumberFormat="1" applyFont="1" applyFill="1" applyBorder="1"/>
    <xf numFmtId="169" fontId="62" fillId="0" borderId="52" xfId="1" applyNumberFormat="1" applyFont="1" applyBorder="1"/>
    <xf numFmtId="168" fontId="16" fillId="0" borderId="63" xfId="0" applyNumberFormat="1" applyFont="1" applyBorder="1" applyAlignment="1">
      <alignment horizontal="center"/>
    </xf>
    <xf numFmtId="168" fontId="12" fillId="0" borderId="85" xfId="0" applyNumberFormat="1" applyFont="1" applyBorder="1" applyAlignment="1">
      <alignment horizontal="center"/>
    </xf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/>
    </xf>
    <xf numFmtId="169" fontId="56" fillId="0" borderId="0" xfId="0" applyNumberFormat="1" applyFont="1"/>
    <xf numFmtId="0" fontId="13" fillId="0" borderId="157" xfId="0" applyFont="1" applyBorder="1" applyAlignment="1">
      <alignment horizontal="left" wrapText="1"/>
    </xf>
    <xf numFmtId="0" fontId="13" fillId="0" borderId="113" xfId="0" applyFont="1" applyBorder="1" applyAlignment="1">
      <alignment horizontal="center" wrapText="1"/>
    </xf>
    <xf numFmtId="0" fontId="0" fillId="0" borderId="171" xfId="0" applyBorder="1" applyAlignment="1">
      <alignment horizontal="center"/>
    </xf>
    <xf numFmtId="0" fontId="0" fillId="0" borderId="156" xfId="0" applyBorder="1" applyAlignment="1">
      <alignment horizontal="center"/>
    </xf>
    <xf numFmtId="0" fontId="0" fillId="0" borderId="217" xfId="0" applyBorder="1" applyAlignment="1">
      <alignment horizontal="center"/>
    </xf>
    <xf numFmtId="0" fontId="0" fillId="0" borderId="172" xfId="0" applyBorder="1" applyAlignment="1">
      <alignment horizontal="center"/>
    </xf>
    <xf numFmtId="0" fontId="13" fillId="0" borderId="96" xfId="0" applyFont="1" applyBorder="1" applyAlignment="1">
      <alignment horizontal="center"/>
    </xf>
    <xf numFmtId="0" fontId="13" fillId="0" borderId="140" xfId="0" applyFont="1" applyBorder="1" applyAlignment="1">
      <alignment horizontal="left" wrapText="1"/>
    </xf>
    <xf numFmtId="0" fontId="13" fillId="0" borderId="177" xfId="0" applyFont="1" applyBorder="1" applyAlignment="1">
      <alignment horizontal="center" wrapText="1"/>
    </xf>
    <xf numFmtId="0" fontId="0" fillId="0" borderId="171" xfId="0" applyBorder="1" applyAlignment="1">
      <alignment wrapText="1"/>
    </xf>
    <xf numFmtId="3" fontId="0" fillId="0" borderId="76" xfId="1" applyNumberFormat="1" applyFont="1" applyBorder="1" applyAlignment="1">
      <alignment horizontal="right"/>
    </xf>
    <xf numFmtId="0" fontId="0" fillId="0" borderId="156" xfId="0" applyBorder="1" applyAlignment="1">
      <alignment wrapText="1"/>
    </xf>
    <xf numFmtId="3" fontId="0" fillId="0" borderId="77" xfId="1" applyNumberFormat="1" applyFont="1" applyBorder="1" applyAlignment="1">
      <alignment horizontal="right"/>
    </xf>
    <xf numFmtId="0" fontId="0" fillId="0" borderId="217" xfId="0" applyBorder="1" applyAlignment="1">
      <alignment wrapText="1"/>
    </xf>
    <xf numFmtId="0" fontId="0" fillId="0" borderId="172" xfId="0" applyBorder="1" applyAlignment="1">
      <alignment wrapText="1"/>
    </xf>
    <xf numFmtId="3" fontId="0" fillId="0" borderId="78" xfId="1" applyNumberFormat="1" applyFont="1" applyBorder="1" applyAlignment="1">
      <alignment horizontal="right"/>
    </xf>
    <xf numFmtId="0" fontId="13" fillId="0" borderId="50" xfId="0" applyFont="1" applyBorder="1" applyAlignment="1">
      <alignment wrapText="1"/>
    </xf>
    <xf numFmtId="3" fontId="31" fillId="0" borderId="50" xfId="0" applyNumberFormat="1" applyFont="1" applyBorder="1"/>
    <xf numFmtId="3" fontId="43" fillId="0" borderId="73" xfId="0" applyNumberFormat="1" applyFont="1" applyBorder="1"/>
    <xf numFmtId="3" fontId="43" fillId="0" borderId="74" xfId="0" applyNumberFormat="1" applyFont="1" applyBorder="1"/>
    <xf numFmtId="3" fontId="43" fillId="0" borderId="75" xfId="0" applyNumberFormat="1" applyFont="1" applyBorder="1"/>
    <xf numFmtId="0" fontId="13" fillId="0" borderId="163" xfId="0" applyFont="1" applyBorder="1" applyAlignment="1">
      <alignment horizontal="center" wrapText="1"/>
    </xf>
    <xf numFmtId="3" fontId="22" fillId="0" borderId="164" xfId="0" applyNumberFormat="1" applyFont="1" applyBorder="1" applyAlignment="1">
      <alignment wrapText="1"/>
    </xf>
    <xf numFmtId="3" fontId="22" fillId="0" borderId="117" xfId="0" applyNumberFormat="1" applyFont="1" applyBorder="1" applyAlignment="1">
      <alignment wrapText="1"/>
    </xf>
    <xf numFmtId="3" fontId="12" fillId="0" borderId="219" xfId="0" applyNumberFormat="1" applyFont="1" applyBorder="1"/>
    <xf numFmtId="3" fontId="12" fillId="0" borderId="220" xfId="0" applyNumberFormat="1" applyFont="1" applyBorder="1"/>
    <xf numFmtId="3" fontId="12" fillId="0" borderId="209" xfId="0" applyNumberFormat="1" applyFont="1" applyBorder="1"/>
    <xf numFmtId="166" fontId="55" fillId="0" borderId="0" xfId="2" applyNumberFormat="1" applyFont="1"/>
    <xf numFmtId="3" fontId="63" fillId="0" borderId="54" xfId="0" applyNumberFormat="1" applyFont="1" applyBorder="1" applyAlignment="1">
      <alignment horizontal="right"/>
    </xf>
    <xf numFmtId="3" fontId="63" fillId="0" borderId="50" xfId="0" applyNumberFormat="1" applyFont="1" applyBorder="1" applyAlignment="1">
      <alignment horizontal="right"/>
    </xf>
    <xf numFmtId="3" fontId="63" fillId="0" borderId="55" xfId="0" applyNumberFormat="1" applyFont="1" applyBorder="1" applyAlignment="1">
      <alignment horizontal="right"/>
    </xf>
    <xf numFmtId="171" fontId="0" fillId="0" borderId="0" xfId="0" applyNumberFormat="1"/>
    <xf numFmtId="3" fontId="20" fillId="0" borderId="76" xfId="0" applyNumberFormat="1" applyFont="1" applyBorder="1" applyAlignment="1">
      <alignment horizontal="right"/>
    </xf>
    <xf numFmtId="3" fontId="20" fillId="0" borderId="77" xfId="0" applyNumberFormat="1" applyFont="1" applyBorder="1" applyAlignment="1">
      <alignment horizontal="right"/>
    </xf>
    <xf numFmtId="3" fontId="20" fillId="0" borderId="78" xfId="0" applyNumberFormat="1" applyFont="1" applyBorder="1" applyAlignment="1">
      <alignment horizontal="right"/>
    </xf>
    <xf numFmtId="0" fontId="22" fillId="0" borderId="0" xfId="0" applyFont="1" applyAlignment="1">
      <alignment horizontal="center" wrapText="1"/>
    </xf>
    <xf numFmtId="169" fontId="13" fillId="0" borderId="0" xfId="1" applyNumberFormat="1" applyFont="1" applyBorder="1"/>
    <xf numFmtId="174" fontId="10" fillId="0" borderId="0" xfId="1" applyNumberFormat="1" applyFont="1" applyBorder="1"/>
    <xf numFmtId="3" fontId="12" fillId="0" borderId="220" xfId="1" applyNumberFormat="1" applyFont="1" applyBorder="1"/>
    <xf numFmtId="169" fontId="12" fillId="0" borderId="209" xfId="1" applyNumberFormat="1" applyFont="1" applyBorder="1"/>
    <xf numFmtId="3" fontId="12" fillId="0" borderId="209" xfId="1" applyNumberFormat="1" applyFont="1" applyBorder="1"/>
    <xf numFmtId="0" fontId="0" fillId="0" borderId="0" xfId="0" applyAlignment="1">
      <alignment vertical="top"/>
    </xf>
    <xf numFmtId="0" fontId="0" fillId="0" borderId="62" xfId="0" applyBorder="1"/>
    <xf numFmtId="0" fontId="0" fillId="0" borderId="235" xfId="0" applyBorder="1"/>
    <xf numFmtId="0" fontId="31" fillId="27" borderId="129" xfId="0" applyFont="1" applyFill="1" applyBorder="1" applyAlignment="1">
      <alignment horizontal="center" wrapText="1"/>
    </xf>
    <xf numFmtId="0" fontId="31" fillId="27" borderId="159" xfId="0" applyFont="1" applyFill="1" applyBorder="1" applyAlignment="1">
      <alignment horizontal="center" wrapText="1"/>
    </xf>
    <xf numFmtId="0" fontId="28" fillId="27" borderId="164" xfId="0" applyFont="1" applyFill="1" applyBorder="1" applyAlignment="1">
      <alignment wrapText="1"/>
    </xf>
    <xf numFmtId="0" fontId="28" fillId="27" borderId="117" xfId="0" applyFont="1" applyFill="1" applyBorder="1" applyAlignment="1">
      <alignment wrapText="1"/>
    </xf>
    <xf numFmtId="0" fontId="43" fillId="0" borderId="50" xfId="0" applyFont="1" applyBorder="1" applyAlignment="1">
      <alignment horizontal="right"/>
    </xf>
    <xf numFmtId="0" fontId="43" fillId="0" borderId="51" xfId="0" applyFont="1" applyBorder="1" applyAlignment="1">
      <alignment horizontal="right"/>
    </xf>
    <xf numFmtId="0" fontId="43" fillId="0" borderId="52" xfId="0" applyFont="1" applyBorder="1" applyAlignment="1">
      <alignment horizontal="right"/>
    </xf>
    <xf numFmtId="0" fontId="43" fillId="0" borderId="53" xfId="0" applyFont="1" applyBorder="1" applyAlignment="1">
      <alignment horizontal="right"/>
    </xf>
    <xf numFmtId="0" fontId="43" fillId="0" borderId="54" xfId="0" applyFont="1" applyBorder="1" applyAlignment="1">
      <alignment horizontal="right"/>
    </xf>
    <xf numFmtId="0" fontId="43" fillId="0" borderId="55" xfId="0" applyFont="1" applyBorder="1" applyAlignment="1">
      <alignment horizontal="right"/>
    </xf>
    <xf numFmtId="0" fontId="43" fillId="0" borderId="56" xfId="0" applyFont="1" applyBorder="1" applyAlignment="1">
      <alignment horizontal="right"/>
    </xf>
    <xf numFmtId="0" fontId="43" fillId="0" borderId="57" xfId="0" applyFont="1" applyBorder="1" applyAlignment="1">
      <alignment horizontal="right"/>
    </xf>
    <xf numFmtId="0" fontId="43" fillId="0" borderId="58" xfId="0" applyFont="1" applyBorder="1" applyAlignment="1">
      <alignment horizontal="right"/>
    </xf>
    <xf numFmtId="0" fontId="64" fillId="0" borderId="0" xfId="0" applyFont="1" applyAlignment="1">
      <alignment horizontal="left"/>
    </xf>
    <xf numFmtId="0" fontId="43" fillId="0" borderId="73" xfId="0" applyFont="1" applyBorder="1" applyAlignment="1">
      <alignment horizontal="right"/>
    </xf>
    <xf numFmtId="0" fontId="43" fillId="0" borderId="74" xfId="0" applyFont="1" applyBorder="1" applyAlignment="1">
      <alignment horizontal="right"/>
    </xf>
    <xf numFmtId="0" fontId="43" fillId="0" borderId="75" xfId="0" applyFont="1" applyBorder="1" applyAlignment="1">
      <alignment horizontal="right"/>
    </xf>
    <xf numFmtId="0" fontId="43" fillId="0" borderId="136" xfId="0" applyFont="1" applyBorder="1" applyAlignment="1">
      <alignment horizontal="right"/>
    </xf>
    <xf numFmtId="0" fontId="43" fillId="0" borderId="137" xfId="0" applyFont="1" applyBorder="1" applyAlignment="1">
      <alignment horizontal="right"/>
    </xf>
    <xf numFmtId="0" fontId="43" fillId="0" borderId="138" xfId="0" applyFont="1" applyBorder="1" applyAlignment="1">
      <alignment horizontal="right"/>
    </xf>
    <xf numFmtId="167" fontId="41" fillId="0" borderId="144" xfId="2" applyFont="1" applyFill="1" applyBorder="1" applyAlignment="1">
      <alignment horizontal="right"/>
    </xf>
    <xf numFmtId="167" fontId="41" fillId="0" borderId="145" xfId="2" applyFont="1" applyFill="1" applyBorder="1" applyAlignment="1">
      <alignment horizontal="right"/>
    </xf>
    <xf numFmtId="0" fontId="41" fillId="0" borderId="76" xfId="0" applyFont="1" applyBorder="1" applyAlignment="1">
      <alignment horizontal="right"/>
    </xf>
    <xf numFmtId="0" fontId="41" fillId="0" borderId="77" xfId="0" applyFont="1" applyBorder="1" applyAlignment="1">
      <alignment horizontal="right"/>
    </xf>
    <xf numFmtId="0" fontId="41" fillId="0" borderId="236" xfId="0" applyFont="1" applyBorder="1" applyAlignment="1">
      <alignment horizontal="right"/>
    </xf>
    <xf numFmtId="167" fontId="41" fillId="0" borderId="197" xfId="2" applyFont="1" applyFill="1" applyBorder="1" applyAlignment="1">
      <alignment horizontal="right"/>
    </xf>
    <xf numFmtId="0" fontId="31" fillId="0" borderId="140" xfId="0" applyFont="1" applyBorder="1"/>
    <xf numFmtId="167" fontId="41" fillId="0" borderId="81" xfId="2" applyFont="1" applyFill="1" applyBorder="1" applyAlignment="1">
      <alignment horizontal="right"/>
    </xf>
    <xf numFmtId="0" fontId="28" fillId="27" borderId="211" xfId="0" applyFont="1" applyFill="1" applyBorder="1" applyAlignment="1">
      <alignment wrapText="1"/>
    </xf>
    <xf numFmtId="0" fontId="28" fillId="27" borderId="234" xfId="0" applyFont="1" applyFill="1" applyBorder="1" applyAlignment="1">
      <alignment wrapText="1"/>
    </xf>
    <xf numFmtId="0" fontId="28" fillId="27" borderId="79" xfId="0" applyFont="1" applyFill="1" applyBorder="1" applyAlignment="1">
      <alignment wrapText="1"/>
    </xf>
    <xf numFmtId="0" fontId="41" fillId="0" borderId="192" xfId="0" applyFont="1" applyBorder="1" applyAlignment="1">
      <alignment horizontal="right"/>
    </xf>
    <xf numFmtId="0" fontId="41" fillId="0" borderId="153" xfId="0" applyFont="1" applyBorder="1" applyAlignment="1">
      <alignment horizontal="right"/>
    </xf>
    <xf numFmtId="0" fontId="41" fillId="0" borderId="154" xfId="0" applyFont="1" applyBorder="1" applyAlignment="1">
      <alignment horizontal="right"/>
    </xf>
    <xf numFmtId="167" fontId="41" fillId="0" borderId="76" xfId="2" applyFont="1" applyFill="1" applyBorder="1" applyAlignment="1">
      <alignment horizontal="right"/>
    </xf>
    <xf numFmtId="167" fontId="41" fillId="0" borderId="77" xfId="2" applyFont="1" applyFill="1" applyBorder="1" applyAlignment="1">
      <alignment horizontal="right"/>
    </xf>
    <xf numFmtId="0" fontId="31" fillId="0" borderId="129" xfId="0" applyFont="1" applyBorder="1" applyAlignment="1">
      <alignment horizontal="center"/>
    </xf>
    <xf numFmtId="0" fontId="31" fillId="0" borderId="218" xfId="0" applyFont="1" applyBorder="1" applyAlignment="1">
      <alignment wrapText="1"/>
    </xf>
    <xf numFmtId="0" fontId="31" fillId="0" borderId="129" xfId="0" applyFont="1" applyBorder="1"/>
    <xf numFmtId="0" fontId="31" fillId="0" borderId="159" xfId="0" applyFont="1" applyBorder="1"/>
    <xf numFmtId="0" fontId="31" fillId="0" borderId="130" xfId="0" applyFont="1" applyBorder="1"/>
    <xf numFmtId="0" fontId="31" fillId="0" borderId="80" xfId="0" applyFont="1" applyBorder="1"/>
    <xf numFmtId="0" fontId="31" fillId="0" borderId="81" xfId="0" applyFont="1" applyBorder="1"/>
    <xf numFmtId="0" fontId="31" fillId="0" borderId="79" xfId="0" applyFont="1" applyBorder="1"/>
    <xf numFmtId="0" fontId="31" fillId="0" borderId="218" xfId="0" applyFont="1" applyBorder="1"/>
    <xf numFmtId="0" fontId="28" fillId="27" borderId="177" xfId="0" applyFont="1" applyFill="1" applyBorder="1" applyAlignment="1">
      <alignment wrapText="1"/>
    </xf>
    <xf numFmtId="167" fontId="41" fillId="0" borderId="152" xfId="2" applyFont="1" applyFill="1" applyBorder="1" applyAlignment="1">
      <alignment horizontal="right"/>
    </xf>
    <xf numFmtId="167" fontId="41" fillId="0" borderId="78" xfId="2" applyFont="1" applyFill="1" applyBorder="1" applyAlignment="1">
      <alignment horizontal="right"/>
    </xf>
    <xf numFmtId="0" fontId="0" fillId="0" borderId="147" xfId="0" applyBorder="1"/>
    <xf numFmtId="0" fontId="0" fillId="0" borderId="141" xfId="0" applyBorder="1"/>
    <xf numFmtId="168" fontId="0" fillId="0" borderId="148" xfId="0" applyNumberFormat="1" applyBorder="1"/>
    <xf numFmtId="168" fontId="20" fillId="0" borderId="55" xfId="0" applyNumberFormat="1" applyFont="1" applyBorder="1" applyAlignment="1">
      <alignment horizontal="right"/>
    </xf>
    <xf numFmtId="168" fontId="20" fillId="0" borderId="58" xfId="0" applyNumberFormat="1" applyFont="1" applyBorder="1" applyAlignment="1">
      <alignment horizontal="right"/>
    </xf>
    <xf numFmtId="0" fontId="0" fillId="0" borderId="51" xfId="0" applyBorder="1"/>
    <xf numFmtId="0" fontId="0" fillId="0" borderId="148" xfId="0" applyBorder="1"/>
    <xf numFmtId="0" fontId="0" fillId="0" borderId="165" xfId="0" applyBorder="1"/>
    <xf numFmtId="0" fontId="0" fillId="0" borderId="166" xfId="0" applyBorder="1"/>
    <xf numFmtId="0" fontId="0" fillId="0" borderId="160" xfId="0" applyBorder="1"/>
    <xf numFmtId="0" fontId="65" fillId="0" borderId="62" xfId="0" applyFont="1" applyBorder="1"/>
    <xf numFmtId="3" fontId="65" fillId="0" borderId="0" xfId="0" applyNumberFormat="1" applyFont="1"/>
    <xf numFmtId="0" fontId="65" fillId="0" borderId="235" xfId="0" applyFont="1" applyBorder="1"/>
    <xf numFmtId="0" fontId="12" fillId="0" borderId="164" xfId="0" applyFont="1" applyBorder="1"/>
    <xf numFmtId="0" fontId="12" fillId="0" borderId="211" xfId="0" applyFont="1" applyBorder="1"/>
    <xf numFmtId="0" fontId="12" fillId="0" borderId="196" xfId="0" applyFont="1" applyBorder="1"/>
    <xf numFmtId="3" fontId="16" fillId="0" borderId="73" xfId="1" applyNumberFormat="1" applyFont="1" applyBorder="1"/>
    <xf numFmtId="0" fontId="12" fillId="0" borderId="177" xfId="0" applyFont="1" applyBorder="1"/>
    <xf numFmtId="0" fontId="12" fillId="0" borderId="236" xfId="0" applyFont="1" applyBorder="1"/>
    <xf numFmtId="3" fontId="16" fillId="0" borderId="141" xfId="1" applyNumberFormat="1" applyFont="1" applyBorder="1"/>
    <xf numFmtId="3" fontId="55" fillId="0" borderId="51" xfId="0" applyNumberFormat="1" applyFont="1" applyBorder="1" applyAlignment="1">
      <alignment vertical="center"/>
    </xf>
    <xf numFmtId="3" fontId="55" fillId="0" borderId="52" xfId="0" applyNumberFormat="1" applyFont="1" applyBorder="1" applyAlignment="1">
      <alignment vertical="center"/>
    </xf>
    <xf numFmtId="3" fontId="55" fillId="0" borderId="165" xfId="0" applyNumberFormat="1" applyFont="1" applyBorder="1" applyAlignment="1">
      <alignment vertical="center"/>
    </xf>
    <xf numFmtId="3" fontId="55" fillId="0" borderId="166" xfId="0" applyNumberFormat="1" applyFont="1" applyBorder="1" applyAlignment="1">
      <alignment vertical="center"/>
    </xf>
    <xf numFmtId="0" fontId="56" fillId="0" borderId="127" xfId="0" applyFont="1" applyBorder="1" applyAlignment="1">
      <alignment horizontal="center" wrapText="1"/>
    </xf>
    <xf numFmtId="0" fontId="55" fillId="0" borderId="63" xfId="0" applyFont="1" applyBorder="1" applyAlignment="1">
      <alignment horizontal="center"/>
    </xf>
    <xf numFmtId="0" fontId="55" fillId="0" borderId="71" xfId="0" applyFont="1" applyBorder="1" applyAlignment="1">
      <alignment wrapText="1"/>
    </xf>
    <xf numFmtId="0" fontId="55" fillId="0" borderId="68" xfId="0" applyFont="1" applyBorder="1" applyAlignment="1">
      <alignment horizontal="center"/>
    </xf>
    <xf numFmtId="0" fontId="55" fillId="0" borderId="72" xfId="0" applyFont="1" applyBorder="1" applyAlignment="1">
      <alignment wrapText="1"/>
    </xf>
    <xf numFmtId="3" fontId="42" fillId="0" borderId="144" xfId="0" applyNumberFormat="1" applyFont="1" applyBorder="1" applyAlignment="1">
      <alignment horizontal="right"/>
    </xf>
    <xf numFmtId="3" fontId="42" fillId="0" borderId="145" xfId="0" applyNumberFormat="1" applyFont="1" applyBorder="1" applyAlignment="1">
      <alignment horizontal="right"/>
    </xf>
    <xf numFmtId="3" fontId="42" fillId="0" borderId="146" xfId="0" applyNumberFormat="1" applyFont="1" applyBorder="1" applyAlignment="1">
      <alignment horizontal="right"/>
    </xf>
    <xf numFmtId="0" fontId="32" fillId="0" borderId="148" xfId="0" applyFont="1" applyBorder="1"/>
    <xf numFmtId="0" fontId="32" fillId="0" borderId="160" xfId="0" applyFont="1" applyBorder="1"/>
    <xf numFmtId="0" fontId="31" fillId="0" borderId="44" xfId="0" applyFont="1" applyBorder="1" applyAlignment="1">
      <alignment horizontal="center" wrapText="1"/>
    </xf>
    <xf numFmtId="0" fontId="32" fillId="0" borderId="136" xfId="0" applyFont="1" applyBorder="1"/>
    <xf numFmtId="0" fontId="31" fillId="0" borderId="177" xfId="0" applyFont="1" applyBorder="1" applyAlignment="1">
      <alignment horizontal="center" wrapText="1"/>
    </xf>
    <xf numFmtId="0" fontId="32" fillId="0" borderId="76" xfId="0" applyFont="1" applyBorder="1"/>
    <xf numFmtId="3" fontId="12" fillId="0" borderId="66" xfId="0" applyNumberFormat="1" applyFont="1" applyBorder="1"/>
    <xf numFmtId="3" fontId="12" fillId="0" borderId="67" xfId="0" applyNumberFormat="1" applyFont="1" applyBorder="1"/>
    <xf numFmtId="3" fontId="12" fillId="0" borderId="68" xfId="0" applyNumberFormat="1" applyFont="1" applyBorder="1"/>
    <xf numFmtId="3" fontId="12" fillId="0" borderId="69" xfId="0" applyNumberFormat="1" applyFont="1" applyBorder="1"/>
    <xf numFmtId="3" fontId="12" fillId="0" borderId="70" xfId="0" applyNumberFormat="1" applyFont="1" applyBorder="1"/>
    <xf numFmtId="0" fontId="12" fillId="0" borderId="53" xfId="0" applyFont="1" applyBorder="1" applyAlignment="1">
      <alignment wrapText="1"/>
    </xf>
    <xf numFmtId="3" fontId="12" fillId="0" borderId="51" xfId="1" applyNumberFormat="1" applyFont="1" applyBorder="1"/>
    <xf numFmtId="3" fontId="12" fillId="0" borderId="52" xfId="1" applyNumberFormat="1" applyFont="1" applyBorder="1"/>
    <xf numFmtId="3" fontId="12" fillId="0" borderId="53" xfId="1" applyNumberFormat="1" applyFont="1" applyBorder="1"/>
    <xf numFmtId="167" fontId="20" fillId="0" borderId="144" xfId="2" applyFont="1" applyBorder="1" applyAlignment="1" applyProtection="1">
      <alignment horizontal="right"/>
    </xf>
    <xf numFmtId="169" fontId="16" fillId="0" borderId="144" xfId="1" applyNumberFormat="1" applyFont="1" applyBorder="1"/>
    <xf numFmtId="169" fontId="16" fillId="0" borderId="145" xfId="1" applyNumberFormat="1" applyFont="1" applyBorder="1"/>
    <xf numFmtId="169" fontId="16" fillId="0" borderId="146" xfId="1" applyNumberFormat="1" applyFont="1" applyBorder="1"/>
    <xf numFmtId="169" fontId="16" fillId="0" borderId="142" xfId="1" applyNumberFormat="1" applyFont="1" applyBorder="1"/>
    <xf numFmtId="169" fontId="16" fillId="0" borderId="61" xfId="1" applyNumberFormat="1" applyFont="1" applyBorder="1"/>
    <xf numFmtId="169" fontId="16" fillId="0" borderId="143" xfId="1" applyNumberFormat="1" applyFont="1" applyBorder="1"/>
    <xf numFmtId="169" fontId="16" fillId="0" borderId="140" xfId="1" applyNumberFormat="1" applyFont="1" applyBorder="1"/>
    <xf numFmtId="0" fontId="13" fillId="0" borderId="133" xfId="0" applyFont="1" applyBorder="1" applyAlignment="1">
      <alignment horizontal="left" wrapText="1"/>
    </xf>
    <xf numFmtId="169" fontId="62" fillId="0" borderId="141" xfId="1" applyNumberFormat="1" applyFont="1" applyBorder="1"/>
    <xf numFmtId="169" fontId="58" fillId="0" borderId="141" xfId="1" applyNumberFormat="1" applyFont="1" applyBorder="1"/>
    <xf numFmtId="3" fontId="58" fillId="0" borderId="141" xfId="1" applyNumberFormat="1" applyFont="1" applyBorder="1"/>
    <xf numFmtId="0" fontId="58" fillId="0" borderId="0" xfId="0" applyFont="1" applyAlignment="1">
      <alignment horizontal="left"/>
    </xf>
    <xf numFmtId="0" fontId="58" fillId="0" borderId="0" xfId="0" applyFont="1"/>
    <xf numFmtId="0" fontId="66" fillId="0" borderId="0" xfId="0" applyFont="1" applyAlignment="1">
      <alignment horizontal="left" vertical="center"/>
    </xf>
    <xf numFmtId="0" fontId="58" fillId="4" borderId="0" xfId="0" applyFont="1" applyFill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66" fillId="0" borderId="0" xfId="0" applyFont="1" applyAlignment="1">
      <alignment vertical="center"/>
    </xf>
    <xf numFmtId="0" fontId="62" fillId="0" borderId="96" xfId="0" applyFont="1" applyBorder="1" applyAlignment="1">
      <alignment horizontal="center" wrapText="1"/>
    </xf>
    <xf numFmtId="0" fontId="62" fillId="0" borderId="178" xfId="0" applyFont="1" applyBorder="1" applyAlignment="1">
      <alignment horizontal="center" wrapText="1"/>
    </xf>
    <xf numFmtId="169" fontId="62" fillId="0" borderId="210" xfId="1" applyNumberFormat="1" applyFont="1" applyBorder="1" applyAlignment="1">
      <alignment horizontal="center" wrapText="1"/>
    </xf>
    <xf numFmtId="169" fontId="62" fillId="0" borderId="123" xfId="1" applyNumberFormat="1" applyFont="1" applyBorder="1" applyAlignment="1">
      <alignment horizontal="center" wrapText="1"/>
    </xf>
    <xf numFmtId="169" fontId="62" fillId="0" borderId="126" xfId="1" applyNumberFormat="1" applyFont="1" applyBorder="1" applyAlignment="1">
      <alignment horizontal="center" wrapText="1"/>
    </xf>
    <xf numFmtId="169" fontId="62" fillId="0" borderId="163" xfId="1" applyNumberFormat="1" applyFont="1" applyBorder="1" applyAlignment="1">
      <alignment horizontal="center" wrapText="1"/>
    </xf>
    <xf numFmtId="169" fontId="62" fillId="0" borderId="128" xfId="1" applyNumberFormat="1" applyFont="1" applyBorder="1" applyAlignment="1">
      <alignment horizontal="center" wrapText="1"/>
    </xf>
    <xf numFmtId="0" fontId="58" fillId="0" borderId="102" xfId="0" applyFont="1" applyBorder="1" applyAlignment="1">
      <alignment horizontal="center"/>
    </xf>
    <xf numFmtId="0" fontId="58" fillId="0" borderId="20" xfId="0" applyFont="1" applyBorder="1" applyAlignment="1">
      <alignment wrapText="1"/>
    </xf>
    <xf numFmtId="167" fontId="58" fillId="7" borderId="51" xfId="2" applyFont="1" applyFill="1" applyBorder="1"/>
    <xf numFmtId="167" fontId="58" fillId="7" borderId="52" xfId="2" applyFont="1" applyFill="1" applyBorder="1"/>
    <xf numFmtId="167" fontId="58" fillId="7" borderId="53" xfId="2" applyFont="1" applyFill="1" applyBorder="1"/>
    <xf numFmtId="167" fontId="58" fillId="7" borderId="136" xfId="2" applyFont="1" applyFill="1" applyBorder="1"/>
    <xf numFmtId="0" fontId="58" fillId="0" borderId="66" xfId="0" applyFont="1" applyBorder="1" applyAlignment="1">
      <alignment horizontal="center"/>
    </xf>
    <xf numFmtId="0" fontId="58" fillId="0" borderId="16" xfId="0" applyFont="1" applyBorder="1" applyAlignment="1">
      <alignment wrapText="1"/>
    </xf>
    <xf numFmtId="167" fontId="58" fillId="7" borderId="54" xfId="2" applyFont="1" applyFill="1" applyBorder="1"/>
    <xf numFmtId="167" fontId="58" fillId="7" borderId="50" xfId="2" applyFont="1" applyFill="1" applyBorder="1"/>
    <xf numFmtId="167" fontId="58" fillId="7" borderId="55" xfId="2" applyFont="1" applyFill="1" applyBorder="1"/>
    <xf numFmtId="167" fontId="58" fillId="7" borderId="137" xfId="2" applyFont="1" applyFill="1" applyBorder="1"/>
    <xf numFmtId="0" fontId="58" fillId="0" borderId="85" xfId="0" applyFont="1" applyBorder="1" applyAlignment="1">
      <alignment horizontal="center"/>
    </xf>
    <xf numFmtId="0" fontId="58" fillId="0" borderId="110" xfId="0" applyFont="1" applyBorder="1" applyAlignment="1">
      <alignment horizontal="center"/>
    </xf>
    <xf numFmtId="0" fontId="58" fillId="0" borderId="22" xfId="0" applyFont="1" applyBorder="1" applyAlignment="1">
      <alignment wrapText="1"/>
    </xf>
    <xf numFmtId="167" fontId="58" fillId="7" borderId="105" xfId="2" applyFont="1" applyFill="1" applyBorder="1"/>
    <xf numFmtId="167" fontId="58" fillId="7" borderId="106" xfId="2" applyFont="1" applyFill="1" applyBorder="1"/>
    <xf numFmtId="167" fontId="58" fillId="7" borderId="107" xfId="2" applyFont="1" applyFill="1" applyBorder="1"/>
    <xf numFmtId="167" fontId="58" fillId="7" borderId="182" xfId="2" applyFont="1" applyFill="1" applyBorder="1"/>
    <xf numFmtId="0" fontId="62" fillId="0" borderId="0" xfId="0" applyFont="1"/>
    <xf numFmtId="0" fontId="62" fillId="0" borderId="51" xfId="0" applyFont="1" applyBorder="1" applyAlignment="1">
      <alignment horizontal="center"/>
    </xf>
    <xf numFmtId="0" fontId="62" fillId="0" borderId="52" xfId="0" applyFont="1" applyBorder="1" applyAlignment="1">
      <alignment wrapText="1"/>
    </xf>
    <xf numFmtId="167" fontId="62" fillId="0" borderId="52" xfId="2" applyFont="1" applyBorder="1"/>
    <xf numFmtId="167" fontId="62" fillId="0" borderId="53" xfId="2" applyFont="1" applyBorder="1"/>
    <xf numFmtId="169" fontId="58" fillId="0" borderId="0" xfId="0" applyNumberFormat="1" applyFont="1"/>
    <xf numFmtId="0" fontId="58" fillId="0" borderId="147" xfId="0" applyFont="1" applyBorder="1" applyAlignment="1">
      <alignment horizontal="center"/>
    </xf>
    <xf numFmtId="0" fontId="58" fillId="0" borderId="141" xfId="0" applyFont="1" applyBorder="1" applyAlignment="1">
      <alignment wrapText="1"/>
    </xf>
    <xf numFmtId="167" fontId="58" fillId="0" borderId="141" xfId="2" applyFont="1" applyBorder="1"/>
    <xf numFmtId="167" fontId="58" fillId="0" borderId="148" xfId="2" applyFont="1" applyBorder="1"/>
    <xf numFmtId="0" fontId="58" fillId="0" borderId="54" xfId="0" applyFont="1" applyBorder="1" applyAlignment="1">
      <alignment horizontal="center"/>
    </xf>
    <xf numFmtId="0" fontId="58" fillId="0" borderId="50" xfId="0" applyFont="1" applyBorder="1" applyAlignment="1">
      <alignment wrapText="1"/>
    </xf>
    <xf numFmtId="167" fontId="58" fillId="0" borderId="50" xfId="2" applyFont="1" applyBorder="1"/>
    <xf numFmtId="167" fontId="58" fillId="0" borderId="55" xfId="2" applyFont="1" applyBorder="1"/>
    <xf numFmtId="20" fontId="58" fillId="0" borderId="0" xfId="0" applyNumberFormat="1" applyFont="1"/>
    <xf numFmtId="0" fontId="58" fillId="0" borderId="56" xfId="0" applyFont="1" applyBorder="1" applyAlignment="1">
      <alignment horizontal="center"/>
    </xf>
    <xf numFmtId="0" fontId="58" fillId="0" borderId="57" xfId="0" applyFont="1" applyBorder="1" applyAlignment="1">
      <alignment wrapText="1"/>
    </xf>
    <xf numFmtId="167" fontId="58" fillId="0" borderId="57" xfId="2" applyFont="1" applyBorder="1"/>
    <xf numFmtId="167" fontId="58" fillId="0" borderId="58" xfId="2" applyFont="1" applyBorder="1"/>
    <xf numFmtId="0" fontId="58" fillId="0" borderId="0" xfId="0" applyFont="1" applyAlignment="1">
      <alignment vertical="top"/>
    </xf>
    <xf numFmtId="0" fontId="58" fillId="0" borderId="0" xfId="0" applyFont="1" applyAlignment="1">
      <alignment horizontal="left" vertical="top"/>
    </xf>
    <xf numFmtId="169" fontId="58" fillId="0" borderId="0" xfId="1" applyNumberFormat="1" applyFont="1"/>
    <xf numFmtId="0" fontId="58" fillId="0" borderId="0" xfId="0" applyFont="1" applyAlignment="1">
      <alignment horizontal="center"/>
    </xf>
    <xf numFmtId="0" fontId="62" fillId="0" borderId="79" xfId="0" applyFont="1" applyBorder="1" applyAlignment="1">
      <alignment horizontal="center" wrapText="1"/>
    </xf>
    <xf numFmtId="0" fontId="62" fillId="0" borderId="226" xfId="0" applyFont="1" applyBorder="1" applyAlignment="1">
      <alignment horizontal="center" wrapText="1"/>
    </xf>
    <xf numFmtId="169" fontId="62" fillId="0" borderId="216" xfId="1" applyNumberFormat="1" applyFont="1" applyBorder="1" applyAlignment="1">
      <alignment horizontal="center" wrapText="1"/>
    </xf>
    <xf numFmtId="169" fontId="62" fillId="0" borderId="227" xfId="1" applyNumberFormat="1" applyFont="1" applyBorder="1" applyAlignment="1">
      <alignment horizontal="center" wrapText="1"/>
    </xf>
    <xf numFmtId="169" fontId="62" fillId="0" borderId="228" xfId="1" applyNumberFormat="1" applyFont="1" applyBorder="1" applyAlignment="1">
      <alignment horizontal="center" wrapText="1"/>
    </xf>
    <xf numFmtId="169" fontId="62" fillId="0" borderId="184" xfId="1" applyNumberFormat="1" applyFont="1" applyBorder="1" applyAlignment="1">
      <alignment horizontal="center" wrapText="1"/>
    </xf>
    <xf numFmtId="169" fontId="62" fillId="0" borderId="167" xfId="1" applyNumberFormat="1" applyFont="1" applyBorder="1" applyAlignment="1">
      <alignment horizontal="center" wrapText="1"/>
    </xf>
    <xf numFmtId="169" fontId="62" fillId="0" borderId="81" xfId="1" applyNumberFormat="1" applyFont="1" applyBorder="1" applyAlignment="1">
      <alignment horizontal="center" wrapText="1"/>
    </xf>
    <xf numFmtId="0" fontId="58" fillId="0" borderId="0" xfId="0" applyFont="1" applyAlignment="1">
      <alignment wrapText="1"/>
    </xf>
    <xf numFmtId="169" fontId="58" fillId="0" borderId="53" xfId="1" applyNumberFormat="1" applyFont="1" applyBorder="1"/>
    <xf numFmtId="169" fontId="58" fillId="0" borderId="55" xfId="1" applyNumberFormat="1" applyFont="1" applyBorder="1"/>
    <xf numFmtId="169" fontId="58" fillId="0" borderId="58" xfId="1" applyNumberFormat="1" applyFont="1" applyBorder="1"/>
    <xf numFmtId="0" fontId="62" fillId="0" borderId="116" xfId="0" applyFont="1" applyBorder="1" applyAlignment="1">
      <alignment horizontal="center"/>
    </xf>
    <xf numFmtId="169" fontId="62" fillId="0" borderId="220" xfId="1" applyNumberFormat="1" applyFont="1" applyBorder="1"/>
    <xf numFmtId="169" fontId="62" fillId="0" borderId="225" xfId="1" applyNumberFormat="1" applyFont="1" applyBorder="1"/>
    <xf numFmtId="169" fontId="62" fillId="0" borderId="219" xfId="1" applyNumberFormat="1" applyFont="1" applyBorder="1"/>
    <xf numFmtId="169" fontId="62" fillId="0" borderId="209" xfId="1" applyNumberFormat="1" applyFont="1" applyBorder="1"/>
    <xf numFmtId="167" fontId="58" fillId="0" borderId="0" xfId="2" applyFont="1"/>
    <xf numFmtId="0" fontId="58" fillId="0" borderId="50" xfId="0" applyFont="1" applyBorder="1" applyAlignment="1">
      <alignment horizontal="center"/>
    </xf>
    <xf numFmtId="169" fontId="58" fillId="0" borderId="148" xfId="1" applyNumberFormat="1" applyFont="1" applyBorder="1"/>
    <xf numFmtId="0" fontId="58" fillId="0" borderId="165" xfId="0" applyFont="1" applyBorder="1" applyAlignment="1">
      <alignment horizontal="center"/>
    </xf>
    <xf numFmtId="169" fontId="58" fillId="0" borderId="166" xfId="1" applyNumberFormat="1" applyFont="1" applyBorder="1"/>
    <xf numFmtId="169" fontId="58" fillId="0" borderId="160" xfId="1" applyNumberFormat="1" applyFont="1" applyBorder="1"/>
    <xf numFmtId="0" fontId="62" fillId="0" borderId="0" xfId="0" applyFont="1" applyAlignment="1">
      <alignment horizontal="center" wrapText="1"/>
    </xf>
    <xf numFmtId="0" fontId="58" fillId="0" borderId="63" xfId="0" applyFont="1" applyBorder="1" applyAlignment="1">
      <alignment horizontal="center"/>
    </xf>
    <xf numFmtId="0" fontId="58" fillId="0" borderId="71" xfId="0" applyFont="1" applyBorder="1" applyAlignment="1">
      <alignment wrapText="1"/>
    </xf>
    <xf numFmtId="0" fontId="58" fillId="0" borderId="68" xfId="0" applyFont="1" applyBorder="1" applyAlignment="1">
      <alignment horizontal="center"/>
    </xf>
    <xf numFmtId="0" fontId="58" fillId="0" borderId="72" xfId="0" applyFont="1" applyBorder="1" applyAlignment="1">
      <alignment wrapText="1"/>
    </xf>
    <xf numFmtId="0" fontId="62" fillId="0" borderId="141" xfId="0" applyFont="1" applyBorder="1" applyAlignment="1">
      <alignment horizontal="center"/>
    </xf>
    <xf numFmtId="0" fontId="58" fillId="0" borderId="141" xfId="0" applyFont="1" applyBorder="1" applyAlignment="1">
      <alignment horizontal="center"/>
    </xf>
    <xf numFmtId="0" fontId="62" fillId="0" borderId="132" xfId="0" applyFont="1" applyBorder="1" applyAlignment="1">
      <alignment horizontal="center" wrapText="1"/>
    </xf>
    <xf numFmtId="0" fontId="62" fillId="0" borderId="124" xfId="0" applyFont="1" applyBorder="1" applyAlignment="1">
      <alignment horizontal="center" wrapText="1"/>
    </xf>
    <xf numFmtId="169" fontId="62" fillId="0" borderId="125" xfId="1" applyNumberFormat="1" applyFont="1" applyBorder="1" applyAlignment="1">
      <alignment horizontal="center" wrapText="1"/>
    </xf>
    <xf numFmtId="169" fontId="62" fillId="0" borderId="127" xfId="1" applyNumberFormat="1" applyFont="1" applyBorder="1" applyAlignment="1">
      <alignment horizontal="center" wrapText="1"/>
    </xf>
    <xf numFmtId="0" fontId="58" fillId="0" borderId="82" xfId="0" applyFont="1" applyBorder="1" applyAlignment="1">
      <alignment horizontal="center"/>
    </xf>
    <xf numFmtId="0" fontId="58" fillId="0" borderId="232" xfId="0" applyFont="1" applyBorder="1" applyAlignment="1">
      <alignment wrapText="1"/>
    </xf>
    <xf numFmtId="0" fontId="58" fillId="0" borderId="49" xfId="0" applyFont="1" applyBorder="1" applyAlignment="1">
      <alignment horizontal="center"/>
    </xf>
    <xf numFmtId="0" fontId="58" fillId="0" borderId="223" xfId="0" applyFont="1" applyBorder="1" applyAlignment="1">
      <alignment wrapText="1"/>
    </xf>
    <xf numFmtId="0" fontId="58" fillId="0" borderId="233" xfId="0" applyFont="1" applyBorder="1" applyAlignment="1">
      <alignment horizontal="center"/>
    </xf>
    <xf numFmtId="0" fontId="58" fillId="0" borderId="120" xfId="0" applyFont="1" applyBorder="1" applyAlignment="1">
      <alignment horizontal="center"/>
    </xf>
    <xf numFmtId="0" fontId="58" fillId="0" borderId="224" xfId="0" applyFont="1" applyBorder="1" applyAlignment="1">
      <alignment wrapText="1"/>
    </xf>
    <xf numFmtId="1" fontId="12" fillId="0" borderId="160" xfId="1" applyNumberFormat="1" applyFont="1" applyBorder="1"/>
    <xf numFmtId="3" fontId="58" fillId="0" borderId="147" xfId="0" applyNumberFormat="1" applyFont="1" applyBorder="1"/>
    <xf numFmtId="3" fontId="58" fillId="0" borderId="141" xfId="0" applyNumberFormat="1" applyFont="1" applyBorder="1"/>
    <xf numFmtId="3" fontId="58" fillId="0" borderId="179" xfId="0" applyNumberFormat="1" applyFont="1" applyBorder="1"/>
    <xf numFmtId="166" fontId="58" fillId="0" borderId="147" xfId="2" applyNumberFormat="1" applyFont="1" applyFill="1" applyBorder="1"/>
    <xf numFmtId="166" fontId="58" fillId="0" borderId="141" xfId="2" applyNumberFormat="1" applyFont="1" applyFill="1" applyBorder="1"/>
    <xf numFmtId="166" fontId="58" fillId="0" borderId="148" xfId="2" applyNumberFormat="1" applyFont="1" applyFill="1" applyBorder="1"/>
    <xf numFmtId="168" fontId="25" fillId="0" borderId="179" xfId="0" applyNumberFormat="1" applyFont="1" applyBorder="1" applyAlignment="1">
      <alignment horizontal="center"/>
    </xf>
    <xf numFmtId="168" fontId="25" fillId="0" borderId="148" xfId="0" applyNumberFormat="1" applyFont="1" applyBorder="1" applyAlignment="1">
      <alignment horizontal="center"/>
    </xf>
    <xf numFmtId="0" fontId="56" fillId="0" borderId="198" xfId="0" applyFont="1" applyBorder="1" applyAlignment="1">
      <alignment horizontal="center" wrapText="1"/>
    </xf>
    <xf numFmtId="0" fontId="56" fillId="0" borderId="129" xfId="0" applyFont="1" applyBorder="1" applyAlignment="1">
      <alignment horizontal="center" wrapText="1"/>
    </xf>
    <xf numFmtId="0" fontId="56" fillId="0" borderId="159" xfId="0" applyFont="1" applyBorder="1" applyAlignment="1">
      <alignment horizontal="center" wrapText="1"/>
    </xf>
    <xf numFmtId="0" fontId="56" fillId="0" borderId="130" xfId="0" applyFont="1" applyBorder="1" applyAlignment="1">
      <alignment horizontal="center" wrapText="1"/>
    </xf>
    <xf numFmtId="167" fontId="55" fillId="0" borderId="134" xfId="2" applyFont="1" applyBorder="1" applyAlignment="1">
      <alignment horizontal="center"/>
    </xf>
    <xf numFmtId="167" fontId="55" fillId="0" borderId="114" xfId="2" applyFont="1" applyBorder="1" applyAlignment="1">
      <alignment horizontal="center"/>
    </xf>
    <xf numFmtId="167" fontId="55" fillId="0" borderId="183" xfId="2" applyFont="1" applyBorder="1" applyAlignment="1">
      <alignment horizontal="center"/>
    </xf>
    <xf numFmtId="0" fontId="56" fillId="0" borderId="129" xfId="0" applyFont="1" applyBorder="1" applyAlignment="1">
      <alignment horizontal="center"/>
    </xf>
    <xf numFmtId="0" fontId="56" fillId="0" borderId="159" xfId="0" applyFont="1" applyBorder="1" applyAlignment="1">
      <alignment wrapText="1"/>
    </xf>
    <xf numFmtId="169" fontId="56" fillId="0" borderId="159" xfId="1" applyNumberFormat="1" applyFont="1" applyBorder="1" applyAlignment="1">
      <alignment horizontal="center"/>
    </xf>
    <xf numFmtId="167" fontId="56" fillId="0" borderId="130" xfId="2" applyFont="1" applyBorder="1" applyAlignment="1">
      <alignment horizontal="center"/>
    </xf>
    <xf numFmtId="0" fontId="28" fillId="0" borderId="218" xfId="0" applyFont="1" applyBorder="1" applyAlignment="1">
      <alignment wrapText="1"/>
    </xf>
    <xf numFmtId="3" fontId="20" fillId="0" borderId="73" xfId="18" applyNumberFormat="1" applyFont="1" applyBorder="1" applyAlignment="1">
      <alignment horizontal="right" wrapText="1"/>
    </xf>
    <xf numFmtId="3" fontId="20" fillId="0" borderId="74" xfId="18" applyNumberFormat="1" applyFont="1" applyBorder="1" applyAlignment="1">
      <alignment horizontal="right" wrapText="1"/>
    </xf>
    <xf numFmtId="3" fontId="20" fillId="0" borderId="75" xfId="18" applyNumberFormat="1" applyFont="1" applyBorder="1" applyAlignment="1">
      <alignment horizontal="right" wrapText="1"/>
    </xf>
    <xf numFmtId="1" fontId="13" fillId="0" borderId="194" xfId="0" applyNumberFormat="1" applyFont="1" applyBorder="1" applyAlignment="1">
      <alignment horizontal="right"/>
    </xf>
    <xf numFmtId="0" fontId="28" fillId="0" borderId="177" xfId="0" applyFont="1" applyBorder="1" applyAlignment="1">
      <alignment wrapText="1"/>
    </xf>
    <xf numFmtId="167" fontId="13" fillId="0" borderId="76" xfId="2" applyFont="1" applyBorder="1"/>
    <xf numFmtId="167" fontId="13" fillId="0" borderId="77" xfId="2" applyFont="1" applyBorder="1"/>
    <xf numFmtId="167" fontId="13" fillId="0" borderId="78" xfId="2" applyFont="1" applyBorder="1"/>
    <xf numFmtId="167" fontId="13" fillId="0" borderId="140" xfId="2" applyFont="1" applyBorder="1"/>
    <xf numFmtId="167" fontId="13" fillId="0" borderId="144" xfId="2" applyFont="1" applyBorder="1"/>
    <xf numFmtId="167" fontId="13" fillId="0" borderId="145" xfId="2" applyFont="1" applyBorder="1"/>
    <xf numFmtId="167" fontId="13" fillId="0" borderId="146" xfId="2" applyFont="1" applyBorder="1"/>
    <xf numFmtId="0" fontId="28" fillId="0" borderId="211" xfId="0" applyFont="1" applyBorder="1" applyAlignment="1">
      <alignment wrapText="1"/>
    </xf>
    <xf numFmtId="0" fontId="13" fillId="0" borderId="218" xfId="0" applyFont="1" applyBorder="1" applyAlignment="1">
      <alignment wrapText="1"/>
    </xf>
    <xf numFmtId="1" fontId="13" fillId="0" borderId="165" xfId="0" applyNumberFormat="1" applyFont="1" applyBorder="1" applyAlignment="1">
      <alignment horizontal="right"/>
    </xf>
    <xf numFmtId="3" fontId="67" fillId="0" borderId="0" xfId="0" applyNumberFormat="1" applyFont="1"/>
    <xf numFmtId="3" fontId="48" fillId="0" borderId="102" xfId="0" applyNumberFormat="1" applyFont="1" applyBorder="1"/>
    <xf numFmtId="3" fontId="48" fillId="0" borderId="66" xfId="0" applyNumberFormat="1" applyFont="1" applyBorder="1"/>
    <xf numFmtId="3" fontId="48" fillId="0" borderId="110" xfId="0" applyNumberFormat="1" applyFont="1" applyBorder="1"/>
    <xf numFmtId="3" fontId="48" fillId="0" borderId="51" xfId="0" applyNumberFormat="1" applyFont="1" applyBorder="1"/>
    <xf numFmtId="3" fontId="48" fillId="0" borderId="54" xfId="0" applyNumberFormat="1" applyFont="1" applyBorder="1"/>
    <xf numFmtId="3" fontId="48" fillId="0" borderId="56" xfId="0" applyNumberFormat="1" applyFont="1" applyBorder="1"/>
    <xf numFmtId="0" fontId="32" fillId="0" borderId="50" xfId="0" applyFont="1" applyBorder="1"/>
    <xf numFmtId="169" fontId="32" fillId="0" borderId="50" xfId="1" applyNumberFormat="1" applyFont="1" applyBorder="1" applyAlignment="1">
      <alignment horizontal="center"/>
    </xf>
    <xf numFmtId="0" fontId="31" fillId="0" borderId="52" xfId="0" applyFont="1" applyBorder="1"/>
    <xf numFmtId="169" fontId="31" fillId="0" borderId="52" xfId="1" applyNumberFormat="1" applyFont="1" applyBorder="1" applyAlignment="1">
      <alignment horizontal="center"/>
    </xf>
    <xf numFmtId="1" fontId="31" fillId="0" borderId="52" xfId="0" applyNumberFormat="1" applyFont="1" applyBorder="1" applyAlignment="1">
      <alignment horizontal="center"/>
    </xf>
    <xf numFmtId="1" fontId="31" fillId="0" borderId="53" xfId="0" applyNumberFormat="1" applyFont="1" applyBorder="1" applyAlignment="1">
      <alignment horizontal="center"/>
    </xf>
    <xf numFmtId="166" fontId="10" fillId="0" borderId="148" xfId="2" applyNumberFormat="1" applyFont="1" applyBorder="1"/>
    <xf numFmtId="0" fontId="28" fillId="0" borderId="116" xfId="0" applyFont="1" applyBorder="1" applyAlignment="1">
      <alignment wrapText="1"/>
    </xf>
    <xf numFmtId="0" fontId="28" fillId="0" borderId="117" xfId="0" applyFont="1" applyBorder="1" applyAlignment="1">
      <alignment wrapText="1"/>
    </xf>
    <xf numFmtId="0" fontId="20" fillId="0" borderId="73" xfId="0" applyFont="1" applyBorder="1" applyAlignment="1">
      <alignment horizontal="right"/>
    </xf>
    <xf numFmtId="0" fontId="20" fillId="0" borderId="74" xfId="0" applyFont="1" applyBorder="1" applyAlignment="1">
      <alignment horizontal="right"/>
    </xf>
    <xf numFmtId="0" fontId="20" fillId="0" borderId="75" xfId="0" applyFont="1" applyBorder="1" applyAlignment="1">
      <alignment horizontal="right"/>
    </xf>
    <xf numFmtId="0" fontId="28" fillId="0" borderId="76" xfId="0" applyFont="1" applyBorder="1" applyAlignment="1">
      <alignment horizontal="right"/>
    </xf>
    <xf numFmtId="0" fontId="28" fillId="0" borderId="77" xfId="0" applyFont="1" applyBorder="1" applyAlignment="1">
      <alignment horizontal="right"/>
    </xf>
    <xf numFmtId="0" fontId="28" fillId="0" borderId="78" xfId="0" applyFont="1" applyBorder="1" applyAlignment="1">
      <alignment horizontal="right"/>
    </xf>
    <xf numFmtId="0" fontId="16" fillId="0" borderId="129" xfId="0" applyFont="1" applyBorder="1" applyAlignment="1">
      <alignment horizontal="center" wrapText="1"/>
    </xf>
    <xf numFmtId="0" fontId="16" fillId="0" borderId="159" xfId="0" applyFont="1" applyBorder="1" applyAlignment="1">
      <alignment horizontal="center" wrapText="1"/>
    </xf>
    <xf numFmtId="1" fontId="12" fillId="0" borderId="82" xfId="0" applyNumberFormat="1" applyFont="1" applyBorder="1"/>
    <xf numFmtId="1" fontId="12" fillId="0" borderId="49" xfId="0" applyNumberFormat="1" applyFont="1" applyBorder="1"/>
    <xf numFmtId="1" fontId="12" fillId="0" borderId="120" xfId="0" applyNumberFormat="1" applyFont="1" applyBorder="1"/>
    <xf numFmtId="168" fontId="12" fillId="0" borderId="51" xfId="0" applyNumberFormat="1" applyFont="1" applyBorder="1"/>
    <xf numFmtId="168" fontId="12" fillId="0" borderId="52" xfId="0" applyNumberFormat="1" applyFont="1" applyBorder="1"/>
    <xf numFmtId="168" fontId="12" fillId="0" borderId="53" xfId="0" applyNumberFormat="1" applyFont="1" applyBorder="1"/>
    <xf numFmtId="168" fontId="12" fillId="0" borderId="147" xfId="0" applyNumberFormat="1" applyFont="1" applyBorder="1"/>
    <xf numFmtId="168" fontId="12" fillId="0" borderId="148" xfId="0" applyNumberFormat="1" applyFont="1" applyBorder="1"/>
    <xf numFmtId="168" fontId="12" fillId="0" borderId="165" xfId="0" applyNumberFormat="1" applyFont="1" applyBorder="1"/>
    <xf numFmtId="168" fontId="12" fillId="0" borderId="166" xfId="0" applyNumberFormat="1" applyFont="1" applyBorder="1"/>
    <xf numFmtId="168" fontId="12" fillId="0" borderId="160" xfId="0" applyNumberFormat="1" applyFont="1" applyBorder="1"/>
    <xf numFmtId="167" fontId="31" fillId="0" borderId="0" xfId="2" applyFont="1"/>
    <xf numFmtId="167" fontId="13" fillId="0" borderId="81" xfId="2" applyFont="1" applyBorder="1"/>
    <xf numFmtId="0" fontId="13" fillId="0" borderId="164" xfId="0" applyFont="1" applyBorder="1" applyAlignment="1">
      <alignment horizontal="center" wrapText="1"/>
    </xf>
    <xf numFmtId="0" fontId="0" fillId="0" borderId="73" xfId="0" applyBorder="1" applyAlignment="1">
      <alignment wrapText="1"/>
    </xf>
    <xf numFmtId="0" fontId="0" fillId="0" borderId="165" xfId="0" applyBorder="1" applyAlignment="1">
      <alignment horizontal="center"/>
    </xf>
    <xf numFmtId="0" fontId="13" fillId="0" borderId="166" xfId="0" applyFont="1" applyBorder="1" applyAlignment="1">
      <alignment wrapText="1"/>
    </xf>
    <xf numFmtId="3" fontId="13" fillId="6" borderId="62" xfId="1" applyNumberFormat="1" applyFont="1" applyFill="1" applyBorder="1" applyAlignment="1">
      <alignment horizontal="right"/>
    </xf>
    <xf numFmtId="3" fontId="0" fillId="0" borderId="50" xfId="1" applyNumberFormat="1" applyFont="1" applyBorder="1" applyAlignment="1">
      <alignment horizontal="right"/>
    </xf>
    <xf numFmtId="3" fontId="0" fillId="6" borderId="50" xfId="1" applyNumberFormat="1" applyFont="1" applyFill="1" applyBorder="1" applyAlignment="1">
      <alignment horizontal="right"/>
    </xf>
    <xf numFmtId="0" fontId="0" fillId="0" borderId="52" xfId="0" applyBorder="1" applyAlignment="1">
      <alignment wrapText="1"/>
    </xf>
    <xf numFmtId="3" fontId="0" fillId="0" borderId="52" xfId="1" applyNumberFormat="1" applyFont="1" applyBorder="1" applyAlignment="1">
      <alignment horizontal="right"/>
    </xf>
    <xf numFmtId="3" fontId="0" fillId="6" borderId="52" xfId="1" applyNumberFormat="1" applyFont="1" applyFill="1" applyBorder="1" applyAlignment="1">
      <alignment horizontal="right"/>
    </xf>
    <xf numFmtId="3" fontId="0" fillId="0" borderId="57" xfId="1" applyNumberFormat="1" applyFont="1" applyBorder="1" applyAlignment="1">
      <alignment horizontal="right"/>
    </xf>
    <xf numFmtId="3" fontId="0" fillId="6" borderId="57" xfId="1" applyNumberFormat="1" applyFont="1" applyFill="1" applyBorder="1" applyAlignment="1">
      <alignment horizontal="right"/>
    </xf>
    <xf numFmtId="1" fontId="32" fillId="0" borderId="52" xfId="0" applyNumberFormat="1" applyFont="1" applyBorder="1" applyAlignment="1">
      <alignment horizontal="center"/>
    </xf>
    <xf numFmtId="1" fontId="32" fillId="0" borderId="53" xfId="0" applyNumberFormat="1" applyFont="1" applyBorder="1" applyAlignment="1">
      <alignment horizontal="center"/>
    </xf>
    <xf numFmtId="0" fontId="32" fillId="0" borderId="75" xfId="0" applyFont="1" applyBorder="1"/>
    <xf numFmtId="0" fontId="0" fillId="4" borderId="0" xfId="0" applyFill="1"/>
    <xf numFmtId="0" fontId="13" fillId="4" borderId="116" xfId="0" applyFont="1" applyFill="1" applyBorder="1" applyAlignment="1">
      <alignment horizontal="center" wrapText="1"/>
    </xf>
    <xf numFmtId="3" fontId="0" fillId="4" borderId="52" xfId="1" applyNumberFormat="1" applyFont="1" applyFill="1" applyBorder="1" applyAlignment="1">
      <alignment horizontal="right"/>
    </xf>
    <xf numFmtId="3" fontId="0" fillId="4" borderId="50" xfId="1" applyNumberFormat="1" applyFont="1" applyFill="1" applyBorder="1" applyAlignment="1">
      <alignment horizontal="right"/>
    </xf>
    <xf numFmtId="3" fontId="0" fillId="4" borderId="57" xfId="1" applyNumberFormat="1" applyFont="1" applyFill="1" applyBorder="1" applyAlignment="1">
      <alignment horizontal="right"/>
    </xf>
    <xf numFmtId="3" fontId="13" fillId="4" borderId="62" xfId="1" applyNumberFormat="1" applyFont="1" applyFill="1" applyBorder="1" applyAlignment="1">
      <alignment horizontal="right"/>
    </xf>
    <xf numFmtId="0" fontId="13" fillId="4" borderId="129" xfId="0" applyFont="1" applyFill="1" applyBorder="1" applyAlignment="1">
      <alignment horizontal="center" wrapText="1"/>
    </xf>
    <xf numFmtId="0" fontId="13" fillId="4" borderId="130" xfId="0" applyFont="1" applyFill="1" applyBorder="1" applyAlignment="1">
      <alignment horizontal="center" wrapText="1"/>
    </xf>
    <xf numFmtId="3" fontId="20" fillId="4" borderId="141" xfId="0" applyNumberFormat="1" applyFont="1" applyFill="1" applyBorder="1" applyAlignment="1">
      <alignment horizontal="right"/>
    </xf>
    <xf numFmtId="3" fontId="28" fillId="4" borderId="141" xfId="0" applyNumberFormat="1" applyFont="1" applyFill="1" applyBorder="1" applyAlignment="1">
      <alignment horizontal="right"/>
    </xf>
    <xf numFmtId="0" fontId="13" fillId="0" borderId="79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13" fillId="0" borderId="8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16" fillId="0" borderId="98" xfId="0" applyFont="1" applyBorder="1" applyAlignment="1">
      <alignment horizontal="center"/>
    </xf>
    <xf numFmtId="0" fontId="16" fillId="0" borderId="112" xfId="0" applyFont="1" applyBorder="1" applyAlignment="1">
      <alignment horizontal="center"/>
    </xf>
    <xf numFmtId="0" fontId="24" fillId="0" borderId="186" xfId="0" applyFont="1" applyBorder="1" applyAlignment="1">
      <alignment horizontal="center" wrapText="1"/>
    </xf>
    <xf numFmtId="0" fontId="24" fillId="0" borderId="187" xfId="0" applyFont="1" applyBorder="1" applyAlignment="1">
      <alignment horizontal="center" wrapText="1"/>
    </xf>
    <xf numFmtId="0" fontId="24" fillId="0" borderId="188" xfId="0" applyFont="1" applyBorder="1" applyAlignment="1">
      <alignment horizontal="center" wrapText="1"/>
    </xf>
    <xf numFmtId="0" fontId="24" fillId="0" borderId="79" xfId="0" applyFont="1" applyBorder="1" applyAlignment="1">
      <alignment horizontal="center"/>
    </xf>
    <xf numFmtId="0" fontId="24" fillId="0" borderId="80" xfId="0" applyFont="1" applyBorder="1" applyAlignment="1">
      <alignment horizontal="center"/>
    </xf>
    <xf numFmtId="0" fontId="24" fillId="0" borderId="81" xfId="0" applyFont="1" applyBorder="1" applyAlignment="1">
      <alignment horizontal="center"/>
    </xf>
    <xf numFmtId="0" fontId="24" fillId="0" borderId="79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6" fillId="0" borderId="132" xfId="0" applyFont="1" applyBorder="1" applyAlignment="1">
      <alignment horizontal="center"/>
    </xf>
    <xf numFmtId="0" fontId="16" fillId="0" borderId="133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33" fillId="0" borderId="79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1" fillId="27" borderId="79" xfId="0" applyFont="1" applyFill="1" applyBorder="1" applyAlignment="1">
      <alignment horizontal="center"/>
    </xf>
    <xf numFmtId="0" fontId="31" fillId="27" borderId="80" xfId="0" applyFont="1" applyFill="1" applyBorder="1" applyAlignment="1">
      <alignment horizontal="center"/>
    </xf>
    <xf numFmtId="0" fontId="31" fillId="27" borderId="81" xfId="0" applyFont="1" applyFill="1" applyBorder="1" applyAlignment="1">
      <alignment horizontal="center"/>
    </xf>
    <xf numFmtId="0" fontId="31" fillId="0" borderId="132" xfId="0" applyFont="1" applyBorder="1" applyAlignment="1">
      <alignment horizontal="center"/>
    </xf>
    <xf numFmtId="0" fontId="31" fillId="0" borderId="128" xfId="0" applyFont="1" applyBorder="1" applyAlignment="1">
      <alignment horizontal="center"/>
    </xf>
    <xf numFmtId="0" fontId="31" fillId="0" borderId="79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150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6" fillId="0" borderId="98" xfId="0" applyFont="1" applyBorder="1" applyAlignment="1">
      <alignment horizontal="center" wrapText="1"/>
    </xf>
    <xf numFmtId="0" fontId="13" fillId="0" borderId="98" xfId="0" applyFont="1" applyBorder="1" applyAlignment="1">
      <alignment horizontal="center" wrapText="1"/>
    </xf>
    <xf numFmtId="0" fontId="16" fillId="0" borderId="157" xfId="0" applyFont="1" applyBorder="1" applyAlignment="1">
      <alignment horizontal="center" wrapText="1"/>
    </xf>
    <xf numFmtId="0" fontId="16" fillId="0" borderId="133" xfId="0" applyFont="1" applyBorder="1" applyAlignment="1">
      <alignment horizontal="center" wrapText="1"/>
    </xf>
    <xf numFmtId="0" fontId="16" fillId="0" borderId="231" xfId="0" applyFont="1" applyBorder="1" applyAlignment="1">
      <alignment horizontal="center" wrapText="1"/>
    </xf>
    <xf numFmtId="0" fontId="13" fillId="0" borderId="104" xfId="0" applyFont="1" applyBorder="1" applyAlignment="1">
      <alignment horizontal="center" wrapText="1"/>
    </xf>
    <xf numFmtId="0" fontId="13" fillId="0" borderId="97" xfId="0" applyFont="1" applyBorder="1" applyAlignment="1">
      <alignment horizontal="center" wrapText="1"/>
    </xf>
    <xf numFmtId="0" fontId="13" fillId="0" borderId="155" xfId="0" applyFont="1" applyBorder="1" applyAlignment="1">
      <alignment horizontal="center" wrapText="1"/>
    </xf>
    <xf numFmtId="0" fontId="13" fillId="0" borderId="125" xfId="0" applyFont="1" applyBorder="1" applyAlignment="1">
      <alignment horizontal="center" wrapText="1"/>
    </xf>
    <xf numFmtId="0" fontId="13" fillId="0" borderId="157" xfId="0" applyFont="1" applyBorder="1" applyAlignment="1">
      <alignment horizontal="center" wrapText="1"/>
    </xf>
    <xf numFmtId="0" fontId="13" fillId="0" borderId="133" xfId="0" applyFont="1" applyBorder="1" applyAlignment="1">
      <alignment horizontal="center" wrapText="1"/>
    </xf>
    <xf numFmtId="0" fontId="13" fillId="0" borderId="23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52" fillId="0" borderId="0" xfId="0" applyFont="1" applyAlignment="1">
      <alignment horizontal="left" vertical="top"/>
    </xf>
    <xf numFmtId="0" fontId="16" fillId="0" borderId="177" xfId="0" applyFont="1" applyBorder="1" applyAlignment="1">
      <alignment horizontal="center" wrapText="1"/>
    </xf>
    <xf numFmtId="0" fontId="16" fillId="0" borderId="152" xfId="0" applyFont="1" applyBorder="1" applyAlignment="1">
      <alignment horizontal="center" wrapText="1"/>
    </xf>
    <xf numFmtId="0" fontId="16" fillId="0" borderId="190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16" fillId="0" borderId="191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6" fillId="0" borderId="186" xfId="0" applyFont="1" applyBorder="1" applyAlignment="1">
      <alignment horizontal="center"/>
    </xf>
    <xf numFmtId="0" fontId="16" fillId="0" borderId="187" xfId="0" applyFont="1" applyBorder="1" applyAlignment="1">
      <alignment horizontal="center"/>
    </xf>
    <xf numFmtId="0" fontId="16" fillId="0" borderId="221" xfId="0" applyFont="1" applyBorder="1" applyAlignment="1">
      <alignment horizontal="center"/>
    </xf>
    <xf numFmtId="0" fontId="16" fillId="0" borderId="79" xfId="0" applyFont="1" applyBorder="1" applyAlignment="1">
      <alignment horizontal="center" wrapText="1"/>
    </xf>
    <xf numFmtId="0" fontId="16" fillId="0" borderId="80" xfId="0" applyFont="1" applyBorder="1" applyAlignment="1">
      <alignment horizontal="center" wrapText="1"/>
    </xf>
    <xf numFmtId="0" fontId="16" fillId="0" borderId="81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65" fillId="0" borderId="0" xfId="0" applyFont="1" applyAlignment="1">
      <alignment vertical="top"/>
    </xf>
    <xf numFmtId="0" fontId="0" fillId="0" borderId="0" xfId="0"/>
    <xf numFmtId="0" fontId="58" fillId="0" borderId="133" xfId="0" applyFont="1" applyBorder="1" applyAlignment="1">
      <alignment horizontal="left" vertical="top" wrapText="1"/>
    </xf>
    <xf numFmtId="0" fontId="59" fillId="0" borderId="133" xfId="0" applyFont="1" applyBorder="1" applyAlignment="1">
      <alignment wrapText="1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157" xfId="0" applyFont="1" applyBorder="1" applyAlignment="1">
      <alignment horizontal="left" wrapText="1"/>
    </xf>
    <xf numFmtId="0" fontId="13" fillId="0" borderId="133" xfId="0" applyFont="1" applyBorder="1" applyAlignment="1">
      <alignment horizontal="left" wrapText="1"/>
    </xf>
    <xf numFmtId="0" fontId="13" fillId="0" borderId="79" xfId="0" applyFont="1" applyBorder="1" applyAlignment="1">
      <alignment horizontal="left" wrapText="1"/>
    </xf>
    <xf numFmtId="0" fontId="13" fillId="0" borderId="8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6" fillId="0" borderId="39" xfId="0" applyFont="1" applyBorder="1" applyAlignment="1">
      <alignment horizontal="center" wrapText="1"/>
    </xf>
    <xf numFmtId="0" fontId="16" fillId="0" borderId="210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16" fillId="0" borderId="97" xfId="0" applyFont="1" applyBorder="1" applyAlignment="1">
      <alignment horizontal="center" wrapText="1"/>
    </xf>
    <xf numFmtId="0" fontId="16" fillId="0" borderId="99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0" fontId="31" fillId="0" borderId="155" xfId="0" applyFont="1" applyBorder="1" applyAlignment="1">
      <alignment horizontal="center"/>
    </xf>
    <xf numFmtId="0" fontId="31" fillId="0" borderId="99" xfId="0" applyFont="1" applyBorder="1" applyAlignment="1">
      <alignment horizontal="center"/>
    </xf>
    <xf numFmtId="0" fontId="31" fillId="0" borderId="190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16" fillId="0" borderId="216" xfId="0" applyFont="1" applyBorder="1" applyAlignment="1">
      <alignment horizontal="center"/>
    </xf>
    <xf numFmtId="0" fontId="16" fillId="0" borderId="16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0" borderId="133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</cellXfs>
  <cellStyles count="470">
    <cellStyle name="20 % - uthevingsfarge 1" xfId="439" xr:uid="{D130AEA2-D964-4D74-AF55-9D0AC66E395F}"/>
    <cellStyle name="20 % - uthevingsfarge 1_3-8-C Ernæringskartlegging" xfId="457" xr:uid="{44222EA3-2EE6-41B7-B16D-1A490416634D}"/>
    <cellStyle name="20 % - uthevingsfarge 2" xfId="440" xr:uid="{283125A9-F6B4-4A61-82FC-4C838CB196A9}"/>
    <cellStyle name="20 % - uthevingsfarge 2_3-8-C Ernæringskartlegging" xfId="458" xr:uid="{9B32A090-F620-4ACF-8049-7C70C16189FB}"/>
    <cellStyle name="20 % - uthevingsfarge 3" xfId="441" xr:uid="{6E6116DE-3A5E-4BD3-9D34-07743E66FD82}"/>
    <cellStyle name="20 % - uthevingsfarge 3_3-8-C Ernæringskartlegging" xfId="459" xr:uid="{D6B5D80C-1372-4E01-ACBD-297BCAC26678}"/>
    <cellStyle name="20 % - uthevingsfarge 4" xfId="442" xr:uid="{06512DAF-A899-4ECF-B837-E80BABE5BEC4}"/>
    <cellStyle name="20 % - uthevingsfarge 4_3-8-C Ernæringskartlegging" xfId="460" xr:uid="{BCABA9A0-3ECF-4F2E-8CB3-252DC387D000}"/>
    <cellStyle name="20 % - uthevingsfarge 5" xfId="443" xr:uid="{C92D8788-19D0-4401-9DAE-2FFB7E30C319}"/>
    <cellStyle name="20 % - uthevingsfarge 5_3-8-C Ernæringskartlegging" xfId="461" xr:uid="{DB9EA1A4-E04D-4128-87B1-2F121D946E08}"/>
    <cellStyle name="20 % - uthevingsfarge 6" xfId="444" xr:uid="{DBD9C37E-F4ED-4891-AACA-E34B86F451DB}"/>
    <cellStyle name="20 % - uthevingsfarge 6_3-8-C Ernæringskartlegging" xfId="462" xr:uid="{A2545CC1-41E2-4067-ABC7-6C41823C831E}"/>
    <cellStyle name="40 % - uthevingsfarge 1" xfId="445" xr:uid="{7360A3F6-6C6A-409C-9CE8-83A4F2F41F19}"/>
    <cellStyle name="40 % - uthevingsfarge 1_3-8-C Ernæringskartlegging" xfId="463" xr:uid="{58876E79-A18A-4685-89B6-1217A4FCDFC9}"/>
    <cellStyle name="40 % - uthevingsfarge 2" xfId="446" xr:uid="{59A1BD0D-25E2-4C8A-B64F-79091D4BAB72}"/>
    <cellStyle name="40 % - uthevingsfarge 2_3-8-C Ernæringskartlegging" xfId="464" xr:uid="{1B4E6089-A72B-4806-940C-70DB18FEAC72}"/>
    <cellStyle name="40 % - uthevingsfarge 3" xfId="447" xr:uid="{D23C4493-93CD-498F-AEF4-A37AFADFF46D}"/>
    <cellStyle name="40 % - uthevingsfarge 3_3-8-C Ernæringskartlegging" xfId="465" xr:uid="{002B850C-B5A7-4D98-B954-F00C5A9D23E3}"/>
    <cellStyle name="40 % - uthevingsfarge 4" xfId="448" xr:uid="{6BF13365-ED6D-4B11-9C01-9A3A13B501F8}"/>
    <cellStyle name="40 % - uthevingsfarge 4_3-8-C Ernæringskartlegging" xfId="466" xr:uid="{5B9AA8DA-96D8-44B5-81FE-93730F7FA0CD}"/>
    <cellStyle name="40 % - uthevingsfarge 5" xfId="449" xr:uid="{263135E6-9102-4649-AF64-46A8F308445B}"/>
    <cellStyle name="40 % - uthevingsfarge 5_3-8-C Ernæringskartlegging" xfId="467" xr:uid="{F8FC39E7-89DC-4AD2-A73F-BA68A6608A76}"/>
    <cellStyle name="40 % - uthevingsfarge 6" xfId="450" xr:uid="{C4D2B458-FEE1-4489-B191-A977380E49DA}"/>
    <cellStyle name="40 % - uthevingsfarge 6_3-8-C Ernæringskartlegging" xfId="468" xr:uid="{87BAFF18-CF73-4B7D-B498-FFED48C0C2DE}"/>
    <cellStyle name="60 % - uthevingsfarge 1" xfId="451" xr:uid="{07D83287-D0F4-4B9C-A893-4482D7BA3E37}"/>
    <cellStyle name="60 % - uthevingsfarge 2" xfId="452" xr:uid="{80C60986-4586-48EA-B540-CAD71AFFD69A}"/>
    <cellStyle name="60 % - uthevingsfarge 3" xfId="453" xr:uid="{7077F625-58A3-49F8-A707-338EF03063DE}"/>
    <cellStyle name="60 % - uthevingsfarge 4" xfId="454" xr:uid="{0A3F6DF8-4233-433D-BECE-B7ED0C08613E}"/>
    <cellStyle name="60 % - uthevingsfarge 5" xfId="455" xr:uid="{39BA9573-4893-457A-B944-AE186D72755F}"/>
    <cellStyle name="60 % - uthevingsfarge 6" xfId="456" xr:uid="{684407C0-C9C5-4CBA-BCE6-9A9024A55236}"/>
    <cellStyle name="cf1" xfId="3" xr:uid="{00000000-0005-0000-0000-000000000000}"/>
    <cellStyle name="Hyperkobling 2" xfId="37" xr:uid="{00000000-0005-0000-0000-000001000000}"/>
    <cellStyle name="Komma" xfId="1" builtinId="3" customBuiltin="1"/>
    <cellStyle name="Komma 2" xfId="13" xr:uid="{00000000-0005-0000-0000-000003000000}"/>
    <cellStyle name="Komma 3" xfId="18" xr:uid="{00000000-0005-0000-0000-000004000000}"/>
    <cellStyle name="Normal" xfId="0" builtinId="0" customBuiltin="1"/>
    <cellStyle name="Normal 10" xfId="44" xr:uid="{00000000-0005-0000-0000-000006000000}"/>
    <cellStyle name="Normal 10 2" xfId="58" xr:uid="{00000000-0005-0000-0000-000007000000}"/>
    <cellStyle name="Normal 10 2 2" xfId="138" xr:uid="{00000000-0005-0000-0000-000008000000}"/>
    <cellStyle name="Normal 10 3" xfId="146" xr:uid="{00000000-0005-0000-0000-000009000000}"/>
    <cellStyle name="Normal 10 3 2" xfId="179" xr:uid="{00000000-0005-0000-0000-00000A000000}"/>
    <cellStyle name="Normal 10 4" xfId="113" xr:uid="{00000000-0005-0000-0000-00000B000000}"/>
    <cellStyle name="Normal 10 4 2" xfId="208" xr:uid="{00000000-0005-0000-0000-00000C000000}"/>
    <cellStyle name="Normal 10 4 3" xfId="264" xr:uid="{00000000-0005-0000-0000-00000D000000}"/>
    <cellStyle name="Normal 10 4 4" xfId="336" xr:uid="{00000000-0005-0000-0000-00000E000000}"/>
    <cellStyle name="Normal 10 4 5" xfId="409" xr:uid="{00000000-0005-0000-0000-00000F000000}"/>
    <cellStyle name="Normal 11" xfId="9" xr:uid="{00000000-0005-0000-0000-000010000000}"/>
    <cellStyle name="Normal 11 2" xfId="107" xr:uid="{00000000-0005-0000-0000-000011000000}"/>
    <cellStyle name="Normal 11 3" xfId="298" xr:uid="{00000000-0005-0000-0000-000012000000}"/>
    <cellStyle name="Normal 11 4" xfId="375" xr:uid="{00000000-0005-0000-0000-000013000000}"/>
    <cellStyle name="Normal 12" xfId="60" xr:uid="{00000000-0005-0000-0000-000014000000}"/>
    <cellStyle name="Normal 12 2" xfId="299" xr:uid="{00000000-0005-0000-0000-000015000000}"/>
    <cellStyle name="Normal 12 3" xfId="344" xr:uid="{00000000-0005-0000-0000-000016000000}"/>
    <cellStyle name="Normal 13" xfId="82" xr:uid="{00000000-0005-0000-0000-000017000000}"/>
    <cellStyle name="Normal 14" xfId="180" xr:uid="{00000000-0005-0000-0000-000018000000}"/>
    <cellStyle name="Normal 15" xfId="236" xr:uid="{00000000-0005-0000-0000-000019000000}"/>
    <cellStyle name="Normal 16" xfId="307" xr:uid="{00000000-0005-0000-0000-00001A000000}"/>
    <cellStyle name="Normal 17" xfId="381" xr:uid="{00000000-0005-0000-0000-00001B000000}"/>
    <cellStyle name="Normal 18" xfId="438" xr:uid="{00000000-0005-0000-0000-00001C000000}"/>
    <cellStyle name="Normal 2" xfId="4" xr:uid="{00000000-0005-0000-0000-00001D000000}"/>
    <cellStyle name="Normal 2 2" xfId="38" xr:uid="{00000000-0005-0000-0000-00001E000000}"/>
    <cellStyle name="Normal 2 2 2" xfId="75" xr:uid="{00000000-0005-0000-0000-00001F000000}"/>
    <cellStyle name="Normal 2 2 2 2" xfId="120" xr:uid="{00000000-0005-0000-0000-000020000000}"/>
    <cellStyle name="Normal 2 2 2 3" xfId="296" xr:uid="{00000000-0005-0000-0000-000021000000}"/>
    <cellStyle name="Normal 2 2 2 4" xfId="380" xr:uid="{00000000-0005-0000-0000-000022000000}"/>
    <cellStyle name="Normal 2 2 3" xfId="98" xr:uid="{00000000-0005-0000-0000-000023000000}"/>
    <cellStyle name="Normal 2 2 4" xfId="195" xr:uid="{00000000-0005-0000-0000-000024000000}"/>
    <cellStyle name="Normal 2 2 5" xfId="251" xr:uid="{00000000-0005-0000-0000-000025000000}"/>
    <cellStyle name="Normal 2 2 6" xfId="323" xr:uid="{00000000-0005-0000-0000-000026000000}"/>
    <cellStyle name="Normal 2 2 7" xfId="396" xr:uid="{00000000-0005-0000-0000-000027000000}"/>
    <cellStyle name="Normal 2 3" xfId="15" xr:uid="{00000000-0005-0000-0000-000028000000}"/>
    <cellStyle name="Normal 2 3 2" xfId="119" xr:uid="{00000000-0005-0000-0000-000029000000}"/>
    <cellStyle name="Normal 2 4" xfId="128" xr:uid="{00000000-0005-0000-0000-00002A000000}"/>
    <cellStyle name="Normal 3" xfId="10" xr:uid="{00000000-0005-0000-0000-00002B000000}"/>
    <cellStyle name="Normal 3 2" xfId="19" xr:uid="{00000000-0005-0000-0000-00002C000000}"/>
    <cellStyle name="Normal 3 2 2" xfId="130" xr:uid="{00000000-0005-0000-0000-00002D000000}"/>
    <cellStyle name="Normal 3 2 3" xfId="109" xr:uid="{00000000-0005-0000-0000-00002E000000}"/>
    <cellStyle name="Normal 3 2 3 2" xfId="205" xr:uid="{00000000-0005-0000-0000-00002F000000}"/>
    <cellStyle name="Normal 3 2 3 3" xfId="261" xr:uid="{00000000-0005-0000-0000-000030000000}"/>
    <cellStyle name="Normal 3 2 3 4" xfId="333" xr:uid="{00000000-0005-0000-0000-000031000000}"/>
    <cellStyle name="Normal 3 2 3 5" xfId="406" xr:uid="{00000000-0005-0000-0000-000032000000}"/>
    <cellStyle name="Normal 3 3" xfId="52" xr:uid="{00000000-0005-0000-0000-000033000000}"/>
    <cellStyle name="Normal 3 3 2" xfId="117" xr:uid="{00000000-0005-0000-0000-000034000000}"/>
    <cellStyle name="Normal 3 3 3" xfId="378" xr:uid="{00000000-0005-0000-0000-000035000000}"/>
    <cellStyle name="Normal 3 4" xfId="127" xr:uid="{00000000-0005-0000-0000-000036000000}"/>
    <cellStyle name="Normal 3 5" xfId="139" xr:uid="{00000000-0005-0000-0000-000037000000}"/>
    <cellStyle name="Normal 3 5 2" xfId="177" xr:uid="{00000000-0005-0000-0000-000038000000}"/>
    <cellStyle name="Normal 3 6" xfId="106" xr:uid="{00000000-0005-0000-0000-000039000000}"/>
    <cellStyle name="Normal 3 6 2" xfId="203" xr:uid="{00000000-0005-0000-0000-00003A000000}"/>
    <cellStyle name="Normal 3 6 3" xfId="259" xr:uid="{00000000-0005-0000-0000-00003B000000}"/>
    <cellStyle name="Normal 3 6 4" xfId="331" xr:uid="{00000000-0005-0000-0000-00003C000000}"/>
    <cellStyle name="Normal 3 6 5" xfId="404" xr:uid="{00000000-0005-0000-0000-00003D000000}"/>
    <cellStyle name="Normal 4" xfId="20" xr:uid="{00000000-0005-0000-0000-00003E000000}"/>
    <cellStyle name="Normal 4 10" xfId="83" xr:uid="{00000000-0005-0000-0000-00003F000000}"/>
    <cellStyle name="Normal 4 11" xfId="181" xr:uid="{00000000-0005-0000-0000-000040000000}"/>
    <cellStyle name="Normal 4 12" xfId="237" xr:uid="{00000000-0005-0000-0000-000041000000}"/>
    <cellStyle name="Normal 4 13" xfId="309" xr:uid="{00000000-0005-0000-0000-000042000000}"/>
    <cellStyle name="Normal 4 14" xfId="382" xr:uid="{00000000-0005-0000-0000-000043000000}"/>
    <cellStyle name="Normal 4 2" xfId="22" xr:uid="{00000000-0005-0000-0000-000044000000}"/>
    <cellStyle name="Normal 4 2 10" xfId="239" xr:uid="{00000000-0005-0000-0000-000045000000}"/>
    <cellStyle name="Normal 4 2 11" xfId="311" xr:uid="{00000000-0005-0000-0000-000046000000}"/>
    <cellStyle name="Normal 4 2 12" xfId="384" xr:uid="{00000000-0005-0000-0000-000047000000}"/>
    <cellStyle name="Normal 4 2 2" xfId="30" xr:uid="{00000000-0005-0000-0000-000048000000}"/>
    <cellStyle name="Normal 4 2 2 2" xfId="69" xr:uid="{00000000-0005-0000-0000-000049000000}"/>
    <cellStyle name="Normal 4 2 2 2 2" xfId="165" xr:uid="{00000000-0005-0000-0000-00004A000000}"/>
    <cellStyle name="Normal 4 2 2 2 3" xfId="230" xr:uid="{00000000-0005-0000-0000-00004B000000}"/>
    <cellStyle name="Normal 4 2 2 2 4" xfId="286" xr:uid="{00000000-0005-0000-0000-00004C000000}"/>
    <cellStyle name="Normal 4 2 2 2 5" xfId="363" xr:uid="{00000000-0005-0000-0000-00004D000000}"/>
    <cellStyle name="Normal 4 2 2 2 6" xfId="431" xr:uid="{00000000-0005-0000-0000-00004E000000}"/>
    <cellStyle name="Normal 4 2 2 3" xfId="92" xr:uid="{00000000-0005-0000-0000-00004F000000}"/>
    <cellStyle name="Normal 4 2 2 4" xfId="189" xr:uid="{00000000-0005-0000-0000-000050000000}"/>
    <cellStyle name="Normal 4 2 2 5" xfId="245" xr:uid="{00000000-0005-0000-0000-000051000000}"/>
    <cellStyle name="Normal 4 2 2 6" xfId="317" xr:uid="{00000000-0005-0000-0000-000052000000}"/>
    <cellStyle name="Normal 4 2 2 7" xfId="390" xr:uid="{00000000-0005-0000-0000-000053000000}"/>
    <cellStyle name="Normal 4 2 3" xfId="34" xr:uid="{00000000-0005-0000-0000-000054000000}"/>
    <cellStyle name="Normal 4 2 3 2" xfId="73" xr:uid="{00000000-0005-0000-0000-000055000000}"/>
    <cellStyle name="Normal 4 2 3 2 2" xfId="306" xr:uid="{00000000-0005-0000-0000-000056000000}"/>
    <cellStyle name="Normal 4 2 3 2 3" xfId="369" xr:uid="{00000000-0005-0000-0000-000057000000}"/>
    <cellStyle name="Normal 4 2 3 3" xfId="96" xr:uid="{00000000-0005-0000-0000-000058000000}"/>
    <cellStyle name="Normal 4 2 3 4" xfId="193" xr:uid="{00000000-0005-0000-0000-000059000000}"/>
    <cellStyle name="Normal 4 2 3 5" xfId="249" xr:uid="{00000000-0005-0000-0000-00005A000000}"/>
    <cellStyle name="Normal 4 2 3 6" xfId="321" xr:uid="{00000000-0005-0000-0000-00005B000000}"/>
    <cellStyle name="Normal 4 2 3 7" xfId="394" xr:uid="{00000000-0005-0000-0000-00005C000000}"/>
    <cellStyle name="Normal 4 2 4" xfId="63" xr:uid="{00000000-0005-0000-0000-00005D000000}"/>
    <cellStyle name="Normal 4 2 4 2" xfId="150" xr:uid="{00000000-0005-0000-0000-00005E000000}"/>
    <cellStyle name="Normal 4 2 4 3" xfId="215" xr:uid="{00000000-0005-0000-0000-00005F000000}"/>
    <cellStyle name="Normal 4 2 4 4" xfId="271" xr:uid="{00000000-0005-0000-0000-000060000000}"/>
    <cellStyle name="Normal 4 2 4 5" xfId="348" xr:uid="{00000000-0005-0000-0000-000061000000}"/>
    <cellStyle name="Normal 4 2 4 6" xfId="416" xr:uid="{00000000-0005-0000-0000-000062000000}"/>
    <cellStyle name="Normal 4 2 5" xfId="161" xr:uid="{00000000-0005-0000-0000-000063000000}"/>
    <cellStyle name="Normal 4 2 5 2" xfId="226" xr:uid="{00000000-0005-0000-0000-000064000000}"/>
    <cellStyle name="Normal 4 2 5 3" xfId="282" xr:uid="{00000000-0005-0000-0000-000065000000}"/>
    <cellStyle name="Normal 4 2 5 4" xfId="359" xr:uid="{00000000-0005-0000-0000-000066000000}"/>
    <cellStyle name="Normal 4 2 5 5" xfId="427" xr:uid="{00000000-0005-0000-0000-000067000000}"/>
    <cellStyle name="Normal 4 2 6" xfId="169" xr:uid="{00000000-0005-0000-0000-000068000000}"/>
    <cellStyle name="Normal 4 2 6 2" xfId="234" xr:uid="{00000000-0005-0000-0000-000069000000}"/>
    <cellStyle name="Normal 4 2 6 3" xfId="290" xr:uid="{00000000-0005-0000-0000-00006A000000}"/>
    <cellStyle name="Normal 4 2 6 4" xfId="367" xr:uid="{00000000-0005-0000-0000-00006B000000}"/>
    <cellStyle name="Normal 4 2 6 5" xfId="435" xr:uid="{00000000-0005-0000-0000-00006C000000}"/>
    <cellStyle name="Normal 4 2 7" xfId="155" xr:uid="{00000000-0005-0000-0000-00006D000000}"/>
    <cellStyle name="Normal 4 2 7 2" xfId="220" xr:uid="{00000000-0005-0000-0000-00006E000000}"/>
    <cellStyle name="Normal 4 2 7 3" xfId="276" xr:uid="{00000000-0005-0000-0000-00006F000000}"/>
    <cellStyle name="Normal 4 2 7 4" xfId="353" xr:uid="{00000000-0005-0000-0000-000070000000}"/>
    <cellStyle name="Normal 4 2 7 5" xfId="421" xr:uid="{00000000-0005-0000-0000-000071000000}"/>
    <cellStyle name="Normal 4 2 8" xfId="85" xr:uid="{00000000-0005-0000-0000-000072000000}"/>
    <cellStyle name="Normal 4 2 9" xfId="183" xr:uid="{00000000-0005-0000-0000-000073000000}"/>
    <cellStyle name="Normal 4 2_MAL2T-2014A.XLS" xfId="171" xr:uid="{00000000-0005-0000-0000-000074000000}"/>
    <cellStyle name="Normal 4 3" xfId="25" xr:uid="{00000000-0005-0000-0000-000075000000}"/>
    <cellStyle name="Normal 4 3 10" xfId="387" xr:uid="{00000000-0005-0000-0000-000076000000}"/>
    <cellStyle name="Normal 4 3 2" xfId="47" xr:uid="{00000000-0005-0000-0000-000077000000}"/>
    <cellStyle name="Normal 4 3 2 2" xfId="78" xr:uid="{00000000-0005-0000-0000-000078000000}"/>
    <cellStyle name="Normal 4 3 2 2 2" xfId="163" xr:uid="{00000000-0005-0000-0000-000079000000}"/>
    <cellStyle name="Normal 4 3 2 2 3" xfId="228" xr:uid="{00000000-0005-0000-0000-00007A000000}"/>
    <cellStyle name="Normal 4 3 2 2 4" xfId="284" xr:uid="{00000000-0005-0000-0000-00007B000000}"/>
    <cellStyle name="Normal 4 3 2 2 5" xfId="361" xr:uid="{00000000-0005-0000-0000-00007C000000}"/>
    <cellStyle name="Normal 4 3 2 2 6" xfId="429" xr:uid="{00000000-0005-0000-0000-00007D000000}"/>
    <cellStyle name="Normal 4 3 2 3" xfId="101" xr:uid="{00000000-0005-0000-0000-00007E000000}"/>
    <cellStyle name="Normal 4 3 2 4" xfId="198" xr:uid="{00000000-0005-0000-0000-00007F000000}"/>
    <cellStyle name="Normal 4 3 2 5" xfId="254" xr:uid="{00000000-0005-0000-0000-000080000000}"/>
    <cellStyle name="Normal 4 3 2 6" xfId="326" xr:uid="{00000000-0005-0000-0000-000081000000}"/>
    <cellStyle name="Normal 4 3 2 7" xfId="399" xr:uid="{00000000-0005-0000-0000-000082000000}"/>
    <cellStyle name="Normal 4 3 3" xfId="66" xr:uid="{00000000-0005-0000-0000-000083000000}"/>
    <cellStyle name="Normal 4 3 3 2" xfId="147" xr:uid="{00000000-0005-0000-0000-000084000000}"/>
    <cellStyle name="Normal 4 3 3 3" xfId="212" xr:uid="{00000000-0005-0000-0000-000085000000}"/>
    <cellStyle name="Normal 4 3 3 4" xfId="268" xr:uid="{00000000-0005-0000-0000-000086000000}"/>
    <cellStyle name="Normal 4 3 3 5" xfId="345" xr:uid="{00000000-0005-0000-0000-000087000000}"/>
    <cellStyle name="Normal 4 3 3 6" xfId="413" xr:uid="{00000000-0005-0000-0000-000088000000}"/>
    <cellStyle name="Normal 4 3 4" xfId="152" xr:uid="{00000000-0005-0000-0000-000089000000}"/>
    <cellStyle name="Normal 4 3 4 2" xfId="217" xr:uid="{00000000-0005-0000-0000-00008A000000}"/>
    <cellStyle name="Normal 4 3 4 3" xfId="273" xr:uid="{00000000-0005-0000-0000-00008B000000}"/>
    <cellStyle name="Normal 4 3 4 4" xfId="350" xr:uid="{00000000-0005-0000-0000-00008C000000}"/>
    <cellStyle name="Normal 4 3 4 5" xfId="418" xr:uid="{00000000-0005-0000-0000-00008D000000}"/>
    <cellStyle name="Normal 4 3 5" xfId="158" xr:uid="{00000000-0005-0000-0000-00008E000000}"/>
    <cellStyle name="Normal 4 3 5 2" xfId="223" xr:uid="{00000000-0005-0000-0000-00008F000000}"/>
    <cellStyle name="Normal 4 3 5 3" xfId="279" xr:uid="{00000000-0005-0000-0000-000090000000}"/>
    <cellStyle name="Normal 4 3 5 4" xfId="356" xr:uid="{00000000-0005-0000-0000-000091000000}"/>
    <cellStyle name="Normal 4 3 5 5" xfId="424" xr:uid="{00000000-0005-0000-0000-000092000000}"/>
    <cellStyle name="Normal 4 3 6" xfId="88" xr:uid="{00000000-0005-0000-0000-000093000000}"/>
    <cellStyle name="Normal 4 3 7" xfId="186" xr:uid="{00000000-0005-0000-0000-000094000000}"/>
    <cellStyle name="Normal 4 3 8" xfId="242" xr:uid="{00000000-0005-0000-0000-000095000000}"/>
    <cellStyle name="Normal 4 3 9" xfId="314" xr:uid="{00000000-0005-0000-0000-000096000000}"/>
    <cellStyle name="Normal 4 3_MAL2T-2014A.XLS" xfId="172" xr:uid="{00000000-0005-0000-0000-000097000000}"/>
    <cellStyle name="Normal 4 4" xfId="26" xr:uid="{00000000-0005-0000-0000-000098000000}"/>
    <cellStyle name="Normal 4 4 2" xfId="49" xr:uid="{00000000-0005-0000-0000-000099000000}"/>
    <cellStyle name="Normal 4 4 2 2" xfId="80" xr:uid="{00000000-0005-0000-0000-00009A000000}"/>
    <cellStyle name="Normal 4 4 2 2 2" xfId="305" xr:uid="{00000000-0005-0000-0000-00009B000000}"/>
    <cellStyle name="Normal 4 4 2 2 3" xfId="373" xr:uid="{00000000-0005-0000-0000-00009C000000}"/>
    <cellStyle name="Normal 4 4 2 3" xfId="103" xr:uid="{00000000-0005-0000-0000-00009D000000}"/>
    <cellStyle name="Normal 4 4 2 4" xfId="200" xr:uid="{00000000-0005-0000-0000-00009E000000}"/>
    <cellStyle name="Normal 4 4 2 5" xfId="256" xr:uid="{00000000-0005-0000-0000-00009F000000}"/>
    <cellStyle name="Normal 4 4 2 6" xfId="328" xr:uid="{00000000-0005-0000-0000-0000A0000000}"/>
    <cellStyle name="Normal 4 4 2 7" xfId="401" xr:uid="{00000000-0005-0000-0000-0000A1000000}"/>
    <cellStyle name="Normal 4 4 3" xfId="67" xr:uid="{00000000-0005-0000-0000-0000A2000000}"/>
    <cellStyle name="Normal 4 4 3 2" xfId="304" xr:uid="{00000000-0005-0000-0000-0000A3000000}"/>
    <cellStyle name="Normal 4 4 3 3" xfId="342" xr:uid="{00000000-0005-0000-0000-0000A4000000}"/>
    <cellStyle name="Normal 4 4 4" xfId="89" xr:uid="{00000000-0005-0000-0000-0000A5000000}"/>
    <cellStyle name="Normal 4 4 5" xfId="187" xr:uid="{00000000-0005-0000-0000-0000A6000000}"/>
    <cellStyle name="Normal 4 4 6" xfId="243" xr:uid="{00000000-0005-0000-0000-0000A7000000}"/>
    <cellStyle name="Normal 4 4 7" xfId="315" xr:uid="{00000000-0005-0000-0000-0000A8000000}"/>
    <cellStyle name="Normal 4 4 8" xfId="388" xr:uid="{00000000-0005-0000-0000-0000A9000000}"/>
    <cellStyle name="Normal 4 5" xfId="32" xr:uid="{00000000-0005-0000-0000-0000AA000000}"/>
    <cellStyle name="Normal 4 5 2" xfId="71" xr:uid="{00000000-0005-0000-0000-0000AB000000}"/>
    <cellStyle name="Normal 4 5 2 2" xfId="297" xr:uid="{00000000-0005-0000-0000-0000AC000000}"/>
    <cellStyle name="Normal 4 5 2 3" xfId="371" xr:uid="{00000000-0005-0000-0000-0000AD000000}"/>
    <cellStyle name="Normal 4 5 3" xfId="94" xr:uid="{00000000-0005-0000-0000-0000AE000000}"/>
    <cellStyle name="Normal 4 5 4" xfId="191" xr:uid="{00000000-0005-0000-0000-0000AF000000}"/>
    <cellStyle name="Normal 4 5 5" xfId="247" xr:uid="{00000000-0005-0000-0000-0000B0000000}"/>
    <cellStyle name="Normal 4 5 6" xfId="319" xr:uid="{00000000-0005-0000-0000-0000B1000000}"/>
    <cellStyle name="Normal 4 5 7" xfId="392" xr:uid="{00000000-0005-0000-0000-0000B2000000}"/>
    <cellStyle name="Normal 4 6" xfId="61" xr:uid="{00000000-0005-0000-0000-0000B3000000}"/>
    <cellStyle name="Normal 4 6 2" xfId="148" xr:uid="{00000000-0005-0000-0000-0000B4000000}"/>
    <cellStyle name="Normal 4 6 3" xfId="213" xr:uid="{00000000-0005-0000-0000-0000B5000000}"/>
    <cellStyle name="Normal 4 6 4" xfId="269" xr:uid="{00000000-0005-0000-0000-0000B6000000}"/>
    <cellStyle name="Normal 4 6 5" xfId="346" xr:uid="{00000000-0005-0000-0000-0000B7000000}"/>
    <cellStyle name="Normal 4 6 6" xfId="414" xr:uid="{00000000-0005-0000-0000-0000B8000000}"/>
    <cellStyle name="Normal 4 7" xfId="159" xr:uid="{00000000-0005-0000-0000-0000B9000000}"/>
    <cellStyle name="Normal 4 7 2" xfId="224" xr:uid="{00000000-0005-0000-0000-0000BA000000}"/>
    <cellStyle name="Normal 4 7 3" xfId="280" xr:uid="{00000000-0005-0000-0000-0000BB000000}"/>
    <cellStyle name="Normal 4 7 4" xfId="357" xr:uid="{00000000-0005-0000-0000-0000BC000000}"/>
    <cellStyle name="Normal 4 7 5" xfId="425" xr:uid="{00000000-0005-0000-0000-0000BD000000}"/>
    <cellStyle name="Normal 4 8" xfId="167" xr:uid="{00000000-0005-0000-0000-0000BE000000}"/>
    <cellStyle name="Normal 4 8 2" xfId="232" xr:uid="{00000000-0005-0000-0000-0000BF000000}"/>
    <cellStyle name="Normal 4 8 3" xfId="288" xr:uid="{00000000-0005-0000-0000-0000C0000000}"/>
    <cellStyle name="Normal 4 8 4" xfId="365" xr:uid="{00000000-0005-0000-0000-0000C1000000}"/>
    <cellStyle name="Normal 4 8 5" xfId="433" xr:uid="{00000000-0005-0000-0000-0000C2000000}"/>
    <cellStyle name="Normal 4 9" xfId="153" xr:uid="{00000000-0005-0000-0000-0000C3000000}"/>
    <cellStyle name="Normal 4 9 2" xfId="218" xr:uid="{00000000-0005-0000-0000-0000C4000000}"/>
    <cellStyle name="Normal 4 9 3" xfId="274" xr:uid="{00000000-0005-0000-0000-0000C5000000}"/>
    <cellStyle name="Normal 4 9 4" xfId="351" xr:uid="{00000000-0005-0000-0000-0000C6000000}"/>
    <cellStyle name="Normal 4 9 5" xfId="419" xr:uid="{00000000-0005-0000-0000-0000C7000000}"/>
    <cellStyle name="Normal 4_MAL1K-2014A.XLS" xfId="39" xr:uid="{00000000-0005-0000-0000-0000C8000000}"/>
    <cellStyle name="Normal 5" xfId="16" xr:uid="{00000000-0005-0000-0000-0000C9000000}"/>
    <cellStyle name="Normal 5 2" xfId="29" xr:uid="{00000000-0005-0000-0000-0000CA000000}"/>
    <cellStyle name="Normal 5 2 2" xfId="53" xr:uid="{00000000-0005-0000-0000-0000CB000000}"/>
    <cellStyle name="Normal 5 2 2 2" xfId="133" xr:uid="{00000000-0005-0000-0000-0000CC000000}"/>
    <cellStyle name="Normal 5 2 3" xfId="141" xr:uid="{00000000-0005-0000-0000-0000CD000000}"/>
    <cellStyle name="Normal 5 2 3 2" xfId="176" xr:uid="{00000000-0005-0000-0000-0000CE000000}"/>
    <cellStyle name="Normal 5 2 4" xfId="108" xr:uid="{00000000-0005-0000-0000-0000CF000000}"/>
    <cellStyle name="Normal 5 2 4 2" xfId="204" xr:uid="{00000000-0005-0000-0000-0000D0000000}"/>
    <cellStyle name="Normal 5 2 4 3" xfId="260" xr:uid="{00000000-0005-0000-0000-0000D1000000}"/>
    <cellStyle name="Normal 5 2 4 4" xfId="332" xr:uid="{00000000-0005-0000-0000-0000D2000000}"/>
    <cellStyle name="Normal 5 2 4 5" xfId="405" xr:uid="{00000000-0005-0000-0000-0000D3000000}"/>
    <cellStyle name="Normal 5 3" xfId="36" xr:uid="{00000000-0005-0000-0000-0000D4000000}"/>
    <cellStyle name="Normal 5 4" xfId="45" xr:uid="{00000000-0005-0000-0000-0000D5000000}"/>
    <cellStyle name="Normal 5 4 2" xfId="76" xr:uid="{00000000-0005-0000-0000-0000D6000000}"/>
    <cellStyle name="Normal 5 4 2 2" xfId="294" xr:uid="{00000000-0005-0000-0000-0000D7000000}"/>
    <cellStyle name="Normal 5 4 2 3" xfId="377" xr:uid="{00000000-0005-0000-0000-0000D8000000}"/>
    <cellStyle name="Normal 5 4 3" xfId="99" xr:uid="{00000000-0005-0000-0000-0000D9000000}"/>
    <cellStyle name="Normal 5 4 4" xfId="196" xr:uid="{00000000-0005-0000-0000-0000DA000000}"/>
    <cellStyle name="Normal 5 4 5" xfId="252" xr:uid="{00000000-0005-0000-0000-0000DB000000}"/>
    <cellStyle name="Normal 5 4 6" xfId="324" xr:uid="{00000000-0005-0000-0000-0000DC000000}"/>
    <cellStyle name="Normal 5 4 7" xfId="397" xr:uid="{00000000-0005-0000-0000-0000DD000000}"/>
    <cellStyle name="Normal 5 5" xfId="51" xr:uid="{00000000-0005-0000-0000-0000DE000000}"/>
    <cellStyle name="Normal 5 5 2" xfId="129" xr:uid="{00000000-0005-0000-0000-0000DF000000}"/>
    <cellStyle name="Normal 5 6" xfId="140" xr:uid="{00000000-0005-0000-0000-0000E0000000}"/>
    <cellStyle name="Normal 5 6 2" xfId="174" xr:uid="{00000000-0005-0000-0000-0000E1000000}"/>
    <cellStyle name="Normal 6" xfId="40" xr:uid="{00000000-0005-0000-0000-0000E2000000}"/>
    <cellStyle name="Normal 6 2" xfId="54" xr:uid="{00000000-0005-0000-0000-0000E3000000}"/>
    <cellStyle name="Normal 6 2 2" xfId="112" xr:uid="{00000000-0005-0000-0000-0000E4000000}"/>
    <cellStyle name="Normal 6 2 3" xfId="207" xr:uid="{00000000-0005-0000-0000-0000E5000000}"/>
    <cellStyle name="Normal 6 2 4" xfId="263" xr:uid="{00000000-0005-0000-0000-0000E6000000}"/>
    <cellStyle name="Normal 6 2 5" xfId="335" xr:uid="{00000000-0005-0000-0000-0000E7000000}"/>
    <cellStyle name="Normal 6 2 6" xfId="341" xr:uid="{00000000-0005-0000-0000-0000E8000000}"/>
    <cellStyle name="Normal 6 2 7" xfId="408" xr:uid="{00000000-0005-0000-0000-0000E9000000}"/>
    <cellStyle name="Normal 6 3" xfId="134" xr:uid="{00000000-0005-0000-0000-0000EA000000}"/>
    <cellStyle name="Normal 6 4" xfId="142" xr:uid="{00000000-0005-0000-0000-0000EB000000}"/>
    <cellStyle name="Normal 6 4 2" xfId="91" xr:uid="{00000000-0005-0000-0000-0000EC000000}"/>
    <cellStyle name="Normal 6 5" xfId="105" xr:uid="{00000000-0005-0000-0000-0000ED000000}"/>
    <cellStyle name="Normal 6 5 2" xfId="202" xr:uid="{00000000-0005-0000-0000-0000EE000000}"/>
    <cellStyle name="Normal 6 5 3" xfId="258" xr:uid="{00000000-0005-0000-0000-0000EF000000}"/>
    <cellStyle name="Normal 6 5 4" xfId="330" xr:uid="{00000000-0005-0000-0000-0000F0000000}"/>
    <cellStyle name="Normal 6 5 5" xfId="403" xr:uid="{00000000-0005-0000-0000-0000F1000000}"/>
    <cellStyle name="Normal 7" xfId="42" xr:uid="{00000000-0005-0000-0000-0000F2000000}"/>
    <cellStyle name="Normal 7 2" xfId="56" xr:uid="{00000000-0005-0000-0000-0000F3000000}"/>
    <cellStyle name="Normal 7 2 2" xfId="136" xr:uid="{00000000-0005-0000-0000-0000F4000000}"/>
    <cellStyle name="Normal 7 3" xfId="144" xr:uid="{00000000-0005-0000-0000-0000F5000000}"/>
    <cellStyle name="Normal 7 3 2" xfId="175" xr:uid="{00000000-0005-0000-0000-0000F6000000}"/>
    <cellStyle name="Normal 7 4" xfId="110" xr:uid="{00000000-0005-0000-0000-0000F7000000}"/>
    <cellStyle name="Normal 7 4 2" xfId="206" xr:uid="{00000000-0005-0000-0000-0000F8000000}"/>
    <cellStyle name="Normal 7 4 3" xfId="262" xr:uid="{00000000-0005-0000-0000-0000F9000000}"/>
    <cellStyle name="Normal 7 4 4" xfId="334" xr:uid="{00000000-0005-0000-0000-0000FA000000}"/>
    <cellStyle name="Normal 7 4 5" xfId="407" xr:uid="{00000000-0005-0000-0000-0000FB000000}"/>
    <cellStyle name="Normal 8" xfId="43" xr:uid="{00000000-0005-0000-0000-0000FC000000}"/>
    <cellStyle name="Normal 8 2" xfId="57" xr:uid="{00000000-0005-0000-0000-0000FD000000}"/>
    <cellStyle name="Normal 8 2 2" xfId="126" xr:uid="{00000000-0005-0000-0000-0000FE000000}"/>
    <cellStyle name="Normal 8 2 3" xfId="374" xr:uid="{00000000-0005-0000-0000-0000FF000000}"/>
    <cellStyle name="Normal 8 3" xfId="124" xr:uid="{00000000-0005-0000-0000-000000010000}"/>
    <cellStyle name="Normal 8 4" xfId="137" xr:uid="{00000000-0005-0000-0000-000001010000}"/>
    <cellStyle name="Normal 8 5" xfId="145" xr:uid="{00000000-0005-0000-0000-000002010000}"/>
    <cellStyle name="Normal 8 5 2" xfId="173" xr:uid="{00000000-0005-0000-0000-000003010000}"/>
    <cellStyle name="Normal 8 6" xfId="115" xr:uid="{00000000-0005-0000-0000-000004010000}"/>
    <cellStyle name="Normal 9" xfId="41" xr:uid="{00000000-0005-0000-0000-000005010000}"/>
    <cellStyle name="Normal 9 2" xfId="55" xr:uid="{00000000-0005-0000-0000-000006010000}"/>
    <cellStyle name="Normal 9 2 2" xfId="135" xr:uid="{00000000-0005-0000-0000-000007010000}"/>
    <cellStyle name="Normal 9 3" xfId="143" xr:uid="{00000000-0005-0000-0000-000008010000}"/>
    <cellStyle name="Normal 9 3 2" xfId="178" xr:uid="{00000000-0005-0000-0000-000009010000}"/>
    <cellStyle name="Normal 9 4" xfId="114" xr:uid="{00000000-0005-0000-0000-00000A010000}"/>
    <cellStyle name="Normal 9 4 2" xfId="209" xr:uid="{00000000-0005-0000-0000-00000B010000}"/>
    <cellStyle name="Normal 9 4 3" xfId="265" xr:uid="{00000000-0005-0000-0000-00000C010000}"/>
    <cellStyle name="Normal 9 4 4" xfId="337" xr:uid="{00000000-0005-0000-0000-00000D010000}"/>
    <cellStyle name="Normal 9 4 5" xfId="410" xr:uid="{00000000-0005-0000-0000-00000E010000}"/>
    <cellStyle name="Normal_IN9813" xfId="469" xr:uid="{D6F77497-BF8B-4FCF-8429-18573B91A06E}"/>
    <cellStyle name="Normal_IN9828" xfId="7" xr:uid="{00000000-0005-0000-0000-00000F010000}"/>
    <cellStyle name="Normal_SO02ny 2" xfId="59" xr:uid="{00000000-0005-0000-0000-000010010000}"/>
    <cellStyle name="Prosent" xfId="2" builtinId="5" customBuiltin="1"/>
    <cellStyle name="Prosent 10" xfId="316" xr:uid="{00000000-0005-0000-0000-000013010000}"/>
    <cellStyle name="Prosent 11" xfId="389" xr:uid="{00000000-0005-0000-0000-000014010000}"/>
    <cellStyle name="Prosent 13" xfId="437" xr:uid="{00000000-0005-0000-0000-000015010000}"/>
    <cellStyle name="Prosent 2" xfId="5" xr:uid="{00000000-0005-0000-0000-000016010000}"/>
    <cellStyle name="Prosent 2 2" xfId="23" xr:uid="{00000000-0005-0000-0000-000017010000}"/>
    <cellStyle name="Prosent 2 2 10" xfId="240" xr:uid="{00000000-0005-0000-0000-000018010000}"/>
    <cellStyle name="Prosent 2 2 11" xfId="312" xr:uid="{00000000-0005-0000-0000-000019010000}"/>
    <cellStyle name="Prosent 2 2 12" xfId="385" xr:uid="{00000000-0005-0000-0000-00001A010000}"/>
    <cellStyle name="Prosent 2 2 2" xfId="31" xr:uid="{00000000-0005-0000-0000-00001B010000}"/>
    <cellStyle name="Prosent 2 2 2 2" xfId="70" xr:uid="{00000000-0005-0000-0000-00001C010000}"/>
    <cellStyle name="Prosent 2 2 2 2 2" xfId="166" xr:uid="{00000000-0005-0000-0000-00001D010000}"/>
    <cellStyle name="Prosent 2 2 2 2 3" xfId="231" xr:uid="{00000000-0005-0000-0000-00001E010000}"/>
    <cellStyle name="Prosent 2 2 2 2 4" xfId="287" xr:uid="{00000000-0005-0000-0000-00001F010000}"/>
    <cellStyle name="Prosent 2 2 2 2 5" xfId="364" xr:uid="{00000000-0005-0000-0000-000020010000}"/>
    <cellStyle name="Prosent 2 2 2 2 6" xfId="432" xr:uid="{00000000-0005-0000-0000-000021010000}"/>
    <cellStyle name="Prosent 2 2 2 3" xfId="93" xr:uid="{00000000-0005-0000-0000-000022010000}"/>
    <cellStyle name="Prosent 2 2 2 4" xfId="190" xr:uid="{00000000-0005-0000-0000-000023010000}"/>
    <cellStyle name="Prosent 2 2 2 5" xfId="246" xr:uid="{00000000-0005-0000-0000-000024010000}"/>
    <cellStyle name="Prosent 2 2 2 6" xfId="318" xr:uid="{00000000-0005-0000-0000-000025010000}"/>
    <cellStyle name="Prosent 2 2 2 7" xfId="391" xr:uid="{00000000-0005-0000-0000-000026010000}"/>
    <cellStyle name="Prosent 2 2 3" xfId="35" xr:uid="{00000000-0005-0000-0000-000027010000}"/>
    <cellStyle name="Prosent 2 2 3 2" xfId="74" xr:uid="{00000000-0005-0000-0000-000028010000}"/>
    <cellStyle name="Prosent 2 2 3 2 2" xfId="295" xr:uid="{00000000-0005-0000-0000-000029010000}"/>
    <cellStyle name="Prosent 2 2 3 2 3" xfId="372" xr:uid="{00000000-0005-0000-0000-00002A010000}"/>
    <cellStyle name="Prosent 2 2 3 3" xfId="97" xr:uid="{00000000-0005-0000-0000-00002B010000}"/>
    <cellStyle name="Prosent 2 2 3 4" xfId="194" xr:uid="{00000000-0005-0000-0000-00002C010000}"/>
    <cellStyle name="Prosent 2 2 3 5" xfId="250" xr:uid="{00000000-0005-0000-0000-00002D010000}"/>
    <cellStyle name="Prosent 2 2 3 6" xfId="322" xr:uid="{00000000-0005-0000-0000-00002E010000}"/>
    <cellStyle name="Prosent 2 2 3 7" xfId="395" xr:uid="{00000000-0005-0000-0000-00002F010000}"/>
    <cellStyle name="Prosent 2 2 4" xfId="64" xr:uid="{00000000-0005-0000-0000-000030010000}"/>
    <cellStyle name="Prosent 2 2 4 2" xfId="131" xr:uid="{00000000-0005-0000-0000-000031010000}"/>
    <cellStyle name="Prosent 2 2 4 3" xfId="210" xr:uid="{00000000-0005-0000-0000-000032010000}"/>
    <cellStyle name="Prosent 2 2 4 4" xfId="266" xr:uid="{00000000-0005-0000-0000-000033010000}"/>
    <cellStyle name="Prosent 2 2 4 5" xfId="339" xr:uid="{00000000-0005-0000-0000-000034010000}"/>
    <cellStyle name="Prosent 2 2 4 6" xfId="411" xr:uid="{00000000-0005-0000-0000-000035010000}"/>
    <cellStyle name="Prosent 2 2 5" xfId="116" xr:uid="{00000000-0005-0000-0000-000036010000}"/>
    <cellStyle name="Prosent 2 2 5 2" xfId="162" xr:uid="{00000000-0005-0000-0000-000037010000}"/>
    <cellStyle name="Prosent 2 2 5 2 2" xfId="227" xr:uid="{00000000-0005-0000-0000-000038010000}"/>
    <cellStyle name="Prosent 2 2 5 2 3" xfId="283" xr:uid="{00000000-0005-0000-0000-000039010000}"/>
    <cellStyle name="Prosent 2 2 5 2 4" xfId="360" xr:uid="{00000000-0005-0000-0000-00003A010000}"/>
    <cellStyle name="Prosent 2 2 5 2 5" xfId="428" xr:uid="{00000000-0005-0000-0000-00003B010000}"/>
    <cellStyle name="Prosent 2 2 6" xfId="170" xr:uid="{00000000-0005-0000-0000-00003C010000}"/>
    <cellStyle name="Prosent 2 2 6 2" xfId="235" xr:uid="{00000000-0005-0000-0000-00003D010000}"/>
    <cellStyle name="Prosent 2 2 6 3" xfId="291" xr:uid="{00000000-0005-0000-0000-00003E010000}"/>
    <cellStyle name="Prosent 2 2 6 4" xfId="368" xr:uid="{00000000-0005-0000-0000-00003F010000}"/>
    <cellStyle name="Prosent 2 2 6 5" xfId="436" xr:uid="{00000000-0005-0000-0000-000040010000}"/>
    <cellStyle name="Prosent 2 2 7" xfId="156" xr:uid="{00000000-0005-0000-0000-000041010000}"/>
    <cellStyle name="Prosent 2 2 7 2" xfId="221" xr:uid="{00000000-0005-0000-0000-000042010000}"/>
    <cellStyle name="Prosent 2 2 7 3" xfId="277" xr:uid="{00000000-0005-0000-0000-000043010000}"/>
    <cellStyle name="Prosent 2 2 7 4" xfId="354" xr:uid="{00000000-0005-0000-0000-000044010000}"/>
    <cellStyle name="Prosent 2 2 7 5" xfId="422" xr:uid="{00000000-0005-0000-0000-000045010000}"/>
    <cellStyle name="Prosent 2 2 8" xfId="86" xr:uid="{00000000-0005-0000-0000-000046010000}"/>
    <cellStyle name="Prosent 2 2 9" xfId="184" xr:uid="{00000000-0005-0000-0000-000047010000}"/>
    <cellStyle name="Prosent 2 3" xfId="24" xr:uid="{00000000-0005-0000-0000-000048010000}"/>
    <cellStyle name="Prosent 2 3 10" xfId="386" xr:uid="{00000000-0005-0000-0000-000049010000}"/>
    <cellStyle name="Prosent 2 3 2" xfId="48" xr:uid="{00000000-0005-0000-0000-00004A010000}"/>
    <cellStyle name="Prosent 2 3 2 2" xfId="79" xr:uid="{00000000-0005-0000-0000-00004B010000}"/>
    <cellStyle name="Prosent 2 3 2 2 2" xfId="164" xr:uid="{00000000-0005-0000-0000-00004C010000}"/>
    <cellStyle name="Prosent 2 3 2 2 3" xfId="229" xr:uid="{00000000-0005-0000-0000-00004D010000}"/>
    <cellStyle name="Prosent 2 3 2 2 4" xfId="285" xr:uid="{00000000-0005-0000-0000-00004E010000}"/>
    <cellStyle name="Prosent 2 3 2 2 5" xfId="362" xr:uid="{00000000-0005-0000-0000-00004F010000}"/>
    <cellStyle name="Prosent 2 3 2 2 6" xfId="430" xr:uid="{00000000-0005-0000-0000-000050010000}"/>
    <cellStyle name="Prosent 2 3 2 3" xfId="102" xr:uid="{00000000-0005-0000-0000-000051010000}"/>
    <cellStyle name="Prosent 2 3 2 4" xfId="199" xr:uid="{00000000-0005-0000-0000-000052010000}"/>
    <cellStyle name="Prosent 2 3 2 5" xfId="255" xr:uid="{00000000-0005-0000-0000-000053010000}"/>
    <cellStyle name="Prosent 2 3 2 6" xfId="327" xr:uid="{00000000-0005-0000-0000-000054010000}"/>
    <cellStyle name="Prosent 2 3 2 7" xfId="400" xr:uid="{00000000-0005-0000-0000-000055010000}"/>
    <cellStyle name="Prosent 2 3 3" xfId="65" xr:uid="{00000000-0005-0000-0000-000056010000}"/>
    <cellStyle name="Prosent 2 3 3 2" xfId="132" xr:uid="{00000000-0005-0000-0000-000057010000}"/>
    <cellStyle name="Prosent 2 3 3 3" xfId="211" xr:uid="{00000000-0005-0000-0000-000058010000}"/>
    <cellStyle name="Prosent 2 3 3 4" xfId="267" xr:uid="{00000000-0005-0000-0000-000059010000}"/>
    <cellStyle name="Prosent 2 3 3 5" xfId="340" xr:uid="{00000000-0005-0000-0000-00005A010000}"/>
    <cellStyle name="Prosent 2 3 3 6" xfId="412" xr:uid="{00000000-0005-0000-0000-00005B010000}"/>
    <cellStyle name="Prosent 2 3 4" xfId="118" xr:uid="{00000000-0005-0000-0000-00005C010000}"/>
    <cellStyle name="Prosent 2 3 4 2" xfId="151" xr:uid="{00000000-0005-0000-0000-00005D010000}"/>
    <cellStyle name="Prosent 2 3 4 2 2" xfId="216" xr:uid="{00000000-0005-0000-0000-00005E010000}"/>
    <cellStyle name="Prosent 2 3 4 2 3" xfId="272" xr:uid="{00000000-0005-0000-0000-00005F010000}"/>
    <cellStyle name="Prosent 2 3 4 2 4" xfId="349" xr:uid="{00000000-0005-0000-0000-000060010000}"/>
    <cellStyle name="Prosent 2 3 4 2 5" xfId="417" xr:uid="{00000000-0005-0000-0000-000061010000}"/>
    <cellStyle name="Prosent 2 3 5" xfId="157" xr:uid="{00000000-0005-0000-0000-000062010000}"/>
    <cellStyle name="Prosent 2 3 5 2" xfId="222" xr:uid="{00000000-0005-0000-0000-000063010000}"/>
    <cellStyle name="Prosent 2 3 5 3" xfId="278" xr:uid="{00000000-0005-0000-0000-000064010000}"/>
    <cellStyle name="Prosent 2 3 5 4" xfId="355" xr:uid="{00000000-0005-0000-0000-000065010000}"/>
    <cellStyle name="Prosent 2 3 5 5" xfId="423" xr:uid="{00000000-0005-0000-0000-000066010000}"/>
    <cellStyle name="Prosent 2 3 6" xfId="87" xr:uid="{00000000-0005-0000-0000-000067010000}"/>
    <cellStyle name="Prosent 2 3 7" xfId="185" xr:uid="{00000000-0005-0000-0000-000068010000}"/>
    <cellStyle name="Prosent 2 3 8" xfId="241" xr:uid="{00000000-0005-0000-0000-000069010000}"/>
    <cellStyle name="Prosent 2 3 9" xfId="313" xr:uid="{00000000-0005-0000-0000-00006A010000}"/>
    <cellStyle name="Prosent 2 4" xfId="21" xr:uid="{00000000-0005-0000-0000-00006B010000}"/>
    <cellStyle name="Prosent 2 4 2" xfId="50" xr:uid="{00000000-0005-0000-0000-00006C010000}"/>
    <cellStyle name="Prosent 2 4 2 2" xfId="81" xr:uid="{00000000-0005-0000-0000-00006D010000}"/>
    <cellStyle name="Prosent 2 4 2 2 2" xfId="292" xr:uid="{00000000-0005-0000-0000-00006E010000}"/>
    <cellStyle name="Prosent 2 4 2 2 3" xfId="379" xr:uid="{00000000-0005-0000-0000-00006F010000}"/>
    <cellStyle name="Prosent 2 4 2 3" xfId="104" xr:uid="{00000000-0005-0000-0000-000070010000}"/>
    <cellStyle name="Prosent 2 4 2 4" xfId="201" xr:uid="{00000000-0005-0000-0000-000071010000}"/>
    <cellStyle name="Prosent 2 4 2 5" xfId="257" xr:uid="{00000000-0005-0000-0000-000072010000}"/>
    <cellStyle name="Prosent 2 4 2 6" xfId="329" xr:uid="{00000000-0005-0000-0000-000073010000}"/>
    <cellStyle name="Prosent 2 4 2 7" xfId="402" xr:uid="{00000000-0005-0000-0000-000074010000}"/>
    <cellStyle name="Prosent 2 4 3" xfId="62" xr:uid="{00000000-0005-0000-0000-000075010000}"/>
    <cellStyle name="Prosent 2 4 3 2" xfId="303" xr:uid="{00000000-0005-0000-0000-000076010000}"/>
    <cellStyle name="Prosent 2 4 3 3" xfId="376" xr:uid="{00000000-0005-0000-0000-000077010000}"/>
    <cellStyle name="Prosent 2 4 4" xfId="84" xr:uid="{00000000-0005-0000-0000-000078010000}"/>
    <cellStyle name="Prosent 2 4 5" xfId="182" xr:uid="{00000000-0005-0000-0000-000079010000}"/>
    <cellStyle name="Prosent 2 4 6" xfId="238" xr:uid="{00000000-0005-0000-0000-00007A010000}"/>
    <cellStyle name="Prosent 2 4 7" xfId="310" xr:uid="{00000000-0005-0000-0000-00007B010000}"/>
    <cellStyle name="Prosent 2 4 8" xfId="383" xr:uid="{00000000-0005-0000-0000-00007C010000}"/>
    <cellStyle name="Prosent 2 5" xfId="28" xr:uid="{00000000-0005-0000-0000-00007D010000}"/>
    <cellStyle name="Prosent 2 5 2" xfId="33" xr:uid="{00000000-0005-0000-0000-00007E010000}"/>
    <cellStyle name="Prosent 2 5 2 2" xfId="72" xr:uid="{00000000-0005-0000-0000-00007F010000}"/>
    <cellStyle name="Prosent 2 5 2 2 2" xfId="302" xr:uid="{00000000-0005-0000-0000-000080010000}"/>
    <cellStyle name="Prosent 2 5 2 2 3" xfId="308" xr:uid="{00000000-0005-0000-0000-000081010000}"/>
    <cellStyle name="Prosent 2 5 2 3" xfId="95" xr:uid="{00000000-0005-0000-0000-000082010000}"/>
    <cellStyle name="Prosent 2 5 2 4" xfId="192" xr:uid="{00000000-0005-0000-0000-000083010000}"/>
    <cellStyle name="Prosent 2 5 2 5" xfId="248" xr:uid="{00000000-0005-0000-0000-000084010000}"/>
    <cellStyle name="Prosent 2 5 2 6" xfId="320" xr:uid="{00000000-0005-0000-0000-000085010000}"/>
    <cellStyle name="Prosent 2 5 2 7" xfId="393" xr:uid="{00000000-0005-0000-0000-000086010000}"/>
    <cellStyle name="Prosent 2 6" xfId="14" xr:uid="{00000000-0005-0000-0000-000087010000}"/>
    <cellStyle name="Prosent 2 6 2" xfId="149" xr:uid="{00000000-0005-0000-0000-000088010000}"/>
    <cellStyle name="Prosent 2 6 3" xfId="214" xr:uid="{00000000-0005-0000-0000-000089010000}"/>
    <cellStyle name="Prosent 2 6 4" xfId="270" xr:uid="{00000000-0005-0000-0000-00008A010000}"/>
    <cellStyle name="Prosent 2 6 5" xfId="347" xr:uid="{00000000-0005-0000-0000-00008B010000}"/>
    <cellStyle name="Prosent 2 6 6" xfId="415" xr:uid="{00000000-0005-0000-0000-00008C010000}"/>
    <cellStyle name="Prosent 2 7" xfId="160" xr:uid="{00000000-0005-0000-0000-00008D010000}"/>
    <cellStyle name="Prosent 2 7 2" xfId="225" xr:uid="{00000000-0005-0000-0000-00008E010000}"/>
    <cellStyle name="Prosent 2 7 3" xfId="281" xr:uid="{00000000-0005-0000-0000-00008F010000}"/>
    <cellStyle name="Prosent 2 7 4" xfId="358" xr:uid="{00000000-0005-0000-0000-000090010000}"/>
    <cellStyle name="Prosent 2 7 5" xfId="426" xr:uid="{00000000-0005-0000-0000-000091010000}"/>
    <cellStyle name="Prosent 2 8" xfId="168" xr:uid="{00000000-0005-0000-0000-000092010000}"/>
    <cellStyle name="Prosent 2 8 2" xfId="233" xr:uid="{00000000-0005-0000-0000-000093010000}"/>
    <cellStyle name="Prosent 2 8 3" xfId="289" xr:uid="{00000000-0005-0000-0000-000094010000}"/>
    <cellStyle name="Prosent 2 8 4" xfId="366" xr:uid="{00000000-0005-0000-0000-000095010000}"/>
    <cellStyle name="Prosent 2 8 5" xfId="434" xr:uid="{00000000-0005-0000-0000-000096010000}"/>
    <cellStyle name="Prosent 2 9" xfId="154" xr:uid="{00000000-0005-0000-0000-000097010000}"/>
    <cellStyle name="Prosent 2 9 2" xfId="219" xr:uid="{00000000-0005-0000-0000-000098010000}"/>
    <cellStyle name="Prosent 2 9 3" xfId="275" xr:uid="{00000000-0005-0000-0000-000099010000}"/>
    <cellStyle name="Prosent 2 9 4" xfId="352" xr:uid="{00000000-0005-0000-0000-00009A010000}"/>
    <cellStyle name="Prosent 2 9 5" xfId="420" xr:uid="{00000000-0005-0000-0000-00009B010000}"/>
    <cellStyle name="Prosent 3" xfId="11" xr:uid="{00000000-0005-0000-0000-00009C010000}"/>
    <cellStyle name="Prosent 3 2" xfId="46" xr:uid="{00000000-0005-0000-0000-00009D010000}"/>
    <cellStyle name="Prosent 3 2 2" xfId="77" xr:uid="{00000000-0005-0000-0000-00009E010000}"/>
    <cellStyle name="Prosent 3 2 2 2" xfId="301" xr:uid="{00000000-0005-0000-0000-00009F010000}"/>
    <cellStyle name="Prosent 3 2 2 3" xfId="370" xr:uid="{00000000-0005-0000-0000-0000A0010000}"/>
    <cellStyle name="Prosent 3 2 3" xfId="100" xr:uid="{00000000-0005-0000-0000-0000A1010000}"/>
    <cellStyle name="Prosent 3 2 4" xfId="197" xr:uid="{00000000-0005-0000-0000-0000A2010000}"/>
    <cellStyle name="Prosent 3 2 5" xfId="253" xr:uid="{00000000-0005-0000-0000-0000A3010000}"/>
    <cellStyle name="Prosent 3 2 6" xfId="325" xr:uid="{00000000-0005-0000-0000-0000A4010000}"/>
    <cellStyle name="Prosent 3 2 7" xfId="398" xr:uid="{00000000-0005-0000-0000-0000A5010000}"/>
    <cellStyle name="Prosent 4" xfId="17" xr:uid="{00000000-0005-0000-0000-0000A6010000}"/>
    <cellStyle name="Prosent 5" xfId="27" xr:uid="{00000000-0005-0000-0000-0000A7010000}"/>
    <cellStyle name="Prosent 5 2" xfId="293" xr:uid="{00000000-0005-0000-0000-0000A8010000}"/>
    <cellStyle name="Prosent 5 3" xfId="343" xr:uid="{00000000-0005-0000-0000-0000A9010000}"/>
    <cellStyle name="Prosent 6" xfId="68" xr:uid="{00000000-0005-0000-0000-0000AA010000}"/>
    <cellStyle name="Prosent 6 2" xfId="300" xr:uid="{00000000-0005-0000-0000-0000AB010000}"/>
    <cellStyle name="Prosent 6 3" xfId="338" xr:uid="{00000000-0005-0000-0000-0000AC010000}"/>
    <cellStyle name="Prosent 7" xfId="90" xr:uid="{00000000-0005-0000-0000-0000AD010000}"/>
    <cellStyle name="Prosent 8" xfId="188" xr:uid="{00000000-0005-0000-0000-0000AE010000}"/>
    <cellStyle name="Prosent 9" xfId="244" xr:uid="{00000000-0005-0000-0000-0000AF010000}"/>
    <cellStyle name="Svein" xfId="6" xr:uid="{00000000-0005-0000-0000-0000B0010000}"/>
    <cellStyle name="Svein 2" xfId="12" xr:uid="{00000000-0005-0000-0000-0000B1010000}"/>
    <cellStyle name="Svein 3" xfId="121" xr:uid="{00000000-0005-0000-0000-0000B2010000}"/>
    <cellStyle name="Tusen[0]" xfId="122" xr:uid="{00000000-0005-0000-0000-0000B3010000}"/>
    <cellStyle name="Tusenskille 2" xfId="111" xr:uid="{00000000-0005-0000-0000-0000B4010000}"/>
    <cellStyle name="Tusenskille 2 2" xfId="125" xr:uid="{00000000-0005-0000-0000-0000B5010000}"/>
    <cellStyle name="Tusenskille 2 3" xfId="123" xr:uid="{00000000-0005-0000-0000-0000B6010000}"/>
    <cellStyle name="Tusenskille 3" xfId="8" xr:uid="{00000000-0005-0000-0000-0000B701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Prosent innvilgede søknader - langtidsopphold i sykehjem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'Tab_3-2-D-søkn_avsl_sykehj_pl'!$T$7:$AE$7</c15:sqref>
                  </c15:fullRef>
                </c:ext>
              </c:extLst>
              <c:f>'Tab_3-2-D-søkn_avsl_sykehj_pl'!$T$7:$AC$7</c:f>
              <c:strCache>
                <c:ptCount val="10"/>
                <c:pt idx="0">
                  <c:v>SUM 2022</c:v>
                </c:pt>
                <c:pt idx="1">
                  <c:v>SUM 2021</c:v>
                </c:pt>
                <c:pt idx="2">
                  <c:v>SUM 2020</c:v>
                </c:pt>
                <c:pt idx="3">
                  <c:v>SUM 2019</c:v>
                </c:pt>
                <c:pt idx="4">
                  <c:v>SUM 2018</c:v>
                </c:pt>
                <c:pt idx="5">
                  <c:v>SUM 2017</c:v>
                </c:pt>
                <c:pt idx="6">
                  <c:v>SUM 2016</c:v>
                </c:pt>
                <c:pt idx="7">
                  <c:v>SUM 2015</c:v>
                </c:pt>
                <c:pt idx="8">
                  <c:v>SUM 2014</c:v>
                </c:pt>
                <c:pt idx="9">
                  <c:v>SUM 2013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'Tab_3-2-D-søkn_avsl_sykehj_pl'!$T$8:$AE$8</c15:sqref>
                  </c15:fullRef>
                </c:ext>
              </c:extLst>
              <c:f>'Tab_3-2-D-søkn_avsl_sykehj_pl'!$T$8:$AC$8</c:f>
              <c:numCache>
                <c:formatCode>0" "%</c:formatCode>
                <c:ptCount val="10"/>
                <c:pt idx="0">
                  <c:v>0.90943160524672084</c:v>
                </c:pt>
                <c:pt idx="1">
                  <c:v>0.9018205461638491</c:v>
                </c:pt>
                <c:pt idx="2">
                  <c:v>0.91502379333786543</c:v>
                </c:pt>
                <c:pt idx="3">
                  <c:v>0.89555125725338491</c:v>
                </c:pt>
                <c:pt idx="4">
                  <c:v>0.8916990920881972</c:v>
                </c:pt>
                <c:pt idx="5">
                  <c:v>0.90596026490066228</c:v>
                </c:pt>
                <c:pt idx="6">
                  <c:v>0.89897156684815482</c:v>
                </c:pt>
                <c:pt idx="7">
                  <c:v>0.88598130841121492</c:v>
                </c:pt>
                <c:pt idx="8">
                  <c:v>0.89779681762545904</c:v>
                </c:pt>
                <c:pt idx="9">
                  <c:v>0.9066147859922179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16C-89E5-28C0D20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4432"/>
        <c:axId val="684547544"/>
      </c:lineChart>
      <c:catAx>
        <c:axId val="6845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47544"/>
        <c:crosses val="autoZero"/>
        <c:auto val="1"/>
        <c:lblAlgn val="ctr"/>
        <c:lblOffset val="100"/>
        <c:noMultiLvlLbl val="0"/>
      </c:catAx>
      <c:valAx>
        <c:axId val="68454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 Gjennomsnittlig antall oppholdsdøgn i langtidshjem for beboere som har avsluttet sitt opphold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'Tab_3-3-B_oppholdsdøgn'!$M$9:$W$9</c:f>
              <c:strCache>
                <c:ptCount val="11"/>
                <c:pt idx="0">
                  <c:v>SUM 2023</c:v>
                </c:pt>
                <c:pt idx="1">
                  <c:v>SUM 2022</c:v>
                </c:pt>
                <c:pt idx="2">
                  <c:v>SUM 2021</c:v>
                </c:pt>
                <c:pt idx="3">
                  <c:v>SUM 2020</c:v>
                </c:pt>
                <c:pt idx="4">
                  <c:v>SUM 2019</c:v>
                </c:pt>
                <c:pt idx="5">
                  <c:v>SUM 2018</c:v>
                </c:pt>
                <c:pt idx="6">
                  <c:v>SUM 2017</c:v>
                </c:pt>
                <c:pt idx="7">
                  <c:v>SUM 2016</c:v>
                </c:pt>
                <c:pt idx="8">
                  <c:v>SUM 2015</c:v>
                </c:pt>
                <c:pt idx="9">
                  <c:v>SUM 2014</c:v>
                </c:pt>
                <c:pt idx="10">
                  <c:v>SUM 2013</c:v>
                </c:pt>
              </c:strCache>
            </c:strRef>
          </c:cat>
          <c:val>
            <c:numRef>
              <c:f>'Tab_3-3-B_oppholdsdøgn'!$M$10:$W$10</c:f>
              <c:numCache>
                <c:formatCode>#,##0</c:formatCode>
                <c:ptCount val="11"/>
                <c:pt idx="0">
                  <c:v>731.52179930795853</c:v>
                </c:pt>
                <c:pt idx="1">
                  <c:v>855.98921832884093</c:v>
                </c:pt>
                <c:pt idx="2">
                  <c:v>917.31002638522432</c:v>
                </c:pt>
                <c:pt idx="3">
                  <c:v>939.52493261455527</c:v>
                </c:pt>
                <c:pt idx="4">
                  <c:v>975.9094028826355</c:v>
                </c:pt>
                <c:pt idx="5">
                  <c:v>958.33243606998656</c:v>
                </c:pt>
                <c:pt idx="6">
                  <c:v>987.29612903225802</c:v>
                </c:pt>
                <c:pt idx="7">
                  <c:v>884.57362908194705</c:v>
                </c:pt>
                <c:pt idx="8">
                  <c:v>946.49084967320266</c:v>
                </c:pt>
                <c:pt idx="9">
                  <c:v>947.02528276779776</c:v>
                </c:pt>
                <c:pt idx="10">
                  <c:v>901.98129675810469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C62-9B27-EF81ABE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2792"/>
        <c:axId val="684554104"/>
      </c:lineChart>
      <c:catAx>
        <c:axId val="6845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104"/>
        <c:crosses val="autoZero"/>
        <c:auto val="1"/>
        <c:lblAlgn val="ctr"/>
        <c:lblOffset val="100"/>
        <c:noMultiLvlLbl val="0"/>
      </c:catAx>
      <c:valAx>
        <c:axId val="6845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Antall oppholdsdøgn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27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av oppholdsdøgn på drifter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'Tab_3-3-C_opphdøgn_type_opphol'!$S$7:$S$9</c:f>
              <c:strCache>
                <c:ptCount val="3"/>
                <c:pt idx="0">
                  <c:v>% Kjøpt fra Sykehjemsetaten</c:v>
                </c:pt>
                <c:pt idx="1">
                  <c:v>% Kjøpt fra andre innenbys/ utenbys</c:v>
                </c:pt>
                <c:pt idx="2">
                  <c:v>% Drevet av bydelen selv</c:v>
                </c:pt>
              </c:strCache>
            </c:strRef>
          </c:cat>
          <c:val>
            <c:numRef>
              <c:f>'Tab_3-3-C_opphdøgn_type_opphol'!$V$7:$V$9</c:f>
              <c:numCache>
                <c:formatCode>0" "%</c:formatCode>
                <c:ptCount val="3"/>
                <c:pt idx="0">
                  <c:v>0.92680986915526198</c:v>
                </c:pt>
                <c:pt idx="1">
                  <c:v>4.4163813327713033E-2</c:v>
                </c:pt>
                <c:pt idx="2">
                  <c:v>2.9026317517025019E-2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2-4B0B-AFFA-0AC2932D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688152"/>
        <c:axId val="662688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'Tab_3-3-C_opphdøgn_type_opphol'!$T$7:$T$9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882-4B0B-AFFA-0AC2932D220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'Tab_3-3-C_opphdøgn_type_opphol'!$U$7:$U$9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882-4B0B-AFFA-0AC2932D2202}"/>
                  </c:ext>
                </c:extLst>
              </c15:ser>
            </c15:filteredBarSeries>
          </c:ext>
        </c:extLst>
      </c:barChart>
      <c:catAx>
        <c:axId val="662688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480"/>
        <c:crosses val="autoZero"/>
        <c:auto val="1"/>
        <c:lblAlgn val="ctr"/>
        <c:lblOffset val="100"/>
        <c:noMultiLvlLbl val="0"/>
      </c:catAx>
      <c:valAx>
        <c:axId val="66268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9</xdr:col>
      <xdr:colOff>0</xdr:colOff>
      <xdr:row>8</xdr:row>
      <xdr:rowOff>133346</xdr:rowOff>
    </xdr:from>
    <xdr:ext cx="0" cy="0"/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421482</xdr:colOff>
      <xdr:row>5</xdr:row>
      <xdr:rowOff>86914</xdr:rowOff>
    </xdr:from>
    <xdr:to>
      <xdr:col>31</xdr:col>
      <xdr:colOff>64294</xdr:colOff>
      <xdr:row>15</xdr:row>
      <xdr:rowOff>71438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593407</xdr:colOff>
      <xdr:row>7</xdr:row>
      <xdr:rowOff>14048</xdr:rowOff>
    </xdr:from>
    <xdr:to>
      <xdr:col>23</xdr:col>
      <xdr:colOff>182880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124</xdr:row>
      <xdr:rowOff>0</xdr:rowOff>
    </xdr:from>
    <xdr:ext cx="1719446" cy="210293"/>
    <xdr:sp macro="" textlink="">
      <xdr:nvSpPr>
        <xdr:cNvPr id="7" name="Avrundet rektangel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  <xdr:twoCellAnchor>
    <xdr:from>
      <xdr:col>17</xdr:col>
      <xdr:colOff>219499</xdr:colOff>
      <xdr:row>5</xdr:row>
      <xdr:rowOff>106254</xdr:rowOff>
    </xdr:from>
    <xdr:to>
      <xdr:col>26</xdr:col>
      <xdr:colOff>145415</xdr:colOff>
      <xdr:row>17</xdr:row>
      <xdr:rowOff>106890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331</xdr:row>
      <xdr:rowOff>0</xdr:rowOff>
    </xdr:from>
    <xdr:ext cx="1654177" cy="431797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29</xdr:row>
      <xdr:rowOff>160020</xdr:rowOff>
    </xdr:from>
    <xdr:to>
      <xdr:col>16</xdr:col>
      <xdr:colOff>673782</xdr:colOff>
      <xdr:row>60</xdr:row>
      <xdr:rowOff>7049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E0450C-4DC2-F834-FECA-191774ED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5242560"/>
          <a:ext cx="4704762" cy="4571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104775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3A9511-4ABB-4A94-9DA5-8F034C61004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AA79E5-1256-4A30-93D0-0F3AEB52B7F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874991A-22CC-4BD7-8221-133FDEFFD411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6C968C-C9DF-4DA8-A5E0-204C2F6B5B15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FF688E6-A2B8-4F71-987B-8D090F81432A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B581B8F-78F4-4D99-9331-71E45EC8B18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FB809F92-0A25-426D-85AA-5B955149FE2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B152923-C9FA-4601-9868-DEA508C4D28D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34BDE99F-09D4-4994-A54F-3C849BE8CC2C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AAAE2CD1-886C-4861-97C3-42A3F0D989D8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C5A6CA6-8F84-490A-977D-A072C9BC5B0E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86FFE979-48D5-40C9-9A82-E66581330191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17FE58C-FB8F-4AF1-A482-9A839C0E7F8C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Rapportering/Rapportering%202023/&#197;rsstatistikk/Innlevert%20fra%20bydelene/010%20Bydel%20Grorud%20-%20T3-2023-MAL-bydel-10.xlsx" TargetMode="External"/><Relationship Id="rId1" Type="http://schemas.openxmlformats.org/officeDocument/2006/relationships/externalLinkPath" Target="/personal/elisabeth_boe_byr_oslo_kommune_no/Documents/Rapportering/Rapportering%202023/&#197;rsstatistikk/Innlevert%20fra%20bydelene/010%20Bydel%20Grorud%20-%20T3-2023-MAL-bydel-1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yr23722\AppData\Local\Microsoft\Windows\INetCache\Content.Outlook\0V1UV8JA\T3-2023-MAL-bydel-05%20Bydel%20Frogner%20oppdatert%20tabell%203-%2010%20(002).xlsx" TargetMode="External"/><Relationship Id="rId1" Type="http://schemas.openxmlformats.org/officeDocument/2006/relationships/externalLinkPath" Target="file:///C:\Users\byr23722\AppData\Local\Microsoft\Windows\INetCache\Content.Outlook\0V1UV8JA\T3-2023-MAL-bydel-05%20Bydel%20Frogner%20oppdatert%20tabell%203-%2010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Befolkningsfremskrivning/2023/EB%20Kriteriebef2023-Med%20tilleggsinfo.xlsx" TargetMode="External"/><Relationship Id="rId1" Type="http://schemas.openxmlformats.org/officeDocument/2006/relationships/externalLinkPath" Target="/personal/elisabeth_boe_byr_oslo_kommune_no/Documents/Befolkningsfremskrivning/2023/EB%20Kriteriebef2023-Med%20tilleg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T3-2023A.XLS"/>
      <sheetName val="MAL2021B.XLS"/>
      <sheetName val="Kriteriebefolkning 01.01.2023"/>
      <sheetName val="Funksjonsområder"/>
      <sheetName val="Lenke til publisert årstatist."/>
    </sheetNames>
    <sheetDataSet>
      <sheetData sheetId="0">
        <row r="670">
          <cell r="D670">
            <v>0</v>
          </cell>
          <cell r="E670">
            <v>4</v>
          </cell>
          <cell r="F670">
            <v>9</v>
          </cell>
          <cell r="G670">
            <v>10</v>
          </cell>
          <cell r="H670">
            <v>9</v>
          </cell>
          <cell r="I670">
            <v>8</v>
          </cell>
        </row>
        <row r="671">
          <cell r="D671">
            <v>5</v>
          </cell>
          <cell r="E671">
            <v>5</v>
          </cell>
          <cell r="F671">
            <v>1</v>
          </cell>
          <cell r="G671">
            <v>2</v>
          </cell>
          <cell r="H671">
            <v>2</v>
          </cell>
          <cell r="I671">
            <v>0</v>
          </cell>
        </row>
        <row r="672">
          <cell r="D672">
            <v>26</v>
          </cell>
          <cell r="E672">
            <v>9</v>
          </cell>
          <cell r="F672">
            <v>3</v>
          </cell>
          <cell r="G672">
            <v>0</v>
          </cell>
          <cell r="H672">
            <v>0</v>
          </cell>
          <cell r="I672">
            <v>0</v>
          </cell>
        </row>
        <row r="673">
          <cell r="D673">
            <v>15</v>
          </cell>
          <cell r="E673">
            <v>8</v>
          </cell>
          <cell r="F673">
            <v>2</v>
          </cell>
          <cell r="G673">
            <v>1</v>
          </cell>
          <cell r="H673">
            <v>0</v>
          </cell>
          <cell r="I673">
            <v>0</v>
          </cell>
        </row>
        <row r="676">
          <cell r="D676">
            <v>1</v>
          </cell>
          <cell r="E676">
            <v>5</v>
          </cell>
          <cell r="F676">
            <v>7</v>
          </cell>
          <cell r="G676">
            <v>15</v>
          </cell>
          <cell r="H676">
            <v>6</v>
          </cell>
          <cell r="I676">
            <v>12</v>
          </cell>
        </row>
        <row r="677">
          <cell r="D677">
            <v>3</v>
          </cell>
          <cell r="E677">
            <v>7</v>
          </cell>
          <cell r="F677">
            <v>4</v>
          </cell>
          <cell r="G677">
            <v>0</v>
          </cell>
          <cell r="H677">
            <v>1</v>
          </cell>
          <cell r="I677">
            <v>1</v>
          </cell>
        </row>
        <row r="678">
          <cell r="D678">
            <v>16</v>
          </cell>
          <cell r="E678">
            <v>9</v>
          </cell>
          <cell r="F678">
            <v>3</v>
          </cell>
          <cell r="G678">
            <v>0</v>
          </cell>
          <cell r="H678">
            <v>0</v>
          </cell>
          <cell r="I678">
            <v>0</v>
          </cell>
        </row>
        <row r="679">
          <cell r="D679">
            <v>14</v>
          </cell>
          <cell r="E679">
            <v>6</v>
          </cell>
          <cell r="F679">
            <v>3</v>
          </cell>
          <cell r="G679">
            <v>1</v>
          </cell>
          <cell r="H679">
            <v>0</v>
          </cell>
          <cell r="I67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T3-2023A.XLS"/>
      <sheetName val="MAL2021B.XLS"/>
      <sheetName val="Kriteriebefolkning 01.01.2023"/>
      <sheetName val="Funksjonsområder"/>
      <sheetName val="Lenke til publisert årstatist."/>
    </sheetNames>
    <sheetDataSet>
      <sheetData sheetId="0">
        <row r="735">
          <cell r="E735">
            <v>12</v>
          </cell>
          <cell r="F735">
            <v>11</v>
          </cell>
        </row>
        <row r="736">
          <cell r="E736">
            <v>42</v>
          </cell>
          <cell r="F736">
            <v>38</v>
          </cell>
        </row>
        <row r="737">
          <cell r="E737">
            <v>19</v>
          </cell>
          <cell r="F737">
            <v>18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ØR korreksjon befolkning 67+"/>
      <sheetName val=" ETTER korreksjon befolkn 67+"/>
      <sheetName val="Eldrebef"/>
    </sheetNames>
    <sheetDataSet>
      <sheetData sheetId="0">
        <row r="5">
          <cell r="C5">
            <v>919</v>
          </cell>
          <cell r="D5">
            <v>3329</v>
          </cell>
          <cell r="E5">
            <v>3481</v>
          </cell>
          <cell r="F5">
            <v>1316</v>
          </cell>
          <cell r="G5">
            <v>781</v>
          </cell>
          <cell r="H5">
            <v>732</v>
          </cell>
          <cell r="I5">
            <v>3560</v>
          </cell>
          <cell r="J5">
            <v>8600</v>
          </cell>
          <cell r="K5">
            <v>16831</v>
          </cell>
          <cell r="L5">
            <v>9018</v>
          </cell>
          <cell r="M5">
            <v>9090</v>
          </cell>
          <cell r="N5">
            <v>2405</v>
          </cell>
          <cell r="O5">
            <v>948</v>
          </cell>
          <cell r="P5">
            <v>399</v>
          </cell>
          <cell r="Q5">
            <v>193</v>
          </cell>
          <cell r="R5">
            <v>94</v>
          </cell>
          <cell r="S5">
            <v>60</v>
          </cell>
        </row>
        <row r="6">
          <cell r="C6">
            <v>882</v>
          </cell>
          <cell r="D6">
            <v>3190</v>
          </cell>
          <cell r="E6">
            <v>2875</v>
          </cell>
          <cell r="F6">
            <v>1030</v>
          </cell>
          <cell r="G6">
            <v>659</v>
          </cell>
          <cell r="H6">
            <v>750</v>
          </cell>
          <cell r="I6">
            <v>5418</v>
          </cell>
          <cell r="J6">
            <v>11382</v>
          </cell>
          <cell r="K6">
            <v>18057</v>
          </cell>
          <cell r="L6">
            <v>8379</v>
          </cell>
          <cell r="M6">
            <v>8048</v>
          </cell>
          <cell r="N6">
            <v>2023</v>
          </cell>
          <cell r="O6">
            <v>837</v>
          </cell>
          <cell r="P6">
            <v>398</v>
          </cell>
          <cell r="Q6">
            <v>178</v>
          </cell>
          <cell r="R6">
            <v>109</v>
          </cell>
          <cell r="S6">
            <v>55</v>
          </cell>
        </row>
        <row r="7">
          <cell r="C7">
            <v>737</v>
          </cell>
          <cell r="D7">
            <v>2357</v>
          </cell>
          <cell r="E7">
            <v>2108</v>
          </cell>
          <cell r="F7">
            <v>677</v>
          </cell>
          <cell r="G7">
            <v>389</v>
          </cell>
          <cell r="H7">
            <v>519</v>
          </cell>
          <cell r="I7">
            <v>3617</v>
          </cell>
          <cell r="J7">
            <v>8594</v>
          </cell>
          <cell r="K7">
            <v>12991</v>
          </cell>
          <cell r="L7">
            <v>5711</v>
          </cell>
          <cell r="M7">
            <v>5904</v>
          </cell>
          <cell r="N7">
            <v>1793</v>
          </cell>
          <cell r="O7">
            <v>855</v>
          </cell>
          <cell r="P7">
            <v>389</v>
          </cell>
          <cell r="Q7">
            <v>210</v>
          </cell>
          <cell r="R7">
            <v>84</v>
          </cell>
          <cell r="S7">
            <v>49</v>
          </cell>
        </row>
        <row r="8">
          <cell r="C8">
            <v>395</v>
          </cell>
          <cell r="D8">
            <v>1477</v>
          </cell>
          <cell r="E8">
            <v>1523</v>
          </cell>
          <cell r="F8">
            <v>626</v>
          </cell>
          <cell r="G8">
            <v>393</v>
          </cell>
          <cell r="H8">
            <v>497</v>
          </cell>
          <cell r="I8">
            <v>4523</v>
          </cell>
          <cell r="J8">
            <v>8130</v>
          </cell>
          <cell r="K8">
            <v>10056</v>
          </cell>
          <cell r="L8">
            <v>4865</v>
          </cell>
          <cell r="M8">
            <v>5590</v>
          </cell>
          <cell r="N8">
            <v>1488</v>
          </cell>
          <cell r="O8">
            <v>738</v>
          </cell>
          <cell r="P8">
            <v>433</v>
          </cell>
          <cell r="Q8">
            <v>207</v>
          </cell>
          <cell r="R8">
            <v>111</v>
          </cell>
          <cell r="S8">
            <v>61</v>
          </cell>
        </row>
        <row r="9">
          <cell r="C9">
            <v>527</v>
          </cell>
          <cell r="D9">
            <v>1933</v>
          </cell>
          <cell r="E9">
            <v>2332</v>
          </cell>
          <cell r="F9">
            <v>1036</v>
          </cell>
          <cell r="G9">
            <v>735</v>
          </cell>
          <cell r="H9">
            <v>808</v>
          </cell>
          <cell r="I9">
            <v>5362</v>
          </cell>
          <cell r="J9">
            <v>9787</v>
          </cell>
          <cell r="K9">
            <v>11799</v>
          </cell>
          <cell r="L9">
            <v>6786</v>
          </cell>
          <cell r="M9">
            <v>10943</v>
          </cell>
          <cell r="N9">
            <v>3626</v>
          </cell>
          <cell r="O9">
            <v>2254</v>
          </cell>
          <cell r="P9">
            <v>1177</v>
          </cell>
          <cell r="Q9">
            <v>659</v>
          </cell>
          <cell r="R9">
            <v>284</v>
          </cell>
          <cell r="S9">
            <v>115</v>
          </cell>
        </row>
        <row r="10">
          <cell r="C10">
            <v>370</v>
          </cell>
          <cell r="D10">
            <v>1939</v>
          </cell>
          <cell r="E10">
            <v>2813</v>
          </cell>
          <cell r="F10">
            <v>1255</v>
          </cell>
          <cell r="G10">
            <v>830</v>
          </cell>
          <cell r="H10">
            <v>702</v>
          </cell>
          <cell r="I10">
            <v>1581</v>
          </cell>
          <cell r="J10">
            <v>2195</v>
          </cell>
          <cell r="K10">
            <v>5180</v>
          </cell>
          <cell r="L10">
            <v>4858</v>
          </cell>
          <cell r="M10">
            <v>7035</v>
          </cell>
          <cell r="N10">
            <v>2812</v>
          </cell>
          <cell r="O10">
            <v>1774</v>
          </cell>
          <cell r="P10">
            <v>966</v>
          </cell>
          <cell r="Q10">
            <v>489</v>
          </cell>
          <cell r="R10">
            <v>284</v>
          </cell>
          <cell r="S10">
            <v>115</v>
          </cell>
        </row>
        <row r="11">
          <cell r="C11">
            <v>613</v>
          </cell>
          <cell r="D11">
            <v>3444</v>
          </cell>
          <cell r="E11">
            <v>4836</v>
          </cell>
          <cell r="F11">
            <v>2148</v>
          </cell>
          <cell r="G11">
            <v>1297</v>
          </cell>
          <cell r="H11">
            <v>1236</v>
          </cell>
          <cell r="I11">
            <v>2516</v>
          </cell>
          <cell r="J11">
            <v>2705</v>
          </cell>
          <cell r="K11">
            <v>7261</v>
          </cell>
          <cell r="L11">
            <v>7628</v>
          </cell>
          <cell r="M11">
            <v>10039</v>
          </cell>
          <cell r="N11">
            <v>3782</v>
          </cell>
          <cell r="O11">
            <v>2271</v>
          </cell>
          <cell r="P11">
            <v>1190</v>
          </cell>
          <cell r="Q11">
            <v>680</v>
          </cell>
          <cell r="R11">
            <v>392</v>
          </cell>
          <cell r="S11">
            <v>145</v>
          </cell>
        </row>
        <row r="12">
          <cell r="C12">
            <v>519</v>
          </cell>
          <cell r="D12">
            <v>3158</v>
          </cell>
          <cell r="E12">
            <v>4734</v>
          </cell>
          <cell r="F12">
            <v>2091</v>
          </cell>
          <cell r="G12">
            <v>1297</v>
          </cell>
          <cell r="H12">
            <v>1356</v>
          </cell>
          <cell r="I12">
            <v>4551</v>
          </cell>
          <cell r="J12">
            <v>4240</v>
          </cell>
          <cell r="K12">
            <v>7816</v>
          </cell>
          <cell r="L12">
            <v>7457</v>
          </cell>
          <cell r="M12">
            <v>10432</v>
          </cell>
          <cell r="N12">
            <v>3214</v>
          </cell>
          <cell r="O12">
            <v>1695</v>
          </cell>
          <cell r="P12">
            <v>940</v>
          </cell>
          <cell r="Q12">
            <v>570</v>
          </cell>
          <cell r="R12">
            <v>357</v>
          </cell>
          <cell r="S12">
            <v>126</v>
          </cell>
        </row>
        <row r="13">
          <cell r="C13">
            <v>516</v>
          </cell>
          <cell r="D13">
            <v>2371</v>
          </cell>
          <cell r="E13">
            <v>3113</v>
          </cell>
          <cell r="F13">
            <v>1307</v>
          </cell>
          <cell r="G13">
            <v>815</v>
          </cell>
          <cell r="H13">
            <v>807</v>
          </cell>
          <cell r="I13">
            <v>2024</v>
          </cell>
          <cell r="J13">
            <v>3121</v>
          </cell>
          <cell r="K13">
            <v>7150</v>
          </cell>
          <cell r="L13">
            <v>5596</v>
          </cell>
          <cell r="M13">
            <v>6093</v>
          </cell>
          <cell r="N13">
            <v>1650</v>
          </cell>
          <cell r="O13">
            <v>769</v>
          </cell>
          <cell r="P13">
            <v>477</v>
          </cell>
          <cell r="Q13">
            <v>274</v>
          </cell>
          <cell r="R13">
            <v>181</v>
          </cell>
          <cell r="S13">
            <v>71</v>
          </cell>
        </row>
        <row r="14">
          <cell r="C14">
            <v>284</v>
          </cell>
          <cell r="D14">
            <v>1551</v>
          </cell>
          <cell r="E14">
            <v>2225</v>
          </cell>
          <cell r="F14">
            <v>972</v>
          </cell>
          <cell r="G14">
            <v>674</v>
          </cell>
          <cell r="H14">
            <v>642</v>
          </cell>
          <cell r="I14">
            <v>1564</v>
          </cell>
          <cell r="J14">
            <v>1877</v>
          </cell>
          <cell r="K14">
            <v>4572</v>
          </cell>
          <cell r="L14">
            <v>4068</v>
          </cell>
          <cell r="M14">
            <v>5964</v>
          </cell>
          <cell r="N14">
            <v>1564</v>
          </cell>
          <cell r="O14">
            <v>824</v>
          </cell>
          <cell r="P14">
            <v>470</v>
          </cell>
          <cell r="Q14">
            <v>307</v>
          </cell>
          <cell r="R14">
            <v>169</v>
          </cell>
          <cell r="S14">
            <v>51</v>
          </cell>
        </row>
        <row r="15">
          <cell r="C15">
            <v>318</v>
          </cell>
          <cell r="D15">
            <v>1962</v>
          </cell>
          <cell r="E15">
            <v>2982</v>
          </cell>
          <cell r="F15">
            <v>1402</v>
          </cell>
          <cell r="G15">
            <v>958</v>
          </cell>
          <cell r="H15">
            <v>1008</v>
          </cell>
          <cell r="I15">
            <v>2219</v>
          </cell>
          <cell r="J15">
            <v>2055</v>
          </cell>
          <cell r="K15">
            <v>4801</v>
          </cell>
          <cell r="L15">
            <v>4654</v>
          </cell>
          <cell r="M15">
            <v>6908</v>
          </cell>
          <cell r="N15">
            <v>2009</v>
          </cell>
          <cell r="O15">
            <v>1171</v>
          </cell>
          <cell r="P15">
            <v>725</v>
          </cell>
          <cell r="Q15">
            <v>371</v>
          </cell>
          <cell r="R15">
            <v>167</v>
          </cell>
          <cell r="S15">
            <v>45</v>
          </cell>
        </row>
        <row r="16">
          <cell r="C16">
            <v>534</v>
          </cell>
          <cell r="D16">
            <v>2900</v>
          </cell>
          <cell r="E16">
            <v>4212</v>
          </cell>
          <cell r="F16">
            <v>1836</v>
          </cell>
          <cell r="G16">
            <v>1109</v>
          </cell>
          <cell r="H16">
            <v>1175</v>
          </cell>
          <cell r="I16">
            <v>2645</v>
          </cell>
          <cell r="J16">
            <v>3554</v>
          </cell>
          <cell r="K16">
            <v>8660</v>
          </cell>
          <cell r="L16">
            <v>7072</v>
          </cell>
          <cell r="M16">
            <v>9646</v>
          </cell>
          <cell r="N16">
            <v>3121</v>
          </cell>
          <cell r="O16">
            <v>1570</v>
          </cell>
          <cell r="P16">
            <v>927</v>
          </cell>
          <cell r="Q16">
            <v>455</v>
          </cell>
          <cell r="R16">
            <v>273</v>
          </cell>
          <cell r="S16">
            <v>77</v>
          </cell>
        </row>
        <row r="17">
          <cell r="C17">
            <v>558</v>
          </cell>
          <cell r="D17">
            <v>2993</v>
          </cell>
          <cell r="E17">
            <v>4712</v>
          </cell>
          <cell r="F17">
            <v>1962</v>
          </cell>
          <cell r="G17">
            <v>1192</v>
          </cell>
          <cell r="H17">
            <v>1104</v>
          </cell>
          <cell r="I17">
            <v>2222</v>
          </cell>
          <cell r="J17">
            <v>2972</v>
          </cell>
          <cell r="K17">
            <v>8159</v>
          </cell>
          <cell r="L17">
            <v>7922</v>
          </cell>
          <cell r="M17">
            <v>10688</v>
          </cell>
          <cell r="N17">
            <v>2959</v>
          </cell>
          <cell r="O17">
            <v>1549</v>
          </cell>
          <cell r="P17">
            <v>928</v>
          </cell>
          <cell r="Q17">
            <v>819</v>
          </cell>
          <cell r="R17">
            <v>490</v>
          </cell>
          <cell r="S17">
            <v>136</v>
          </cell>
        </row>
        <row r="18">
          <cell r="C18">
            <v>553</v>
          </cell>
          <cell r="D18">
            <v>3093</v>
          </cell>
          <cell r="E18">
            <v>4771</v>
          </cell>
          <cell r="F18">
            <v>2083</v>
          </cell>
          <cell r="G18">
            <v>1317</v>
          </cell>
          <cell r="H18">
            <v>1268</v>
          </cell>
          <cell r="I18">
            <v>2511</v>
          </cell>
          <cell r="J18">
            <v>3003</v>
          </cell>
          <cell r="K18">
            <v>7340</v>
          </cell>
          <cell r="L18">
            <v>8043</v>
          </cell>
          <cell r="M18">
            <v>11149</v>
          </cell>
          <cell r="N18">
            <v>3629</v>
          </cell>
          <cell r="O18">
            <v>2041</v>
          </cell>
          <cell r="P18">
            <v>1112</v>
          </cell>
          <cell r="Q18">
            <v>699</v>
          </cell>
          <cell r="R18">
            <v>376</v>
          </cell>
          <cell r="S18">
            <v>163</v>
          </cell>
        </row>
        <row r="19">
          <cell r="C19">
            <v>404</v>
          </cell>
          <cell r="D19">
            <v>2426</v>
          </cell>
          <cell r="E19">
            <v>3791</v>
          </cell>
          <cell r="F19">
            <v>1751</v>
          </cell>
          <cell r="G19">
            <v>1181</v>
          </cell>
          <cell r="H19">
            <v>1115</v>
          </cell>
          <cell r="I19">
            <v>2475</v>
          </cell>
          <cell r="J19">
            <v>2351</v>
          </cell>
          <cell r="K19">
            <v>5654</v>
          </cell>
          <cell r="L19">
            <v>5656</v>
          </cell>
          <cell r="M19">
            <v>8186</v>
          </cell>
          <cell r="N19">
            <v>2399</v>
          </cell>
          <cell r="O19">
            <v>987</v>
          </cell>
          <cell r="P19">
            <v>469</v>
          </cell>
          <cell r="Q19">
            <v>200</v>
          </cell>
          <cell r="R19">
            <v>95</v>
          </cell>
          <cell r="S19">
            <v>38</v>
          </cell>
        </row>
        <row r="20">
          <cell r="C20">
            <v>22</v>
          </cell>
          <cell r="D20">
            <v>75</v>
          </cell>
          <cell r="E20">
            <v>170</v>
          </cell>
          <cell r="F20">
            <v>65</v>
          </cell>
          <cell r="G20">
            <v>34</v>
          </cell>
          <cell r="H20">
            <v>28</v>
          </cell>
          <cell r="I20">
            <v>78</v>
          </cell>
          <cell r="J20">
            <v>104</v>
          </cell>
          <cell r="K20">
            <v>278</v>
          </cell>
          <cell r="L20">
            <v>261</v>
          </cell>
          <cell r="M20">
            <v>304</v>
          </cell>
          <cell r="N20">
            <v>40</v>
          </cell>
          <cell r="O20">
            <v>12</v>
          </cell>
          <cell r="P20">
            <v>13</v>
          </cell>
          <cell r="Q20">
            <v>2</v>
          </cell>
          <cell r="R20">
            <v>1</v>
          </cell>
          <cell r="S20">
            <v>2</v>
          </cell>
        </row>
        <row r="26">
          <cell r="C26">
            <v>6</v>
          </cell>
          <cell r="D26">
            <v>19</v>
          </cell>
          <cell r="E26">
            <v>13</v>
          </cell>
          <cell r="F26">
            <v>5</v>
          </cell>
          <cell r="G26">
            <v>9</v>
          </cell>
          <cell r="H26">
            <v>17</v>
          </cell>
          <cell r="I26">
            <v>320</v>
          </cell>
          <cell r="J26">
            <v>423</v>
          </cell>
          <cell r="K26">
            <v>447</v>
          </cell>
          <cell r="L26">
            <v>169</v>
          </cell>
          <cell r="M26">
            <v>153</v>
          </cell>
          <cell r="N26">
            <v>27</v>
          </cell>
          <cell r="O26">
            <v>9</v>
          </cell>
          <cell r="P26">
            <v>1</v>
          </cell>
          <cell r="Q26">
            <v>2</v>
          </cell>
          <cell r="R26">
            <v>4</v>
          </cell>
          <cell r="S26">
            <v>2</v>
          </cell>
        </row>
        <row r="29">
          <cell r="C29">
            <v>8</v>
          </cell>
          <cell r="D29">
            <v>22</v>
          </cell>
          <cell r="E29">
            <v>50</v>
          </cell>
          <cell r="F29">
            <v>31</v>
          </cell>
          <cell r="G29">
            <v>18</v>
          </cell>
          <cell r="H29">
            <v>15</v>
          </cell>
          <cell r="I29">
            <v>43</v>
          </cell>
          <cell r="J29">
            <v>22</v>
          </cell>
          <cell r="K29">
            <v>73</v>
          </cell>
          <cell r="L29">
            <v>104</v>
          </cell>
          <cell r="M29">
            <v>196</v>
          </cell>
          <cell r="N29">
            <v>60</v>
          </cell>
          <cell r="O29">
            <v>29</v>
          </cell>
          <cell r="P29">
            <v>13</v>
          </cell>
          <cell r="Q29">
            <v>8</v>
          </cell>
          <cell r="R29">
            <v>4</v>
          </cell>
          <cell r="S29">
            <v>0</v>
          </cell>
        </row>
        <row r="30">
          <cell r="C30">
            <v>6</v>
          </cell>
          <cell r="D30">
            <v>41</v>
          </cell>
          <cell r="E30">
            <v>86</v>
          </cell>
          <cell r="F30">
            <v>31</v>
          </cell>
          <cell r="G30">
            <v>22</v>
          </cell>
          <cell r="H30">
            <v>17</v>
          </cell>
          <cell r="I30">
            <v>30</v>
          </cell>
          <cell r="J30">
            <v>30</v>
          </cell>
          <cell r="K30">
            <v>98</v>
          </cell>
          <cell r="L30">
            <v>124</v>
          </cell>
          <cell r="M30">
            <v>263</v>
          </cell>
          <cell r="N30">
            <v>74</v>
          </cell>
          <cell r="O30">
            <v>19</v>
          </cell>
          <cell r="P30">
            <v>5</v>
          </cell>
          <cell r="Q30">
            <v>5</v>
          </cell>
          <cell r="R30">
            <v>4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2</v>
          </cell>
          <cell r="I33">
            <v>1</v>
          </cell>
          <cell r="J33">
            <v>0</v>
          </cell>
          <cell r="K33">
            <v>1</v>
          </cell>
          <cell r="L33">
            <v>1</v>
          </cell>
          <cell r="M33">
            <v>8</v>
          </cell>
          <cell r="N33">
            <v>5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2</v>
          </cell>
          <cell r="F34">
            <v>1</v>
          </cell>
          <cell r="G34">
            <v>0</v>
          </cell>
          <cell r="H34">
            <v>0</v>
          </cell>
          <cell r="I34">
            <v>5</v>
          </cell>
          <cell r="J34">
            <v>2</v>
          </cell>
          <cell r="K34">
            <v>6</v>
          </cell>
          <cell r="L34">
            <v>13</v>
          </cell>
          <cell r="M34">
            <v>9</v>
          </cell>
          <cell r="N34">
            <v>6</v>
          </cell>
          <cell r="O34">
            <v>3</v>
          </cell>
          <cell r="P34">
            <v>1</v>
          </cell>
          <cell r="Q34">
            <v>1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5</v>
          </cell>
          <cell r="W5">
            <v>14</v>
          </cell>
          <cell r="X5">
            <v>1</v>
          </cell>
          <cell r="Y5">
            <v>1</v>
          </cell>
          <cell r="Z5">
            <v>8</v>
          </cell>
        </row>
        <row r="6">
          <cell r="U6">
            <v>-1</v>
          </cell>
          <cell r="V6">
            <v>-1</v>
          </cell>
          <cell r="W6">
            <v>-2</v>
          </cell>
          <cell r="X6">
            <v>-1</v>
          </cell>
          <cell r="Y6">
            <v>-1</v>
          </cell>
          <cell r="Z6">
            <v>-7</v>
          </cell>
        </row>
        <row r="7">
          <cell r="U7">
            <v>1</v>
          </cell>
          <cell r="V7">
            <v>-6</v>
          </cell>
          <cell r="W7">
            <v>-9</v>
          </cell>
          <cell r="X7">
            <v>-14</v>
          </cell>
          <cell r="Y7">
            <v>-8</v>
          </cell>
          <cell r="Z7">
            <v>-9</v>
          </cell>
        </row>
        <row r="8">
          <cell r="U8">
            <v>-13</v>
          </cell>
          <cell r="V8">
            <v>-6</v>
          </cell>
          <cell r="W8">
            <v>-15</v>
          </cell>
          <cell r="X8">
            <v>-16</v>
          </cell>
          <cell r="Y8">
            <v>-20</v>
          </cell>
          <cell r="Z8">
            <v>-17</v>
          </cell>
        </row>
        <row r="9">
          <cell r="U9">
            <v>14</v>
          </cell>
          <cell r="V9">
            <v>9</v>
          </cell>
          <cell r="W9">
            <v>20</v>
          </cell>
          <cell r="X9">
            <v>10</v>
          </cell>
          <cell r="Y9">
            <v>22</v>
          </cell>
          <cell r="Z9">
            <v>14</v>
          </cell>
        </row>
        <row r="10">
          <cell r="U10">
            <v>-5</v>
          </cell>
          <cell r="V10">
            <v>-2</v>
          </cell>
          <cell r="W10">
            <v>2</v>
          </cell>
          <cell r="X10">
            <v>0</v>
          </cell>
          <cell r="Y10">
            <v>-1</v>
          </cell>
          <cell r="Z10">
            <v>-5</v>
          </cell>
        </row>
        <row r="11">
          <cell r="U11">
            <v>-1</v>
          </cell>
          <cell r="V11">
            <v>1</v>
          </cell>
          <cell r="W11">
            <v>3</v>
          </cell>
          <cell r="X11">
            <v>-4</v>
          </cell>
          <cell r="Y11">
            <v>-1</v>
          </cell>
          <cell r="Z11">
            <v>1</v>
          </cell>
        </row>
        <row r="12">
          <cell r="U12">
            <v>7</v>
          </cell>
          <cell r="V12">
            <v>-3</v>
          </cell>
          <cell r="W12">
            <v>-3</v>
          </cell>
          <cell r="X12">
            <v>25</v>
          </cell>
          <cell r="Y12">
            <v>-8</v>
          </cell>
          <cell r="Z12">
            <v>-1</v>
          </cell>
        </row>
        <row r="13">
          <cell r="U13">
            <v>-5</v>
          </cell>
          <cell r="V13">
            <v>6</v>
          </cell>
          <cell r="W13">
            <v>-6</v>
          </cell>
          <cell r="X13">
            <v>-4</v>
          </cell>
          <cell r="Y13">
            <v>6</v>
          </cell>
          <cell r="Z13">
            <v>-3</v>
          </cell>
        </row>
        <row r="14">
          <cell r="U14">
            <v>5</v>
          </cell>
          <cell r="V14">
            <v>-1</v>
          </cell>
          <cell r="W14">
            <v>-1</v>
          </cell>
          <cell r="X14">
            <v>-9</v>
          </cell>
          <cell r="Y14">
            <v>-5</v>
          </cell>
          <cell r="Z14">
            <v>2</v>
          </cell>
        </row>
        <row r="15">
          <cell r="U15">
            <v>-6</v>
          </cell>
          <cell r="V15">
            <v>-4</v>
          </cell>
          <cell r="W15">
            <v>1</v>
          </cell>
          <cell r="X15">
            <v>-3</v>
          </cell>
          <cell r="Y15">
            <v>-7</v>
          </cell>
          <cell r="Z15">
            <v>-8</v>
          </cell>
        </row>
        <row r="16">
          <cell r="U16">
            <v>8</v>
          </cell>
          <cell r="V16">
            <v>0</v>
          </cell>
          <cell r="W16">
            <v>-13</v>
          </cell>
          <cell r="X16">
            <v>-1</v>
          </cell>
          <cell r="Y16">
            <v>-9</v>
          </cell>
          <cell r="Z16">
            <v>-4</v>
          </cell>
        </row>
        <row r="17">
          <cell r="U17">
            <v>-1</v>
          </cell>
          <cell r="V17">
            <v>6</v>
          </cell>
          <cell r="W17">
            <v>10</v>
          </cell>
          <cell r="X17">
            <v>13</v>
          </cell>
          <cell r="Y17">
            <v>15</v>
          </cell>
          <cell r="Z17">
            <v>16</v>
          </cell>
        </row>
        <row r="18">
          <cell r="U18">
            <v>11</v>
          </cell>
          <cell r="V18">
            <v>7</v>
          </cell>
          <cell r="W18">
            <v>12</v>
          </cell>
          <cell r="X18">
            <v>10</v>
          </cell>
          <cell r="Y18">
            <v>22</v>
          </cell>
          <cell r="Z18">
            <v>18</v>
          </cell>
        </row>
        <row r="19">
          <cell r="U19">
            <v>0</v>
          </cell>
          <cell r="V19">
            <v>3</v>
          </cell>
          <cell r="W19">
            <v>-2</v>
          </cell>
          <cell r="X19">
            <v>0</v>
          </cell>
          <cell r="Y19">
            <v>-3</v>
          </cell>
          <cell r="Z19">
            <v>-2</v>
          </cell>
        </row>
        <row r="23">
          <cell r="N23">
            <v>6</v>
          </cell>
          <cell r="O23">
            <v>6</v>
          </cell>
          <cell r="P23">
            <v>1</v>
          </cell>
          <cell r="Q23">
            <v>2</v>
          </cell>
          <cell r="R23">
            <v>1</v>
          </cell>
          <cell r="S2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5"/>
  <dimension ref="A2:O46"/>
  <sheetViews>
    <sheetView showGridLines="0" tabSelected="1" zoomScaleNormal="100" workbookViewId="0">
      <selection activeCell="O7" sqref="O7"/>
    </sheetView>
  </sheetViews>
  <sheetFormatPr baseColWidth="10" defaultColWidth="11.44140625" defaultRowHeight="13.2" x14ac:dyDescent="0.25"/>
  <cols>
    <col min="1" max="1" width="5" customWidth="1"/>
    <col min="2" max="2" width="23" customWidth="1"/>
  </cols>
  <sheetData>
    <row r="2" spans="1:14" x14ac:dyDescent="0.25">
      <c r="A2" t="s">
        <v>0</v>
      </c>
    </row>
    <row r="4" spans="1:14" x14ac:dyDescent="0.25">
      <c r="A4" t="str">
        <f>A6</f>
        <v>Tabell 1 - 16 - A - Fysioterapitilbud i bydelen 1)</v>
      </c>
    </row>
    <row r="6" spans="1:14" ht="13.8" thickBot="1" x14ac:dyDescent="0.3">
      <c r="A6" s="6" t="s">
        <v>1</v>
      </c>
    </row>
    <row r="7" spans="1:14" ht="13.8" thickBot="1" x14ac:dyDescent="0.3">
      <c r="A7" s="622"/>
      <c r="B7" s="623"/>
      <c r="C7" s="1633" t="s">
        <v>2</v>
      </c>
      <c r="D7" s="1634"/>
      <c r="E7" s="1634"/>
      <c r="F7" s="1635"/>
      <c r="G7" s="1634" t="s">
        <v>3</v>
      </c>
      <c r="H7" s="1634"/>
      <c r="I7" s="1634"/>
      <c r="J7" s="1635"/>
    </row>
    <row r="8" spans="1:14" ht="66.599999999999994" thickBot="1" x14ac:dyDescent="0.3">
      <c r="A8" s="134" t="s">
        <v>4</v>
      </c>
      <c r="B8" s="627" t="s">
        <v>5</v>
      </c>
      <c r="C8" s="625" t="s">
        <v>6</v>
      </c>
      <c r="D8" s="1033" t="s">
        <v>7</v>
      </c>
      <c r="E8" s="1034" t="s">
        <v>8</v>
      </c>
      <c r="F8" s="631" t="s">
        <v>9</v>
      </c>
      <c r="G8" s="625" t="s">
        <v>6</v>
      </c>
      <c r="H8" s="1033" t="s">
        <v>7</v>
      </c>
      <c r="I8" s="1034" t="s">
        <v>8</v>
      </c>
      <c r="J8" s="631" t="s">
        <v>10</v>
      </c>
    </row>
    <row r="9" spans="1:14" x14ac:dyDescent="0.25">
      <c r="A9" s="122">
        <v>1</v>
      </c>
      <c r="B9" s="123" t="s">
        <v>11</v>
      </c>
      <c r="C9" s="863">
        <v>9</v>
      </c>
      <c r="D9" s="843">
        <v>14</v>
      </c>
      <c r="E9" s="843">
        <v>0</v>
      </c>
      <c r="F9" s="935">
        <f>SUM(C9:E9)</f>
        <v>23</v>
      </c>
      <c r="G9" s="863">
        <v>9</v>
      </c>
      <c r="H9" s="843">
        <v>14</v>
      </c>
      <c r="I9" s="843">
        <v>0</v>
      </c>
      <c r="J9" s="935">
        <f>SUM(G9:I9)</f>
        <v>23</v>
      </c>
    </row>
    <row r="10" spans="1:14" x14ac:dyDescent="0.25">
      <c r="A10" s="57">
        <v>2</v>
      </c>
      <c r="B10" s="23" t="s">
        <v>12</v>
      </c>
      <c r="C10" s="950">
        <v>15.25</v>
      </c>
      <c r="D10" s="845">
        <v>16</v>
      </c>
      <c r="E10" s="845">
        <v>1</v>
      </c>
      <c r="F10" s="936">
        <f t="shared" ref="F10:F23" si="0">SUM(C10:E10)</f>
        <v>32.25</v>
      </c>
      <c r="G10" s="950">
        <v>16</v>
      </c>
      <c r="H10" s="845">
        <v>16</v>
      </c>
      <c r="I10" s="845">
        <v>1</v>
      </c>
      <c r="J10" s="936">
        <f t="shared" ref="J10:J23" si="1">SUM(G10:I10)</f>
        <v>33</v>
      </c>
      <c r="M10" t="s">
        <v>13</v>
      </c>
    </row>
    <row r="11" spans="1:14" x14ac:dyDescent="0.25">
      <c r="A11" s="57">
        <v>3</v>
      </c>
      <c r="B11" s="23" t="s">
        <v>14</v>
      </c>
      <c r="C11" s="950">
        <v>12.65</v>
      </c>
      <c r="D11" s="845">
        <v>17</v>
      </c>
      <c r="E11" s="845">
        <v>0</v>
      </c>
      <c r="F11" s="936">
        <f t="shared" si="0"/>
        <v>29.65</v>
      </c>
      <c r="G11" s="950">
        <v>16</v>
      </c>
      <c r="H11" s="845">
        <v>18</v>
      </c>
      <c r="I11" s="845">
        <v>0</v>
      </c>
      <c r="J11" s="936">
        <f t="shared" si="1"/>
        <v>34</v>
      </c>
      <c r="L11" t="s">
        <v>13</v>
      </c>
    </row>
    <row r="12" spans="1:14" x14ac:dyDescent="0.25">
      <c r="A12" s="57">
        <v>4</v>
      </c>
      <c r="B12" s="23" t="s">
        <v>15</v>
      </c>
      <c r="C12" s="950">
        <v>30.28</v>
      </c>
      <c r="D12" s="845">
        <v>10.3</v>
      </c>
      <c r="E12" s="845">
        <v>0</v>
      </c>
      <c r="F12" s="936">
        <f t="shared" si="0"/>
        <v>40.58</v>
      </c>
      <c r="G12" s="950">
        <v>32</v>
      </c>
      <c r="H12" s="845">
        <v>11</v>
      </c>
      <c r="I12" s="845">
        <v>0</v>
      </c>
      <c r="J12" s="936">
        <f t="shared" si="1"/>
        <v>43</v>
      </c>
    </row>
    <row r="13" spans="1:14" x14ac:dyDescent="0.25">
      <c r="A13" s="57">
        <v>5</v>
      </c>
      <c r="B13" s="23" t="s">
        <v>16</v>
      </c>
      <c r="C13" s="950">
        <v>29</v>
      </c>
      <c r="D13" s="845">
        <v>11</v>
      </c>
      <c r="E13" s="845">
        <v>2</v>
      </c>
      <c r="F13" s="936">
        <f t="shared" si="0"/>
        <v>42</v>
      </c>
      <c r="G13" s="950">
        <v>31</v>
      </c>
      <c r="H13" s="845">
        <v>11</v>
      </c>
      <c r="I13" s="845">
        <v>2</v>
      </c>
      <c r="J13" s="936">
        <f t="shared" si="1"/>
        <v>44</v>
      </c>
    </row>
    <row r="14" spans="1:14" x14ac:dyDescent="0.25">
      <c r="A14" s="58">
        <v>6</v>
      </c>
      <c r="B14" s="25" t="s">
        <v>17</v>
      </c>
      <c r="C14" s="950">
        <v>9</v>
      </c>
      <c r="D14" s="845">
        <v>7</v>
      </c>
      <c r="E14" s="845">
        <v>2</v>
      </c>
      <c r="F14" s="936">
        <f t="shared" si="0"/>
        <v>18</v>
      </c>
      <c r="G14" s="950">
        <v>9</v>
      </c>
      <c r="H14" s="845">
        <v>7</v>
      </c>
      <c r="I14" s="845">
        <v>2</v>
      </c>
      <c r="J14" s="936">
        <f t="shared" si="1"/>
        <v>18</v>
      </c>
      <c r="M14" t="s">
        <v>13</v>
      </c>
    </row>
    <row r="15" spans="1:14" x14ac:dyDescent="0.25">
      <c r="A15" s="58">
        <v>7</v>
      </c>
      <c r="B15" s="25" t="s">
        <v>18</v>
      </c>
      <c r="C15" s="950">
        <v>20</v>
      </c>
      <c r="D15" s="845">
        <v>15.4</v>
      </c>
      <c r="E15" s="845">
        <v>2</v>
      </c>
      <c r="F15" s="936">
        <f t="shared" si="0"/>
        <v>37.4</v>
      </c>
      <c r="G15" s="950">
        <v>20</v>
      </c>
      <c r="H15" s="845">
        <v>16</v>
      </c>
      <c r="I15" s="845">
        <v>2</v>
      </c>
      <c r="J15" s="936">
        <f t="shared" si="1"/>
        <v>38</v>
      </c>
      <c r="L15" t="s">
        <v>13</v>
      </c>
    </row>
    <row r="16" spans="1:14" x14ac:dyDescent="0.25">
      <c r="A16" s="57">
        <v>8</v>
      </c>
      <c r="B16" s="23" t="s">
        <v>19</v>
      </c>
      <c r="C16" s="950">
        <v>17.55</v>
      </c>
      <c r="D16" s="845">
        <v>19.5</v>
      </c>
      <c r="E16" s="845">
        <v>1</v>
      </c>
      <c r="F16" s="936">
        <f t="shared" si="0"/>
        <v>38.049999999999997</v>
      </c>
      <c r="G16" s="950">
        <v>21</v>
      </c>
      <c r="H16" s="845">
        <v>20.5</v>
      </c>
      <c r="I16" s="845">
        <v>1</v>
      </c>
      <c r="J16" s="936">
        <f t="shared" si="1"/>
        <v>42.5</v>
      </c>
      <c r="N16" t="s">
        <v>13</v>
      </c>
    </row>
    <row r="17" spans="1:15" x14ac:dyDescent="0.25">
      <c r="A17" s="57">
        <v>9</v>
      </c>
      <c r="B17" s="23" t="s">
        <v>20</v>
      </c>
      <c r="C17" s="950">
        <v>16.8</v>
      </c>
      <c r="D17" s="845">
        <v>11</v>
      </c>
      <c r="E17" s="845">
        <v>2</v>
      </c>
      <c r="F17" s="936">
        <f t="shared" si="0"/>
        <v>29.8</v>
      </c>
      <c r="G17" s="950">
        <v>19</v>
      </c>
      <c r="H17" s="845">
        <v>11</v>
      </c>
      <c r="I17" s="845">
        <v>2</v>
      </c>
      <c r="J17" s="936">
        <f t="shared" si="1"/>
        <v>32</v>
      </c>
    </row>
    <row r="18" spans="1:15" x14ac:dyDescent="0.25">
      <c r="A18" s="57">
        <v>10</v>
      </c>
      <c r="B18" s="23" t="s">
        <v>21</v>
      </c>
      <c r="C18" s="950">
        <v>10</v>
      </c>
      <c r="D18" s="845">
        <v>12.2</v>
      </c>
      <c r="E18" s="845">
        <v>0</v>
      </c>
      <c r="F18" s="936">
        <f t="shared" si="0"/>
        <v>22.2</v>
      </c>
      <c r="G18" s="950">
        <v>10</v>
      </c>
      <c r="H18" s="845">
        <v>14</v>
      </c>
      <c r="I18" s="845">
        <v>0</v>
      </c>
      <c r="J18" s="936">
        <f t="shared" si="1"/>
        <v>24</v>
      </c>
    </row>
    <row r="19" spans="1:15" x14ac:dyDescent="0.25">
      <c r="A19" s="58">
        <v>11</v>
      </c>
      <c r="B19" s="25" t="s">
        <v>22</v>
      </c>
      <c r="C19" s="950">
        <v>15.4</v>
      </c>
      <c r="D19" s="845">
        <v>10</v>
      </c>
      <c r="E19" s="845">
        <v>2</v>
      </c>
      <c r="F19" s="936">
        <f t="shared" si="0"/>
        <v>27.4</v>
      </c>
      <c r="G19" s="950">
        <v>19</v>
      </c>
      <c r="H19" s="845">
        <v>10</v>
      </c>
      <c r="I19" s="845">
        <v>2</v>
      </c>
      <c r="J19" s="936">
        <f t="shared" si="1"/>
        <v>31</v>
      </c>
      <c r="L19" t="s">
        <v>13</v>
      </c>
      <c r="O19" t="s">
        <v>13</v>
      </c>
    </row>
    <row r="20" spans="1:15" x14ac:dyDescent="0.25">
      <c r="A20" s="57">
        <v>12</v>
      </c>
      <c r="B20" s="23" t="s">
        <v>23</v>
      </c>
      <c r="C20" s="1316">
        <v>25</v>
      </c>
      <c r="D20" s="1317">
        <v>23.5</v>
      </c>
      <c r="E20" s="1317">
        <v>1</v>
      </c>
      <c r="F20" s="1318">
        <f t="shared" si="0"/>
        <v>49.5</v>
      </c>
      <c r="G20" s="950">
        <v>25</v>
      </c>
      <c r="H20" s="845">
        <v>24</v>
      </c>
      <c r="I20" s="845">
        <v>1</v>
      </c>
      <c r="J20" s="936">
        <f t="shared" si="1"/>
        <v>50</v>
      </c>
    </row>
    <row r="21" spans="1:15" x14ac:dyDescent="0.25">
      <c r="A21" s="57">
        <v>13</v>
      </c>
      <c r="B21" s="23" t="s">
        <v>24</v>
      </c>
      <c r="C21" s="950">
        <v>23.07</v>
      </c>
      <c r="D21" s="845">
        <v>6.8</v>
      </c>
      <c r="E21" s="845">
        <v>1</v>
      </c>
      <c r="F21" s="936">
        <f t="shared" si="0"/>
        <v>30.87</v>
      </c>
      <c r="G21" s="950">
        <v>26</v>
      </c>
      <c r="H21" s="845">
        <v>8</v>
      </c>
      <c r="I21" s="845">
        <v>1</v>
      </c>
      <c r="J21" s="936">
        <f t="shared" si="1"/>
        <v>35</v>
      </c>
      <c r="M21" t="s">
        <v>13</v>
      </c>
    </row>
    <row r="22" spans="1:15" x14ac:dyDescent="0.25">
      <c r="A22" s="57">
        <v>14</v>
      </c>
      <c r="B22" s="23" t="s">
        <v>25</v>
      </c>
      <c r="C22" s="950">
        <v>14.0244</v>
      </c>
      <c r="D22" s="845">
        <v>21.6</v>
      </c>
      <c r="E22" s="845">
        <v>1</v>
      </c>
      <c r="F22" s="936">
        <f t="shared" si="0"/>
        <v>36.624400000000001</v>
      </c>
      <c r="G22" s="950">
        <v>15</v>
      </c>
      <c r="H22" s="845">
        <v>23</v>
      </c>
      <c r="I22" s="845">
        <v>1</v>
      </c>
      <c r="J22" s="936">
        <f t="shared" si="1"/>
        <v>39</v>
      </c>
    </row>
    <row r="23" spans="1:15" ht="13.8" thickBot="1" x14ac:dyDescent="0.3">
      <c r="A23" s="59">
        <v>15</v>
      </c>
      <c r="B23" s="60" t="s">
        <v>26</v>
      </c>
      <c r="C23" s="951">
        <v>14</v>
      </c>
      <c r="D23" s="847">
        <v>4</v>
      </c>
      <c r="E23" s="847">
        <v>2</v>
      </c>
      <c r="F23" s="937">
        <f t="shared" si="0"/>
        <v>20</v>
      </c>
      <c r="G23" s="951">
        <v>14</v>
      </c>
      <c r="H23" s="847">
        <v>4</v>
      </c>
      <c r="I23" s="847">
        <v>2</v>
      </c>
      <c r="J23" s="937">
        <f t="shared" si="1"/>
        <v>20</v>
      </c>
    </row>
    <row r="24" spans="1:15" x14ac:dyDescent="0.25">
      <c r="A24" s="290"/>
      <c r="B24" s="438" t="s">
        <v>572</v>
      </c>
      <c r="C24" s="1027">
        <f>SUM(C9:C23)</f>
        <v>261.02440000000001</v>
      </c>
      <c r="D24" s="1028">
        <f t="shared" ref="D24:J24" si="2">SUM(D9:D23)</f>
        <v>199.3</v>
      </c>
      <c r="E24" s="1028">
        <f t="shared" si="2"/>
        <v>17</v>
      </c>
      <c r="F24" s="1029">
        <f t="shared" si="2"/>
        <v>477.32439999999997</v>
      </c>
      <c r="G24" s="1030">
        <f t="shared" si="2"/>
        <v>282</v>
      </c>
      <c r="H24" s="1031">
        <f t="shared" si="2"/>
        <v>207.5</v>
      </c>
      <c r="I24" s="1031">
        <f t="shared" si="2"/>
        <v>17</v>
      </c>
      <c r="J24" s="1032">
        <f t="shared" si="2"/>
        <v>506.5</v>
      </c>
      <c r="L24" s="1319"/>
    </row>
    <row r="25" spans="1:15" x14ac:dyDescent="0.25">
      <c r="A25" s="296"/>
      <c r="B25" s="436" t="s">
        <v>480</v>
      </c>
      <c r="C25" s="734">
        <v>257.76</v>
      </c>
      <c r="D25" s="735">
        <v>197.7</v>
      </c>
      <c r="E25" s="735">
        <v>23.9</v>
      </c>
      <c r="F25" s="736">
        <v>479.36</v>
      </c>
      <c r="G25" s="633">
        <v>282</v>
      </c>
      <c r="H25" s="634">
        <v>203</v>
      </c>
      <c r="I25" s="634">
        <v>27.5</v>
      </c>
      <c r="J25" s="635">
        <v>512.5</v>
      </c>
    </row>
    <row r="26" spans="1:15" x14ac:dyDescent="0.25">
      <c r="A26" s="296"/>
      <c r="B26" s="436" t="s">
        <v>27</v>
      </c>
      <c r="C26" s="734">
        <v>259.89999999999998</v>
      </c>
      <c r="D26" s="735">
        <v>212.1</v>
      </c>
      <c r="E26" s="735">
        <v>23.9</v>
      </c>
      <c r="F26" s="736">
        <v>495.9</v>
      </c>
      <c r="G26" s="633">
        <v>291</v>
      </c>
      <c r="H26" s="634">
        <v>221.1</v>
      </c>
      <c r="I26" s="634">
        <v>26.9</v>
      </c>
      <c r="J26" s="635">
        <v>539</v>
      </c>
    </row>
    <row r="27" spans="1:15" x14ac:dyDescent="0.25">
      <c r="A27" s="296"/>
      <c r="B27" s="436" t="s">
        <v>28</v>
      </c>
      <c r="C27" s="734">
        <v>259.26</v>
      </c>
      <c r="D27" s="735">
        <v>206.36</v>
      </c>
      <c r="E27" s="735">
        <v>23.9</v>
      </c>
      <c r="F27" s="736">
        <v>489.52</v>
      </c>
      <c r="G27" s="633">
        <v>296</v>
      </c>
      <c r="H27" s="634">
        <v>214</v>
      </c>
      <c r="I27" s="634">
        <v>25</v>
      </c>
      <c r="J27" s="635">
        <v>535</v>
      </c>
    </row>
    <row r="28" spans="1:15" x14ac:dyDescent="0.25">
      <c r="A28" s="296"/>
      <c r="B28" s="436" t="s">
        <v>29</v>
      </c>
      <c r="C28" s="734">
        <v>257.45999999999998</v>
      </c>
      <c r="D28" s="735">
        <v>214.05999999999997</v>
      </c>
      <c r="E28" s="735">
        <v>19.899999999999999</v>
      </c>
      <c r="F28" s="736">
        <v>491.41999999999996</v>
      </c>
      <c r="G28" s="633">
        <v>298</v>
      </c>
      <c r="H28" s="634">
        <v>227</v>
      </c>
      <c r="I28" s="634">
        <v>20.9</v>
      </c>
      <c r="J28" s="635">
        <v>545.9</v>
      </c>
    </row>
    <row r="29" spans="1:15" x14ac:dyDescent="0.25">
      <c r="A29" s="296"/>
      <c r="B29" s="436" t="s">
        <v>30</v>
      </c>
      <c r="C29" s="734">
        <v>261.43</v>
      </c>
      <c r="D29" s="735">
        <v>192.6</v>
      </c>
      <c r="E29" s="735">
        <v>17.5</v>
      </c>
      <c r="F29" s="736">
        <v>471.52999999999992</v>
      </c>
      <c r="G29" s="633">
        <v>309</v>
      </c>
      <c r="H29" s="634">
        <v>207</v>
      </c>
      <c r="I29" s="634">
        <v>19</v>
      </c>
      <c r="J29" s="635">
        <v>535</v>
      </c>
      <c r="L29" s="837"/>
    </row>
    <row r="30" spans="1:15" x14ac:dyDescent="0.25">
      <c r="A30" s="296"/>
      <c r="B30" s="436" t="s">
        <v>31</v>
      </c>
      <c r="C30" s="734">
        <v>259.02</v>
      </c>
      <c r="D30" s="735">
        <v>178.15999999999997</v>
      </c>
      <c r="E30" s="735">
        <v>19.399999999999999</v>
      </c>
      <c r="F30" s="736">
        <v>456.57999999999993</v>
      </c>
      <c r="G30" s="633">
        <v>304.34000000000003</v>
      </c>
      <c r="H30" s="634">
        <v>181</v>
      </c>
      <c r="I30" s="634">
        <v>20</v>
      </c>
      <c r="J30" s="635">
        <v>505.34000000000003</v>
      </c>
      <c r="L30" s="837"/>
    </row>
    <row r="31" spans="1:15" x14ac:dyDescent="0.25">
      <c r="A31" s="296"/>
      <c r="B31" s="436" t="s">
        <v>32</v>
      </c>
      <c r="C31" s="734">
        <v>263.88</v>
      </c>
      <c r="D31" s="735">
        <v>192.04999999999998</v>
      </c>
      <c r="E31" s="735">
        <v>18.5</v>
      </c>
      <c r="F31" s="736">
        <v>474.43000000000006</v>
      </c>
      <c r="G31" s="633">
        <v>315.60000000000002</v>
      </c>
      <c r="H31" s="634">
        <v>202</v>
      </c>
      <c r="I31" s="634">
        <v>18.5</v>
      </c>
      <c r="J31" s="635">
        <v>536.1</v>
      </c>
      <c r="L31" s="837"/>
    </row>
    <row r="32" spans="1:15" x14ac:dyDescent="0.25">
      <c r="A32" s="296"/>
      <c r="B32" s="436" t="s">
        <v>33</v>
      </c>
      <c r="C32" s="734">
        <v>258.45</v>
      </c>
      <c r="D32" s="735">
        <v>178.35999999999999</v>
      </c>
      <c r="E32" s="735">
        <v>17.899999999999999</v>
      </c>
      <c r="F32" s="736">
        <v>454.71</v>
      </c>
      <c r="G32" s="633">
        <v>307</v>
      </c>
      <c r="H32" s="634">
        <v>188.7</v>
      </c>
      <c r="I32" s="634">
        <v>16.899999999999999</v>
      </c>
      <c r="J32" s="635">
        <v>512.59999999999991</v>
      </c>
      <c r="L32" s="837"/>
    </row>
    <row r="33" spans="1:13" x14ac:dyDescent="0.25">
      <c r="A33" s="296"/>
      <c r="B33" s="436" t="s">
        <v>34</v>
      </c>
      <c r="C33" s="734">
        <v>257.33</v>
      </c>
      <c r="D33" s="735">
        <v>165.89999999999998</v>
      </c>
      <c r="E33" s="735">
        <v>16.5</v>
      </c>
      <c r="F33" s="736">
        <v>439.7299999999999</v>
      </c>
      <c r="G33" s="633">
        <v>312</v>
      </c>
      <c r="H33" s="634">
        <v>172.5</v>
      </c>
      <c r="I33" s="634">
        <v>15.5</v>
      </c>
      <c r="J33" s="635">
        <v>499.99999999999994</v>
      </c>
    </row>
    <row r="34" spans="1:13" x14ac:dyDescent="0.25">
      <c r="A34" s="296"/>
      <c r="B34" s="436" t="s">
        <v>35</v>
      </c>
      <c r="C34" s="636">
        <v>249.89000000000001</v>
      </c>
      <c r="D34" s="637">
        <v>158.25</v>
      </c>
      <c r="E34" s="637">
        <v>18.5</v>
      </c>
      <c r="F34" s="638">
        <v>426.64</v>
      </c>
      <c r="G34" s="633">
        <v>311.5</v>
      </c>
      <c r="H34" s="634">
        <v>164.4</v>
      </c>
      <c r="I34" s="634">
        <v>19.5</v>
      </c>
      <c r="J34" s="635">
        <v>495.4</v>
      </c>
      <c r="M34" t="s">
        <v>13</v>
      </c>
    </row>
    <row r="35" spans="1:13" x14ac:dyDescent="0.25">
      <c r="A35" s="150"/>
      <c r="B35" s="120" t="s">
        <v>36</v>
      </c>
      <c r="C35" s="639">
        <v>243.88</v>
      </c>
      <c r="D35" s="640">
        <v>158.82</v>
      </c>
      <c r="E35" s="640">
        <v>15</v>
      </c>
      <c r="F35" s="641">
        <v>417.7</v>
      </c>
      <c r="G35" s="642">
        <v>306</v>
      </c>
      <c r="H35" s="64">
        <v>169.97</v>
      </c>
      <c r="I35" s="64">
        <v>15</v>
      </c>
      <c r="J35" s="65">
        <v>490.97</v>
      </c>
    </row>
    <row r="36" spans="1:13" ht="13.8" thickBot="1" x14ac:dyDescent="0.3">
      <c r="A36" s="151"/>
      <c r="B36" s="121" t="s">
        <v>37</v>
      </c>
      <c r="C36" s="643">
        <v>238.46999999999997</v>
      </c>
      <c r="D36" s="644">
        <v>117.39999999999999</v>
      </c>
      <c r="E36" s="644">
        <v>14</v>
      </c>
      <c r="F36" s="645">
        <v>369.86999999999995</v>
      </c>
      <c r="G36" s="646">
        <v>307</v>
      </c>
      <c r="H36" s="66">
        <v>125</v>
      </c>
      <c r="I36" s="66">
        <v>14</v>
      </c>
      <c r="J36" s="67">
        <v>446</v>
      </c>
      <c r="M36" t="s">
        <v>13</v>
      </c>
    </row>
    <row r="37" spans="1:13" x14ac:dyDescent="0.25">
      <c r="A37" s="626" t="s">
        <v>38</v>
      </c>
    </row>
    <row r="42" spans="1:13" x14ac:dyDescent="0.25">
      <c r="H42" t="s">
        <v>13</v>
      </c>
    </row>
    <row r="46" spans="1:13" x14ac:dyDescent="0.25">
      <c r="G46" t="s">
        <v>13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tabColor rgb="FFFF0000"/>
  </sheetPr>
  <dimension ref="A2:Y42"/>
  <sheetViews>
    <sheetView showGridLines="0" zoomScaleNormal="100" workbookViewId="0">
      <selection activeCell="K4" sqref="K4"/>
    </sheetView>
  </sheetViews>
  <sheetFormatPr baseColWidth="10" defaultColWidth="11.44140625" defaultRowHeight="13.2" x14ac:dyDescent="0.25"/>
  <cols>
    <col min="1" max="1" width="7" customWidth="1"/>
    <col min="2" max="2" width="23.6640625" customWidth="1"/>
    <col min="3" max="3" width="11.44140625" customWidth="1"/>
    <col min="13" max="13" width="9.44140625" customWidth="1"/>
  </cols>
  <sheetData>
    <row r="2" spans="1:25" x14ac:dyDescent="0.25">
      <c r="A2" s="129" t="s">
        <v>0</v>
      </c>
    </row>
    <row r="3" spans="1:25" x14ac:dyDescent="0.25">
      <c r="A3" s="153"/>
    </row>
    <row r="4" spans="1:25" x14ac:dyDescent="0.25">
      <c r="A4" s="129" t="str">
        <f>A7</f>
        <v>Tabell 3-3 - B - Gjennomsnittlig antall oppholdsdøgn i sykehjem for beboere som har avsluttet sitt opphold hittil i år.</v>
      </c>
    </row>
    <row r="5" spans="1:25" x14ac:dyDescent="0.25">
      <c r="A5" s="153"/>
    </row>
    <row r="6" spans="1:25" x14ac:dyDescent="0.25">
      <c r="A6" s="153"/>
    </row>
    <row r="7" spans="1:25" ht="20.25" customHeight="1" thickBot="1" x14ac:dyDescent="0.3">
      <c r="A7" s="6" t="s">
        <v>159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25" ht="13.5" customHeight="1" thickBot="1" x14ac:dyDescent="0.3">
      <c r="A8" s="201"/>
      <c r="B8" s="170"/>
      <c r="C8" s="1664" t="s">
        <v>113</v>
      </c>
      <c r="D8" s="1664"/>
      <c r="E8" s="1665"/>
      <c r="F8" s="1664" t="s">
        <v>160</v>
      </c>
      <c r="G8" s="1664"/>
      <c r="H8" s="1664"/>
      <c r="I8" s="1665"/>
      <c r="J8" s="1665"/>
    </row>
    <row r="9" spans="1:25" ht="131.25" customHeight="1" thickBot="1" x14ac:dyDescent="0.3">
      <c r="A9" s="202" t="s">
        <v>4</v>
      </c>
      <c r="B9" s="203" t="s">
        <v>5</v>
      </c>
      <c r="C9" s="756" t="s">
        <v>161</v>
      </c>
      <c r="D9" s="757" t="s">
        <v>163</v>
      </c>
      <c r="E9" s="755" t="s">
        <v>164</v>
      </c>
      <c r="F9" s="1310" t="s">
        <v>166</v>
      </c>
      <c r="G9" s="1311" t="s">
        <v>162</v>
      </c>
      <c r="H9" s="1309" t="s">
        <v>167</v>
      </c>
      <c r="I9" s="755" t="s">
        <v>168</v>
      </c>
      <c r="J9" s="204" t="s">
        <v>165</v>
      </c>
      <c r="M9" s="1304" t="s">
        <v>569</v>
      </c>
      <c r="N9" s="1304" t="s">
        <v>482</v>
      </c>
      <c r="O9" s="1304" t="s">
        <v>102</v>
      </c>
      <c r="P9" s="1304" t="s">
        <v>103</v>
      </c>
      <c r="Q9" s="1304" t="s">
        <v>104</v>
      </c>
      <c r="R9" s="1304" t="s">
        <v>105</v>
      </c>
      <c r="S9" s="1304" t="s">
        <v>106</v>
      </c>
      <c r="T9" s="1304" t="s">
        <v>107</v>
      </c>
      <c r="U9" s="1304" t="s">
        <v>108</v>
      </c>
      <c r="V9" s="1304" t="s">
        <v>109</v>
      </c>
      <c r="W9" s="1304" t="s">
        <v>110</v>
      </c>
      <c r="X9" s="287"/>
      <c r="Y9" s="287"/>
    </row>
    <row r="10" spans="1:25" ht="13.8" x14ac:dyDescent="0.25">
      <c r="A10" s="172">
        <v>1</v>
      </c>
      <c r="B10" s="146" t="s">
        <v>11</v>
      </c>
      <c r="C10" s="561">
        <v>42</v>
      </c>
      <c r="D10" s="670">
        <v>34827</v>
      </c>
      <c r="E10" s="1306">
        <v>829</v>
      </c>
      <c r="F10" s="561">
        <v>220</v>
      </c>
      <c r="G10" s="670">
        <v>312</v>
      </c>
      <c r="H10" s="670">
        <v>10169</v>
      </c>
      <c r="I10" s="670">
        <v>33</v>
      </c>
      <c r="J10" s="562">
        <v>46</v>
      </c>
      <c r="M10" s="1305">
        <f>E25</f>
        <v>731.52179930795853</v>
      </c>
      <c r="N10" s="1305">
        <f>E26</f>
        <v>855.98921832884093</v>
      </c>
      <c r="O10" s="1305">
        <f>E27</f>
        <v>917.31002638522432</v>
      </c>
      <c r="P10" s="1305">
        <v>939.52493261455527</v>
      </c>
      <c r="Q10" s="1305">
        <v>975.9094028826355</v>
      </c>
      <c r="R10" s="1305">
        <v>958.33243606998656</v>
      </c>
      <c r="S10" s="1305">
        <v>987.29612903225802</v>
      </c>
      <c r="T10" s="1305">
        <v>884.57362908194705</v>
      </c>
      <c r="U10" s="1305">
        <v>946.49084967320266</v>
      </c>
      <c r="V10" s="1305">
        <v>947.02528276779776</v>
      </c>
      <c r="W10" s="1305">
        <v>901.98129675810469</v>
      </c>
      <c r="X10" s="287"/>
      <c r="Y10" s="287"/>
    </row>
    <row r="11" spans="1:25" ht="13.8" x14ac:dyDescent="0.25">
      <c r="A11" s="171">
        <v>2</v>
      </c>
      <c r="B11" s="143" t="s">
        <v>12</v>
      </c>
      <c r="C11" s="563">
        <v>56</v>
      </c>
      <c r="D11" s="669">
        <v>64834</v>
      </c>
      <c r="E11" s="1307">
        <v>1158</v>
      </c>
      <c r="F11" s="563">
        <v>181</v>
      </c>
      <c r="G11" s="669">
        <v>296</v>
      </c>
      <c r="H11" s="669">
        <v>8303</v>
      </c>
      <c r="I11" s="669">
        <v>28</v>
      </c>
      <c r="J11" s="564">
        <v>46</v>
      </c>
      <c r="O11" s="287"/>
      <c r="P11" s="286"/>
      <c r="Q11" s="287"/>
      <c r="R11" s="286"/>
      <c r="S11" s="286"/>
      <c r="T11" s="287"/>
      <c r="U11" s="287"/>
      <c r="V11" s="287"/>
      <c r="W11" s="287"/>
      <c r="X11" s="287"/>
      <c r="Y11" s="287"/>
    </row>
    <row r="12" spans="1:25" ht="13.8" x14ac:dyDescent="0.25">
      <c r="A12" s="171">
        <v>3</v>
      </c>
      <c r="B12" s="143" t="s">
        <v>14</v>
      </c>
      <c r="C12" s="563">
        <v>46</v>
      </c>
      <c r="D12" s="669">
        <v>39061</v>
      </c>
      <c r="E12" s="1307">
        <v>849</v>
      </c>
      <c r="F12" s="563">
        <v>224</v>
      </c>
      <c r="G12" s="669">
        <v>339</v>
      </c>
      <c r="H12" s="669">
        <v>9668</v>
      </c>
      <c r="I12" s="669">
        <v>29</v>
      </c>
      <c r="J12" s="564">
        <v>43</v>
      </c>
      <c r="O12" s="287"/>
      <c r="P12" s="286"/>
      <c r="Q12" s="287"/>
      <c r="R12" s="286"/>
      <c r="S12" s="286"/>
      <c r="T12" s="287"/>
      <c r="U12" s="287"/>
      <c r="V12" s="287"/>
      <c r="W12" s="287"/>
      <c r="X12" s="287"/>
      <c r="Y12" s="287"/>
    </row>
    <row r="13" spans="1:25" ht="13.8" x14ac:dyDescent="0.25">
      <c r="A13" s="171">
        <v>4</v>
      </c>
      <c r="B13" s="143" t="s">
        <v>15</v>
      </c>
      <c r="C13" s="563">
        <v>43</v>
      </c>
      <c r="D13" s="669">
        <v>30683</v>
      </c>
      <c r="E13" s="1307">
        <v>714</v>
      </c>
      <c r="F13" s="563">
        <v>101</v>
      </c>
      <c r="G13" s="669">
        <v>150</v>
      </c>
      <c r="H13" s="669">
        <v>3737</v>
      </c>
      <c r="I13" s="669">
        <v>25</v>
      </c>
      <c r="J13" s="564">
        <v>37</v>
      </c>
      <c r="O13" s="287"/>
      <c r="P13" s="286"/>
      <c r="Q13" s="287"/>
      <c r="R13" s="286"/>
      <c r="S13" s="286"/>
      <c r="T13" s="287"/>
      <c r="U13" s="287"/>
      <c r="V13" s="287"/>
      <c r="W13" s="287"/>
      <c r="X13" s="287"/>
      <c r="Y13" s="287"/>
    </row>
    <row r="14" spans="1:25" ht="13.8" x14ac:dyDescent="0.25">
      <c r="A14" s="171">
        <v>5</v>
      </c>
      <c r="B14" s="143" t="s">
        <v>16</v>
      </c>
      <c r="C14" s="563">
        <v>157</v>
      </c>
      <c r="D14" s="669">
        <v>23032</v>
      </c>
      <c r="E14" s="1307">
        <v>147</v>
      </c>
      <c r="F14" s="563">
        <v>344</v>
      </c>
      <c r="G14" s="669">
        <v>462</v>
      </c>
      <c r="H14" s="669">
        <v>11542</v>
      </c>
      <c r="I14" s="669">
        <v>25</v>
      </c>
      <c r="J14" s="564">
        <v>34</v>
      </c>
      <c r="O14" s="287"/>
      <c r="P14" s="286"/>
      <c r="Q14" s="287"/>
      <c r="R14" s="286"/>
      <c r="S14" s="286"/>
      <c r="T14" s="287"/>
      <c r="U14" s="287"/>
      <c r="V14" s="287"/>
      <c r="W14" s="287"/>
      <c r="X14" s="287"/>
      <c r="Y14" s="287"/>
    </row>
    <row r="15" spans="1:25" ht="13.8" x14ac:dyDescent="0.25">
      <c r="A15" s="171">
        <v>6</v>
      </c>
      <c r="B15" s="143" t="s">
        <v>17</v>
      </c>
      <c r="C15" s="563">
        <v>110</v>
      </c>
      <c r="D15" s="669">
        <v>14717</v>
      </c>
      <c r="E15" s="1307">
        <v>134</v>
      </c>
      <c r="F15" s="563">
        <v>316</v>
      </c>
      <c r="G15" s="669">
        <v>485</v>
      </c>
      <c r="H15" s="669">
        <v>11888</v>
      </c>
      <c r="I15" s="669">
        <v>25</v>
      </c>
      <c r="J15" s="564">
        <v>38</v>
      </c>
      <c r="O15" s="287"/>
      <c r="P15" s="286"/>
      <c r="Q15" s="287"/>
      <c r="R15" s="286"/>
      <c r="S15" s="286"/>
      <c r="T15" s="287"/>
      <c r="U15" s="287"/>
      <c r="V15" s="287"/>
      <c r="W15" s="287"/>
      <c r="X15" s="287"/>
      <c r="Y15" s="287"/>
    </row>
    <row r="16" spans="1:25" ht="13.8" x14ac:dyDescent="0.25">
      <c r="A16" s="171">
        <v>7</v>
      </c>
      <c r="B16" s="143" t="s">
        <v>18</v>
      </c>
      <c r="C16" s="563">
        <v>136</v>
      </c>
      <c r="D16" s="669">
        <v>104749</v>
      </c>
      <c r="E16" s="1307">
        <v>770</v>
      </c>
      <c r="F16" s="563">
        <v>375</v>
      </c>
      <c r="G16" s="669">
        <v>595</v>
      </c>
      <c r="H16" s="669">
        <v>13539</v>
      </c>
      <c r="I16" s="669">
        <v>23</v>
      </c>
      <c r="J16" s="564">
        <v>36</v>
      </c>
      <c r="O16" s="287"/>
      <c r="P16" s="286"/>
      <c r="Q16" s="287"/>
      <c r="R16" s="286"/>
      <c r="S16" s="286"/>
      <c r="T16" s="287"/>
      <c r="U16" s="287"/>
      <c r="V16" s="287"/>
      <c r="W16" s="287"/>
      <c r="X16" s="287"/>
      <c r="Y16" s="287"/>
    </row>
    <row r="17" spans="1:25" ht="13.8" x14ac:dyDescent="0.25">
      <c r="A17" s="171">
        <v>8</v>
      </c>
      <c r="B17" s="143" t="s">
        <v>19</v>
      </c>
      <c r="C17" s="563">
        <v>130</v>
      </c>
      <c r="D17" s="669">
        <v>109023</v>
      </c>
      <c r="E17" s="1307">
        <v>839</v>
      </c>
      <c r="F17" s="563">
        <v>276</v>
      </c>
      <c r="G17" s="669">
        <v>354</v>
      </c>
      <c r="H17" s="669">
        <v>6776</v>
      </c>
      <c r="I17" s="669">
        <v>19</v>
      </c>
      <c r="J17" s="564">
        <v>25</v>
      </c>
      <c r="K17" s="90"/>
      <c r="O17" s="287"/>
      <c r="P17" s="286"/>
      <c r="Q17" s="287"/>
      <c r="R17" s="286"/>
      <c r="S17" s="286"/>
      <c r="T17" s="287"/>
      <c r="U17" s="287"/>
      <c r="V17" s="287"/>
      <c r="W17" s="287"/>
      <c r="X17" s="287"/>
      <c r="Y17" s="287"/>
    </row>
    <row r="18" spans="1:25" ht="13.8" x14ac:dyDescent="0.25">
      <c r="A18" s="171">
        <v>9</v>
      </c>
      <c r="B18" s="143" t="s">
        <v>20</v>
      </c>
      <c r="C18" s="563">
        <v>63</v>
      </c>
      <c r="D18" s="669">
        <v>48881</v>
      </c>
      <c r="E18" s="1307">
        <v>776</v>
      </c>
      <c r="F18" s="563">
        <v>198</v>
      </c>
      <c r="G18" s="669">
        <v>296</v>
      </c>
      <c r="H18" s="669">
        <v>6960</v>
      </c>
      <c r="I18" s="669">
        <v>24</v>
      </c>
      <c r="J18" s="564">
        <v>35</v>
      </c>
      <c r="O18" s="287" t="s">
        <v>13</v>
      </c>
      <c r="P18" s="286"/>
      <c r="Q18" s="287"/>
      <c r="R18" s="286"/>
      <c r="S18" s="286"/>
      <c r="T18" s="287"/>
      <c r="U18" s="287"/>
      <c r="V18" s="287"/>
      <c r="W18" s="287"/>
      <c r="X18" s="287"/>
      <c r="Y18" s="287"/>
    </row>
    <row r="19" spans="1:25" ht="13.8" x14ac:dyDescent="0.25">
      <c r="A19" s="171">
        <v>10</v>
      </c>
      <c r="B19" s="143" t="s">
        <v>21</v>
      </c>
      <c r="C19" s="563">
        <v>80</v>
      </c>
      <c r="D19" s="669">
        <v>70183</v>
      </c>
      <c r="E19" s="1307">
        <v>877</v>
      </c>
      <c r="F19" s="563">
        <v>228</v>
      </c>
      <c r="G19" s="669">
        <v>358</v>
      </c>
      <c r="H19" s="669">
        <v>9841</v>
      </c>
      <c r="I19" s="669">
        <v>27</v>
      </c>
      <c r="J19" s="564">
        <v>43</v>
      </c>
      <c r="O19" s="287"/>
      <c r="P19" s="286"/>
      <c r="Q19" s="287"/>
      <c r="R19" s="286"/>
      <c r="S19" s="286"/>
      <c r="T19" s="287"/>
      <c r="U19" s="287"/>
      <c r="V19" s="287"/>
      <c r="W19" s="287"/>
      <c r="X19" s="287"/>
      <c r="Y19" s="287"/>
    </row>
    <row r="20" spans="1:25" ht="13.8" x14ac:dyDescent="0.25">
      <c r="A20" s="171">
        <v>11</v>
      </c>
      <c r="B20" s="143" t="s">
        <v>22</v>
      </c>
      <c r="C20" s="563">
        <v>95</v>
      </c>
      <c r="D20" s="669">
        <v>89127</v>
      </c>
      <c r="E20" s="1307">
        <v>938</v>
      </c>
      <c r="F20" s="563">
        <v>194</v>
      </c>
      <c r="G20" s="669">
        <v>282</v>
      </c>
      <c r="H20" s="669">
        <v>7072</v>
      </c>
      <c r="I20" s="669">
        <v>25</v>
      </c>
      <c r="J20" s="564">
        <v>36</v>
      </c>
      <c r="O20" s="287"/>
      <c r="P20" s="286"/>
      <c r="Q20" s="287"/>
      <c r="R20" s="286"/>
      <c r="S20" s="286"/>
      <c r="T20" s="287"/>
      <c r="U20" s="287"/>
      <c r="V20" s="287"/>
      <c r="W20" s="287"/>
      <c r="X20" s="287"/>
      <c r="Y20" s="287"/>
    </row>
    <row r="21" spans="1:25" ht="13.8" x14ac:dyDescent="0.25">
      <c r="A21" s="171">
        <v>12</v>
      </c>
      <c r="B21" s="143" t="s">
        <v>23</v>
      </c>
      <c r="C21" s="563">
        <v>95</v>
      </c>
      <c r="D21" s="669">
        <v>86557</v>
      </c>
      <c r="E21" s="1307">
        <v>911</v>
      </c>
      <c r="F21" s="563">
        <v>326</v>
      </c>
      <c r="G21" s="669">
        <v>605</v>
      </c>
      <c r="H21" s="669">
        <v>15732</v>
      </c>
      <c r="I21" s="669">
        <v>26</v>
      </c>
      <c r="J21" s="564">
        <v>48</v>
      </c>
      <c r="O21" s="287"/>
      <c r="P21" s="286"/>
      <c r="Q21" s="287"/>
      <c r="R21" s="286"/>
      <c r="S21" s="286"/>
      <c r="T21" s="287"/>
      <c r="U21" s="287"/>
      <c r="V21" s="287"/>
      <c r="W21" s="287"/>
      <c r="X21" s="287"/>
      <c r="Y21" s="287"/>
    </row>
    <row r="22" spans="1:25" ht="13.8" x14ac:dyDescent="0.25">
      <c r="A22" s="171">
        <v>13</v>
      </c>
      <c r="B22" s="143" t="s">
        <v>24</v>
      </c>
      <c r="C22" s="563">
        <v>167</v>
      </c>
      <c r="D22" s="669">
        <v>138085</v>
      </c>
      <c r="E22" s="1307">
        <v>827</v>
      </c>
      <c r="F22" s="563">
        <v>414</v>
      </c>
      <c r="G22" s="669">
        <v>620</v>
      </c>
      <c r="H22" s="669">
        <v>16152</v>
      </c>
      <c r="I22" s="669">
        <v>26</v>
      </c>
      <c r="J22" s="564">
        <v>39</v>
      </c>
    </row>
    <row r="23" spans="1:25" ht="13.8" x14ac:dyDescent="0.25">
      <c r="A23" s="171">
        <v>14</v>
      </c>
      <c r="B23" s="143" t="s">
        <v>25</v>
      </c>
      <c r="C23" s="563">
        <v>168</v>
      </c>
      <c r="D23" s="669">
        <v>168082</v>
      </c>
      <c r="E23" s="1307">
        <v>1000</v>
      </c>
      <c r="F23" s="563">
        <v>433</v>
      </c>
      <c r="G23" s="669">
        <v>628</v>
      </c>
      <c r="H23" s="669">
        <v>13848</v>
      </c>
      <c r="I23" s="669">
        <v>22</v>
      </c>
      <c r="J23" s="564">
        <v>32</v>
      </c>
    </row>
    <row r="24" spans="1:25" ht="18" customHeight="1" thickBot="1" x14ac:dyDescent="0.3">
      <c r="A24" s="173">
        <v>15</v>
      </c>
      <c r="B24" s="148" t="s">
        <v>26</v>
      </c>
      <c r="C24" s="565">
        <v>57</v>
      </c>
      <c r="D24" s="671">
        <v>35208</v>
      </c>
      <c r="E24" s="1308">
        <v>618</v>
      </c>
      <c r="F24" s="565">
        <v>167</v>
      </c>
      <c r="G24" s="671">
        <v>261</v>
      </c>
      <c r="H24" s="671">
        <v>6696</v>
      </c>
      <c r="I24" s="671">
        <v>26</v>
      </c>
      <c r="J24" s="566">
        <v>40</v>
      </c>
    </row>
    <row r="25" spans="1:25" ht="13.8" x14ac:dyDescent="0.25">
      <c r="A25" s="300"/>
      <c r="B25" s="301" t="s">
        <v>569</v>
      </c>
      <c r="C25" s="302">
        <f>SUM(C10:C24)</f>
        <v>1445</v>
      </c>
      <c r="D25" s="303">
        <f>SUM(D10:D24)</f>
        <v>1057049</v>
      </c>
      <c r="E25" s="303">
        <f>D25/C25</f>
        <v>731.52179930795853</v>
      </c>
      <c r="F25" s="668">
        <f>SUM(F10:F24)</f>
        <v>3997</v>
      </c>
      <c r="G25" s="559">
        <f>SUM(G10:G24)</f>
        <v>6043</v>
      </c>
      <c r="H25" s="559">
        <f>SUM(H10:H24)</f>
        <v>151923</v>
      </c>
      <c r="I25" s="559">
        <f>H25/F25</f>
        <v>38.009256942707033</v>
      </c>
      <c r="J25" s="560">
        <f>H25/G25</f>
        <v>25.140327651828564</v>
      </c>
      <c r="N25" t="s">
        <v>13</v>
      </c>
    </row>
    <row r="26" spans="1:25" ht="13.8" x14ac:dyDescent="0.25">
      <c r="A26" s="304"/>
      <c r="B26" s="205" t="s">
        <v>482</v>
      </c>
      <c r="C26" s="207">
        <v>1484</v>
      </c>
      <c r="D26" s="208">
        <v>1270288</v>
      </c>
      <c r="E26" s="208">
        <v>855.98921832884093</v>
      </c>
      <c r="F26" s="207">
        <v>4099</v>
      </c>
      <c r="G26" s="208">
        <v>6402</v>
      </c>
      <c r="H26" s="208">
        <v>145992</v>
      </c>
      <c r="I26" s="208">
        <v>35.616491827274942</v>
      </c>
      <c r="J26" s="417">
        <v>22.804123711340207</v>
      </c>
      <c r="N26" t="s">
        <v>13</v>
      </c>
    </row>
    <row r="27" spans="1:25" ht="13.8" x14ac:dyDescent="0.25">
      <c r="A27" s="304"/>
      <c r="B27" s="205" t="s">
        <v>102</v>
      </c>
      <c r="C27" s="207">
        <v>1516</v>
      </c>
      <c r="D27" s="208">
        <v>1390642</v>
      </c>
      <c r="E27" s="208">
        <v>917.31002638522432</v>
      </c>
      <c r="F27" s="207">
        <v>4205</v>
      </c>
      <c r="G27" s="208">
        <v>6025.8785499999994</v>
      </c>
      <c r="H27" s="208">
        <v>141300</v>
      </c>
      <c r="I27" s="208">
        <v>33.602853745541026</v>
      </c>
      <c r="J27" s="417">
        <v>23.448862904812447</v>
      </c>
      <c r="N27" t="s">
        <v>13</v>
      </c>
    </row>
    <row r="28" spans="1:25" ht="13.8" x14ac:dyDescent="0.25">
      <c r="A28" s="304"/>
      <c r="B28" s="205" t="s">
        <v>103</v>
      </c>
      <c r="C28" s="207">
        <v>1484</v>
      </c>
      <c r="D28" s="208">
        <v>1394255</v>
      </c>
      <c r="E28" s="208">
        <v>939.52493261455527</v>
      </c>
      <c r="F28" s="207">
        <v>4049</v>
      </c>
      <c r="G28" s="208">
        <v>5850</v>
      </c>
      <c r="H28" s="208">
        <v>146014.91</v>
      </c>
      <c r="I28" s="208">
        <v>36.061968387256115</v>
      </c>
      <c r="J28" s="417">
        <v>24.959813675213677</v>
      </c>
    </row>
    <row r="29" spans="1:25" ht="13.8" x14ac:dyDescent="0.25">
      <c r="A29" s="304"/>
      <c r="B29" s="205" t="s">
        <v>104</v>
      </c>
      <c r="C29" s="207">
        <v>1457</v>
      </c>
      <c r="D29" s="208">
        <v>1421900</v>
      </c>
      <c r="E29" s="208">
        <v>975.9094028826355</v>
      </c>
      <c r="F29" s="207">
        <v>4239</v>
      </c>
      <c r="G29" s="208">
        <v>6791</v>
      </c>
      <c r="H29" s="208">
        <v>158713</v>
      </c>
      <c r="I29" s="208">
        <v>37.441141778721395</v>
      </c>
      <c r="J29" s="417">
        <v>23.371079369754085</v>
      </c>
    </row>
    <row r="30" spans="1:25" ht="13.8" x14ac:dyDescent="0.25">
      <c r="A30" s="304"/>
      <c r="B30" s="205" t="s">
        <v>105</v>
      </c>
      <c r="C30" s="207">
        <v>1486</v>
      </c>
      <c r="D30" s="208">
        <v>1424082</v>
      </c>
      <c r="E30" s="208">
        <v>958.33243606998656</v>
      </c>
      <c r="F30" s="207">
        <v>4357</v>
      </c>
      <c r="G30" s="208">
        <v>6612</v>
      </c>
      <c r="H30" s="208">
        <v>160494</v>
      </c>
      <c r="I30" s="208">
        <v>36.835896258893733</v>
      </c>
      <c r="J30" s="417">
        <v>24.273139745916517</v>
      </c>
    </row>
    <row r="31" spans="1:25" ht="13.8" x14ac:dyDescent="0.25">
      <c r="A31" s="304"/>
      <c r="B31" s="205" t="s">
        <v>106</v>
      </c>
      <c r="C31" s="207">
        <v>1550</v>
      </c>
      <c r="D31" s="208">
        <v>1530309</v>
      </c>
      <c r="E31" s="208">
        <v>987.29612903225802</v>
      </c>
      <c r="F31" s="207">
        <v>4252</v>
      </c>
      <c r="G31" s="208">
        <v>6549</v>
      </c>
      <c r="H31" s="208">
        <v>161483</v>
      </c>
      <c r="I31" s="208">
        <v>37.97812793979304</v>
      </c>
      <c r="J31" s="417">
        <v>24.657657657657658</v>
      </c>
    </row>
    <row r="32" spans="1:25" ht="13.8" x14ac:dyDescent="0.25">
      <c r="A32" s="304"/>
      <c r="B32" s="205" t="s">
        <v>107</v>
      </c>
      <c r="C32" s="207">
        <v>1623</v>
      </c>
      <c r="D32" s="208">
        <v>1435663</v>
      </c>
      <c r="E32" s="208">
        <v>884.57362908194705</v>
      </c>
      <c r="F32" s="207">
        <v>4375</v>
      </c>
      <c r="G32" s="208">
        <v>7133</v>
      </c>
      <c r="H32" s="208">
        <v>181638</v>
      </c>
      <c r="I32" s="208">
        <v>41.51725714285714</v>
      </c>
      <c r="J32" s="417">
        <v>25.464460956119446</v>
      </c>
    </row>
    <row r="33" spans="1:14" ht="13.8" x14ac:dyDescent="0.25">
      <c r="A33" s="304"/>
      <c r="B33" s="205" t="s">
        <v>108</v>
      </c>
      <c r="C33" s="207">
        <v>1530</v>
      </c>
      <c r="D33" s="208">
        <v>1448131</v>
      </c>
      <c r="E33" s="208">
        <v>946.49084967320266</v>
      </c>
      <c r="F33" s="207">
        <v>4426</v>
      </c>
      <c r="G33" s="208">
        <v>7250</v>
      </c>
      <c r="H33" s="208">
        <v>181834</v>
      </c>
      <c r="I33" s="208">
        <v>41.083145051965658</v>
      </c>
      <c r="J33" s="417">
        <v>25.08055172413793</v>
      </c>
    </row>
    <row r="34" spans="1:14" ht="13.8" x14ac:dyDescent="0.25">
      <c r="A34" s="304"/>
      <c r="B34" s="205" t="s">
        <v>109</v>
      </c>
      <c r="C34" s="207">
        <v>1503</v>
      </c>
      <c r="D34" s="208">
        <v>1423379</v>
      </c>
      <c r="E34" s="208">
        <v>947.02528276779776</v>
      </c>
      <c r="F34" s="207">
        <v>4447</v>
      </c>
      <c r="G34" s="208">
        <v>7295</v>
      </c>
      <c r="H34" s="208">
        <v>175187</v>
      </c>
      <c r="I34" s="208">
        <v>39.394423206656171</v>
      </c>
      <c r="J34" s="417">
        <v>24.014667580534613</v>
      </c>
      <c r="L34" s="672"/>
    </row>
    <row r="35" spans="1:14" ht="14.4" thickBot="1" x14ac:dyDescent="0.3">
      <c r="A35" s="305"/>
      <c r="B35" s="306" t="s">
        <v>110</v>
      </c>
      <c r="C35" s="307">
        <v>1604</v>
      </c>
      <c r="D35" s="308">
        <v>1446778</v>
      </c>
      <c r="E35" s="308">
        <v>901.98129675810469</v>
      </c>
      <c r="F35" s="307">
        <v>5015</v>
      </c>
      <c r="G35" s="308">
        <v>8155</v>
      </c>
      <c r="H35" s="308">
        <v>206339</v>
      </c>
      <c r="I35" s="308">
        <v>41.144366899302092</v>
      </c>
      <c r="J35" s="309">
        <v>25.302145922746782</v>
      </c>
      <c r="L35" s="672"/>
      <c r="M35" s="200"/>
      <c r="N35" s="687"/>
    </row>
    <row r="36" spans="1:14" ht="13.8" x14ac:dyDescent="0.25">
      <c r="A36" s="129" t="s">
        <v>169</v>
      </c>
      <c r="B36" s="310"/>
      <c r="C36" s="200"/>
      <c r="D36" s="200"/>
      <c r="E36" s="200"/>
      <c r="F36" s="200"/>
      <c r="G36" s="200"/>
      <c r="H36" s="200"/>
      <c r="I36" s="200"/>
      <c r="J36" s="200"/>
      <c r="L36" s="672"/>
    </row>
    <row r="37" spans="1:14" ht="13.8" x14ac:dyDescent="0.25">
      <c r="A37" t="s">
        <v>170</v>
      </c>
      <c r="B37" s="310"/>
      <c r="C37" s="200"/>
      <c r="D37" s="200"/>
      <c r="E37" s="200"/>
      <c r="F37" s="200"/>
      <c r="G37" s="200"/>
      <c r="H37" s="200"/>
      <c r="I37" s="200"/>
      <c r="J37" s="200"/>
    </row>
    <row r="38" spans="1:14" ht="13.8" x14ac:dyDescent="0.25">
      <c r="A38" t="s">
        <v>171</v>
      </c>
      <c r="B38" s="310"/>
      <c r="C38" s="200"/>
      <c r="D38" s="200"/>
      <c r="E38" s="200"/>
      <c r="F38" s="200"/>
      <c r="G38" s="200"/>
      <c r="H38" s="200"/>
      <c r="I38" s="200"/>
      <c r="J38" s="200"/>
    </row>
    <row r="39" spans="1:14" ht="13.8" x14ac:dyDescent="0.25">
      <c r="A39" t="s">
        <v>172</v>
      </c>
      <c r="B39" s="310"/>
      <c r="C39" s="200"/>
      <c r="D39" s="200"/>
      <c r="E39" s="200"/>
      <c r="F39" s="200"/>
      <c r="G39" s="200"/>
      <c r="H39" s="200"/>
      <c r="I39" s="200"/>
      <c r="J39" s="200"/>
    </row>
    <row r="40" spans="1:14" ht="13.8" x14ac:dyDescent="0.25">
      <c r="A40" t="s">
        <v>173</v>
      </c>
      <c r="B40" s="310"/>
      <c r="C40" s="200"/>
      <c r="D40" s="200"/>
      <c r="E40" s="200"/>
      <c r="F40" s="200"/>
      <c r="G40" s="200"/>
      <c r="H40" s="200"/>
      <c r="I40" s="200"/>
      <c r="J40" s="200"/>
      <c r="N40" t="s">
        <v>13</v>
      </c>
    </row>
    <row r="41" spans="1:14" ht="13.8" x14ac:dyDescent="0.25">
      <c r="A41" t="s">
        <v>174</v>
      </c>
      <c r="B41" s="310"/>
      <c r="C41" s="200"/>
      <c r="D41" s="200"/>
      <c r="E41" s="200"/>
      <c r="F41" s="200"/>
      <c r="G41" s="200"/>
      <c r="H41" s="200"/>
      <c r="I41" s="200"/>
      <c r="J41" s="200"/>
    </row>
    <row r="42" spans="1:14" ht="13.8" x14ac:dyDescent="0.25">
      <c r="B42" s="310"/>
      <c r="C42" s="200"/>
      <c r="D42" s="200"/>
      <c r="E42" s="200"/>
      <c r="F42" s="200"/>
      <c r="G42" s="200"/>
      <c r="H42" s="200"/>
      <c r="I42" s="200"/>
      <c r="J42" s="200"/>
      <c r="M42" t="s">
        <v>13</v>
      </c>
    </row>
  </sheetData>
  <mergeCells count="2">
    <mergeCell ref="C8:E8"/>
    <mergeCell ref="F8:J8"/>
  </mergeCells>
  <pageMargins left="0.7" right="0.7" top="0.75" bottom="0.75" header="0.3" footer="0.3"/>
  <pageSetup paperSize="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1">
    <tabColor rgb="FFFF0000"/>
  </sheetPr>
  <dimension ref="A1:W160"/>
  <sheetViews>
    <sheetView showGridLines="0" topLeftCell="A4" zoomScaleNormal="100" workbookViewId="0">
      <selection activeCell="Q19" sqref="Q19"/>
    </sheetView>
  </sheetViews>
  <sheetFormatPr baseColWidth="10" defaultColWidth="11.44140625" defaultRowHeight="13.2" x14ac:dyDescent="0.25"/>
  <cols>
    <col min="1" max="1" width="4.88671875" customWidth="1"/>
    <col min="2" max="2" width="20.109375" customWidth="1"/>
    <col min="3" max="3" width="9.33203125" customWidth="1"/>
    <col min="4" max="4" width="8.109375" customWidth="1"/>
    <col min="5" max="5" width="9.109375" customWidth="1"/>
    <col min="6" max="6" width="10" customWidth="1"/>
    <col min="7" max="7" width="10.33203125" customWidth="1"/>
    <col min="8" max="8" width="9.5546875" customWidth="1"/>
    <col min="9" max="9" width="9.109375" customWidth="1"/>
    <col min="10" max="10" width="9.88671875" customWidth="1"/>
    <col min="11" max="11" width="8.109375" customWidth="1"/>
    <col min="12" max="12" width="9.33203125" customWidth="1"/>
    <col min="13" max="13" width="10.33203125" customWidth="1"/>
    <col min="14" max="14" width="8.6640625" customWidth="1"/>
    <col min="15" max="15" width="9" customWidth="1"/>
    <col min="16" max="16" width="10.109375" customWidth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 x14ac:dyDescent="0.25">
      <c r="A4" s="1" t="str">
        <f>A9</f>
        <v>Tabell 3-3 - C - 1- Antall  oppholdsdøgn totalt i institusjon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 x14ac:dyDescent="0.25">
      <c r="A5" s="1" t="str">
        <f>A43</f>
        <v>Tabell 3-3 - C - 2- Antall  oppholdsdøgn totalt i institusjon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 x14ac:dyDescent="0.25">
      <c r="A6" s="1" t="str">
        <f>A83</f>
        <v>Tabell 3-3 - C - 3- Antall  oppholdsdøgn totalt i institusjon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x14ac:dyDescent="0.25">
      <c r="A7" s="1" t="str">
        <f>A127</f>
        <v>Tabell 3-3 - C - 4- Antall  oppholdsdøgn totalt i institusjon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686" t="s">
        <v>175</v>
      </c>
      <c r="T7" s="686"/>
      <c r="U7" s="686"/>
      <c r="V7" s="984">
        <f>P27/P145</f>
        <v>0.92680986915526198</v>
      </c>
    </row>
    <row r="8" spans="1:22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S8" s="686" t="s">
        <v>176</v>
      </c>
      <c r="T8" s="686"/>
      <c r="U8" s="686"/>
      <c r="V8" s="731">
        <f>P61/P145</f>
        <v>4.4163813327713033E-2</v>
      </c>
    </row>
    <row r="9" spans="1:22" ht="14.4" thickBot="1" x14ac:dyDescent="0.3">
      <c r="A9" s="127" t="s">
        <v>177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S9" s="686" t="s">
        <v>178</v>
      </c>
      <c r="T9" s="686"/>
      <c r="U9" s="686"/>
      <c r="V9" s="731">
        <f>P101/P145</f>
        <v>2.9026317517025019E-2</v>
      </c>
    </row>
    <row r="10" spans="1:22" ht="33" customHeight="1" thickBot="1" x14ac:dyDescent="0.3">
      <c r="A10" s="954"/>
      <c r="B10" s="660"/>
      <c r="C10" s="1666" t="s">
        <v>179</v>
      </c>
      <c r="D10" s="1666"/>
      <c r="E10" s="1666"/>
      <c r="F10" s="1668" t="s">
        <v>180</v>
      </c>
      <c r="G10" s="1669"/>
      <c r="H10" s="1669"/>
      <c r="I10" s="1669"/>
      <c r="J10" s="1669"/>
      <c r="K10" s="1669"/>
      <c r="L10" s="1670"/>
      <c r="M10" s="1666" t="s">
        <v>181</v>
      </c>
      <c r="N10" s="1666"/>
      <c r="O10" s="1666"/>
      <c r="P10" s="93"/>
      <c r="V10" s="859"/>
    </row>
    <row r="11" spans="1:22" ht="110.25" customHeight="1" thickBot="1" x14ac:dyDescent="0.3">
      <c r="A11" s="660" t="s">
        <v>4</v>
      </c>
      <c r="B11" s="748" t="s">
        <v>5</v>
      </c>
      <c r="C11" s="30" t="s">
        <v>182</v>
      </c>
      <c r="D11" s="33" t="s">
        <v>183</v>
      </c>
      <c r="E11" s="42" t="s">
        <v>184</v>
      </c>
      <c r="F11" s="68" t="s">
        <v>185</v>
      </c>
      <c r="G11" s="117" t="s">
        <v>186</v>
      </c>
      <c r="H11" s="117" t="s">
        <v>187</v>
      </c>
      <c r="I11" s="117" t="s">
        <v>188</v>
      </c>
      <c r="J11" s="117" t="s">
        <v>189</v>
      </c>
      <c r="K11" s="117" t="s">
        <v>190</v>
      </c>
      <c r="L11" s="1134" t="s">
        <v>191</v>
      </c>
      <c r="M11" s="30" t="s">
        <v>192</v>
      </c>
      <c r="N11" s="33" t="s">
        <v>193</v>
      </c>
      <c r="O11" s="31" t="s">
        <v>194</v>
      </c>
      <c r="P11" s="55" t="s">
        <v>195</v>
      </c>
      <c r="V11" s="859"/>
    </row>
    <row r="12" spans="1:22" ht="13.8" x14ac:dyDescent="0.25">
      <c r="A12" s="254">
        <v>1</v>
      </c>
      <c r="B12" s="423" t="s">
        <v>11</v>
      </c>
      <c r="C12" s="252">
        <v>7538</v>
      </c>
      <c r="D12" s="292">
        <v>60</v>
      </c>
      <c r="E12" s="293">
        <v>200</v>
      </c>
      <c r="F12" s="252">
        <v>26164</v>
      </c>
      <c r="G12" s="292">
        <v>9337</v>
      </c>
      <c r="H12" s="292">
        <v>522</v>
      </c>
      <c r="I12" s="292">
        <v>730</v>
      </c>
      <c r="J12" s="292">
        <v>1460</v>
      </c>
      <c r="K12" s="292">
        <v>0</v>
      </c>
      <c r="L12" s="293">
        <v>365</v>
      </c>
      <c r="M12" s="252">
        <v>0</v>
      </c>
      <c r="N12" s="292">
        <v>0</v>
      </c>
      <c r="O12" s="293">
        <v>0</v>
      </c>
      <c r="P12" s="927">
        <f t="shared" ref="P12:P26" si="0">SUM(C12:O12)</f>
        <v>46376</v>
      </c>
    </row>
    <row r="13" spans="1:22" ht="13.8" x14ac:dyDescent="0.25">
      <c r="A13" s="254">
        <v>2</v>
      </c>
      <c r="B13" s="423" t="s">
        <v>12</v>
      </c>
      <c r="C13" s="253">
        <v>5164</v>
      </c>
      <c r="D13" s="248">
        <v>1369</v>
      </c>
      <c r="E13" s="249">
        <v>179</v>
      </c>
      <c r="F13" s="499">
        <v>32967</v>
      </c>
      <c r="G13" s="256">
        <v>10731</v>
      </c>
      <c r="H13" s="256">
        <v>1782</v>
      </c>
      <c r="I13" s="256">
        <v>4129</v>
      </c>
      <c r="J13" s="256">
        <v>2940</v>
      </c>
      <c r="K13" s="256">
        <v>0</v>
      </c>
      <c r="L13" s="255">
        <v>334</v>
      </c>
      <c r="M13" s="253">
        <v>0</v>
      </c>
      <c r="N13" s="248">
        <v>365</v>
      </c>
      <c r="O13" s="249">
        <v>0</v>
      </c>
      <c r="P13" s="500">
        <f t="shared" si="0"/>
        <v>59960</v>
      </c>
      <c r="V13" s="732"/>
    </row>
    <row r="14" spans="1:22" ht="13.8" x14ac:dyDescent="0.25">
      <c r="A14" s="254">
        <v>3</v>
      </c>
      <c r="B14" s="423" t="s">
        <v>14</v>
      </c>
      <c r="C14" s="253">
        <v>4630</v>
      </c>
      <c r="D14" s="248">
        <v>728</v>
      </c>
      <c r="E14" s="249">
        <v>652</v>
      </c>
      <c r="F14" s="499">
        <v>31000</v>
      </c>
      <c r="G14" s="256">
        <v>9777</v>
      </c>
      <c r="H14" s="256">
        <v>1871</v>
      </c>
      <c r="I14" s="256">
        <v>1616</v>
      </c>
      <c r="J14" s="256">
        <v>0</v>
      </c>
      <c r="K14" s="256">
        <v>229</v>
      </c>
      <c r="L14" s="255">
        <v>930</v>
      </c>
      <c r="M14" s="253">
        <v>0</v>
      </c>
      <c r="N14" s="248">
        <v>0</v>
      </c>
      <c r="O14" s="249">
        <v>0</v>
      </c>
      <c r="P14" s="500">
        <f t="shared" si="0"/>
        <v>51433</v>
      </c>
    </row>
    <row r="15" spans="1:22" ht="27.6" x14ac:dyDescent="0.25">
      <c r="A15" s="254">
        <v>4</v>
      </c>
      <c r="B15" s="423" t="s">
        <v>15</v>
      </c>
      <c r="C15" s="253">
        <v>944</v>
      </c>
      <c r="D15" s="248">
        <v>411</v>
      </c>
      <c r="E15" s="249">
        <v>124</v>
      </c>
      <c r="F15" s="499">
        <v>22345</v>
      </c>
      <c r="G15" s="256">
        <v>9631</v>
      </c>
      <c r="H15" s="256">
        <v>1154</v>
      </c>
      <c r="I15" s="256">
        <v>385</v>
      </c>
      <c r="J15" s="256">
        <v>805</v>
      </c>
      <c r="K15" s="256">
        <v>0</v>
      </c>
      <c r="L15" s="255">
        <v>493</v>
      </c>
      <c r="M15" s="253">
        <v>0</v>
      </c>
      <c r="N15" s="248">
        <v>0</v>
      </c>
      <c r="O15" s="249">
        <v>433</v>
      </c>
      <c r="P15" s="500">
        <f t="shared" si="0"/>
        <v>36725</v>
      </c>
    </row>
    <row r="16" spans="1:22" ht="13.8" x14ac:dyDescent="0.25">
      <c r="A16" s="254">
        <v>5</v>
      </c>
      <c r="B16" s="423" t="s">
        <v>16</v>
      </c>
      <c r="C16" s="253">
        <v>6931</v>
      </c>
      <c r="D16" s="248">
        <v>4023</v>
      </c>
      <c r="E16" s="249">
        <v>168</v>
      </c>
      <c r="F16" s="499">
        <v>104501</v>
      </c>
      <c r="G16" s="256">
        <v>28730</v>
      </c>
      <c r="H16" s="256">
        <v>1672</v>
      </c>
      <c r="I16" s="256">
        <v>2279</v>
      </c>
      <c r="J16" s="256">
        <v>1194</v>
      </c>
      <c r="K16" s="256">
        <v>0</v>
      </c>
      <c r="L16" s="255">
        <v>1092</v>
      </c>
      <c r="M16" s="253">
        <v>0</v>
      </c>
      <c r="N16" s="248">
        <v>828</v>
      </c>
      <c r="O16" s="249">
        <v>1452</v>
      </c>
      <c r="P16" s="500">
        <f t="shared" si="0"/>
        <v>152870</v>
      </c>
    </row>
    <row r="17" spans="1:16" ht="13.8" x14ac:dyDescent="0.25">
      <c r="A17" s="254">
        <v>6</v>
      </c>
      <c r="B17" s="423" t="s">
        <v>17</v>
      </c>
      <c r="C17" s="253">
        <v>9591</v>
      </c>
      <c r="D17" s="248">
        <v>875</v>
      </c>
      <c r="E17" s="249">
        <v>488</v>
      </c>
      <c r="F17" s="499">
        <v>73376</v>
      </c>
      <c r="G17" s="256">
        <v>18546</v>
      </c>
      <c r="H17" s="256">
        <v>2190</v>
      </c>
      <c r="I17" s="256">
        <v>2566</v>
      </c>
      <c r="J17" s="256">
        <v>790</v>
      </c>
      <c r="K17" s="256">
        <v>0</v>
      </c>
      <c r="L17" s="255">
        <v>441</v>
      </c>
      <c r="M17" s="253">
        <v>0</v>
      </c>
      <c r="N17" s="248">
        <v>399</v>
      </c>
      <c r="O17" s="249">
        <v>0</v>
      </c>
      <c r="P17" s="500">
        <f t="shared" si="0"/>
        <v>109262</v>
      </c>
    </row>
    <row r="18" spans="1:16" ht="13.8" x14ac:dyDescent="0.25">
      <c r="A18" s="254">
        <v>7</v>
      </c>
      <c r="B18" s="423" t="s">
        <v>18</v>
      </c>
      <c r="C18" s="253">
        <v>8514</v>
      </c>
      <c r="D18" s="248">
        <v>3732</v>
      </c>
      <c r="E18" s="249">
        <v>375</v>
      </c>
      <c r="F18" s="499">
        <v>83257</v>
      </c>
      <c r="G18" s="256">
        <v>27992</v>
      </c>
      <c r="H18" s="256">
        <v>2974</v>
      </c>
      <c r="I18" s="256">
        <v>3042</v>
      </c>
      <c r="J18" s="256">
        <v>730</v>
      </c>
      <c r="K18" s="256">
        <v>0</v>
      </c>
      <c r="L18" s="255">
        <v>365</v>
      </c>
      <c r="M18" s="253">
        <v>0</v>
      </c>
      <c r="N18" s="248">
        <v>0</v>
      </c>
      <c r="O18" s="249">
        <v>0</v>
      </c>
      <c r="P18" s="500">
        <f t="shared" si="0"/>
        <v>130981</v>
      </c>
    </row>
    <row r="19" spans="1:16" ht="13.8" x14ac:dyDescent="0.25">
      <c r="A19" s="254">
        <v>8</v>
      </c>
      <c r="B19" s="423" t="s">
        <v>19</v>
      </c>
      <c r="C19" s="253">
        <v>1888</v>
      </c>
      <c r="D19" s="248">
        <v>3320</v>
      </c>
      <c r="E19" s="249">
        <v>41</v>
      </c>
      <c r="F19" s="499">
        <v>70561</v>
      </c>
      <c r="G19" s="256">
        <v>20502</v>
      </c>
      <c r="H19" s="256">
        <v>3467</v>
      </c>
      <c r="I19" s="256">
        <v>2517</v>
      </c>
      <c r="J19" s="256">
        <v>365</v>
      </c>
      <c r="K19" s="256">
        <v>0</v>
      </c>
      <c r="L19" s="255">
        <v>0</v>
      </c>
      <c r="M19" s="253">
        <v>0</v>
      </c>
      <c r="N19" s="248">
        <v>365</v>
      </c>
      <c r="O19" s="249">
        <v>0</v>
      </c>
      <c r="P19" s="500">
        <f t="shared" si="0"/>
        <v>103026</v>
      </c>
    </row>
    <row r="20" spans="1:16" ht="13.8" x14ac:dyDescent="0.25">
      <c r="A20" s="254">
        <v>9</v>
      </c>
      <c r="B20" s="423" t="s">
        <v>20</v>
      </c>
      <c r="C20" s="253">
        <v>5162</v>
      </c>
      <c r="D20" s="248">
        <v>230</v>
      </c>
      <c r="E20" s="249">
        <v>119</v>
      </c>
      <c r="F20" s="499">
        <v>25586</v>
      </c>
      <c r="G20" s="256">
        <v>10199</v>
      </c>
      <c r="H20" s="256">
        <v>775</v>
      </c>
      <c r="I20" s="256">
        <v>3294</v>
      </c>
      <c r="J20" s="256">
        <v>0</v>
      </c>
      <c r="K20" s="256">
        <v>365</v>
      </c>
      <c r="L20" s="255">
        <v>615</v>
      </c>
      <c r="M20" s="253">
        <v>0</v>
      </c>
      <c r="N20" s="248">
        <v>730</v>
      </c>
      <c r="O20" s="249">
        <v>0</v>
      </c>
      <c r="P20" s="500">
        <f t="shared" si="0"/>
        <v>47075</v>
      </c>
    </row>
    <row r="21" spans="1:16" ht="13.8" x14ac:dyDescent="0.25">
      <c r="A21" s="254">
        <v>10</v>
      </c>
      <c r="B21" s="423" t="s">
        <v>21</v>
      </c>
      <c r="C21" s="253">
        <v>7454</v>
      </c>
      <c r="D21" s="248">
        <v>1511</v>
      </c>
      <c r="E21" s="249">
        <v>396</v>
      </c>
      <c r="F21" s="499">
        <v>39354</v>
      </c>
      <c r="G21" s="256">
        <v>15033</v>
      </c>
      <c r="H21" s="256">
        <v>1426</v>
      </c>
      <c r="I21" s="256">
        <v>2260</v>
      </c>
      <c r="J21" s="256">
        <v>0</v>
      </c>
      <c r="K21" s="256">
        <v>0</v>
      </c>
      <c r="L21" s="255">
        <v>241</v>
      </c>
      <c r="M21" s="253">
        <v>0</v>
      </c>
      <c r="N21" s="248">
        <v>0</v>
      </c>
      <c r="O21" s="249">
        <v>0</v>
      </c>
      <c r="P21" s="500">
        <f t="shared" si="0"/>
        <v>67675</v>
      </c>
    </row>
    <row r="22" spans="1:16" ht="13.8" x14ac:dyDescent="0.25">
      <c r="A22" s="254">
        <v>11</v>
      </c>
      <c r="B22" s="423" t="s">
        <v>22</v>
      </c>
      <c r="C22" s="253">
        <v>4116</v>
      </c>
      <c r="D22" s="248">
        <v>1197</v>
      </c>
      <c r="E22" s="249">
        <v>260</v>
      </c>
      <c r="F22" s="499">
        <v>38804</v>
      </c>
      <c r="G22" s="256">
        <v>14577</v>
      </c>
      <c r="H22" s="256">
        <v>1299</v>
      </c>
      <c r="I22" s="256">
        <v>7</v>
      </c>
      <c r="J22" s="256">
        <v>0</v>
      </c>
      <c r="K22" s="256">
        <v>365</v>
      </c>
      <c r="L22" s="255">
        <v>0</v>
      </c>
      <c r="M22" s="253">
        <v>0</v>
      </c>
      <c r="N22" s="248">
        <v>365</v>
      </c>
      <c r="O22" s="249">
        <v>10695</v>
      </c>
      <c r="P22" s="500">
        <f t="shared" si="0"/>
        <v>71685</v>
      </c>
    </row>
    <row r="23" spans="1:16" ht="13.8" x14ac:dyDescent="0.25">
      <c r="A23" s="254">
        <v>12</v>
      </c>
      <c r="B23" s="423" t="s">
        <v>23</v>
      </c>
      <c r="C23" s="253">
        <v>11426</v>
      </c>
      <c r="D23" s="248">
        <v>3029</v>
      </c>
      <c r="E23" s="249">
        <v>565</v>
      </c>
      <c r="F23" s="499">
        <v>58791</v>
      </c>
      <c r="G23" s="256">
        <v>25229</v>
      </c>
      <c r="H23" s="256">
        <v>4156</v>
      </c>
      <c r="I23" s="256">
        <v>0</v>
      </c>
      <c r="J23" s="256">
        <v>730</v>
      </c>
      <c r="K23" s="256">
        <v>0</v>
      </c>
      <c r="L23" s="255">
        <v>38</v>
      </c>
      <c r="M23" s="253">
        <v>0</v>
      </c>
      <c r="N23" s="248">
        <v>365</v>
      </c>
      <c r="O23" s="249">
        <v>0</v>
      </c>
      <c r="P23" s="500">
        <f t="shared" si="0"/>
        <v>104329</v>
      </c>
    </row>
    <row r="24" spans="1:16" ht="13.8" x14ac:dyDescent="0.25">
      <c r="A24" s="254">
        <v>13</v>
      </c>
      <c r="B24" s="423" t="s">
        <v>24</v>
      </c>
      <c r="C24" s="253">
        <v>11347</v>
      </c>
      <c r="D24" s="248">
        <v>4740</v>
      </c>
      <c r="E24" s="249">
        <v>277</v>
      </c>
      <c r="F24" s="499">
        <v>107036</v>
      </c>
      <c r="G24" s="256">
        <v>29123</v>
      </c>
      <c r="H24" s="256">
        <v>1460</v>
      </c>
      <c r="I24" s="256">
        <v>3243</v>
      </c>
      <c r="J24" s="256">
        <v>1075</v>
      </c>
      <c r="K24" s="256">
        <v>0</v>
      </c>
      <c r="L24" s="255">
        <v>960</v>
      </c>
      <c r="M24" s="253">
        <v>0</v>
      </c>
      <c r="N24" s="248">
        <v>0</v>
      </c>
      <c r="O24" s="249">
        <v>0</v>
      </c>
      <c r="P24" s="500">
        <f t="shared" si="0"/>
        <v>159261</v>
      </c>
    </row>
    <row r="25" spans="1:16" ht="13.8" x14ac:dyDescent="0.25">
      <c r="A25" s="254">
        <v>14</v>
      </c>
      <c r="B25" s="423" t="s">
        <v>25</v>
      </c>
      <c r="C25" s="253">
        <v>10453</v>
      </c>
      <c r="D25" s="248">
        <v>2797</v>
      </c>
      <c r="E25" s="249">
        <v>525</v>
      </c>
      <c r="F25" s="499">
        <v>102017</v>
      </c>
      <c r="G25" s="256">
        <v>36380</v>
      </c>
      <c r="H25" s="256">
        <v>2153</v>
      </c>
      <c r="I25" s="256">
        <v>0</v>
      </c>
      <c r="J25" s="256">
        <v>366</v>
      </c>
      <c r="K25" s="256">
        <v>174</v>
      </c>
      <c r="L25" s="255">
        <v>814</v>
      </c>
      <c r="M25" s="253">
        <v>0</v>
      </c>
      <c r="N25" s="248">
        <v>0</v>
      </c>
      <c r="O25" s="249">
        <v>0</v>
      </c>
      <c r="P25" s="500">
        <f t="shared" si="0"/>
        <v>155679</v>
      </c>
    </row>
    <row r="26" spans="1:16" ht="28.2" thickBot="1" x14ac:dyDescent="0.3">
      <c r="A26" s="511">
        <v>15</v>
      </c>
      <c r="B26" s="423" t="s">
        <v>26</v>
      </c>
      <c r="C26" s="358">
        <v>5723</v>
      </c>
      <c r="D26" s="250">
        <v>515</v>
      </c>
      <c r="E26" s="251">
        <v>278</v>
      </c>
      <c r="F26" s="673">
        <v>28479</v>
      </c>
      <c r="G26" s="674">
        <v>7742</v>
      </c>
      <c r="H26" s="674">
        <v>365</v>
      </c>
      <c r="I26" s="674">
        <v>1498</v>
      </c>
      <c r="J26" s="674">
        <v>0</v>
      </c>
      <c r="K26" s="674">
        <v>0</v>
      </c>
      <c r="L26" s="675">
        <v>282</v>
      </c>
      <c r="M26" s="358">
        <v>0</v>
      </c>
      <c r="N26" s="250">
        <v>0</v>
      </c>
      <c r="O26" s="251">
        <v>0</v>
      </c>
      <c r="P26" s="502">
        <f t="shared" si="0"/>
        <v>44882</v>
      </c>
    </row>
    <row r="27" spans="1:16" ht="13.8" x14ac:dyDescent="0.25">
      <c r="A27" s="209"/>
      <c r="B27" s="958" t="s">
        <v>569</v>
      </c>
      <c r="C27" s="957">
        <f t="shared" ref="C27:P27" si="1">SUM(C12:C26)</f>
        <v>100881</v>
      </c>
      <c r="D27" s="923">
        <f t="shared" si="1"/>
        <v>28537</v>
      </c>
      <c r="E27" s="924">
        <f t="shared" si="1"/>
        <v>4647</v>
      </c>
      <c r="F27" s="925">
        <f t="shared" si="1"/>
        <v>844238</v>
      </c>
      <c r="G27" s="923">
        <f t="shared" si="1"/>
        <v>273529</v>
      </c>
      <c r="H27" s="923">
        <f t="shared" si="1"/>
        <v>27266</v>
      </c>
      <c r="I27" s="923">
        <f t="shared" si="1"/>
        <v>27566</v>
      </c>
      <c r="J27" s="923">
        <f t="shared" si="1"/>
        <v>10455</v>
      </c>
      <c r="K27" s="923">
        <f t="shared" si="1"/>
        <v>1133</v>
      </c>
      <c r="L27" s="924">
        <f t="shared" si="1"/>
        <v>6970</v>
      </c>
      <c r="M27" s="925">
        <f t="shared" si="1"/>
        <v>0</v>
      </c>
      <c r="N27" s="923">
        <f t="shared" si="1"/>
        <v>3417</v>
      </c>
      <c r="O27" s="924">
        <f t="shared" si="1"/>
        <v>12580</v>
      </c>
      <c r="P27" s="926">
        <f t="shared" si="1"/>
        <v>1341219</v>
      </c>
    </row>
    <row r="28" spans="1:16" ht="13.8" x14ac:dyDescent="0.25">
      <c r="A28" s="254"/>
      <c r="B28" s="423" t="s">
        <v>482</v>
      </c>
      <c r="C28" s="418">
        <v>97703</v>
      </c>
      <c r="D28" s="256">
        <v>31795</v>
      </c>
      <c r="E28" s="255">
        <v>4820</v>
      </c>
      <c r="F28" s="418">
        <v>854912</v>
      </c>
      <c r="G28" s="256">
        <v>258597</v>
      </c>
      <c r="H28" s="256">
        <v>28312</v>
      </c>
      <c r="I28" s="256">
        <v>40603</v>
      </c>
      <c r="J28" s="256">
        <v>10354</v>
      </c>
      <c r="K28" s="256">
        <v>1018</v>
      </c>
      <c r="L28" s="498">
        <v>7136</v>
      </c>
      <c r="M28" s="499">
        <v>2190</v>
      </c>
      <c r="N28" s="256">
        <v>3107</v>
      </c>
      <c r="O28" s="255">
        <v>1259</v>
      </c>
      <c r="P28" s="758">
        <v>1341806</v>
      </c>
    </row>
    <row r="29" spans="1:16" ht="13.8" x14ac:dyDescent="0.25">
      <c r="A29" s="254"/>
      <c r="B29" s="423" t="s">
        <v>102</v>
      </c>
      <c r="C29" s="418">
        <v>87664</v>
      </c>
      <c r="D29" s="256">
        <v>34622</v>
      </c>
      <c r="E29" s="255">
        <v>3832</v>
      </c>
      <c r="F29" s="418">
        <v>872897</v>
      </c>
      <c r="G29" s="256">
        <v>271511</v>
      </c>
      <c r="H29" s="256">
        <v>37146</v>
      </c>
      <c r="I29" s="256">
        <v>31222</v>
      </c>
      <c r="J29" s="256">
        <v>10387</v>
      </c>
      <c r="K29" s="256">
        <v>1336</v>
      </c>
      <c r="L29" s="498">
        <v>7334</v>
      </c>
      <c r="M29" s="499">
        <v>29</v>
      </c>
      <c r="N29" s="256">
        <v>3598</v>
      </c>
      <c r="O29" s="255">
        <v>0</v>
      </c>
      <c r="P29" s="758">
        <v>1361578</v>
      </c>
    </row>
    <row r="30" spans="1:16" ht="13.8" x14ac:dyDescent="0.25">
      <c r="A30" s="254"/>
      <c r="B30" s="423" t="s">
        <v>103</v>
      </c>
      <c r="C30" s="418">
        <v>84104</v>
      </c>
      <c r="D30" s="256">
        <v>35914</v>
      </c>
      <c r="E30" s="255">
        <v>3989</v>
      </c>
      <c r="F30" s="418">
        <v>920581</v>
      </c>
      <c r="G30" s="256">
        <v>274468</v>
      </c>
      <c r="H30" s="256">
        <v>32530</v>
      </c>
      <c r="I30" s="256">
        <v>33335</v>
      </c>
      <c r="J30" s="256">
        <v>11129</v>
      </c>
      <c r="K30" s="256">
        <v>1283</v>
      </c>
      <c r="L30" s="498">
        <v>6685</v>
      </c>
      <c r="M30" s="499">
        <v>0</v>
      </c>
      <c r="N30" s="256">
        <v>3600</v>
      </c>
      <c r="O30" s="255">
        <v>0</v>
      </c>
      <c r="P30" s="758">
        <v>1407618</v>
      </c>
    </row>
    <row r="31" spans="1:16" ht="13.8" x14ac:dyDescent="0.25">
      <c r="A31" s="254"/>
      <c r="B31" s="959" t="s">
        <v>104</v>
      </c>
      <c r="C31" s="418">
        <v>101220</v>
      </c>
      <c r="D31" s="256">
        <v>42077</v>
      </c>
      <c r="E31" s="255">
        <v>4214</v>
      </c>
      <c r="F31" s="418">
        <v>952958</v>
      </c>
      <c r="G31" s="256">
        <v>270002</v>
      </c>
      <c r="H31" s="256">
        <v>55929</v>
      </c>
      <c r="I31" s="256">
        <v>17728</v>
      </c>
      <c r="J31" s="256">
        <v>9300</v>
      </c>
      <c r="K31" s="256">
        <v>668</v>
      </c>
      <c r="L31" s="498">
        <v>6229</v>
      </c>
      <c r="M31" s="499">
        <v>1057</v>
      </c>
      <c r="N31" s="256">
        <v>4647</v>
      </c>
      <c r="O31" s="255">
        <v>0</v>
      </c>
      <c r="P31" s="758">
        <v>1466029</v>
      </c>
    </row>
    <row r="32" spans="1:16" ht="13.8" x14ac:dyDescent="0.25">
      <c r="A32" s="254"/>
      <c r="B32" s="959" t="s">
        <v>105</v>
      </c>
      <c r="C32" s="418">
        <v>105621</v>
      </c>
      <c r="D32" s="256">
        <v>39146</v>
      </c>
      <c r="E32" s="255">
        <v>5059</v>
      </c>
      <c r="F32" s="418">
        <v>984799</v>
      </c>
      <c r="G32" s="256">
        <v>274284</v>
      </c>
      <c r="H32" s="256">
        <v>50059</v>
      </c>
      <c r="I32" s="256">
        <v>17393</v>
      </c>
      <c r="J32" s="256">
        <v>8310</v>
      </c>
      <c r="K32" s="256">
        <v>914</v>
      </c>
      <c r="L32" s="498">
        <v>5911</v>
      </c>
      <c r="M32" s="499">
        <v>0</v>
      </c>
      <c r="N32" s="256">
        <v>13434</v>
      </c>
      <c r="O32" s="255">
        <v>0</v>
      </c>
      <c r="P32" s="758">
        <v>1504930</v>
      </c>
    </row>
    <row r="33" spans="1:19" ht="13.8" x14ac:dyDescent="0.25">
      <c r="A33" s="254"/>
      <c r="B33" s="959" t="s">
        <v>106</v>
      </c>
      <c r="C33" s="418">
        <v>98051</v>
      </c>
      <c r="D33" s="256">
        <v>35735</v>
      </c>
      <c r="E33" s="255">
        <v>4847</v>
      </c>
      <c r="F33" s="418">
        <v>1009058</v>
      </c>
      <c r="G33" s="256">
        <v>284490</v>
      </c>
      <c r="H33" s="256">
        <v>46063</v>
      </c>
      <c r="I33" s="256">
        <v>21930</v>
      </c>
      <c r="J33" s="256">
        <v>5011</v>
      </c>
      <c r="K33" s="256">
        <v>2231</v>
      </c>
      <c r="L33" s="498">
        <v>3691</v>
      </c>
      <c r="M33" s="499">
        <v>931</v>
      </c>
      <c r="N33" s="256">
        <v>19598</v>
      </c>
      <c r="O33" s="255">
        <v>0</v>
      </c>
      <c r="P33" s="758">
        <v>1531636</v>
      </c>
    </row>
    <row r="34" spans="1:19" ht="13.8" x14ac:dyDescent="0.25">
      <c r="A34" s="254"/>
      <c r="B34" s="423" t="s">
        <v>107</v>
      </c>
      <c r="C34" s="418">
        <v>126305</v>
      </c>
      <c r="D34" s="256">
        <v>42088</v>
      </c>
      <c r="E34" s="255">
        <v>3893</v>
      </c>
      <c r="F34" s="418">
        <v>1040961</v>
      </c>
      <c r="G34" s="256">
        <v>288794</v>
      </c>
      <c r="H34" s="256">
        <v>45697</v>
      </c>
      <c r="I34" s="256">
        <v>22932</v>
      </c>
      <c r="J34" s="256">
        <v>3396</v>
      </c>
      <c r="K34" s="256">
        <v>2438</v>
      </c>
      <c r="L34" s="498">
        <v>5679</v>
      </c>
      <c r="M34" s="499">
        <v>0</v>
      </c>
      <c r="N34" s="256">
        <v>18993</v>
      </c>
      <c r="O34" s="255">
        <v>0</v>
      </c>
      <c r="P34" s="501">
        <v>1601176</v>
      </c>
    </row>
    <row r="35" spans="1:19" ht="13.8" x14ac:dyDescent="0.25">
      <c r="A35" s="254"/>
      <c r="B35" s="959" t="s">
        <v>108</v>
      </c>
      <c r="C35" s="418">
        <v>137037</v>
      </c>
      <c r="D35" s="256">
        <v>37029</v>
      </c>
      <c r="E35" s="255">
        <v>3816</v>
      </c>
      <c r="F35" s="418">
        <v>1062327</v>
      </c>
      <c r="G35" s="256">
        <v>295881</v>
      </c>
      <c r="H35" s="256">
        <v>45024</v>
      </c>
      <c r="I35" s="256">
        <v>22882</v>
      </c>
      <c r="J35" s="256">
        <v>3353</v>
      </c>
      <c r="K35" s="256">
        <v>2992</v>
      </c>
      <c r="L35" s="498">
        <v>5159</v>
      </c>
      <c r="M35" s="499">
        <v>4380</v>
      </c>
      <c r="N35" s="256">
        <v>22383</v>
      </c>
      <c r="O35" s="255">
        <v>0</v>
      </c>
      <c r="P35" s="501">
        <v>1642263</v>
      </c>
    </row>
    <row r="36" spans="1:19" ht="13.8" x14ac:dyDescent="0.25">
      <c r="A36" s="254"/>
      <c r="B36" s="959" t="s">
        <v>109</v>
      </c>
      <c r="C36" s="418">
        <v>147249</v>
      </c>
      <c r="D36" s="256">
        <v>33755</v>
      </c>
      <c r="E36" s="255">
        <v>3413</v>
      </c>
      <c r="F36" s="418">
        <v>1064938</v>
      </c>
      <c r="G36" s="256">
        <v>300742</v>
      </c>
      <c r="H36" s="256">
        <v>44184</v>
      </c>
      <c r="I36" s="256">
        <v>22437</v>
      </c>
      <c r="J36" s="256">
        <v>4108</v>
      </c>
      <c r="K36" s="256">
        <v>3083</v>
      </c>
      <c r="L36" s="498">
        <v>5760</v>
      </c>
      <c r="M36" s="499">
        <v>4195</v>
      </c>
      <c r="N36" s="256">
        <v>24544</v>
      </c>
      <c r="O36" s="255">
        <v>168</v>
      </c>
      <c r="P36" s="501">
        <v>1658576</v>
      </c>
    </row>
    <row r="37" spans="1:19" ht="13.8" x14ac:dyDescent="0.25">
      <c r="A37" s="254"/>
      <c r="B37" s="422" t="s">
        <v>110</v>
      </c>
      <c r="C37" s="418">
        <v>158358</v>
      </c>
      <c r="D37" s="256">
        <v>36817</v>
      </c>
      <c r="E37" s="255">
        <v>4113</v>
      </c>
      <c r="F37" s="418">
        <v>1077539</v>
      </c>
      <c r="G37" s="256">
        <v>308578</v>
      </c>
      <c r="H37" s="256">
        <v>41207</v>
      </c>
      <c r="I37" s="256">
        <v>21714</v>
      </c>
      <c r="J37" s="256">
        <v>2966</v>
      </c>
      <c r="K37" s="256">
        <v>2806</v>
      </c>
      <c r="L37" s="498">
        <v>4456</v>
      </c>
      <c r="M37" s="499">
        <v>5317</v>
      </c>
      <c r="N37" s="256">
        <v>22828</v>
      </c>
      <c r="O37" s="255">
        <v>0</v>
      </c>
      <c r="P37" s="501">
        <v>1686699</v>
      </c>
    </row>
    <row r="38" spans="1:19" ht="13.8" x14ac:dyDescent="0.25">
      <c r="A38" s="91"/>
      <c r="B38" s="423" t="s">
        <v>111</v>
      </c>
      <c r="C38" s="419">
        <v>164179</v>
      </c>
      <c r="D38" s="248">
        <v>38204</v>
      </c>
      <c r="E38" s="249">
        <v>4915</v>
      </c>
      <c r="F38" s="419">
        <v>1074440</v>
      </c>
      <c r="G38" s="248">
        <v>316448</v>
      </c>
      <c r="H38" s="248">
        <v>40201</v>
      </c>
      <c r="I38" s="248">
        <v>20878</v>
      </c>
      <c r="J38" s="248">
        <v>1648</v>
      </c>
      <c r="K38" s="248">
        <v>2720</v>
      </c>
      <c r="L38" s="443">
        <v>3286</v>
      </c>
      <c r="M38" s="253">
        <v>3975</v>
      </c>
      <c r="N38" s="248">
        <v>24235</v>
      </c>
      <c r="O38" s="249">
        <v>0</v>
      </c>
      <c r="P38" s="500">
        <v>1695129</v>
      </c>
    </row>
    <row r="39" spans="1:19" ht="13.8" x14ac:dyDescent="0.25">
      <c r="A39" s="91"/>
      <c r="B39" s="423" t="s">
        <v>112</v>
      </c>
      <c r="C39" s="419">
        <v>145783</v>
      </c>
      <c r="D39" s="248">
        <v>34904</v>
      </c>
      <c r="E39" s="249">
        <v>3212</v>
      </c>
      <c r="F39" s="419">
        <v>1069871</v>
      </c>
      <c r="G39" s="248">
        <v>314800</v>
      </c>
      <c r="H39" s="248">
        <v>39766</v>
      </c>
      <c r="I39" s="248">
        <v>19381</v>
      </c>
      <c r="J39" s="248">
        <v>2960</v>
      </c>
      <c r="K39" s="248">
        <v>3619</v>
      </c>
      <c r="L39" s="443">
        <v>1973</v>
      </c>
      <c r="M39" s="253">
        <v>4776</v>
      </c>
      <c r="N39" s="248">
        <v>25781</v>
      </c>
      <c r="O39" s="249">
        <v>0</v>
      </c>
      <c r="P39" s="500">
        <v>1666826</v>
      </c>
    </row>
    <row r="40" spans="1:19" ht="14.4" thickBot="1" x14ac:dyDescent="0.3">
      <c r="A40" s="92"/>
      <c r="B40" s="424" t="s">
        <v>196</v>
      </c>
      <c r="C40" s="420">
        <v>161844</v>
      </c>
      <c r="D40" s="250">
        <v>19964</v>
      </c>
      <c r="E40" s="251">
        <v>2470</v>
      </c>
      <c r="F40" s="420">
        <v>1084660</v>
      </c>
      <c r="G40" s="250">
        <v>323129</v>
      </c>
      <c r="H40" s="250">
        <v>39605</v>
      </c>
      <c r="I40" s="250">
        <v>20105</v>
      </c>
      <c r="J40" s="250">
        <v>1726</v>
      </c>
      <c r="K40" s="250">
        <v>1005</v>
      </c>
      <c r="L40" s="497"/>
      <c r="M40" s="358">
        <v>4683</v>
      </c>
      <c r="N40" s="250">
        <v>27064</v>
      </c>
      <c r="O40" s="251">
        <v>0</v>
      </c>
      <c r="P40" s="502">
        <v>1686255</v>
      </c>
    </row>
    <row r="41" spans="1:19" x14ac:dyDescent="0.25">
      <c r="A41" s="1" t="s">
        <v>197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9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9" ht="13.5" customHeight="1" thickBot="1" x14ac:dyDescent="0.3">
      <c r="A43" s="6" t="s">
        <v>198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9" ht="43.5" customHeight="1" thickBot="1" x14ac:dyDescent="0.3">
      <c r="A44" s="77"/>
      <c r="B44" s="53"/>
      <c r="C44" s="1667" t="s">
        <v>179</v>
      </c>
      <c r="D44" s="1667"/>
      <c r="E44" s="1667"/>
      <c r="F44" s="1671" t="s">
        <v>180</v>
      </c>
      <c r="G44" s="1672"/>
      <c r="H44" s="1672"/>
      <c r="I44" s="1672"/>
      <c r="J44" s="1672"/>
      <c r="K44" s="1672"/>
      <c r="L44" s="1673"/>
      <c r="M44" s="1667" t="s">
        <v>181</v>
      </c>
      <c r="N44" s="1667"/>
      <c r="O44" s="1667"/>
      <c r="P44" s="93"/>
    </row>
    <row r="45" spans="1:19" ht="110.25" customHeight="1" thickBot="1" x14ac:dyDescent="0.3">
      <c r="A45" s="503" t="s">
        <v>4</v>
      </c>
      <c r="B45" s="504" t="s">
        <v>5</v>
      </c>
      <c r="C45" s="505" t="s">
        <v>182</v>
      </c>
      <c r="D45" s="506" t="s">
        <v>183</v>
      </c>
      <c r="E45" s="507" t="s">
        <v>184</v>
      </c>
      <c r="F45" s="504" t="s">
        <v>185</v>
      </c>
      <c r="G45" s="508" t="s">
        <v>199</v>
      </c>
      <c r="H45" s="506" t="s">
        <v>187</v>
      </c>
      <c r="I45" s="508" t="s">
        <v>188</v>
      </c>
      <c r="J45" s="508" t="s">
        <v>189</v>
      </c>
      <c r="K45" s="508" t="s">
        <v>190</v>
      </c>
      <c r="L45" s="509" t="s">
        <v>191</v>
      </c>
      <c r="M45" s="505" t="s">
        <v>192</v>
      </c>
      <c r="N45" s="506" t="s">
        <v>193</v>
      </c>
      <c r="O45" s="508" t="s">
        <v>194</v>
      </c>
      <c r="P45" s="510" t="s">
        <v>195</v>
      </c>
      <c r="R45" s="10" t="s">
        <v>13</v>
      </c>
    </row>
    <row r="46" spans="1:19" ht="13.8" x14ac:dyDescent="0.25">
      <c r="A46" s="254">
        <v>1</v>
      </c>
      <c r="B46" s="423" t="s">
        <v>11</v>
      </c>
      <c r="C46" s="252">
        <v>0</v>
      </c>
      <c r="D46" s="292">
        <v>561</v>
      </c>
      <c r="E46" s="293">
        <v>0</v>
      </c>
      <c r="F46" s="252">
        <v>0</v>
      </c>
      <c r="G46" s="292">
        <v>0</v>
      </c>
      <c r="H46" s="292">
        <v>365</v>
      </c>
      <c r="I46" s="292">
        <v>0</v>
      </c>
      <c r="J46" s="292">
        <v>365</v>
      </c>
      <c r="K46" s="292">
        <v>0</v>
      </c>
      <c r="L46" s="293">
        <v>0</v>
      </c>
      <c r="M46" s="252">
        <v>1460</v>
      </c>
      <c r="N46" s="292">
        <v>0</v>
      </c>
      <c r="O46" s="293">
        <v>6076</v>
      </c>
      <c r="P46" s="927">
        <f t="shared" ref="P46:P60" si="2">SUM(C46:O46)</f>
        <v>8827</v>
      </c>
      <c r="S46" t="s">
        <v>13</v>
      </c>
    </row>
    <row r="47" spans="1:19" ht="13.8" x14ac:dyDescent="0.25">
      <c r="A47" s="254">
        <v>2</v>
      </c>
      <c r="B47" s="423" t="s">
        <v>12</v>
      </c>
      <c r="C47" s="499">
        <v>0</v>
      </c>
      <c r="D47" s="256">
        <v>1379</v>
      </c>
      <c r="E47" s="255">
        <v>0</v>
      </c>
      <c r="F47" s="499">
        <v>0</v>
      </c>
      <c r="G47" s="256">
        <v>0</v>
      </c>
      <c r="H47" s="256">
        <v>0</v>
      </c>
      <c r="I47" s="256">
        <v>0</v>
      </c>
      <c r="J47" s="256">
        <v>2407</v>
      </c>
      <c r="K47" s="256">
        <v>0</v>
      </c>
      <c r="L47" s="255">
        <v>0</v>
      </c>
      <c r="M47" s="499">
        <v>1597</v>
      </c>
      <c r="N47" s="256">
        <v>0</v>
      </c>
      <c r="O47" s="255">
        <v>912</v>
      </c>
      <c r="P47" s="500">
        <f t="shared" si="2"/>
        <v>6295</v>
      </c>
    </row>
    <row r="48" spans="1:19" ht="13.8" x14ac:dyDescent="0.25">
      <c r="A48" s="254">
        <v>3</v>
      </c>
      <c r="B48" s="423" t="s">
        <v>14</v>
      </c>
      <c r="C48" s="499">
        <v>0</v>
      </c>
      <c r="D48" s="256">
        <v>257</v>
      </c>
      <c r="E48" s="255">
        <v>0</v>
      </c>
      <c r="F48" s="499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5">
        <v>0</v>
      </c>
      <c r="M48" s="499">
        <v>0</v>
      </c>
      <c r="N48" s="256">
        <v>0</v>
      </c>
      <c r="O48" s="255">
        <v>1448</v>
      </c>
      <c r="P48" s="500">
        <f t="shared" si="2"/>
        <v>1705</v>
      </c>
    </row>
    <row r="49" spans="1:19" ht="27.6" x14ac:dyDescent="0.25">
      <c r="A49" s="254">
        <v>4</v>
      </c>
      <c r="B49" s="423" t="s">
        <v>15</v>
      </c>
      <c r="C49" s="499">
        <v>0</v>
      </c>
      <c r="D49" s="256">
        <v>460</v>
      </c>
      <c r="E49" s="255">
        <v>0</v>
      </c>
      <c r="F49" s="499">
        <v>365</v>
      </c>
      <c r="G49" s="256">
        <v>1460</v>
      </c>
      <c r="H49" s="256">
        <v>0</v>
      </c>
      <c r="I49" s="256">
        <v>0</v>
      </c>
      <c r="J49" s="256">
        <v>0</v>
      </c>
      <c r="K49" s="256">
        <v>0</v>
      </c>
      <c r="L49" s="255">
        <v>0</v>
      </c>
      <c r="M49" s="499">
        <v>1708</v>
      </c>
      <c r="N49" s="256">
        <v>0</v>
      </c>
      <c r="O49" s="255">
        <v>268</v>
      </c>
      <c r="P49" s="500">
        <f t="shared" si="2"/>
        <v>4261</v>
      </c>
    </row>
    <row r="50" spans="1:19" ht="13.8" x14ac:dyDescent="0.25">
      <c r="A50" s="254">
        <v>5</v>
      </c>
      <c r="B50" s="423" t="s">
        <v>16</v>
      </c>
      <c r="C50" s="499">
        <v>47</v>
      </c>
      <c r="D50" s="256">
        <v>38</v>
      </c>
      <c r="E50" s="255">
        <v>0</v>
      </c>
      <c r="F50" s="499">
        <v>0</v>
      </c>
      <c r="G50" s="256">
        <v>0</v>
      </c>
      <c r="H50" s="256">
        <v>0</v>
      </c>
      <c r="I50" s="256">
        <v>0</v>
      </c>
      <c r="J50" s="256">
        <v>1448</v>
      </c>
      <c r="K50" s="256">
        <v>0</v>
      </c>
      <c r="L50" s="255">
        <v>0</v>
      </c>
      <c r="M50" s="499">
        <v>6</v>
      </c>
      <c r="N50" s="256">
        <v>0</v>
      </c>
      <c r="O50" s="255">
        <v>899</v>
      </c>
      <c r="P50" s="500">
        <f t="shared" si="2"/>
        <v>2438</v>
      </c>
    </row>
    <row r="51" spans="1:19" ht="13.8" x14ac:dyDescent="0.25">
      <c r="A51" s="254">
        <v>6</v>
      </c>
      <c r="B51" s="423" t="s">
        <v>17</v>
      </c>
      <c r="C51" s="499">
        <v>0</v>
      </c>
      <c r="D51" s="256">
        <v>535</v>
      </c>
      <c r="E51" s="255">
        <v>0</v>
      </c>
      <c r="F51" s="499">
        <v>0</v>
      </c>
      <c r="G51" s="256">
        <v>0</v>
      </c>
      <c r="H51" s="256">
        <v>0</v>
      </c>
      <c r="I51" s="256">
        <v>365</v>
      </c>
      <c r="J51" s="256">
        <v>0</v>
      </c>
      <c r="K51" s="256">
        <v>0</v>
      </c>
      <c r="L51" s="255">
        <v>0</v>
      </c>
      <c r="M51" s="499">
        <v>859</v>
      </c>
      <c r="N51" s="256">
        <v>0</v>
      </c>
      <c r="O51" s="255">
        <v>847</v>
      </c>
      <c r="P51" s="500">
        <f t="shared" si="2"/>
        <v>2606</v>
      </c>
    </row>
    <row r="52" spans="1:19" ht="13.8" x14ac:dyDescent="0.25">
      <c r="A52" s="254">
        <v>7</v>
      </c>
      <c r="B52" s="423" t="s">
        <v>18</v>
      </c>
      <c r="C52" s="499">
        <v>0</v>
      </c>
      <c r="D52" s="256">
        <v>741</v>
      </c>
      <c r="E52" s="255">
        <v>0</v>
      </c>
      <c r="F52" s="499">
        <v>0</v>
      </c>
      <c r="G52" s="256">
        <v>0</v>
      </c>
      <c r="H52" s="256">
        <v>0</v>
      </c>
      <c r="I52" s="256">
        <v>0</v>
      </c>
      <c r="J52" s="256">
        <v>1449</v>
      </c>
      <c r="K52" s="256">
        <v>0</v>
      </c>
      <c r="L52" s="255">
        <v>0</v>
      </c>
      <c r="M52" s="499">
        <v>0</v>
      </c>
      <c r="N52" s="256">
        <v>0</v>
      </c>
      <c r="O52" s="255">
        <v>3074</v>
      </c>
      <c r="P52" s="500">
        <f t="shared" si="2"/>
        <v>5264</v>
      </c>
    </row>
    <row r="53" spans="1:19" ht="13.8" x14ac:dyDescent="0.25">
      <c r="A53" s="254">
        <v>8</v>
      </c>
      <c r="B53" s="423" t="s">
        <v>19</v>
      </c>
      <c r="C53" s="499">
        <v>0</v>
      </c>
      <c r="D53" s="256">
        <v>393</v>
      </c>
      <c r="E53" s="255">
        <v>0</v>
      </c>
      <c r="F53" s="499">
        <v>0</v>
      </c>
      <c r="G53" s="256">
        <v>0</v>
      </c>
      <c r="H53" s="256">
        <v>0</v>
      </c>
      <c r="I53" s="256">
        <v>0</v>
      </c>
      <c r="J53" s="256">
        <v>0</v>
      </c>
      <c r="K53" s="256">
        <v>0</v>
      </c>
      <c r="L53" s="255">
        <v>0</v>
      </c>
      <c r="M53" s="499">
        <v>1306</v>
      </c>
      <c r="N53" s="256">
        <v>0</v>
      </c>
      <c r="O53" s="255">
        <v>442</v>
      </c>
      <c r="P53" s="500">
        <f t="shared" si="2"/>
        <v>2141</v>
      </c>
    </row>
    <row r="54" spans="1:19" ht="13.8" x14ac:dyDescent="0.25">
      <c r="A54" s="254">
        <v>9</v>
      </c>
      <c r="B54" s="423" t="s">
        <v>20</v>
      </c>
      <c r="C54" s="499">
        <v>0</v>
      </c>
      <c r="D54" s="256">
        <v>496</v>
      </c>
      <c r="E54" s="255">
        <v>0</v>
      </c>
      <c r="F54" s="499">
        <v>0</v>
      </c>
      <c r="G54" s="256">
        <v>0</v>
      </c>
      <c r="H54" s="256">
        <v>0</v>
      </c>
      <c r="I54" s="256">
        <v>981</v>
      </c>
      <c r="J54" s="256">
        <v>0</v>
      </c>
      <c r="K54" s="256">
        <v>0</v>
      </c>
      <c r="L54" s="255">
        <v>0</v>
      </c>
      <c r="M54" s="499">
        <v>0</v>
      </c>
      <c r="N54" s="256">
        <v>0</v>
      </c>
      <c r="O54" s="255">
        <v>1112</v>
      </c>
      <c r="P54" s="500">
        <f t="shared" si="2"/>
        <v>2589</v>
      </c>
    </row>
    <row r="55" spans="1:19" ht="13.8" x14ac:dyDescent="0.25">
      <c r="A55" s="254">
        <v>10</v>
      </c>
      <c r="B55" s="423" t="s">
        <v>21</v>
      </c>
      <c r="C55" s="499">
        <v>178</v>
      </c>
      <c r="D55" s="256">
        <v>533</v>
      </c>
      <c r="E55" s="255">
        <v>0</v>
      </c>
      <c r="F55" s="499">
        <v>0</v>
      </c>
      <c r="G55" s="256">
        <v>0</v>
      </c>
      <c r="H55" s="256">
        <v>0</v>
      </c>
      <c r="I55" s="256">
        <v>0</v>
      </c>
      <c r="J55" s="256">
        <v>1094</v>
      </c>
      <c r="K55" s="256">
        <v>0</v>
      </c>
      <c r="L55" s="255">
        <v>0</v>
      </c>
      <c r="M55" s="499">
        <v>0</v>
      </c>
      <c r="N55" s="256">
        <v>0</v>
      </c>
      <c r="O55" s="255">
        <v>2165</v>
      </c>
      <c r="P55" s="500">
        <f t="shared" si="2"/>
        <v>3970</v>
      </c>
    </row>
    <row r="56" spans="1:19" ht="13.8" x14ac:dyDescent="0.25">
      <c r="A56" s="254">
        <v>11</v>
      </c>
      <c r="B56" s="423" t="s">
        <v>22</v>
      </c>
      <c r="C56" s="499">
        <v>0</v>
      </c>
      <c r="D56" s="256">
        <v>0</v>
      </c>
      <c r="E56" s="255">
        <v>0</v>
      </c>
      <c r="F56" s="499">
        <v>0</v>
      </c>
      <c r="G56" s="256">
        <v>0</v>
      </c>
      <c r="H56" s="256">
        <v>0</v>
      </c>
      <c r="I56" s="256">
        <v>0</v>
      </c>
      <c r="J56" s="256">
        <v>0</v>
      </c>
      <c r="K56" s="256">
        <v>0</v>
      </c>
      <c r="L56" s="255">
        <v>0</v>
      </c>
      <c r="M56" s="499">
        <v>0</v>
      </c>
      <c r="N56" s="256">
        <v>0</v>
      </c>
      <c r="O56" s="255">
        <v>647</v>
      </c>
      <c r="P56" s="500">
        <f t="shared" si="2"/>
        <v>647</v>
      </c>
    </row>
    <row r="57" spans="1:19" ht="13.8" x14ac:dyDescent="0.25">
      <c r="A57" s="254">
        <v>12</v>
      </c>
      <c r="B57" s="423" t="s">
        <v>23</v>
      </c>
      <c r="C57" s="499">
        <v>1113</v>
      </c>
      <c r="D57" s="256">
        <v>749</v>
      </c>
      <c r="E57" s="255">
        <v>0</v>
      </c>
      <c r="F57" s="499">
        <v>255</v>
      </c>
      <c r="G57" s="256">
        <v>1460</v>
      </c>
      <c r="H57" s="256">
        <v>0</v>
      </c>
      <c r="I57" s="256">
        <v>0</v>
      </c>
      <c r="J57" s="256">
        <v>0</v>
      </c>
      <c r="K57" s="256">
        <v>0</v>
      </c>
      <c r="L57" s="255">
        <v>0</v>
      </c>
      <c r="M57" s="499">
        <v>1981</v>
      </c>
      <c r="N57" s="256">
        <v>365</v>
      </c>
      <c r="O57" s="255">
        <v>2510</v>
      </c>
      <c r="P57" s="500">
        <f t="shared" si="2"/>
        <v>8433</v>
      </c>
    </row>
    <row r="58" spans="1:19" ht="13.8" x14ac:dyDescent="0.25">
      <c r="A58" s="254">
        <v>13</v>
      </c>
      <c r="B58" s="423" t="s">
        <v>24</v>
      </c>
      <c r="C58" s="499">
        <v>70</v>
      </c>
      <c r="D58" s="256">
        <v>651</v>
      </c>
      <c r="E58" s="255">
        <v>0</v>
      </c>
      <c r="F58" s="499">
        <v>557</v>
      </c>
      <c r="G58" s="256">
        <v>0</v>
      </c>
      <c r="H58" s="256">
        <v>0</v>
      </c>
      <c r="I58" s="256">
        <v>365</v>
      </c>
      <c r="J58" s="256">
        <v>1095</v>
      </c>
      <c r="K58" s="256">
        <v>0</v>
      </c>
      <c r="L58" s="255">
        <v>0</v>
      </c>
      <c r="M58" s="499">
        <v>364</v>
      </c>
      <c r="N58" s="256">
        <v>165</v>
      </c>
      <c r="O58" s="255">
        <v>2727</v>
      </c>
      <c r="P58" s="500">
        <f t="shared" si="2"/>
        <v>5994</v>
      </c>
    </row>
    <row r="59" spans="1:19" ht="13.8" x14ac:dyDescent="0.25">
      <c r="A59" s="254">
        <v>14</v>
      </c>
      <c r="B59" s="423" t="s">
        <v>25</v>
      </c>
      <c r="C59" s="499">
        <v>0</v>
      </c>
      <c r="D59" s="256">
        <v>553</v>
      </c>
      <c r="E59" s="255">
        <v>0</v>
      </c>
      <c r="F59" s="499">
        <v>0</v>
      </c>
      <c r="G59" s="256">
        <v>92</v>
      </c>
      <c r="H59" s="256">
        <v>0</v>
      </c>
      <c r="I59" s="256">
        <v>0</v>
      </c>
      <c r="J59" s="256">
        <v>0</v>
      </c>
      <c r="K59" s="256">
        <v>0</v>
      </c>
      <c r="L59" s="255">
        <v>0</v>
      </c>
      <c r="M59" s="499">
        <v>2425</v>
      </c>
      <c r="N59" s="256">
        <v>0</v>
      </c>
      <c r="O59" s="255">
        <v>0</v>
      </c>
      <c r="P59" s="500">
        <f t="shared" si="2"/>
        <v>3070</v>
      </c>
    </row>
    <row r="60" spans="1:19" ht="15" customHeight="1" thickBot="1" x14ac:dyDescent="0.3">
      <c r="A60" s="511">
        <v>15</v>
      </c>
      <c r="B60" s="423" t="s">
        <v>26</v>
      </c>
      <c r="C60" s="673">
        <v>0</v>
      </c>
      <c r="D60" s="674">
        <v>567</v>
      </c>
      <c r="E60" s="675">
        <v>0</v>
      </c>
      <c r="F60" s="673">
        <v>867</v>
      </c>
      <c r="G60" s="674">
        <v>0</v>
      </c>
      <c r="H60" s="674">
        <v>0</v>
      </c>
      <c r="I60" s="674">
        <v>0</v>
      </c>
      <c r="J60" s="674">
        <v>0</v>
      </c>
      <c r="K60" s="674">
        <v>0</v>
      </c>
      <c r="L60" s="675">
        <v>0</v>
      </c>
      <c r="M60" s="673">
        <v>1459</v>
      </c>
      <c r="N60" s="674">
        <v>0</v>
      </c>
      <c r="O60" s="675">
        <v>2778</v>
      </c>
      <c r="P60" s="502">
        <f t="shared" si="2"/>
        <v>5671</v>
      </c>
    </row>
    <row r="61" spans="1:19" ht="13.8" x14ac:dyDescent="0.25">
      <c r="A61" s="209"/>
      <c r="B61" s="958" t="s">
        <v>570</v>
      </c>
      <c r="C61" s="957">
        <f t="shared" ref="C61:P61" si="3">SUM(C46:C60)</f>
        <v>1408</v>
      </c>
      <c r="D61" s="923">
        <f t="shared" si="3"/>
        <v>7913</v>
      </c>
      <c r="E61" s="924">
        <f t="shared" si="3"/>
        <v>0</v>
      </c>
      <c r="F61" s="925">
        <f t="shared" si="3"/>
        <v>2044</v>
      </c>
      <c r="G61" s="923">
        <f t="shared" si="3"/>
        <v>3012</v>
      </c>
      <c r="H61" s="923">
        <f t="shared" si="3"/>
        <v>365</v>
      </c>
      <c r="I61" s="923">
        <f t="shared" si="3"/>
        <v>1711</v>
      </c>
      <c r="J61" s="923">
        <f t="shared" si="3"/>
        <v>7858</v>
      </c>
      <c r="K61" s="923">
        <f t="shared" si="3"/>
        <v>0</v>
      </c>
      <c r="L61" s="924">
        <f t="shared" si="3"/>
        <v>0</v>
      </c>
      <c r="M61" s="925">
        <f t="shared" si="3"/>
        <v>13165</v>
      </c>
      <c r="N61" s="923">
        <f t="shared" si="3"/>
        <v>530</v>
      </c>
      <c r="O61" s="924">
        <f t="shared" si="3"/>
        <v>25905</v>
      </c>
      <c r="P61" s="926">
        <f t="shared" si="3"/>
        <v>63911</v>
      </c>
      <c r="R61" s="687">
        <f>P61-C61-D61-O61-N61-M61</f>
        <v>14990</v>
      </c>
      <c r="S61">
        <f>R61/365</f>
        <v>41.06849315068493</v>
      </c>
    </row>
    <row r="62" spans="1:19" ht="13.8" x14ac:dyDescent="0.25">
      <c r="A62" s="254"/>
      <c r="B62" s="959" t="s">
        <v>483</v>
      </c>
      <c r="C62" s="418">
        <v>4818</v>
      </c>
      <c r="D62" s="256">
        <v>4778</v>
      </c>
      <c r="E62" s="255">
        <v>0</v>
      </c>
      <c r="F62" s="418">
        <v>1450</v>
      </c>
      <c r="G62" s="256">
        <v>0</v>
      </c>
      <c r="H62" s="256">
        <v>2742</v>
      </c>
      <c r="I62" s="256">
        <v>730</v>
      </c>
      <c r="J62" s="256">
        <v>6523</v>
      </c>
      <c r="K62" s="256">
        <v>0</v>
      </c>
      <c r="L62" s="498">
        <v>6271</v>
      </c>
      <c r="M62" s="499">
        <v>26591</v>
      </c>
      <c r="N62" s="256">
        <v>1024</v>
      </c>
      <c r="O62" s="255">
        <v>49389</v>
      </c>
      <c r="P62" s="501">
        <v>104316</v>
      </c>
      <c r="R62">
        <v>17716</v>
      </c>
      <c r="S62">
        <v>48.536986301369865</v>
      </c>
    </row>
    <row r="63" spans="1:19" ht="13.8" x14ac:dyDescent="0.25">
      <c r="A63" s="254"/>
      <c r="B63" s="959" t="s">
        <v>200</v>
      </c>
      <c r="C63" s="418">
        <v>4231</v>
      </c>
      <c r="D63" s="256">
        <v>3503</v>
      </c>
      <c r="E63" s="255">
        <v>0</v>
      </c>
      <c r="F63" s="418">
        <v>2993</v>
      </c>
      <c r="G63" s="256">
        <v>2405</v>
      </c>
      <c r="H63" s="256">
        <v>0</v>
      </c>
      <c r="I63" s="256">
        <v>2487</v>
      </c>
      <c r="J63" s="256">
        <v>5539</v>
      </c>
      <c r="K63" s="256">
        <v>0</v>
      </c>
      <c r="L63" s="498">
        <v>0</v>
      </c>
      <c r="M63" s="499">
        <v>29616</v>
      </c>
      <c r="N63" s="256">
        <v>1095</v>
      </c>
      <c r="O63" s="255">
        <v>25006</v>
      </c>
      <c r="P63" s="501">
        <v>76875</v>
      </c>
    </row>
    <row r="64" spans="1:19" ht="13.8" x14ac:dyDescent="0.25">
      <c r="A64" s="254"/>
      <c r="B64" s="959" t="s">
        <v>201</v>
      </c>
      <c r="C64" s="418">
        <v>3785</v>
      </c>
      <c r="D64" s="256">
        <v>4611</v>
      </c>
      <c r="E64" s="255">
        <v>0</v>
      </c>
      <c r="F64" s="418">
        <v>4027</v>
      </c>
      <c r="G64" s="256">
        <v>1464</v>
      </c>
      <c r="H64" s="256">
        <v>0</v>
      </c>
      <c r="I64" s="256">
        <v>2064</v>
      </c>
      <c r="J64" s="256">
        <v>6451</v>
      </c>
      <c r="K64" s="256">
        <v>0</v>
      </c>
      <c r="L64" s="498">
        <v>0</v>
      </c>
      <c r="M64" s="499">
        <v>35256</v>
      </c>
      <c r="N64" s="256">
        <v>1098</v>
      </c>
      <c r="O64" s="255">
        <v>27114</v>
      </c>
      <c r="P64" s="501">
        <v>85870</v>
      </c>
    </row>
    <row r="65" spans="1:16" ht="13.8" x14ac:dyDescent="0.25">
      <c r="A65" s="254"/>
      <c r="B65" s="959" t="s">
        <v>202</v>
      </c>
      <c r="C65" s="418">
        <v>1681</v>
      </c>
      <c r="D65" s="256">
        <v>7269</v>
      </c>
      <c r="E65" s="255">
        <v>0</v>
      </c>
      <c r="F65" s="418">
        <v>2680</v>
      </c>
      <c r="G65" s="256">
        <v>730</v>
      </c>
      <c r="H65" s="256">
        <v>2685</v>
      </c>
      <c r="I65" s="256">
        <v>816</v>
      </c>
      <c r="J65" s="256">
        <v>3723</v>
      </c>
      <c r="K65" s="256">
        <v>0</v>
      </c>
      <c r="L65" s="498">
        <v>0</v>
      </c>
      <c r="M65" s="499">
        <v>37300</v>
      </c>
      <c r="N65" s="256">
        <v>1112</v>
      </c>
      <c r="O65" s="255">
        <v>22083</v>
      </c>
      <c r="P65" s="501">
        <v>80079</v>
      </c>
    </row>
    <row r="66" spans="1:16" ht="13.8" x14ac:dyDescent="0.25">
      <c r="A66" s="254"/>
      <c r="B66" s="421" t="s">
        <v>105</v>
      </c>
      <c r="C66" s="418">
        <v>916</v>
      </c>
      <c r="D66" s="256">
        <v>5990</v>
      </c>
      <c r="E66" s="255">
        <v>0</v>
      </c>
      <c r="F66" s="418">
        <v>2171</v>
      </c>
      <c r="G66" s="256">
        <v>603</v>
      </c>
      <c r="H66" s="256">
        <v>1825</v>
      </c>
      <c r="I66" s="256">
        <v>1795</v>
      </c>
      <c r="J66" s="256">
        <v>2221</v>
      </c>
      <c r="K66" s="256">
        <v>0</v>
      </c>
      <c r="L66" s="498">
        <v>0</v>
      </c>
      <c r="M66" s="499">
        <v>44030</v>
      </c>
      <c r="N66" s="256">
        <v>2071</v>
      </c>
      <c r="O66" s="255">
        <v>25359</v>
      </c>
      <c r="P66" s="501">
        <v>86981</v>
      </c>
    </row>
    <row r="67" spans="1:16" ht="13.8" x14ac:dyDescent="0.25">
      <c r="A67" s="254"/>
      <c r="B67" s="421" t="s">
        <v>106</v>
      </c>
      <c r="C67" s="418">
        <v>2678</v>
      </c>
      <c r="D67" s="256">
        <v>4041</v>
      </c>
      <c r="E67" s="255">
        <v>0</v>
      </c>
      <c r="F67" s="418">
        <v>2191</v>
      </c>
      <c r="G67" s="256">
        <v>365</v>
      </c>
      <c r="H67" s="256">
        <v>1014</v>
      </c>
      <c r="I67" s="256">
        <v>1460</v>
      </c>
      <c r="J67" s="256">
        <v>10614</v>
      </c>
      <c r="K67" s="256">
        <v>0</v>
      </c>
      <c r="L67" s="498">
        <v>0</v>
      </c>
      <c r="M67" s="499">
        <v>57506</v>
      </c>
      <c r="N67" s="256">
        <v>1463</v>
      </c>
      <c r="O67" s="255">
        <v>21038</v>
      </c>
      <c r="P67" s="501">
        <v>102370</v>
      </c>
    </row>
    <row r="68" spans="1:16" ht="13.8" x14ac:dyDescent="0.25">
      <c r="A68" s="254"/>
      <c r="B68" s="421" t="s">
        <v>107</v>
      </c>
      <c r="C68" s="418">
        <v>1172</v>
      </c>
      <c r="D68" s="256">
        <v>0</v>
      </c>
      <c r="E68" s="255">
        <v>0</v>
      </c>
      <c r="F68" s="418">
        <v>2877</v>
      </c>
      <c r="G68" s="256">
        <v>264</v>
      </c>
      <c r="H68" s="256">
        <v>732</v>
      </c>
      <c r="I68" s="256">
        <v>1464</v>
      </c>
      <c r="J68" s="256">
        <v>1098</v>
      </c>
      <c r="K68" s="256">
        <v>0</v>
      </c>
      <c r="L68" s="498">
        <v>0</v>
      </c>
      <c r="M68" s="499">
        <v>80670</v>
      </c>
      <c r="N68" s="256">
        <v>2593</v>
      </c>
      <c r="O68" s="255">
        <v>26813</v>
      </c>
      <c r="P68" s="501">
        <v>117683</v>
      </c>
    </row>
    <row r="69" spans="1:16" ht="13.8" x14ac:dyDescent="0.25">
      <c r="A69" s="254"/>
      <c r="B69" s="421" t="s">
        <v>108</v>
      </c>
      <c r="C69" s="418">
        <v>526</v>
      </c>
      <c r="D69" s="256">
        <v>0</v>
      </c>
      <c r="E69" s="255">
        <v>0</v>
      </c>
      <c r="F69" s="418">
        <v>3447</v>
      </c>
      <c r="G69" s="256">
        <v>365</v>
      </c>
      <c r="H69" s="256">
        <v>365</v>
      </c>
      <c r="I69" s="256">
        <v>1499</v>
      </c>
      <c r="J69" s="256">
        <v>1039</v>
      </c>
      <c r="K69" s="256">
        <v>0</v>
      </c>
      <c r="L69" s="498">
        <v>0</v>
      </c>
      <c r="M69" s="499">
        <v>80145</v>
      </c>
      <c r="N69" s="256">
        <v>2536</v>
      </c>
      <c r="O69" s="255">
        <v>35009.5</v>
      </c>
      <c r="P69" s="501">
        <v>124931.5</v>
      </c>
    </row>
    <row r="70" spans="1:16" ht="13.8" x14ac:dyDescent="0.25">
      <c r="A70" s="254"/>
      <c r="B70" s="421" t="s">
        <v>109</v>
      </c>
      <c r="C70" s="418">
        <v>922</v>
      </c>
      <c r="D70" s="256">
        <v>47</v>
      </c>
      <c r="E70" s="255">
        <v>0</v>
      </c>
      <c r="F70" s="418">
        <v>3154</v>
      </c>
      <c r="G70" s="256">
        <v>0</v>
      </c>
      <c r="H70" s="256">
        <v>912</v>
      </c>
      <c r="I70" s="256">
        <v>1095</v>
      </c>
      <c r="J70" s="256">
        <v>1042</v>
      </c>
      <c r="K70" s="256">
        <v>0</v>
      </c>
      <c r="L70" s="498">
        <v>0</v>
      </c>
      <c r="M70" s="499">
        <v>84777</v>
      </c>
      <c r="N70" s="256">
        <v>2554</v>
      </c>
      <c r="O70" s="255">
        <v>33602</v>
      </c>
      <c r="P70" s="501">
        <v>128105</v>
      </c>
    </row>
    <row r="71" spans="1:16" ht="13.8" x14ac:dyDescent="0.25">
      <c r="A71" s="254"/>
      <c r="B71" s="422" t="s">
        <v>110</v>
      </c>
      <c r="C71" s="418">
        <v>357</v>
      </c>
      <c r="D71" s="256">
        <v>345</v>
      </c>
      <c r="E71" s="255">
        <v>0</v>
      </c>
      <c r="F71" s="418">
        <v>1825</v>
      </c>
      <c r="G71" s="256">
        <v>0</v>
      </c>
      <c r="H71" s="256">
        <v>1246</v>
      </c>
      <c r="I71" s="256">
        <v>1199</v>
      </c>
      <c r="J71" s="256">
        <v>730</v>
      </c>
      <c r="K71" s="256">
        <v>0</v>
      </c>
      <c r="L71" s="498">
        <v>0</v>
      </c>
      <c r="M71" s="499">
        <v>81799</v>
      </c>
      <c r="N71" s="256">
        <v>3682</v>
      </c>
      <c r="O71" s="255">
        <v>26011.25</v>
      </c>
      <c r="P71" s="501">
        <v>117194.25</v>
      </c>
    </row>
    <row r="72" spans="1:16" ht="13.8" x14ac:dyDescent="0.25">
      <c r="A72" s="91"/>
      <c r="B72" s="423" t="s">
        <v>111</v>
      </c>
      <c r="C72" s="419">
        <v>711</v>
      </c>
      <c r="D72" s="248">
        <v>313</v>
      </c>
      <c r="E72" s="249">
        <v>0</v>
      </c>
      <c r="F72" s="419">
        <v>2119</v>
      </c>
      <c r="G72" s="248">
        <v>0</v>
      </c>
      <c r="H72" s="248">
        <v>1712</v>
      </c>
      <c r="I72" s="248">
        <v>1749</v>
      </c>
      <c r="J72" s="248">
        <v>732</v>
      </c>
      <c r="K72" s="248">
        <v>0</v>
      </c>
      <c r="L72" s="443">
        <v>0</v>
      </c>
      <c r="M72" s="253">
        <v>81522</v>
      </c>
      <c r="N72" s="248">
        <v>4478</v>
      </c>
      <c r="O72" s="249">
        <v>30425</v>
      </c>
      <c r="P72" s="500">
        <v>123761</v>
      </c>
    </row>
    <row r="73" spans="1:16" ht="13.8" x14ac:dyDescent="0.25">
      <c r="A73" s="91"/>
      <c r="B73" s="423" t="s">
        <v>112</v>
      </c>
      <c r="C73" s="419">
        <v>2984</v>
      </c>
      <c r="D73" s="248">
        <v>416</v>
      </c>
      <c r="E73" s="249">
        <v>1</v>
      </c>
      <c r="F73" s="419">
        <v>2142</v>
      </c>
      <c r="G73" s="248">
        <v>537</v>
      </c>
      <c r="H73" s="248">
        <v>2821</v>
      </c>
      <c r="I73" s="248">
        <v>1825</v>
      </c>
      <c r="J73" s="248">
        <v>730</v>
      </c>
      <c r="K73" s="248">
        <v>0</v>
      </c>
      <c r="L73" s="443">
        <v>0</v>
      </c>
      <c r="M73" s="253">
        <v>86694</v>
      </c>
      <c r="N73" s="248">
        <v>4982</v>
      </c>
      <c r="O73" s="249">
        <v>33204</v>
      </c>
      <c r="P73" s="500">
        <v>136336</v>
      </c>
    </row>
    <row r="74" spans="1:16" ht="14.4" thickBot="1" x14ac:dyDescent="0.3">
      <c r="A74" s="92"/>
      <c r="B74" s="424" t="s">
        <v>196</v>
      </c>
      <c r="C74" s="420">
        <v>1515</v>
      </c>
      <c r="D74" s="250">
        <v>1825</v>
      </c>
      <c r="E74" s="251">
        <v>0</v>
      </c>
      <c r="F74" s="420">
        <v>4087</v>
      </c>
      <c r="G74" s="250">
        <v>365</v>
      </c>
      <c r="H74" s="250">
        <v>1825</v>
      </c>
      <c r="I74" s="250">
        <v>730</v>
      </c>
      <c r="J74" s="250">
        <v>862</v>
      </c>
      <c r="K74" s="250">
        <v>0</v>
      </c>
      <c r="L74" s="497"/>
      <c r="M74" s="358">
        <v>77149</v>
      </c>
      <c r="N74" s="250">
        <v>5604</v>
      </c>
      <c r="O74" s="251">
        <v>26798</v>
      </c>
      <c r="P74" s="502">
        <v>120760</v>
      </c>
    </row>
    <row r="75" spans="1:16" x14ac:dyDescent="0.25">
      <c r="A75" s="1" t="s">
        <v>197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3" spans="1:16" ht="13.8" thickBot="1" x14ac:dyDescent="0.3">
      <c r="A83" s="6" t="s">
        <v>203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42.75" customHeight="1" thickBot="1" x14ac:dyDescent="0.3">
      <c r="A84" s="40"/>
      <c r="B84" s="660"/>
      <c r="C84" s="1674" t="s">
        <v>179</v>
      </c>
      <c r="D84" s="1674"/>
      <c r="E84" s="1674"/>
      <c r="F84" s="1675" t="s">
        <v>180</v>
      </c>
      <c r="G84" s="1676"/>
      <c r="H84" s="1676"/>
      <c r="I84" s="1676"/>
      <c r="J84" s="1676"/>
      <c r="K84" s="1676"/>
      <c r="L84" s="1677"/>
      <c r="M84" s="1674" t="s">
        <v>181</v>
      </c>
      <c r="N84" s="1674"/>
      <c r="O84" s="1674"/>
      <c r="P84" s="93"/>
    </row>
    <row r="85" spans="1:16" ht="110.25" customHeight="1" thickBot="1" x14ac:dyDescent="0.3">
      <c r="A85" s="495" t="s">
        <v>4</v>
      </c>
      <c r="B85" s="726" t="s">
        <v>5</v>
      </c>
      <c r="C85" s="960" t="s">
        <v>182</v>
      </c>
      <c r="D85" s="961" t="s">
        <v>183</v>
      </c>
      <c r="E85" s="962" t="s">
        <v>184</v>
      </c>
      <c r="F85" s="963" t="s">
        <v>185</v>
      </c>
      <c r="G85" s="895" t="s">
        <v>199</v>
      </c>
      <c r="H85" s="961" t="s">
        <v>187</v>
      </c>
      <c r="I85" s="895" t="s">
        <v>188</v>
      </c>
      <c r="J85" s="895" t="s">
        <v>189</v>
      </c>
      <c r="K85" s="895" t="s">
        <v>190</v>
      </c>
      <c r="L85" s="727" t="s">
        <v>191</v>
      </c>
      <c r="M85" s="960" t="s">
        <v>192</v>
      </c>
      <c r="N85" s="961" t="s">
        <v>193</v>
      </c>
      <c r="O85" s="895" t="s">
        <v>194</v>
      </c>
      <c r="P85" s="964" t="s">
        <v>195</v>
      </c>
    </row>
    <row r="86" spans="1:16" ht="13.8" x14ac:dyDescent="0.25">
      <c r="A86" s="965">
        <v>1</v>
      </c>
      <c r="B86" s="422" t="s">
        <v>11</v>
      </c>
      <c r="C86" s="499">
        <v>0</v>
      </c>
      <c r="D86" s="256">
        <v>0</v>
      </c>
      <c r="E86" s="255">
        <v>0</v>
      </c>
      <c r="F86" s="252">
        <v>0</v>
      </c>
      <c r="G86" s="292">
        <v>0</v>
      </c>
      <c r="H86" s="292">
        <v>0</v>
      </c>
      <c r="I86" s="292">
        <v>0</v>
      </c>
      <c r="J86" s="292">
        <v>0</v>
      </c>
      <c r="K86" s="292">
        <v>0</v>
      </c>
      <c r="L86" s="293">
        <v>0</v>
      </c>
      <c r="M86" s="499">
        <v>0</v>
      </c>
      <c r="N86" s="256">
        <v>0</v>
      </c>
      <c r="O86" s="255">
        <v>22743</v>
      </c>
      <c r="P86" s="501">
        <f t="shared" ref="P86:P100" si="4">SUM(C86:O86)</f>
        <v>22743</v>
      </c>
    </row>
    <row r="87" spans="1:16" ht="13.8" x14ac:dyDescent="0.25">
      <c r="A87" s="955">
        <v>2</v>
      </c>
      <c r="B87" s="423" t="s">
        <v>12</v>
      </c>
      <c r="C87" s="253">
        <v>0</v>
      </c>
      <c r="D87" s="248">
        <v>0</v>
      </c>
      <c r="E87" s="249">
        <v>0</v>
      </c>
      <c r="F87" s="499">
        <v>0</v>
      </c>
      <c r="G87" s="256">
        <v>0</v>
      </c>
      <c r="H87" s="256">
        <v>0</v>
      </c>
      <c r="I87" s="256">
        <v>0</v>
      </c>
      <c r="J87" s="256">
        <v>0</v>
      </c>
      <c r="K87" s="256">
        <v>0</v>
      </c>
      <c r="L87" s="255">
        <v>0</v>
      </c>
      <c r="M87" s="253">
        <v>0</v>
      </c>
      <c r="N87" s="248">
        <v>0</v>
      </c>
      <c r="O87" s="249">
        <v>0</v>
      </c>
      <c r="P87" s="500">
        <f t="shared" si="4"/>
        <v>0</v>
      </c>
    </row>
    <row r="88" spans="1:16" ht="13.8" x14ac:dyDescent="0.25">
      <c r="A88" s="955">
        <v>3</v>
      </c>
      <c r="B88" s="423" t="s">
        <v>14</v>
      </c>
      <c r="C88" s="253">
        <v>3287</v>
      </c>
      <c r="D88" s="248">
        <v>0</v>
      </c>
      <c r="E88" s="249">
        <v>0</v>
      </c>
      <c r="F88" s="499">
        <v>8</v>
      </c>
      <c r="G88" s="256">
        <v>0</v>
      </c>
      <c r="H88" s="256">
        <v>0</v>
      </c>
      <c r="I88" s="256">
        <v>0</v>
      </c>
      <c r="J88" s="256">
        <v>0</v>
      </c>
      <c r="K88" s="256">
        <v>0</v>
      </c>
      <c r="L88" s="255">
        <v>0</v>
      </c>
      <c r="M88" s="253">
        <v>0</v>
      </c>
      <c r="N88" s="248">
        <v>6958</v>
      </c>
      <c r="O88" s="249">
        <v>0</v>
      </c>
      <c r="P88" s="500">
        <f t="shared" si="4"/>
        <v>10253</v>
      </c>
    </row>
    <row r="89" spans="1:16" ht="27.6" x14ac:dyDescent="0.25">
      <c r="A89" s="955">
        <v>4</v>
      </c>
      <c r="B89" s="423" t="s">
        <v>15</v>
      </c>
      <c r="C89" s="253">
        <v>253</v>
      </c>
      <c r="D89" s="248">
        <v>600</v>
      </c>
      <c r="E89" s="249">
        <v>0</v>
      </c>
      <c r="F89" s="499">
        <v>0</v>
      </c>
      <c r="G89" s="256">
        <v>0</v>
      </c>
      <c r="H89" s="256">
        <v>0</v>
      </c>
      <c r="I89" s="256">
        <v>0</v>
      </c>
      <c r="J89" s="256">
        <v>0</v>
      </c>
      <c r="K89" s="256">
        <v>0</v>
      </c>
      <c r="L89" s="255">
        <v>0</v>
      </c>
      <c r="M89" s="253">
        <v>0</v>
      </c>
      <c r="N89" s="248">
        <v>0</v>
      </c>
      <c r="O89" s="249">
        <v>0</v>
      </c>
      <c r="P89" s="500">
        <f t="shared" si="4"/>
        <v>853</v>
      </c>
    </row>
    <row r="90" spans="1:16" ht="13.8" x14ac:dyDescent="0.25">
      <c r="A90" s="955">
        <v>5</v>
      </c>
      <c r="B90" s="423" t="s">
        <v>16</v>
      </c>
      <c r="C90" s="253">
        <v>0</v>
      </c>
      <c r="D90" s="248">
        <v>0</v>
      </c>
      <c r="E90" s="249">
        <v>0</v>
      </c>
      <c r="F90" s="499">
        <v>0</v>
      </c>
      <c r="G90" s="256">
        <v>0</v>
      </c>
      <c r="H90" s="256">
        <v>0</v>
      </c>
      <c r="I90" s="256">
        <v>0</v>
      </c>
      <c r="J90" s="256">
        <v>0</v>
      </c>
      <c r="K90" s="256">
        <v>0</v>
      </c>
      <c r="L90" s="255">
        <v>0</v>
      </c>
      <c r="M90" s="253">
        <v>0</v>
      </c>
      <c r="N90" s="248">
        <v>0</v>
      </c>
      <c r="O90" s="249">
        <v>0</v>
      </c>
      <c r="P90" s="500">
        <f t="shared" si="4"/>
        <v>0</v>
      </c>
    </row>
    <row r="91" spans="1:16" ht="13.8" x14ac:dyDescent="0.25">
      <c r="A91" s="955">
        <v>6</v>
      </c>
      <c r="B91" s="423" t="s">
        <v>17</v>
      </c>
      <c r="C91" s="253">
        <v>165</v>
      </c>
      <c r="D91" s="248">
        <v>0</v>
      </c>
      <c r="E91" s="249">
        <v>0</v>
      </c>
      <c r="F91" s="499">
        <v>0</v>
      </c>
      <c r="G91" s="256">
        <v>0</v>
      </c>
      <c r="H91" s="256">
        <v>0</v>
      </c>
      <c r="I91" s="256">
        <v>0</v>
      </c>
      <c r="J91" s="256">
        <v>0</v>
      </c>
      <c r="K91" s="256">
        <v>0</v>
      </c>
      <c r="L91" s="255">
        <v>0</v>
      </c>
      <c r="M91" s="253">
        <v>0</v>
      </c>
      <c r="N91" s="248">
        <v>0</v>
      </c>
      <c r="O91" s="249">
        <v>2246</v>
      </c>
      <c r="P91" s="500">
        <f t="shared" si="4"/>
        <v>2411</v>
      </c>
    </row>
    <row r="92" spans="1:16" ht="13.8" x14ac:dyDescent="0.25">
      <c r="A92" s="955">
        <v>7</v>
      </c>
      <c r="B92" s="423" t="s">
        <v>18</v>
      </c>
      <c r="C92" s="253">
        <v>0</v>
      </c>
      <c r="D92" s="248">
        <v>0</v>
      </c>
      <c r="E92" s="249">
        <v>0</v>
      </c>
      <c r="F92" s="499">
        <v>0</v>
      </c>
      <c r="G92" s="256">
        <v>0</v>
      </c>
      <c r="H92" s="256">
        <v>0</v>
      </c>
      <c r="I92" s="256">
        <v>0</v>
      </c>
      <c r="J92" s="256">
        <v>0</v>
      </c>
      <c r="K92" s="256">
        <v>0</v>
      </c>
      <c r="L92" s="255">
        <v>0</v>
      </c>
      <c r="M92" s="253">
        <v>0</v>
      </c>
      <c r="N92" s="248">
        <v>0</v>
      </c>
      <c r="O92" s="249">
        <v>0</v>
      </c>
      <c r="P92" s="500">
        <f t="shared" si="4"/>
        <v>0</v>
      </c>
    </row>
    <row r="93" spans="1:16" ht="13.8" x14ac:dyDescent="0.25">
      <c r="A93" s="955">
        <v>8</v>
      </c>
      <c r="B93" s="423" t="s">
        <v>19</v>
      </c>
      <c r="C93" s="253">
        <v>0</v>
      </c>
      <c r="D93" s="248">
        <v>0</v>
      </c>
      <c r="E93" s="249">
        <v>0</v>
      </c>
      <c r="F93" s="499">
        <v>0</v>
      </c>
      <c r="G93" s="256">
        <v>0</v>
      </c>
      <c r="H93" s="256">
        <v>0</v>
      </c>
      <c r="I93" s="256">
        <v>0</v>
      </c>
      <c r="J93" s="256">
        <v>0</v>
      </c>
      <c r="K93" s="256">
        <v>0</v>
      </c>
      <c r="L93" s="255">
        <v>0</v>
      </c>
      <c r="M93" s="253">
        <v>0</v>
      </c>
      <c r="N93" s="248">
        <v>0</v>
      </c>
      <c r="O93" s="249">
        <v>2408</v>
      </c>
      <c r="P93" s="500">
        <f t="shared" si="4"/>
        <v>2408</v>
      </c>
    </row>
    <row r="94" spans="1:16" ht="13.8" x14ac:dyDescent="0.25">
      <c r="A94" s="955">
        <v>9</v>
      </c>
      <c r="B94" s="423" t="s">
        <v>20</v>
      </c>
      <c r="C94" s="253">
        <v>0</v>
      </c>
      <c r="D94" s="248">
        <v>0</v>
      </c>
      <c r="E94" s="249">
        <v>0</v>
      </c>
      <c r="F94" s="499">
        <v>0</v>
      </c>
      <c r="G94" s="256">
        <v>0</v>
      </c>
      <c r="H94" s="256">
        <v>0</v>
      </c>
      <c r="I94" s="256">
        <v>0</v>
      </c>
      <c r="J94" s="256">
        <v>0</v>
      </c>
      <c r="K94" s="256">
        <v>0</v>
      </c>
      <c r="L94" s="255">
        <v>0</v>
      </c>
      <c r="M94" s="253">
        <v>0</v>
      </c>
      <c r="N94" s="248">
        <v>0</v>
      </c>
      <c r="O94" s="249">
        <v>993</v>
      </c>
      <c r="P94" s="500">
        <f t="shared" si="4"/>
        <v>993</v>
      </c>
    </row>
    <row r="95" spans="1:16" ht="13.8" x14ac:dyDescent="0.25">
      <c r="A95" s="955">
        <v>10</v>
      </c>
      <c r="B95" s="423" t="s">
        <v>21</v>
      </c>
      <c r="C95" s="253">
        <v>0</v>
      </c>
      <c r="D95" s="248">
        <v>0</v>
      </c>
      <c r="E95" s="249">
        <v>0</v>
      </c>
      <c r="F95" s="499">
        <v>0</v>
      </c>
      <c r="G95" s="256">
        <v>0</v>
      </c>
      <c r="H95" s="256">
        <v>0</v>
      </c>
      <c r="I95" s="256">
        <v>0</v>
      </c>
      <c r="J95" s="256">
        <v>0</v>
      </c>
      <c r="K95" s="256">
        <v>0</v>
      </c>
      <c r="L95" s="255">
        <v>0</v>
      </c>
      <c r="M95" s="253">
        <v>0</v>
      </c>
      <c r="N95" s="248">
        <v>0</v>
      </c>
      <c r="O95" s="249">
        <v>0</v>
      </c>
      <c r="P95" s="500">
        <f t="shared" si="4"/>
        <v>0</v>
      </c>
    </row>
    <row r="96" spans="1:16" ht="13.8" x14ac:dyDescent="0.25">
      <c r="A96" s="955">
        <v>11</v>
      </c>
      <c r="B96" s="423" t="s">
        <v>22</v>
      </c>
      <c r="C96" s="253">
        <v>0</v>
      </c>
      <c r="D96" s="248">
        <v>0</v>
      </c>
      <c r="E96" s="249">
        <v>0</v>
      </c>
      <c r="F96" s="499">
        <v>0</v>
      </c>
      <c r="G96" s="256">
        <v>0</v>
      </c>
      <c r="H96" s="256">
        <v>0</v>
      </c>
      <c r="I96" s="256">
        <v>0</v>
      </c>
      <c r="J96" s="256">
        <v>0</v>
      </c>
      <c r="K96" s="256">
        <v>0</v>
      </c>
      <c r="L96" s="255">
        <v>0</v>
      </c>
      <c r="M96" s="253">
        <v>0</v>
      </c>
      <c r="N96" s="248">
        <v>0</v>
      </c>
      <c r="O96" s="249">
        <v>107</v>
      </c>
      <c r="P96" s="500">
        <f t="shared" si="4"/>
        <v>107</v>
      </c>
    </row>
    <row r="97" spans="1:16" ht="13.8" x14ac:dyDescent="0.25">
      <c r="A97" s="955">
        <v>12</v>
      </c>
      <c r="B97" s="423" t="s">
        <v>23</v>
      </c>
      <c r="C97" s="253">
        <v>0</v>
      </c>
      <c r="D97" s="248">
        <v>0</v>
      </c>
      <c r="E97" s="249">
        <v>0</v>
      </c>
      <c r="F97" s="499">
        <v>0</v>
      </c>
      <c r="G97" s="256">
        <v>0</v>
      </c>
      <c r="H97" s="256">
        <v>0</v>
      </c>
      <c r="I97" s="256">
        <v>0</v>
      </c>
      <c r="J97" s="256">
        <v>0</v>
      </c>
      <c r="K97" s="256">
        <v>0</v>
      </c>
      <c r="L97" s="255">
        <v>0</v>
      </c>
      <c r="M97" s="253">
        <v>0</v>
      </c>
      <c r="N97" s="248">
        <v>0</v>
      </c>
      <c r="O97" s="249">
        <v>443</v>
      </c>
      <c r="P97" s="500">
        <f t="shared" si="4"/>
        <v>443</v>
      </c>
    </row>
    <row r="98" spans="1:16" ht="13.8" x14ac:dyDescent="0.25">
      <c r="A98" s="955">
        <v>13</v>
      </c>
      <c r="B98" s="423" t="s">
        <v>24</v>
      </c>
      <c r="C98" s="253">
        <v>0</v>
      </c>
      <c r="D98" s="248">
        <v>0</v>
      </c>
      <c r="E98" s="249">
        <v>0</v>
      </c>
      <c r="F98" s="499">
        <v>0</v>
      </c>
      <c r="G98" s="256">
        <v>0</v>
      </c>
      <c r="H98" s="256">
        <v>0</v>
      </c>
      <c r="I98" s="256">
        <v>0</v>
      </c>
      <c r="J98" s="256">
        <v>0</v>
      </c>
      <c r="K98" s="256">
        <v>0</v>
      </c>
      <c r="L98" s="255">
        <v>0</v>
      </c>
      <c r="M98" s="253">
        <v>0</v>
      </c>
      <c r="N98" s="248">
        <v>0</v>
      </c>
      <c r="O98" s="249">
        <v>156</v>
      </c>
      <c r="P98" s="500">
        <f t="shared" si="4"/>
        <v>156</v>
      </c>
    </row>
    <row r="99" spans="1:16" ht="13.8" x14ac:dyDescent="0.25">
      <c r="A99" s="955">
        <v>14</v>
      </c>
      <c r="B99" s="423" t="s">
        <v>25</v>
      </c>
      <c r="C99" s="253">
        <v>0</v>
      </c>
      <c r="D99" s="248">
        <v>0</v>
      </c>
      <c r="E99" s="249">
        <v>0</v>
      </c>
      <c r="F99" s="499">
        <v>0</v>
      </c>
      <c r="G99" s="256">
        <v>0</v>
      </c>
      <c r="H99" s="256">
        <v>0</v>
      </c>
      <c r="I99" s="256">
        <v>0</v>
      </c>
      <c r="J99" s="256">
        <v>0</v>
      </c>
      <c r="K99" s="256">
        <v>0</v>
      </c>
      <c r="L99" s="255">
        <v>0</v>
      </c>
      <c r="M99" s="253">
        <v>0</v>
      </c>
      <c r="N99" s="248">
        <v>0</v>
      </c>
      <c r="O99" s="249">
        <v>0</v>
      </c>
      <c r="P99" s="500">
        <f t="shared" si="4"/>
        <v>0</v>
      </c>
    </row>
    <row r="100" spans="1:16" ht="15" customHeight="1" thickBot="1" x14ac:dyDescent="0.3">
      <c r="A100" s="956">
        <v>15</v>
      </c>
      <c r="B100" s="423" t="s">
        <v>26</v>
      </c>
      <c r="C100" s="358">
        <v>0</v>
      </c>
      <c r="D100" s="250">
        <v>0</v>
      </c>
      <c r="E100" s="251">
        <v>0</v>
      </c>
      <c r="F100" s="673">
        <v>0</v>
      </c>
      <c r="G100" s="674">
        <v>0</v>
      </c>
      <c r="H100" s="674">
        <v>0</v>
      </c>
      <c r="I100" s="674">
        <v>0</v>
      </c>
      <c r="J100" s="674">
        <v>0</v>
      </c>
      <c r="K100" s="674">
        <v>0</v>
      </c>
      <c r="L100" s="675">
        <v>0</v>
      </c>
      <c r="M100" s="358">
        <v>0</v>
      </c>
      <c r="N100" s="250">
        <v>0</v>
      </c>
      <c r="O100" s="251">
        <v>1638</v>
      </c>
      <c r="P100" s="502">
        <f t="shared" si="4"/>
        <v>1638</v>
      </c>
    </row>
    <row r="101" spans="1:16" ht="13.8" x14ac:dyDescent="0.25">
      <c r="A101" s="209"/>
      <c r="B101" s="958" t="s">
        <v>569</v>
      </c>
      <c r="C101" s="957">
        <f t="shared" ref="C101:P101" si="5">SUM(C86:C100)</f>
        <v>3705</v>
      </c>
      <c r="D101" s="923">
        <f t="shared" si="5"/>
        <v>600</v>
      </c>
      <c r="E101" s="924">
        <f t="shared" si="5"/>
        <v>0</v>
      </c>
      <c r="F101" s="925">
        <f t="shared" si="5"/>
        <v>8</v>
      </c>
      <c r="G101" s="923">
        <f t="shared" si="5"/>
        <v>0</v>
      </c>
      <c r="H101" s="923">
        <f t="shared" si="5"/>
        <v>0</v>
      </c>
      <c r="I101" s="923">
        <f t="shared" si="5"/>
        <v>0</v>
      </c>
      <c r="J101" s="923">
        <f t="shared" si="5"/>
        <v>0</v>
      </c>
      <c r="K101" s="923">
        <f t="shared" si="5"/>
        <v>0</v>
      </c>
      <c r="L101" s="924">
        <f t="shared" si="5"/>
        <v>0</v>
      </c>
      <c r="M101" s="925">
        <f t="shared" si="5"/>
        <v>0</v>
      </c>
      <c r="N101" s="923">
        <f t="shared" si="5"/>
        <v>6958</v>
      </c>
      <c r="O101" s="924">
        <f t="shared" si="5"/>
        <v>30734</v>
      </c>
      <c r="P101" s="926">
        <f t="shared" si="5"/>
        <v>42005</v>
      </c>
    </row>
    <row r="102" spans="1:16" ht="13.8" x14ac:dyDescent="0.25">
      <c r="A102" s="254"/>
      <c r="B102" s="959" t="s">
        <v>482</v>
      </c>
      <c r="C102" s="418">
        <v>3424</v>
      </c>
      <c r="D102" s="256">
        <v>0</v>
      </c>
      <c r="E102" s="255">
        <v>0</v>
      </c>
      <c r="F102" s="418">
        <v>1</v>
      </c>
      <c r="G102" s="256">
        <v>0</v>
      </c>
      <c r="H102" s="256">
        <v>0</v>
      </c>
      <c r="I102" s="256">
        <v>0</v>
      </c>
      <c r="J102" s="256">
        <v>0</v>
      </c>
      <c r="K102" s="256">
        <v>0</v>
      </c>
      <c r="L102" s="498">
        <v>0</v>
      </c>
      <c r="M102" s="499">
        <v>3287</v>
      </c>
      <c r="N102" s="256">
        <v>6385</v>
      </c>
      <c r="O102" s="255">
        <v>59098</v>
      </c>
      <c r="P102" s="501">
        <v>72195</v>
      </c>
    </row>
    <row r="103" spans="1:16" ht="13.8" x14ac:dyDescent="0.25">
      <c r="A103" s="254"/>
      <c r="B103" s="959" t="s">
        <v>102</v>
      </c>
      <c r="C103" s="418">
        <v>5270</v>
      </c>
      <c r="D103" s="256">
        <v>0</v>
      </c>
      <c r="E103" s="255">
        <v>0</v>
      </c>
      <c r="F103" s="418">
        <v>0</v>
      </c>
      <c r="G103" s="256">
        <v>0</v>
      </c>
      <c r="H103" s="256">
        <v>0</v>
      </c>
      <c r="I103" s="256">
        <v>0</v>
      </c>
      <c r="J103" s="256">
        <v>0</v>
      </c>
      <c r="K103" s="256">
        <v>0</v>
      </c>
      <c r="L103" s="498">
        <v>0</v>
      </c>
      <c r="M103" s="499">
        <v>3099</v>
      </c>
      <c r="N103" s="256">
        <v>6130</v>
      </c>
      <c r="O103" s="255">
        <v>12807</v>
      </c>
      <c r="P103" s="501">
        <v>27306</v>
      </c>
    </row>
    <row r="104" spans="1:16" ht="13.8" x14ac:dyDescent="0.25">
      <c r="A104" s="254"/>
      <c r="B104" s="959" t="s">
        <v>103</v>
      </c>
      <c r="C104" s="418">
        <v>3644</v>
      </c>
      <c r="D104" s="256">
        <v>0</v>
      </c>
      <c r="E104" s="255">
        <v>0</v>
      </c>
      <c r="F104" s="418">
        <v>0</v>
      </c>
      <c r="G104" s="256">
        <v>0</v>
      </c>
      <c r="H104" s="256">
        <v>0</v>
      </c>
      <c r="I104" s="256">
        <v>0</v>
      </c>
      <c r="J104" s="256">
        <v>0</v>
      </c>
      <c r="K104" s="256">
        <v>0</v>
      </c>
      <c r="L104" s="498">
        <v>0</v>
      </c>
      <c r="M104" s="499">
        <v>165</v>
      </c>
      <c r="N104" s="256">
        <v>3294</v>
      </c>
      <c r="O104" s="255">
        <v>12118</v>
      </c>
      <c r="P104" s="501">
        <v>19221</v>
      </c>
    </row>
    <row r="105" spans="1:16" ht="13.8" x14ac:dyDescent="0.25">
      <c r="A105" s="254"/>
      <c r="B105" s="959" t="s">
        <v>104</v>
      </c>
      <c r="C105" s="418">
        <v>3377</v>
      </c>
      <c r="D105" s="256">
        <v>14</v>
      </c>
      <c r="E105" s="255">
        <v>0</v>
      </c>
      <c r="F105" s="418">
        <v>0</v>
      </c>
      <c r="G105" s="256">
        <v>0</v>
      </c>
      <c r="H105" s="256">
        <v>0</v>
      </c>
      <c r="I105" s="256">
        <v>0</v>
      </c>
      <c r="J105" s="256">
        <v>0</v>
      </c>
      <c r="K105" s="256">
        <v>0</v>
      </c>
      <c r="L105" s="498">
        <v>0</v>
      </c>
      <c r="M105" s="499">
        <v>0</v>
      </c>
      <c r="N105" s="256">
        <v>3330</v>
      </c>
      <c r="O105" s="255">
        <v>9931</v>
      </c>
      <c r="P105" s="501">
        <v>16652</v>
      </c>
    </row>
    <row r="106" spans="1:16" ht="13.8" x14ac:dyDescent="0.25">
      <c r="A106" s="254"/>
      <c r="B106" s="421" t="s">
        <v>105</v>
      </c>
      <c r="C106" s="418">
        <v>3527</v>
      </c>
      <c r="D106" s="256">
        <v>525</v>
      </c>
      <c r="E106" s="255">
        <v>0</v>
      </c>
      <c r="F106" s="418">
        <v>0</v>
      </c>
      <c r="G106" s="256">
        <v>0</v>
      </c>
      <c r="H106" s="256">
        <v>0</v>
      </c>
      <c r="I106" s="256">
        <v>0</v>
      </c>
      <c r="J106" s="256">
        <v>0</v>
      </c>
      <c r="K106" s="256">
        <v>0</v>
      </c>
      <c r="L106" s="498">
        <v>0</v>
      </c>
      <c r="M106" s="499">
        <v>191</v>
      </c>
      <c r="N106" s="256">
        <v>6453</v>
      </c>
      <c r="O106" s="255">
        <v>16249</v>
      </c>
      <c r="P106" s="501">
        <v>26945</v>
      </c>
    </row>
    <row r="107" spans="1:16" ht="13.8" x14ac:dyDescent="0.25">
      <c r="A107" s="254"/>
      <c r="B107" s="421" t="s">
        <v>106</v>
      </c>
      <c r="C107" s="418">
        <v>3373</v>
      </c>
      <c r="D107" s="256">
        <v>0</v>
      </c>
      <c r="E107" s="255">
        <v>0</v>
      </c>
      <c r="F107" s="418">
        <v>0</v>
      </c>
      <c r="G107" s="256">
        <v>0</v>
      </c>
      <c r="H107" s="256">
        <v>0</v>
      </c>
      <c r="I107" s="256">
        <v>0</v>
      </c>
      <c r="J107" s="256">
        <v>0</v>
      </c>
      <c r="K107" s="256">
        <v>0</v>
      </c>
      <c r="L107" s="498">
        <v>0</v>
      </c>
      <c r="M107" s="499">
        <v>1459</v>
      </c>
      <c r="N107" s="256">
        <v>6312</v>
      </c>
      <c r="O107" s="255">
        <v>10120</v>
      </c>
      <c r="P107" s="501">
        <v>21264</v>
      </c>
    </row>
    <row r="108" spans="1:16" ht="13.8" x14ac:dyDescent="0.25">
      <c r="A108" s="254"/>
      <c r="B108" s="421" t="s">
        <v>107</v>
      </c>
      <c r="C108" s="418">
        <v>3177</v>
      </c>
      <c r="D108" s="256">
        <v>0</v>
      </c>
      <c r="E108" s="255">
        <v>0</v>
      </c>
      <c r="F108" s="418">
        <v>0</v>
      </c>
      <c r="G108" s="256">
        <v>0</v>
      </c>
      <c r="H108" s="256">
        <v>0</v>
      </c>
      <c r="I108" s="256">
        <v>0</v>
      </c>
      <c r="J108" s="256">
        <v>0</v>
      </c>
      <c r="K108" s="256">
        <v>0</v>
      </c>
      <c r="L108" s="498">
        <v>0</v>
      </c>
      <c r="M108" s="499">
        <v>1475</v>
      </c>
      <c r="N108" s="256">
        <v>6397</v>
      </c>
      <c r="O108" s="255">
        <v>16083</v>
      </c>
      <c r="P108" s="501">
        <v>27132</v>
      </c>
    </row>
    <row r="109" spans="1:16" ht="13.8" x14ac:dyDescent="0.25">
      <c r="A109" s="254"/>
      <c r="B109" s="421" t="s">
        <v>108</v>
      </c>
      <c r="C109" s="499">
        <v>3685</v>
      </c>
      <c r="D109" s="256">
        <v>0</v>
      </c>
      <c r="E109" s="255">
        <v>0</v>
      </c>
      <c r="F109" s="418">
        <v>0</v>
      </c>
      <c r="G109" s="256">
        <v>0</v>
      </c>
      <c r="H109" s="256">
        <v>0</v>
      </c>
      <c r="I109" s="256">
        <v>0</v>
      </c>
      <c r="J109" s="256">
        <v>0</v>
      </c>
      <c r="K109" s="256">
        <v>0</v>
      </c>
      <c r="L109" s="498">
        <v>0</v>
      </c>
      <c r="M109" s="499">
        <v>1902</v>
      </c>
      <c r="N109" s="256">
        <v>6460</v>
      </c>
      <c r="O109" s="255">
        <v>25215</v>
      </c>
      <c r="P109" s="501">
        <v>37262</v>
      </c>
    </row>
    <row r="110" spans="1:16" ht="13.8" x14ac:dyDescent="0.25">
      <c r="A110" s="254"/>
      <c r="B110" s="421" t="s">
        <v>109</v>
      </c>
      <c r="C110" s="499">
        <v>3123</v>
      </c>
      <c r="D110" s="256">
        <v>0</v>
      </c>
      <c r="E110" s="255">
        <v>0</v>
      </c>
      <c r="F110" s="418">
        <v>84</v>
      </c>
      <c r="G110" s="256">
        <v>0</v>
      </c>
      <c r="H110" s="256">
        <v>0</v>
      </c>
      <c r="I110" s="256">
        <v>0</v>
      </c>
      <c r="J110" s="256">
        <v>0</v>
      </c>
      <c r="K110" s="256">
        <v>0</v>
      </c>
      <c r="L110" s="498">
        <v>0</v>
      </c>
      <c r="M110" s="499">
        <v>6800</v>
      </c>
      <c r="N110" s="256">
        <v>0</v>
      </c>
      <c r="O110" s="255">
        <v>21780</v>
      </c>
      <c r="P110" s="501">
        <v>31787</v>
      </c>
    </row>
    <row r="111" spans="1:16" ht="13.8" x14ac:dyDescent="0.25">
      <c r="A111" s="254"/>
      <c r="B111" s="422" t="s">
        <v>110</v>
      </c>
      <c r="C111" s="499">
        <v>5175</v>
      </c>
      <c r="D111" s="256">
        <v>0</v>
      </c>
      <c r="E111" s="255">
        <v>0</v>
      </c>
      <c r="F111" s="418">
        <v>9</v>
      </c>
      <c r="G111" s="256">
        <v>0</v>
      </c>
      <c r="H111" s="256">
        <v>0</v>
      </c>
      <c r="I111" s="256">
        <v>0</v>
      </c>
      <c r="J111" s="256">
        <v>0</v>
      </c>
      <c r="K111" s="256">
        <v>0</v>
      </c>
      <c r="L111" s="498">
        <v>0</v>
      </c>
      <c r="M111" s="499">
        <v>5354</v>
      </c>
      <c r="N111" s="256">
        <v>7776</v>
      </c>
      <c r="O111" s="255">
        <v>23777</v>
      </c>
      <c r="P111" s="501">
        <v>42091</v>
      </c>
    </row>
    <row r="112" spans="1:16" ht="13.8" x14ac:dyDescent="0.25">
      <c r="A112" s="91"/>
      <c r="B112" s="423" t="s">
        <v>111</v>
      </c>
      <c r="C112" s="253">
        <v>4226</v>
      </c>
      <c r="D112" s="248">
        <v>0</v>
      </c>
      <c r="E112" s="249">
        <v>0</v>
      </c>
      <c r="F112" s="419">
        <v>75</v>
      </c>
      <c r="G112" s="248">
        <v>0</v>
      </c>
      <c r="H112" s="248">
        <v>0</v>
      </c>
      <c r="I112" s="248">
        <v>0</v>
      </c>
      <c r="J112" s="248">
        <v>0</v>
      </c>
      <c r="K112" s="248">
        <v>0</v>
      </c>
      <c r="L112" s="443">
        <v>0</v>
      </c>
      <c r="M112" s="253">
        <v>5817</v>
      </c>
      <c r="N112" s="248">
        <v>8984</v>
      </c>
      <c r="O112" s="249">
        <v>17209</v>
      </c>
      <c r="P112" s="500">
        <v>36311</v>
      </c>
    </row>
    <row r="113" spans="1:16" ht="13.8" x14ac:dyDescent="0.25">
      <c r="A113" s="91"/>
      <c r="B113" s="423" t="s">
        <v>112</v>
      </c>
      <c r="C113" s="253">
        <v>10908</v>
      </c>
      <c r="D113" s="248">
        <v>0</v>
      </c>
      <c r="E113" s="249">
        <v>0</v>
      </c>
      <c r="F113" s="419">
        <v>0</v>
      </c>
      <c r="G113" s="248">
        <v>0</v>
      </c>
      <c r="H113" s="248">
        <v>0</v>
      </c>
      <c r="I113" s="248">
        <v>0</v>
      </c>
      <c r="J113" s="248">
        <v>0</v>
      </c>
      <c r="K113" s="248">
        <v>0</v>
      </c>
      <c r="L113" s="443">
        <v>0</v>
      </c>
      <c r="M113" s="253">
        <v>13356</v>
      </c>
      <c r="N113" s="248">
        <v>10145</v>
      </c>
      <c r="O113" s="249">
        <v>18365</v>
      </c>
      <c r="P113" s="500">
        <v>52774</v>
      </c>
    </row>
    <row r="114" spans="1:16" ht="14.4" thickBot="1" x14ac:dyDescent="0.3">
      <c r="A114" s="92"/>
      <c r="B114" s="424" t="s">
        <v>196</v>
      </c>
      <c r="C114" s="358">
        <v>9146</v>
      </c>
      <c r="D114" s="250">
        <v>1523</v>
      </c>
      <c r="E114" s="251">
        <v>0</v>
      </c>
      <c r="F114" s="420">
        <v>0</v>
      </c>
      <c r="G114" s="250">
        <v>0</v>
      </c>
      <c r="H114" s="250">
        <v>0</v>
      </c>
      <c r="I114" s="250">
        <v>0</v>
      </c>
      <c r="J114" s="250">
        <v>365</v>
      </c>
      <c r="K114" s="250">
        <v>0</v>
      </c>
      <c r="L114" s="497">
        <v>0</v>
      </c>
      <c r="M114" s="358">
        <v>15511</v>
      </c>
      <c r="N114" s="250">
        <v>10862</v>
      </c>
      <c r="O114" s="251">
        <v>16817</v>
      </c>
      <c r="P114" s="502">
        <v>54224</v>
      </c>
    </row>
    <row r="115" spans="1:16" x14ac:dyDescent="0.25">
      <c r="A115" s="1" t="s">
        <v>197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 t="s">
        <v>13</v>
      </c>
      <c r="K118" s="2"/>
      <c r="L118" s="2"/>
      <c r="M118" s="2"/>
      <c r="N118" s="2"/>
      <c r="O118" s="2"/>
      <c r="P118" s="2"/>
    </row>
    <row r="119" spans="1:16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4" spans="1:16" ht="24.75" customHeight="1" x14ac:dyDescent="0.25">
      <c r="L124" t="s">
        <v>204</v>
      </c>
    </row>
    <row r="125" spans="1:16" ht="24.75" customHeight="1" x14ac:dyDescent="0.25">
      <c r="G125" t="s">
        <v>205</v>
      </c>
      <c r="I125" t="s">
        <v>13</v>
      </c>
    </row>
    <row r="127" spans="1:16" ht="19.5" customHeight="1" thickBot="1" x14ac:dyDescent="0.3">
      <c r="A127" s="127" t="s">
        <v>206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43.5" customHeight="1" thickBot="1" x14ac:dyDescent="0.3">
      <c r="A128" s="40"/>
      <c r="B128" s="9"/>
      <c r="C128" s="1665" t="s">
        <v>179</v>
      </c>
      <c r="D128" s="1665"/>
      <c r="E128" s="1665"/>
      <c r="F128" s="1678" t="s">
        <v>207</v>
      </c>
      <c r="G128" s="1679"/>
      <c r="H128" s="1679"/>
      <c r="I128" s="1679"/>
      <c r="J128" s="1679"/>
      <c r="K128" s="1679"/>
      <c r="L128" s="1680"/>
      <c r="M128" s="1665" t="s">
        <v>181</v>
      </c>
      <c r="N128" s="1665"/>
      <c r="O128" s="1665"/>
      <c r="P128" s="36"/>
    </row>
    <row r="129" spans="1:16" ht="110.25" customHeight="1" thickBot="1" x14ac:dyDescent="0.3">
      <c r="A129" s="32" t="s">
        <v>4</v>
      </c>
      <c r="B129" s="42" t="s">
        <v>5</v>
      </c>
      <c r="C129" s="32" t="s">
        <v>182</v>
      </c>
      <c r="D129" s="33" t="s">
        <v>183</v>
      </c>
      <c r="E129" s="42" t="s">
        <v>184</v>
      </c>
      <c r="F129" s="36" t="s">
        <v>185</v>
      </c>
      <c r="G129" s="31" t="s">
        <v>199</v>
      </c>
      <c r="H129" s="33" t="s">
        <v>187</v>
      </c>
      <c r="I129" s="31" t="s">
        <v>188</v>
      </c>
      <c r="J129" s="31" t="s">
        <v>189</v>
      </c>
      <c r="K129" s="31" t="s">
        <v>190</v>
      </c>
      <c r="L129" s="43" t="s">
        <v>191</v>
      </c>
      <c r="M129" s="32" t="s">
        <v>192</v>
      </c>
      <c r="N129" s="33" t="s">
        <v>193</v>
      </c>
      <c r="O129" s="31" t="s">
        <v>194</v>
      </c>
      <c r="P129" s="36" t="s">
        <v>195</v>
      </c>
    </row>
    <row r="130" spans="1:16" ht="13.8" x14ac:dyDescent="0.25">
      <c r="A130" s="209">
        <v>1</v>
      </c>
      <c r="B130" s="210" t="s">
        <v>11</v>
      </c>
      <c r="C130" s="966">
        <f t="shared" ref="C130:O130" si="6">C86+C46+C12</f>
        <v>7538</v>
      </c>
      <c r="D130" s="967">
        <f t="shared" si="6"/>
        <v>621</v>
      </c>
      <c r="E130" s="968">
        <f t="shared" si="6"/>
        <v>200</v>
      </c>
      <c r="F130" s="966">
        <f t="shared" si="6"/>
        <v>26164</v>
      </c>
      <c r="G130" s="967">
        <f t="shared" si="6"/>
        <v>9337</v>
      </c>
      <c r="H130" s="967">
        <f t="shared" si="6"/>
        <v>887</v>
      </c>
      <c r="I130" s="967">
        <f t="shared" si="6"/>
        <v>730</v>
      </c>
      <c r="J130" s="967">
        <f t="shared" si="6"/>
        <v>1825</v>
      </c>
      <c r="K130" s="967">
        <f t="shared" si="6"/>
        <v>0</v>
      </c>
      <c r="L130" s="969">
        <f t="shared" si="6"/>
        <v>365</v>
      </c>
      <c r="M130" s="970">
        <f t="shared" si="6"/>
        <v>1460</v>
      </c>
      <c r="N130" s="967">
        <f t="shared" si="6"/>
        <v>0</v>
      </c>
      <c r="O130" s="969">
        <f t="shared" si="6"/>
        <v>28819</v>
      </c>
      <c r="P130" s="971">
        <f t="shared" ref="P130:P144" si="7">SUM(C130:O130)</f>
        <v>77946</v>
      </c>
    </row>
    <row r="131" spans="1:16" ht="13.8" x14ac:dyDescent="0.25">
      <c r="A131" s="211">
        <v>2</v>
      </c>
      <c r="B131" s="94" t="s">
        <v>12</v>
      </c>
      <c r="C131" s="972">
        <f t="shared" ref="C131:O131" si="8">C87+C47+C13</f>
        <v>5164</v>
      </c>
      <c r="D131" s="973">
        <f t="shared" si="8"/>
        <v>2748</v>
      </c>
      <c r="E131" s="974">
        <f t="shared" si="8"/>
        <v>179</v>
      </c>
      <c r="F131" s="972">
        <f t="shared" si="8"/>
        <v>32967</v>
      </c>
      <c r="G131" s="973">
        <f t="shared" si="8"/>
        <v>10731</v>
      </c>
      <c r="H131" s="973">
        <f t="shared" si="8"/>
        <v>1782</v>
      </c>
      <c r="I131" s="973">
        <f t="shared" si="8"/>
        <v>4129</v>
      </c>
      <c r="J131" s="973">
        <f t="shared" si="8"/>
        <v>5347</v>
      </c>
      <c r="K131" s="973">
        <f t="shared" si="8"/>
        <v>0</v>
      </c>
      <c r="L131" s="975">
        <f t="shared" si="8"/>
        <v>334</v>
      </c>
      <c r="M131" s="976">
        <f t="shared" si="8"/>
        <v>1597</v>
      </c>
      <c r="N131" s="973">
        <f t="shared" si="8"/>
        <v>365</v>
      </c>
      <c r="O131" s="975">
        <f t="shared" si="8"/>
        <v>912</v>
      </c>
      <c r="P131" s="977">
        <f t="shared" si="7"/>
        <v>66255</v>
      </c>
    </row>
    <row r="132" spans="1:16" ht="13.8" x14ac:dyDescent="0.25">
      <c r="A132" s="211">
        <v>3</v>
      </c>
      <c r="B132" s="94" t="s">
        <v>14</v>
      </c>
      <c r="C132" s="972">
        <f t="shared" ref="C132:O132" si="9">C88+C48+C14</f>
        <v>7917</v>
      </c>
      <c r="D132" s="973">
        <f t="shared" si="9"/>
        <v>985</v>
      </c>
      <c r="E132" s="974">
        <f t="shared" si="9"/>
        <v>652</v>
      </c>
      <c r="F132" s="972">
        <f t="shared" si="9"/>
        <v>31008</v>
      </c>
      <c r="G132" s="973">
        <f t="shared" si="9"/>
        <v>9777</v>
      </c>
      <c r="H132" s="973">
        <f t="shared" si="9"/>
        <v>1871</v>
      </c>
      <c r="I132" s="973">
        <f t="shared" si="9"/>
        <v>1616</v>
      </c>
      <c r="J132" s="973">
        <f t="shared" si="9"/>
        <v>0</v>
      </c>
      <c r="K132" s="973">
        <f t="shared" si="9"/>
        <v>229</v>
      </c>
      <c r="L132" s="975">
        <f t="shared" si="9"/>
        <v>930</v>
      </c>
      <c r="M132" s="976">
        <f t="shared" si="9"/>
        <v>0</v>
      </c>
      <c r="N132" s="973">
        <f t="shared" si="9"/>
        <v>6958</v>
      </c>
      <c r="O132" s="975">
        <f t="shared" si="9"/>
        <v>1448</v>
      </c>
      <c r="P132" s="977">
        <f t="shared" si="7"/>
        <v>63391</v>
      </c>
    </row>
    <row r="133" spans="1:16" ht="13.8" x14ac:dyDescent="0.25">
      <c r="A133" s="211">
        <v>4</v>
      </c>
      <c r="B133" s="94" t="s">
        <v>15</v>
      </c>
      <c r="C133" s="972">
        <f t="shared" ref="C133:O133" si="10">C89+C49+C15</f>
        <v>1197</v>
      </c>
      <c r="D133" s="973">
        <f t="shared" si="10"/>
        <v>1471</v>
      </c>
      <c r="E133" s="974">
        <f t="shared" si="10"/>
        <v>124</v>
      </c>
      <c r="F133" s="972">
        <f t="shared" si="10"/>
        <v>22710</v>
      </c>
      <c r="G133" s="973">
        <f t="shared" si="10"/>
        <v>11091</v>
      </c>
      <c r="H133" s="973">
        <f t="shared" si="10"/>
        <v>1154</v>
      </c>
      <c r="I133" s="973">
        <f t="shared" si="10"/>
        <v>385</v>
      </c>
      <c r="J133" s="973">
        <f t="shared" si="10"/>
        <v>805</v>
      </c>
      <c r="K133" s="973">
        <f t="shared" si="10"/>
        <v>0</v>
      </c>
      <c r="L133" s="975">
        <f t="shared" si="10"/>
        <v>493</v>
      </c>
      <c r="M133" s="976">
        <f t="shared" si="10"/>
        <v>1708</v>
      </c>
      <c r="N133" s="973">
        <f t="shared" si="10"/>
        <v>0</v>
      </c>
      <c r="O133" s="975">
        <f t="shared" si="10"/>
        <v>701</v>
      </c>
      <c r="P133" s="977">
        <f t="shared" si="7"/>
        <v>41839</v>
      </c>
    </row>
    <row r="134" spans="1:16" ht="13.8" x14ac:dyDescent="0.25">
      <c r="A134" s="211">
        <v>5</v>
      </c>
      <c r="B134" s="94" t="s">
        <v>16</v>
      </c>
      <c r="C134" s="972">
        <f t="shared" ref="C134:O134" si="11">C90+C50+C16</f>
        <v>6978</v>
      </c>
      <c r="D134" s="973">
        <f t="shared" si="11"/>
        <v>4061</v>
      </c>
      <c r="E134" s="974">
        <f t="shared" si="11"/>
        <v>168</v>
      </c>
      <c r="F134" s="972">
        <f t="shared" si="11"/>
        <v>104501</v>
      </c>
      <c r="G134" s="973">
        <f t="shared" si="11"/>
        <v>28730</v>
      </c>
      <c r="H134" s="973">
        <f t="shared" si="11"/>
        <v>1672</v>
      </c>
      <c r="I134" s="973">
        <f t="shared" si="11"/>
        <v>2279</v>
      </c>
      <c r="J134" s="973">
        <f t="shared" si="11"/>
        <v>2642</v>
      </c>
      <c r="K134" s="973">
        <f t="shared" si="11"/>
        <v>0</v>
      </c>
      <c r="L134" s="975">
        <f t="shared" si="11"/>
        <v>1092</v>
      </c>
      <c r="M134" s="976">
        <f t="shared" si="11"/>
        <v>6</v>
      </c>
      <c r="N134" s="973">
        <f t="shared" si="11"/>
        <v>828</v>
      </c>
      <c r="O134" s="975">
        <f t="shared" si="11"/>
        <v>2351</v>
      </c>
      <c r="P134" s="977">
        <f t="shared" si="7"/>
        <v>155308</v>
      </c>
    </row>
    <row r="135" spans="1:16" ht="13.8" x14ac:dyDescent="0.25">
      <c r="A135" s="211">
        <v>6</v>
      </c>
      <c r="B135" s="94" t="s">
        <v>17</v>
      </c>
      <c r="C135" s="972">
        <f t="shared" ref="C135:O135" si="12">C91+C51+C17</f>
        <v>9756</v>
      </c>
      <c r="D135" s="973">
        <f t="shared" si="12"/>
        <v>1410</v>
      </c>
      <c r="E135" s="974">
        <f t="shared" si="12"/>
        <v>488</v>
      </c>
      <c r="F135" s="972">
        <f t="shared" si="12"/>
        <v>73376</v>
      </c>
      <c r="G135" s="973">
        <f t="shared" si="12"/>
        <v>18546</v>
      </c>
      <c r="H135" s="973">
        <f t="shared" si="12"/>
        <v>2190</v>
      </c>
      <c r="I135" s="973">
        <f t="shared" si="12"/>
        <v>2931</v>
      </c>
      <c r="J135" s="973">
        <f t="shared" si="12"/>
        <v>790</v>
      </c>
      <c r="K135" s="973">
        <f t="shared" si="12"/>
        <v>0</v>
      </c>
      <c r="L135" s="975">
        <f t="shared" si="12"/>
        <v>441</v>
      </c>
      <c r="M135" s="976">
        <f t="shared" si="12"/>
        <v>859</v>
      </c>
      <c r="N135" s="973">
        <f t="shared" si="12"/>
        <v>399</v>
      </c>
      <c r="O135" s="975">
        <f t="shared" si="12"/>
        <v>3093</v>
      </c>
      <c r="P135" s="977">
        <f t="shared" si="7"/>
        <v>114279</v>
      </c>
    </row>
    <row r="136" spans="1:16" ht="13.8" x14ac:dyDescent="0.25">
      <c r="A136" s="211">
        <v>7</v>
      </c>
      <c r="B136" s="94" t="s">
        <v>18</v>
      </c>
      <c r="C136" s="972">
        <f t="shared" ref="C136:O136" si="13">C92+C52+C18</f>
        <v>8514</v>
      </c>
      <c r="D136" s="973">
        <f t="shared" si="13"/>
        <v>4473</v>
      </c>
      <c r="E136" s="974">
        <f t="shared" si="13"/>
        <v>375</v>
      </c>
      <c r="F136" s="972">
        <f t="shared" si="13"/>
        <v>83257</v>
      </c>
      <c r="G136" s="973">
        <f t="shared" si="13"/>
        <v>27992</v>
      </c>
      <c r="H136" s="973">
        <f t="shared" si="13"/>
        <v>2974</v>
      </c>
      <c r="I136" s="973">
        <f t="shared" si="13"/>
        <v>3042</v>
      </c>
      <c r="J136" s="973">
        <f t="shared" si="13"/>
        <v>2179</v>
      </c>
      <c r="K136" s="973">
        <f t="shared" si="13"/>
        <v>0</v>
      </c>
      <c r="L136" s="975">
        <f t="shared" si="13"/>
        <v>365</v>
      </c>
      <c r="M136" s="976">
        <f t="shared" si="13"/>
        <v>0</v>
      </c>
      <c r="N136" s="973">
        <f t="shared" si="13"/>
        <v>0</v>
      </c>
      <c r="O136" s="975">
        <f t="shared" si="13"/>
        <v>3074</v>
      </c>
      <c r="P136" s="977">
        <f t="shared" si="7"/>
        <v>136245</v>
      </c>
    </row>
    <row r="137" spans="1:16" ht="13.8" x14ac:dyDescent="0.25">
      <c r="A137" s="211">
        <v>8</v>
      </c>
      <c r="B137" s="94" t="s">
        <v>19</v>
      </c>
      <c r="C137" s="972">
        <f t="shared" ref="C137:O137" si="14">C93+C53+C19</f>
        <v>1888</v>
      </c>
      <c r="D137" s="973">
        <f t="shared" si="14"/>
        <v>3713</v>
      </c>
      <c r="E137" s="974">
        <f t="shared" si="14"/>
        <v>41</v>
      </c>
      <c r="F137" s="972">
        <f t="shared" si="14"/>
        <v>70561</v>
      </c>
      <c r="G137" s="973">
        <f t="shared" si="14"/>
        <v>20502</v>
      </c>
      <c r="H137" s="973">
        <f t="shared" si="14"/>
        <v>3467</v>
      </c>
      <c r="I137" s="973">
        <f t="shared" si="14"/>
        <v>2517</v>
      </c>
      <c r="J137" s="973">
        <f t="shared" si="14"/>
        <v>365</v>
      </c>
      <c r="K137" s="973">
        <f t="shared" si="14"/>
        <v>0</v>
      </c>
      <c r="L137" s="975">
        <f t="shared" si="14"/>
        <v>0</v>
      </c>
      <c r="M137" s="976">
        <f t="shared" si="14"/>
        <v>1306</v>
      </c>
      <c r="N137" s="973">
        <f t="shared" si="14"/>
        <v>365</v>
      </c>
      <c r="O137" s="975">
        <f t="shared" si="14"/>
        <v>2850</v>
      </c>
      <c r="P137" s="977">
        <f t="shared" si="7"/>
        <v>107575</v>
      </c>
    </row>
    <row r="138" spans="1:16" ht="13.8" x14ac:dyDescent="0.25">
      <c r="A138" s="211">
        <v>9</v>
      </c>
      <c r="B138" s="94" t="s">
        <v>20</v>
      </c>
      <c r="C138" s="972">
        <f t="shared" ref="C138:O138" si="15">C94+C54+C20</f>
        <v>5162</v>
      </c>
      <c r="D138" s="973">
        <f t="shared" si="15"/>
        <v>726</v>
      </c>
      <c r="E138" s="974">
        <f t="shared" si="15"/>
        <v>119</v>
      </c>
      <c r="F138" s="972">
        <f t="shared" si="15"/>
        <v>25586</v>
      </c>
      <c r="G138" s="973">
        <f t="shared" si="15"/>
        <v>10199</v>
      </c>
      <c r="H138" s="973">
        <f t="shared" si="15"/>
        <v>775</v>
      </c>
      <c r="I138" s="973">
        <f t="shared" si="15"/>
        <v>4275</v>
      </c>
      <c r="J138" s="973">
        <f t="shared" si="15"/>
        <v>0</v>
      </c>
      <c r="K138" s="973">
        <f t="shared" si="15"/>
        <v>365</v>
      </c>
      <c r="L138" s="975">
        <f t="shared" si="15"/>
        <v>615</v>
      </c>
      <c r="M138" s="976">
        <f t="shared" si="15"/>
        <v>0</v>
      </c>
      <c r="N138" s="973">
        <f t="shared" si="15"/>
        <v>730</v>
      </c>
      <c r="O138" s="975">
        <f t="shared" si="15"/>
        <v>2105</v>
      </c>
      <c r="P138" s="977">
        <f t="shared" si="7"/>
        <v>50657</v>
      </c>
    </row>
    <row r="139" spans="1:16" ht="13.8" x14ac:dyDescent="0.25">
      <c r="A139" s="211">
        <v>10</v>
      </c>
      <c r="B139" s="94" t="s">
        <v>21</v>
      </c>
      <c r="C139" s="972">
        <f t="shared" ref="C139:O139" si="16">C95+C55+C21</f>
        <v>7632</v>
      </c>
      <c r="D139" s="973">
        <f t="shared" si="16"/>
        <v>2044</v>
      </c>
      <c r="E139" s="974">
        <f t="shared" si="16"/>
        <v>396</v>
      </c>
      <c r="F139" s="972">
        <f t="shared" si="16"/>
        <v>39354</v>
      </c>
      <c r="G139" s="973">
        <f t="shared" si="16"/>
        <v>15033</v>
      </c>
      <c r="H139" s="973">
        <f t="shared" si="16"/>
        <v>1426</v>
      </c>
      <c r="I139" s="973">
        <f t="shared" si="16"/>
        <v>2260</v>
      </c>
      <c r="J139" s="973">
        <f t="shared" si="16"/>
        <v>1094</v>
      </c>
      <c r="K139" s="973">
        <f t="shared" si="16"/>
        <v>0</v>
      </c>
      <c r="L139" s="975">
        <f t="shared" si="16"/>
        <v>241</v>
      </c>
      <c r="M139" s="976">
        <f t="shared" si="16"/>
        <v>0</v>
      </c>
      <c r="N139" s="973">
        <f t="shared" si="16"/>
        <v>0</v>
      </c>
      <c r="O139" s="975">
        <f t="shared" si="16"/>
        <v>2165</v>
      </c>
      <c r="P139" s="977">
        <f t="shared" si="7"/>
        <v>71645</v>
      </c>
    </row>
    <row r="140" spans="1:16" ht="13.8" x14ac:dyDescent="0.25">
      <c r="A140" s="211">
        <v>11</v>
      </c>
      <c r="B140" s="94" t="s">
        <v>22</v>
      </c>
      <c r="C140" s="972">
        <f t="shared" ref="C140:O140" si="17">C96+C56+C22</f>
        <v>4116</v>
      </c>
      <c r="D140" s="973">
        <f t="shared" si="17"/>
        <v>1197</v>
      </c>
      <c r="E140" s="974">
        <f t="shared" si="17"/>
        <v>260</v>
      </c>
      <c r="F140" s="972">
        <f t="shared" si="17"/>
        <v>38804</v>
      </c>
      <c r="G140" s="973">
        <f t="shared" si="17"/>
        <v>14577</v>
      </c>
      <c r="H140" s="973">
        <f t="shared" si="17"/>
        <v>1299</v>
      </c>
      <c r="I140" s="973">
        <f t="shared" si="17"/>
        <v>7</v>
      </c>
      <c r="J140" s="973">
        <f t="shared" si="17"/>
        <v>0</v>
      </c>
      <c r="K140" s="973">
        <f t="shared" si="17"/>
        <v>365</v>
      </c>
      <c r="L140" s="975">
        <f t="shared" si="17"/>
        <v>0</v>
      </c>
      <c r="M140" s="976">
        <f t="shared" si="17"/>
        <v>0</v>
      </c>
      <c r="N140" s="973">
        <f t="shared" si="17"/>
        <v>365</v>
      </c>
      <c r="O140" s="975">
        <f t="shared" si="17"/>
        <v>11449</v>
      </c>
      <c r="P140" s="977">
        <f t="shared" si="7"/>
        <v>72439</v>
      </c>
    </row>
    <row r="141" spans="1:16" ht="13.8" x14ac:dyDescent="0.25">
      <c r="A141" s="211">
        <v>12</v>
      </c>
      <c r="B141" s="94" t="s">
        <v>23</v>
      </c>
      <c r="C141" s="972">
        <f t="shared" ref="C141:O141" si="18">C97+C57+C23</f>
        <v>12539</v>
      </c>
      <c r="D141" s="973">
        <f t="shared" si="18"/>
        <v>3778</v>
      </c>
      <c r="E141" s="974">
        <f t="shared" si="18"/>
        <v>565</v>
      </c>
      <c r="F141" s="972">
        <f t="shared" si="18"/>
        <v>59046</v>
      </c>
      <c r="G141" s="973">
        <f t="shared" si="18"/>
        <v>26689</v>
      </c>
      <c r="H141" s="973">
        <f t="shared" si="18"/>
        <v>4156</v>
      </c>
      <c r="I141" s="973">
        <f t="shared" si="18"/>
        <v>0</v>
      </c>
      <c r="J141" s="973">
        <f t="shared" si="18"/>
        <v>730</v>
      </c>
      <c r="K141" s="973">
        <f t="shared" si="18"/>
        <v>0</v>
      </c>
      <c r="L141" s="975">
        <f t="shared" si="18"/>
        <v>38</v>
      </c>
      <c r="M141" s="976">
        <f t="shared" si="18"/>
        <v>1981</v>
      </c>
      <c r="N141" s="973">
        <f t="shared" si="18"/>
        <v>730</v>
      </c>
      <c r="O141" s="975">
        <f t="shared" si="18"/>
        <v>2953</v>
      </c>
      <c r="P141" s="977">
        <f t="shared" si="7"/>
        <v>113205</v>
      </c>
    </row>
    <row r="142" spans="1:16" ht="13.8" x14ac:dyDescent="0.25">
      <c r="A142" s="211">
        <v>13</v>
      </c>
      <c r="B142" s="94" t="s">
        <v>24</v>
      </c>
      <c r="C142" s="972">
        <f t="shared" ref="C142:O142" si="19">C98+C58+C24</f>
        <v>11417</v>
      </c>
      <c r="D142" s="973">
        <f t="shared" si="19"/>
        <v>5391</v>
      </c>
      <c r="E142" s="974">
        <f t="shared" si="19"/>
        <v>277</v>
      </c>
      <c r="F142" s="972">
        <f t="shared" si="19"/>
        <v>107593</v>
      </c>
      <c r="G142" s="973">
        <f t="shared" si="19"/>
        <v>29123</v>
      </c>
      <c r="H142" s="973">
        <f t="shared" si="19"/>
        <v>1460</v>
      </c>
      <c r="I142" s="973">
        <f t="shared" si="19"/>
        <v>3608</v>
      </c>
      <c r="J142" s="973">
        <f t="shared" si="19"/>
        <v>2170</v>
      </c>
      <c r="K142" s="973">
        <f t="shared" si="19"/>
        <v>0</v>
      </c>
      <c r="L142" s="975">
        <f t="shared" si="19"/>
        <v>960</v>
      </c>
      <c r="M142" s="976">
        <f t="shared" si="19"/>
        <v>364</v>
      </c>
      <c r="N142" s="973">
        <f t="shared" si="19"/>
        <v>165</v>
      </c>
      <c r="O142" s="975">
        <f t="shared" si="19"/>
        <v>2883</v>
      </c>
      <c r="P142" s="977">
        <f t="shared" si="7"/>
        <v>165411</v>
      </c>
    </row>
    <row r="143" spans="1:16" ht="13.8" x14ac:dyDescent="0.25">
      <c r="A143" s="211">
        <v>14</v>
      </c>
      <c r="B143" s="94" t="s">
        <v>25</v>
      </c>
      <c r="C143" s="972">
        <f t="shared" ref="C143:O143" si="20">C99+C59+C25</f>
        <v>10453</v>
      </c>
      <c r="D143" s="973">
        <f t="shared" si="20"/>
        <v>3350</v>
      </c>
      <c r="E143" s="974">
        <f t="shared" si="20"/>
        <v>525</v>
      </c>
      <c r="F143" s="972">
        <f t="shared" si="20"/>
        <v>102017</v>
      </c>
      <c r="G143" s="973">
        <f t="shared" si="20"/>
        <v>36472</v>
      </c>
      <c r="H143" s="973">
        <f t="shared" si="20"/>
        <v>2153</v>
      </c>
      <c r="I143" s="973">
        <f t="shared" si="20"/>
        <v>0</v>
      </c>
      <c r="J143" s="973">
        <f t="shared" si="20"/>
        <v>366</v>
      </c>
      <c r="K143" s="973">
        <f t="shared" si="20"/>
        <v>174</v>
      </c>
      <c r="L143" s="975">
        <f t="shared" si="20"/>
        <v>814</v>
      </c>
      <c r="M143" s="976">
        <f t="shared" si="20"/>
        <v>2425</v>
      </c>
      <c r="N143" s="973">
        <f t="shared" si="20"/>
        <v>0</v>
      </c>
      <c r="O143" s="975">
        <f t="shared" si="20"/>
        <v>0</v>
      </c>
      <c r="P143" s="977">
        <f t="shared" si="7"/>
        <v>158749</v>
      </c>
    </row>
    <row r="144" spans="1:16" ht="15.75" customHeight="1" thickBot="1" x14ac:dyDescent="0.3">
      <c r="A144" s="496">
        <v>15</v>
      </c>
      <c r="B144" s="212" t="s">
        <v>26</v>
      </c>
      <c r="C144" s="978">
        <f t="shared" ref="C144:O144" si="21">C100+C60+C26</f>
        <v>5723</v>
      </c>
      <c r="D144" s="979">
        <f t="shared" si="21"/>
        <v>1082</v>
      </c>
      <c r="E144" s="980">
        <f t="shared" si="21"/>
        <v>278</v>
      </c>
      <c r="F144" s="978">
        <f t="shared" si="21"/>
        <v>29346</v>
      </c>
      <c r="G144" s="979">
        <f t="shared" si="21"/>
        <v>7742</v>
      </c>
      <c r="H144" s="979">
        <f t="shared" si="21"/>
        <v>365</v>
      </c>
      <c r="I144" s="979">
        <f t="shared" si="21"/>
        <v>1498</v>
      </c>
      <c r="J144" s="979">
        <f t="shared" si="21"/>
        <v>0</v>
      </c>
      <c r="K144" s="979">
        <f t="shared" si="21"/>
        <v>0</v>
      </c>
      <c r="L144" s="981">
        <f t="shared" si="21"/>
        <v>282</v>
      </c>
      <c r="M144" s="982">
        <f t="shared" si="21"/>
        <v>1459</v>
      </c>
      <c r="N144" s="979">
        <f t="shared" si="21"/>
        <v>0</v>
      </c>
      <c r="O144" s="981">
        <f t="shared" si="21"/>
        <v>4416</v>
      </c>
      <c r="P144" s="983">
        <f t="shared" si="7"/>
        <v>52191</v>
      </c>
    </row>
    <row r="145" spans="1:23" s="686" customFormat="1" ht="13.8" x14ac:dyDescent="0.25">
      <c r="A145" s="679"/>
      <c r="B145" s="676" t="s">
        <v>569</v>
      </c>
      <c r="C145" s="680">
        <f t="shared" ref="C145:P145" si="22">SUM(C130:C144)</f>
        <v>105994</v>
      </c>
      <c r="D145" s="681">
        <f t="shared" si="22"/>
        <v>37050</v>
      </c>
      <c r="E145" s="682">
        <f t="shared" si="22"/>
        <v>4647</v>
      </c>
      <c r="F145" s="680">
        <f t="shared" si="22"/>
        <v>846290</v>
      </c>
      <c r="G145" s="681">
        <f t="shared" si="22"/>
        <v>276541</v>
      </c>
      <c r="H145" s="681">
        <f t="shared" si="22"/>
        <v>27631</v>
      </c>
      <c r="I145" s="681">
        <f t="shared" si="22"/>
        <v>29277</v>
      </c>
      <c r="J145" s="681">
        <f t="shared" si="22"/>
        <v>18313</v>
      </c>
      <c r="K145" s="681">
        <f t="shared" si="22"/>
        <v>1133</v>
      </c>
      <c r="L145" s="683">
        <f t="shared" si="22"/>
        <v>6970</v>
      </c>
      <c r="M145" s="684">
        <f t="shared" si="22"/>
        <v>13165</v>
      </c>
      <c r="N145" s="681">
        <f t="shared" si="22"/>
        <v>10905</v>
      </c>
      <c r="O145" s="683">
        <f t="shared" si="22"/>
        <v>69219</v>
      </c>
      <c r="P145" s="685">
        <f t="shared" si="22"/>
        <v>1447135</v>
      </c>
    </row>
    <row r="146" spans="1:23" ht="13.8" x14ac:dyDescent="0.25">
      <c r="A146" s="811"/>
      <c r="B146" s="857" t="s">
        <v>482</v>
      </c>
      <c r="C146" s="499">
        <v>105945</v>
      </c>
      <c r="D146" s="256">
        <v>36573</v>
      </c>
      <c r="E146" s="498">
        <v>4820</v>
      </c>
      <c r="F146" s="499">
        <v>856363</v>
      </c>
      <c r="G146" s="256">
        <v>258597</v>
      </c>
      <c r="H146" s="256">
        <v>31054</v>
      </c>
      <c r="I146" s="256">
        <v>41333</v>
      </c>
      <c r="J146" s="256">
        <v>16877</v>
      </c>
      <c r="K146" s="256">
        <v>1018</v>
      </c>
      <c r="L146" s="255">
        <v>13407</v>
      </c>
      <c r="M146" s="418">
        <v>32068</v>
      </c>
      <c r="N146" s="256">
        <v>10516</v>
      </c>
      <c r="O146" s="255">
        <v>109746</v>
      </c>
      <c r="P146" s="858">
        <v>1518317</v>
      </c>
    </row>
    <row r="147" spans="1:23" ht="13.8" x14ac:dyDescent="0.25">
      <c r="A147" s="811"/>
      <c r="B147" s="857" t="s">
        <v>102</v>
      </c>
      <c r="C147" s="499">
        <v>97165</v>
      </c>
      <c r="D147" s="256">
        <v>38125</v>
      </c>
      <c r="E147" s="498">
        <v>3832</v>
      </c>
      <c r="F147" s="499">
        <v>875890</v>
      </c>
      <c r="G147" s="256">
        <v>273916</v>
      </c>
      <c r="H147" s="256">
        <v>37146</v>
      </c>
      <c r="I147" s="256">
        <v>33709</v>
      </c>
      <c r="J147" s="256">
        <v>15926</v>
      </c>
      <c r="K147" s="256">
        <v>1336</v>
      </c>
      <c r="L147" s="255">
        <v>7334</v>
      </c>
      <c r="M147" s="418">
        <v>32744</v>
      </c>
      <c r="N147" s="256">
        <v>10823</v>
      </c>
      <c r="O147" s="255">
        <v>37813</v>
      </c>
      <c r="P147" s="858">
        <v>1465759</v>
      </c>
    </row>
    <row r="148" spans="1:23" ht="13.8" x14ac:dyDescent="0.25">
      <c r="A148" s="811"/>
      <c r="B148" s="857" t="s">
        <v>201</v>
      </c>
      <c r="C148" s="499">
        <f>C30+C64+C104</f>
        <v>91533</v>
      </c>
      <c r="D148" s="256">
        <f t="shared" ref="D148:P148" si="23">D30+D64+D104</f>
        <v>40525</v>
      </c>
      <c r="E148" s="498">
        <f t="shared" si="23"/>
        <v>3989</v>
      </c>
      <c r="F148" s="499">
        <f t="shared" si="23"/>
        <v>924608</v>
      </c>
      <c r="G148" s="256">
        <f t="shared" si="23"/>
        <v>275932</v>
      </c>
      <c r="H148" s="256">
        <f t="shared" si="23"/>
        <v>32530</v>
      </c>
      <c r="I148" s="256">
        <f t="shared" si="23"/>
        <v>35399</v>
      </c>
      <c r="J148" s="256">
        <f t="shared" si="23"/>
        <v>17580</v>
      </c>
      <c r="K148" s="256">
        <f t="shared" si="23"/>
        <v>1283</v>
      </c>
      <c r="L148" s="255">
        <f t="shared" si="23"/>
        <v>6685</v>
      </c>
      <c r="M148" s="418">
        <f t="shared" si="23"/>
        <v>35421</v>
      </c>
      <c r="N148" s="256">
        <f t="shared" si="23"/>
        <v>7992</v>
      </c>
      <c r="O148" s="255">
        <f t="shared" si="23"/>
        <v>39232</v>
      </c>
      <c r="P148" s="858">
        <f t="shared" si="23"/>
        <v>1512709</v>
      </c>
    </row>
    <row r="149" spans="1:23" ht="13.8" x14ac:dyDescent="0.25">
      <c r="A149" s="811"/>
      <c r="B149" s="857" t="s">
        <v>104</v>
      </c>
      <c r="C149" s="499">
        <v>106278</v>
      </c>
      <c r="D149" s="256">
        <v>49360</v>
      </c>
      <c r="E149" s="498">
        <v>4214</v>
      </c>
      <c r="F149" s="499">
        <v>955638</v>
      </c>
      <c r="G149" s="256">
        <v>270732</v>
      </c>
      <c r="H149" s="256">
        <v>58614</v>
      </c>
      <c r="I149" s="256">
        <v>18544</v>
      </c>
      <c r="J149" s="256">
        <v>13023</v>
      </c>
      <c r="K149" s="256">
        <v>668</v>
      </c>
      <c r="L149" s="255">
        <v>6229</v>
      </c>
      <c r="M149" s="418">
        <v>38357</v>
      </c>
      <c r="N149" s="256">
        <v>9089</v>
      </c>
      <c r="O149" s="255">
        <v>32014</v>
      </c>
      <c r="P149" s="858">
        <v>1562760</v>
      </c>
    </row>
    <row r="150" spans="1:23" ht="13.8" x14ac:dyDescent="0.25">
      <c r="A150" s="811"/>
      <c r="B150" s="857" t="s">
        <v>105</v>
      </c>
      <c r="C150" s="499">
        <v>110064</v>
      </c>
      <c r="D150" s="256">
        <v>45661</v>
      </c>
      <c r="E150" s="498">
        <v>5059</v>
      </c>
      <c r="F150" s="499">
        <v>986970</v>
      </c>
      <c r="G150" s="256">
        <v>274887</v>
      </c>
      <c r="H150" s="256">
        <v>51884</v>
      </c>
      <c r="I150" s="256">
        <v>19188</v>
      </c>
      <c r="J150" s="256">
        <v>10531</v>
      </c>
      <c r="K150" s="256">
        <v>914</v>
      </c>
      <c r="L150" s="255">
        <v>5911</v>
      </c>
      <c r="M150" s="418">
        <v>44221</v>
      </c>
      <c r="N150" s="256">
        <v>21958</v>
      </c>
      <c r="O150" s="255">
        <v>41608</v>
      </c>
      <c r="P150" s="858">
        <v>1618856</v>
      </c>
    </row>
    <row r="151" spans="1:23" ht="13.8" x14ac:dyDescent="0.25">
      <c r="A151" s="811"/>
      <c r="B151" s="857" t="s">
        <v>106</v>
      </c>
      <c r="C151" s="499">
        <v>104102</v>
      </c>
      <c r="D151" s="256">
        <v>39776</v>
      </c>
      <c r="E151" s="498">
        <v>4847</v>
      </c>
      <c r="F151" s="499">
        <v>1011249</v>
      </c>
      <c r="G151" s="256">
        <v>284855</v>
      </c>
      <c r="H151" s="256">
        <v>47077</v>
      </c>
      <c r="I151" s="256">
        <v>23390</v>
      </c>
      <c r="J151" s="256">
        <v>15625</v>
      </c>
      <c r="K151" s="256">
        <v>2231</v>
      </c>
      <c r="L151" s="255">
        <v>3691</v>
      </c>
      <c r="M151" s="418">
        <v>59896</v>
      </c>
      <c r="N151" s="256">
        <v>27373</v>
      </c>
      <c r="O151" s="255">
        <v>31158</v>
      </c>
      <c r="P151" s="858">
        <v>1655270</v>
      </c>
    </row>
    <row r="152" spans="1:23" ht="13.8" x14ac:dyDescent="0.25">
      <c r="A152" s="211"/>
      <c r="B152" s="678" t="s">
        <v>107</v>
      </c>
      <c r="C152" s="253">
        <v>130654</v>
      </c>
      <c r="D152" s="248">
        <v>42088</v>
      </c>
      <c r="E152" s="443">
        <v>3893</v>
      </c>
      <c r="F152" s="253">
        <v>1043838</v>
      </c>
      <c r="G152" s="248">
        <v>289058</v>
      </c>
      <c r="H152" s="248">
        <v>46429</v>
      </c>
      <c r="I152" s="248">
        <v>24396</v>
      </c>
      <c r="J152" s="248">
        <v>4494</v>
      </c>
      <c r="K152" s="248">
        <v>2438</v>
      </c>
      <c r="L152" s="249">
        <v>5679</v>
      </c>
      <c r="M152" s="419">
        <v>82145</v>
      </c>
      <c r="N152" s="248">
        <v>27983</v>
      </c>
      <c r="O152" s="249">
        <v>42896</v>
      </c>
      <c r="P152" s="677">
        <v>1745991</v>
      </c>
    </row>
    <row r="153" spans="1:23" ht="13.8" x14ac:dyDescent="0.25">
      <c r="A153" s="211"/>
      <c r="B153" s="678" t="s">
        <v>108</v>
      </c>
      <c r="C153" s="253">
        <v>141248</v>
      </c>
      <c r="D153" s="248">
        <v>37029</v>
      </c>
      <c r="E153" s="443">
        <v>3816</v>
      </c>
      <c r="F153" s="253">
        <v>1065774</v>
      </c>
      <c r="G153" s="248">
        <v>296246</v>
      </c>
      <c r="H153" s="248">
        <v>45389</v>
      </c>
      <c r="I153" s="248">
        <v>24381</v>
      </c>
      <c r="J153" s="248">
        <v>4392</v>
      </c>
      <c r="K153" s="248">
        <v>2992</v>
      </c>
      <c r="L153" s="249">
        <v>5159</v>
      </c>
      <c r="M153" s="419">
        <v>86427</v>
      </c>
      <c r="N153" s="248">
        <v>31379</v>
      </c>
      <c r="O153" s="249">
        <v>60224.5</v>
      </c>
      <c r="P153" s="677">
        <v>1804456.5</v>
      </c>
    </row>
    <row r="154" spans="1:23" ht="13.8" x14ac:dyDescent="0.25">
      <c r="A154" s="211"/>
      <c r="B154" s="678" t="s">
        <v>109</v>
      </c>
      <c r="C154" s="253">
        <v>151294</v>
      </c>
      <c r="D154" s="248">
        <v>33802</v>
      </c>
      <c r="E154" s="443">
        <v>3413</v>
      </c>
      <c r="F154" s="253">
        <v>1068176</v>
      </c>
      <c r="G154" s="248">
        <v>300742</v>
      </c>
      <c r="H154" s="248">
        <v>45096</v>
      </c>
      <c r="I154" s="248">
        <v>23532</v>
      </c>
      <c r="J154" s="248">
        <v>5150</v>
      </c>
      <c r="K154" s="248">
        <v>3083</v>
      </c>
      <c r="L154" s="249">
        <v>5760</v>
      </c>
      <c r="M154" s="419">
        <v>95772</v>
      </c>
      <c r="N154" s="248">
        <v>27098</v>
      </c>
      <c r="O154" s="249">
        <v>55550</v>
      </c>
      <c r="P154" s="677">
        <v>1818468</v>
      </c>
    </row>
    <row r="155" spans="1:23" ht="14.4" thickBot="1" x14ac:dyDescent="0.3">
      <c r="A155" s="511"/>
      <c r="B155" s="716" t="s">
        <v>110</v>
      </c>
      <c r="C155" s="673">
        <v>163890</v>
      </c>
      <c r="D155" s="674">
        <v>37162</v>
      </c>
      <c r="E155" s="675">
        <v>4113</v>
      </c>
      <c r="F155" s="717">
        <v>1079373</v>
      </c>
      <c r="G155" s="674">
        <v>308578</v>
      </c>
      <c r="H155" s="674">
        <v>42453</v>
      </c>
      <c r="I155" s="674">
        <v>22913</v>
      </c>
      <c r="J155" s="674">
        <v>3696</v>
      </c>
      <c r="K155" s="674">
        <v>2806</v>
      </c>
      <c r="L155" s="718">
        <v>4456</v>
      </c>
      <c r="M155" s="673">
        <v>92470</v>
      </c>
      <c r="N155" s="674">
        <v>34286</v>
      </c>
      <c r="O155" s="675">
        <v>49788.25</v>
      </c>
      <c r="P155" s="719">
        <v>1845984.25</v>
      </c>
    </row>
    <row r="156" spans="1:23" ht="13.8" x14ac:dyDescent="0.25">
      <c r="A156" s="254"/>
      <c r="B156" s="422" t="s">
        <v>111</v>
      </c>
      <c r="C156" s="499">
        <v>169116</v>
      </c>
      <c r="D156" s="256">
        <v>38517</v>
      </c>
      <c r="E156" s="255">
        <v>4915</v>
      </c>
      <c r="F156" s="418">
        <v>1076634</v>
      </c>
      <c r="G156" s="256">
        <v>316448</v>
      </c>
      <c r="H156" s="256">
        <v>41913</v>
      </c>
      <c r="I156" s="256">
        <v>22627</v>
      </c>
      <c r="J156" s="256">
        <v>2380</v>
      </c>
      <c r="K156" s="256">
        <v>2720</v>
      </c>
      <c r="L156" s="498">
        <v>3286</v>
      </c>
      <c r="M156" s="499">
        <v>91314</v>
      </c>
      <c r="N156" s="256">
        <v>37697</v>
      </c>
      <c r="O156" s="255">
        <v>47634</v>
      </c>
      <c r="P156" s="501">
        <v>1855201</v>
      </c>
    </row>
    <row r="157" spans="1:23" ht="13.8" x14ac:dyDescent="0.25">
      <c r="A157" s="91"/>
      <c r="B157" s="423" t="s">
        <v>112</v>
      </c>
      <c r="C157" s="253">
        <v>159675</v>
      </c>
      <c r="D157" s="248">
        <v>35320</v>
      </c>
      <c r="E157" s="249">
        <v>3213</v>
      </c>
      <c r="F157" s="419">
        <v>1072013</v>
      </c>
      <c r="G157" s="248">
        <v>315337</v>
      </c>
      <c r="H157" s="248">
        <v>42587</v>
      </c>
      <c r="I157" s="248">
        <v>21206</v>
      </c>
      <c r="J157" s="248">
        <v>3690</v>
      </c>
      <c r="K157" s="248">
        <v>3619</v>
      </c>
      <c r="L157" s="443">
        <v>1973</v>
      </c>
      <c r="M157" s="253">
        <v>104826</v>
      </c>
      <c r="N157" s="248">
        <v>40908</v>
      </c>
      <c r="O157" s="249">
        <v>51569</v>
      </c>
      <c r="P157" s="500">
        <v>1855936</v>
      </c>
      <c r="W157" t="s">
        <v>13</v>
      </c>
    </row>
    <row r="158" spans="1:23" ht="14.4" thickBot="1" x14ac:dyDescent="0.3">
      <c r="A158" s="92"/>
      <c r="B158" s="424" t="s">
        <v>196</v>
      </c>
      <c r="C158" s="358">
        <v>172505</v>
      </c>
      <c r="D158" s="250">
        <v>23312</v>
      </c>
      <c r="E158" s="251">
        <v>2470</v>
      </c>
      <c r="F158" s="420">
        <v>1088747</v>
      </c>
      <c r="G158" s="250">
        <v>323494</v>
      </c>
      <c r="H158" s="250">
        <v>41430</v>
      </c>
      <c r="I158" s="250">
        <v>20835</v>
      </c>
      <c r="J158" s="250">
        <v>2953</v>
      </c>
      <c r="K158" s="250">
        <v>1005</v>
      </c>
      <c r="L158" s="497" t="s">
        <v>127</v>
      </c>
      <c r="M158" s="358">
        <v>97343</v>
      </c>
      <c r="N158" s="250">
        <v>43530</v>
      </c>
      <c r="O158" s="251">
        <v>43615</v>
      </c>
      <c r="P158" s="502">
        <v>1861239</v>
      </c>
    </row>
    <row r="159" spans="1:23" x14ac:dyDescent="0.25">
      <c r="A159" s="1" t="s">
        <v>197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23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</sheetData>
  <mergeCells count="12">
    <mergeCell ref="C84:E84"/>
    <mergeCell ref="M84:O84"/>
    <mergeCell ref="C128:E128"/>
    <mergeCell ref="M128:O128"/>
    <mergeCell ref="F84:L84"/>
    <mergeCell ref="F128:L128"/>
    <mergeCell ref="C10:E10"/>
    <mergeCell ref="M10:O10"/>
    <mergeCell ref="C44:E44"/>
    <mergeCell ref="M44:O44"/>
    <mergeCell ref="F10:L10"/>
    <mergeCell ref="F44:L44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20">
    <tabColor rgb="FFFF0000"/>
  </sheetPr>
  <dimension ref="A1:P39"/>
  <sheetViews>
    <sheetView showGridLines="0" topLeftCell="A5" zoomScaleNormal="100" workbookViewId="0">
      <selection activeCell="K31" sqref="K31"/>
    </sheetView>
  </sheetViews>
  <sheetFormatPr baseColWidth="10" defaultColWidth="11.44140625" defaultRowHeight="11.4" x14ac:dyDescent="0.2"/>
  <cols>
    <col min="1" max="1" width="4.88671875" style="5" customWidth="1"/>
    <col min="2" max="2" width="22" style="2" bestFit="1" customWidth="1"/>
    <col min="3" max="3" width="12.6640625" style="2" customWidth="1"/>
    <col min="4" max="4" width="16.5546875" style="2" customWidth="1"/>
    <col min="5" max="9" width="14.6640625" style="2" customWidth="1"/>
    <col min="10" max="11" width="11.44140625" style="2" customWidth="1"/>
    <col min="12" max="16384" width="11.44140625" style="2"/>
  </cols>
  <sheetData>
    <row r="1" spans="1:16" x14ac:dyDescent="0.2">
      <c r="A1" s="85" t="s">
        <v>100</v>
      </c>
      <c r="B1" s="85"/>
    </row>
    <row r="2" spans="1:16" x14ac:dyDescent="0.2">
      <c r="A2" s="1" t="s">
        <v>0</v>
      </c>
    </row>
    <row r="4" spans="1:16" x14ac:dyDescent="0.2">
      <c r="A4" s="1" t="str">
        <f>A7</f>
        <v>Tabell 3-4 - A - Egenbetaling for heldøgnsplasser i eldreomsorgsinstitusjoner som bydelen disponerer</v>
      </c>
    </row>
    <row r="5" spans="1:16" x14ac:dyDescent="0.2">
      <c r="A5" s="1"/>
    </row>
    <row r="7" spans="1:16" s="10" customFormat="1" ht="12.6" thickBot="1" x14ac:dyDescent="0.3">
      <c r="A7" s="39" t="s">
        <v>208</v>
      </c>
    </row>
    <row r="8" spans="1:16" s="10" customFormat="1" ht="12.6" thickBot="1" x14ac:dyDescent="0.3">
      <c r="A8" s="40"/>
      <c r="B8" s="9"/>
      <c r="C8" s="1681" t="s">
        <v>209</v>
      </c>
      <c r="D8" s="1681"/>
      <c r="E8" s="1681"/>
      <c r="F8" s="1681" t="s">
        <v>210</v>
      </c>
      <c r="G8" s="1681"/>
      <c r="H8" s="1681"/>
      <c r="I8" s="1681"/>
    </row>
    <row r="9" spans="1:16" s="10" customFormat="1" ht="36.6" thickBot="1" x14ac:dyDescent="0.3">
      <c r="A9" s="15" t="s">
        <v>4</v>
      </c>
      <c r="B9" s="41" t="s">
        <v>5</v>
      </c>
      <c r="C9" s="32" t="s">
        <v>211</v>
      </c>
      <c r="D9" s="33" t="s">
        <v>212</v>
      </c>
      <c r="E9" s="31" t="s">
        <v>213</v>
      </c>
      <c r="F9" s="11" t="s">
        <v>214</v>
      </c>
      <c r="G9" s="31" t="s">
        <v>215</v>
      </c>
      <c r="H9" s="31" t="s">
        <v>216</v>
      </c>
      <c r="I9" s="31" t="s">
        <v>217</v>
      </c>
    </row>
    <row r="10" spans="1:16" x14ac:dyDescent="0.2">
      <c r="A10" s="24">
        <v>1</v>
      </c>
      <c r="B10" s="25" t="s">
        <v>11</v>
      </c>
      <c r="C10" s="1169">
        <v>22782</v>
      </c>
      <c r="D10" s="1170">
        <v>5460</v>
      </c>
      <c r="E10" s="1171">
        <v>139</v>
      </c>
      <c r="F10" s="95">
        <f t="shared" ref="F10:F25" si="0">IF(C10=0,0,C10*1000/E10)</f>
        <v>163899.28057553957</v>
      </c>
      <c r="G10" s="96">
        <f t="shared" ref="G10:G25" si="1">IF(D10=0,0,D10*1000/E10)</f>
        <v>39280.575539568345</v>
      </c>
      <c r="H10" s="554">
        <f t="shared" ref="H10:H25" si="2">IF((C10+D10)=0,0,(C10+D10)*1000/E10)</f>
        <v>203179.85611510792</v>
      </c>
      <c r="I10" s="557">
        <f t="shared" ref="I10:I25" si="3">(H10-$H$25)*100/$H$25</f>
        <v>-10.073657073511983</v>
      </c>
      <c r="P10" s="2" t="s">
        <v>13</v>
      </c>
    </row>
    <row r="11" spans="1:16" x14ac:dyDescent="0.2">
      <c r="A11" s="22">
        <v>2</v>
      </c>
      <c r="B11" s="23" t="s">
        <v>12</v>
      </c>
      <c r="C11" s="1418">
        <v>30039.7</v>
      </c>
      <c r="D11" s="37">
        <v>4999.7</v>
      </c>
      <c r="E11" s="1419">
        <v>148</v>
      </c>
      <c r="F11" s="97">
        <f t="shared" si="0"/>
        <v>202970.94594594595</v>
      </c>
      <c r="G11" s="37">
        <f t="shared" si="1"/>
        <v>33781.75675675676</v>
      </c>
      <c r="H11" s="555">
        <f t="shared" si="2"/>
        <v>236752.70270270269</v>
      </c>
      <c r="I11" s="558">
        <f t="shared" si="3"/>
        <v>4.7855094451610727</v>
      </c>
    </row>
    <row r="12" spans="1:16" x14ac:dyDescent="0.2">
      <c r="A12" s="22">
        <v>3</v>
      </c>
      <c r="B12" s="23" t="s">
        <v>14</v>
      </c>
      <c r="C12" s="1418">
        <v>26705.155999999999</v>
      </c>
      <c r="D12" s="37">
        <v>5254.1379999999999</v>
      </c>
      <c r="E12" s="1419">
        <v>177</v>
      </c>
      <c r="F12" s="97">
        <f t="shared" si="0"/>
        <v>150876.58757062146</v>
      </c>
      <c r="G12" s="37">
        <f t="shared" si="1"/>
        <v>29684.39548022599</v>
      </c>
      <c r="H12" s="555">
        <f t="shared" si="2"/>
        <v>180560.98305084743</v>
      </c>
      <c r="I12" s="558">
        <f t="shared" si="3"/>
        <v>-20.084652133155334</v>
      </c>
      <c r="M12" s="2" t="s">
        <v>13</v>
      </c>
    </row>
    <row r="13" spans="1:16" x14ac:dyDescent="0.2">
      <c r="A13" s="22">
        <v>4</v>
      </c>
      <c r="B13" s="23" t="s">
        <v>15</v>
      </c>
      <c r="C13" s="1418">
        <v>24120</v>
      </c>
      <c r="D13" s="37">
        <v>5562</v>
      </c>
      <c r="E13" s="1419">
        <v>157</v>
      </c>
      <c r="F13" s="97">
        <f t="shared" si="0"/>
        <v>153630.57324840763</v>
      </c>
      <c r="G13" s="37">
        <f t="shared" si="1"/>
        <v>35426.75159235669</v>
      </c>
      <c r="H13" s="555">
        <f t="shared" si="2"/>
        <v>189057.32484076434</v>
      </c>
      <c r="I13" s="558">
        <f t="shared" si="3"/>
        <v>-16.324215640928156</v>
      </c>
    </row>
    <row r="14" spans="1:16" x14ac:dyDescent="0.2">
      <c r="A14" s="22">
        <v>5</v>
      </c>
      <c r="B14" s="23" t="s">
        <v>16</v>
      </c>
      <c r="C14" s="1418">
        <v>86662</v>
      </c>
      <c r="D14" s="37">
        <v>21032</v>
      </c>
      <c r="E14" s="1419">
        <v>416</v>
      </c>
      <c r="F14" s="97">
        <f t="shared" si="0"/>
        <v>208322.11538461538</v>
      </c>
      <c r="G14" s="37">
        <f t="shared" si="1"/>
        <v>50557.692307692305</v>
      </c>
      <c r="H14" s="555">
        <f t="shared" si="2"/>
        <v>258879.80769230769</v>
      </c>
      <c r="I14" s="558">
        <f t="shared" si="3"/>
        <v>14.578850523906258</v>
      </c>
    </row>
    <row r="15" spans="1:16" x14ac:dyDescent="0.2">
      <c r="A15" s="22">
        <v>6</v>
      </c>
      <c r="B15" s="23" t="s">
        <v>17</v>
      </c>
      <c r="C15" s="1418">
        <v>57862.597999999998</v>
      </c>
      <c r="D15" s="37">
        <v>15600.502999999999</v>
      </c>
      <c r="E15" s="1419">
        <v>307</v>
      </c>
      <c r="F15" s="97">
        <f t="shared" si="0"/>
        <v>188477.51791530944</v>
      </c>
      <c r="G15" s="37">
        <f t="shared" si="1"/>
        <v>50815.970684039079</v>
      </c>
      <c r="H15" s="555">
        <f t="shared" si="2"/>
        <v>239293.48859934852</v>
      </c>
      <c r="I15" s="558">
        <f t="shared" si="3"/>
        <v>5.9100480102199722</v>
      </c>
    </row>
    <row r="16" spans="1:16" x14ac:dyDescent="0.2">
      <c r="A16" s="22">
        <v>7</v>
      </c>
      <c r="B16" s="23" t="s">
        <v>18</v>
      </c>
      <c r="C16" s="1418">
        <v>68063</v>
      </c>
      <c r="D16" s="37">
        <v>19246</v>
      </c>
      <c r="E16" s="1419">
        <v>365.3</v>
      </c>
      <c r="F16" s="97">
        <f t="shared" si="0"/>
        <v>186320.83219271831</v>
      </c>
      <c r="G16" s="37">
        <f t="shared" si="1"/>
        <v>52685.464002189976</v>
      </c>
      <c r="H16" s="555">
        <f t="shared" si="2"/>
        <v>239006.2961949083</v>
      </c>
      <c r="I16" s="558">
        <f t="shared" si="3"/>
        <v>5.7829381522774455</v>
      </c>
    </row>
    <row r="17" spans="1:9" x14ac:dyDescent="0.2">
      <c r="A17" s="22">
        <v>8</v>
      </c>
      <c r="B17" s="23" t="s">
        <v>19</v>
      </c>
      <c r="C17" s="1418">
        <v>57469</v>
      </c>
      <c r="D17" s="37">
        <v>13676</v>
      </c>
      <c r="E17" s="1419">
        <v>293</v>
      </c>
      <c r="F17" s="97">
        <f t="shared" si="0"/>
        <v>196139.93174061432</v>
      </c>
      <c r="G17" s="37">
        <f t="shared" si="1"/>
        <v>46675.767918088735</v>
      </c>
      <c r="H17" s="555">
        <f t="shared" si="2"/>
        <v>242815.69965870306</v>
      </c>
      <c r="I17" s="558">
        <f t="shared" si="3"/>
        <v>7.4689602254325953</v>
      </c>
    </row>
    <row r="18" spans="1:9" x14ac:dyDescent="0.2">
      <c r="A18" s="22">
        <v>9</v>
      </c>
      <c r="B18" s="23" t="s">
        <v>20</v>
      </c>
      <c r="C18" s="1418">
        <v>22342</v>
      </c>
      <c r="D18" s="37">
        <v>8122</v>
      </c>
      <c r="E18" s="1419">
        <v>141</v>
      </c>
      <c r="F18" s="97">
        <f t="shared" si="0"/>
        <v>158453.90070921986</v>
      </c>
      <c r="G18" s="37">
        <f t="shared" si="1"/>
        <v>57602.836879432623</v>
      </c>
      <c r="H18" s="555">
        <f t="shared" si="2"/>
        <v>216056.73758865247</v>
      </c>
      <c r="I18" s="558">
        <f t="shared" si="3"/>
        <v>-4.374416600786776</v>
      </c>
    </row>
    <row r="19" spans="1:9" x14ac:dyDescent="0.2">
      <c r="A19" s="22">
        <v>10</v>
      </c>
      <c r="B19" s="23" t="s">
        <v>21</v>
      </c>
      <c r="C19" s="1418">
        <v>32556</v>
      </c>
      <c r="D19" s="37">
        <v>3635</v>
      </c>
      <c r="E19" s="1419">
        <v>163</v>
      </c>
      <c r="F19" s="97">
        <f t="shared" si="0"/>
        <v>199730.06134969325</v>
      </c>
      <c r="G19" s="37">
        <f t="shared" si="1"/>
        <v>22300.613496932514</v>
      </c>
      <c r="H19" s="555">
        <f t="shared" si="2"/>
        <v>222030.67484662577</v>
      </c>
      <c r="I19" s="558">
        <f t="shared" si="3"/>
        <v>-1.7303831776235978</v>
      </c>
    </row>
    <row r="20" spans="1:9" x14ac:dyDescent="0.2">
      <c r="A20" s="22">
        <v>11</v>
      </c>
      <c r="B20" s="23" t="s">
        <v>22</v>
      </c>
      <c r="C20" s="1418">
        <v>36463.258280000002</v>
      </c>
      <c r="D20" s="37">
        <v>2394.8180000000002</v>
      </c>
      <c r="E20" s="1419">
        <v>178</v>
      </c>
      <c r="F20" s="97">
        <f t="shared" si="0"/>
        <v>204849.76561797754</v>
      </c>
      <c r="G20" s="37">
        <f t="shared" si="1"/>
        <v>13454.033707865168</v>
      </c>
      <c r="H20" s="555">
        <f t="shared" si="2"/>
        <v>218303.7993258427</v>
      </c>
      <c r="I20" s="558">
        <f t="shared" si="3"/>
        <v>-3.3798788143190088</v>
      </c>
    </row>
    <row r="21" spans="1:9" x14ac:dyDescent="0.2">
      <c r="A21" s="22">
        <v>12</v>
      </c>
      <c r="B21" s="23" t="s">
        <v>23</v>
      </c>
      <c r="C21" s="1418">
        <v>42932</v>
      </c>
      <c r="D21" s="37">
        <v>9081</v>
      </c>
      <c r="E21" s="1419">
        <v>272</v>
      </c>
      <c r="F21" s="97">
        <f t="shared" si="0"/>
        <v>157838.23529411765</v>
      </c>
      <c r="G21" s="37">
        <f t="shared" si="1"/>
        <v>33386.029411764706</v>
      </c>
      <c r="H21" s="555">
        <f t="shared" si="2"/>
        <v>191224.26470588235</v>
      </c>
      <c r="I21" s="558">
        <f t="shared" si="3"/>
        <v>-15.365139376491376</v>
      </c>
    </row>
    <row r="22" spans="1:9" x14ac:dyDescent="0.2">
      <c r="A22" s="22">
        <v>13</v>
      </c>
      <c r="B22" s="23" t="s">
        <v>24</v>
      </c>
      <c r="C22" s="1418">
        <v>79560</v>
      </c>
      <c r="D22" s="37">
        <v>20345</v>
      </c>
      <c r="E22" s="1419">
        <v>447</v>
      </c>
      <c r="F22" s="97">
        <f t="shared" si="0"/>
        <v>177986.57718120806</v>
      </c>
      <c r="G22" s="37">
        <f t="shared" si="1"/>
        <v>45514.541387024612</v>
      </c>
      <c r="H22" s="555">
        <f t="shared" si="2"/>
        <v>223501.11856823266</v>
      </c>
      <c r="I22" s="558">
        <f t="shared" si="3"/>
        <v>-1.0795724678827214</v>
      </c>
    </row>
    <row r="23" spans="1:9" x14ac:dyDescent="0.2">
      <c r="A23" s="22">
        <v>14</v>
      </c>
      <c r="B23" s="23" t="s">
        <v>25</v>
      </c>
      <c r="C23" s="1418">
        <v>80440.858999999997</v>
      </c>
      <c r="D23" s="37">
        <v>19102.728999999999</v>
      </c>
      <c r="E23" s="1419">
        <v>430</v>
      </c>
      <c r="F23" s="97">
        <f t="shared" si="0"/>
        <v>187071.76511627907</v>
      </c>
      <c r="G23" s="37">
        <f t="shared" si="1"/>
        <v>44424.951162790698</v>
      </c>
      <c r="H23" s="555">
        <f t="shared" si="2"/>
        <v>231496.71627906972</v>
      </c>
      <c r="I23" s="558">
        <f t="shared" si="3"/>
        <v>2.459237310777771</v>
      </c>
    </row>
    <row r="24" spans="1:9" ht="12" thickBot="1" x14ac:dyDescent="0.25">
      <c r="A24" s="26">
        <v>15</v>
      </c>
      <c r="B24" s="27" t="s">
        <v>26</v>
      </c>
      <c r="C24" s="1420">
        <v>23085</v>
      </c>
      <c r="D24" s="1421">
        <v>4558</v>
      </c>
      <c r="E24" s="1422">
        <v>125</v>
      </c>
      <c r="F24" s="98">
        <f t="shared" si="0"/>
        <v>184680</v>
      </c>
      <c r="G24" s="28">
        <f t="shared" si="1"/>
        <v>36464</v>
      </c>
      <c r="H24" s="556">
        <f t="shared" si="2"/>
        <v>221144</v>
      </c>
      <c r="I24" s="759">
        <f t="shared" si="3"/>
        <v>-2.1228208328446327</v>
      </c>
    </row>
    <row r="25" spans="1:9" s="29" customFormat="1" ht="12" x14ac:dyDescent="0.25">
      <c r="A25" s="290"/>
      <c r="B25" s="288" t="s">
        <v>569</v>
      </c>
      <c r="C25" s="877">
        <f>SUM(C10:C24)</f>
        <v>691082.57128000003</v>
      </c>
      <c r="D25" s="877">
        <f>SUM(D10:D24)</f>
        <v>158068.88799999998</v>
      </c>
      <c r="E25" s="877">
        <f>SUM(E10:E24)</f>
        <v>3758.3</v>
      </c>
      <c r="F25" s="524">
        <f t="shared" si="0"/>
        <v>183881.69419152278</v>
      </c>
      <c r="G25" s="524">
        <f t="shared" si="1"/>
        <v>42058.613734933337</v>
      </c>
      <c r="H25" s="524">
        <f t="shared" si="2"/>
        <v>225940.30792645612</v>
      </c>
      <c r="I25" s="696">
        <f t="shared" si="3"/>
        <v>0</v>
      </c>
    </row>
    <row r="26" spans="1:9" x14ac:dyDescent="0.2">
      <c r="A26" s="296"/>
      <c r="B26" s="291" t="s">
        <v>482</v>
      </c>
      <c r="C26" s="540">
        <v>652625.89199999999</v>
      </c>
      <c r="D26" s="540">
        <v>169453.11800000002</v>
      </c>
      <c r="E26" s="540">
        <v>3769</v>
      </c>
      <c r="F26" s="540">
        <v>173156.24621915628</v>
      </c>
      <c r="G26" s="540">
        <v>44959.702308304601</v>
      </c>
      <c r="H26" s="540">
        <v>218115.94852746086</v>
      </c>
      <c r="I26" s="749">
        <v>0</v>
      </c>
    </row>
    <row r="27" spans="1:9" x14ac:dyDescent="0.2">
      <c r="A27" s="296"/>
      <c r="B27" s="291" t="s">
        <v>102</v>
      </c>
      <c r="C27" s="540">
        <v>644933</v>
      </c>
      <c r="D27" s="540">
        <v>152172</v>
      </c>
      <c r="E27" s="540">
        <v>3874.5</v>
      </c>
      <c r="F27" s="540">
        <v>166455.80074848369</v>
      </c>
      <c r="G27" s="540">
        <v>39275.261324041814</v>
      </c>
      <c r="H27" s="540">
        <v>205731.0620725255</v>
      </c>
      <c r="I27" s="749">
        <v>0</v>
      </c>
    </row>
    <row r="28" spans="1:9" x14ac:dyDescent="0.2">
      <c r="A28" s="296"/>
      <c r="B28" s="291" t="s">
        <v>103</v>
      </c>
      <c r="C28" s="540">
        <v>656204.12899999996</v>
      </c>
      <c r="D28" s="540">
        <v>158507.10800000001</v>
      </c>
      <c r="E28" s="540">
        <v>4030.8</v>
      </c>
      <c r="F28" s="540">
        <v>162797.49156494989</v>
      </c>
      <c r="G28" s="540">
        <v>39323.982336012697</v>
      </c>
      <c r="H28" s="540">
        <v>202121.47390096259</v>
      </c>
      <c r="I28" s="749">
        <v>0</v>
      </c>
    </row>
    <row r="29" spans="1:9" x14ac:dyDescent="0.2">
      <c r="A29" s="296"/>
      <c r="B29" s="291" t="s">
        <v>104</v>
      </c>
      <c r="C29" s="540">
        <v>658042.27700000012</v>
      </c>
      <c r="D29" s="540">
        <v>165226.51563000001</v>
      </c>
      <c r="E29" s="540">
        <v>4208.18</v>
      </c>
      <c r="F29" s="540">
        <v>156372.17918435051</v>
      </c>
      <c r="G29" s="540">
        <v>39263.176867434377</v>
      </c>
      <c r="H29" s="540">
        <v>195635.35605178488</v>
      </c>
      <c r="I29" s="749">
        <v>0</v>
      </c>
    </row>
    <row r="30" spans="1:9" x14ac:dyDescent="0.2">
      <c r="A30" s="296"/>
      <c r="B30" s="291" t="s">
        <v>105</v>
      </c>
      <c r="C30" s="540">
        <v>638148.55700000003</v>
      </c>
      <c r="D30" s="540">
        <v>171906.24357000002</v>
      </c>
      <c r="E30" s="540">
        <v>4251.54</v>
      </c>
      <c r="F30" s="540">
        <v>150098.21311807015</v>
      </c>
      <c r="G30" s="540">
        <v>40433.876564727143</v>
      </c>
      <c r="H30" s="540">
        <v>190532.08968279732</v>
      </c>
      <c r="I30" s="749">
        <v>0</v>
      </c>
    </row>
    <row r="31" spans="1:9" s="29" customFormat="1" ht="12" x14ac:dyDescent="0.25">
      <c r="A31" s="115"/>
      <c r="B31" s="259" t="s">
        <v>106</v>
      </c>
      <c r="C31" s="257">
        <v>636930.61300000001</v>
      </c>
      <c r="D31" s="257">
        <v>170366.78569000002</v>
      </c>
      <c r="E31" s="257">
        <v>4465.666666666667</v>
      </c>
      <c r="F31" s="257">
        <v>142628.33761289841</v>
      </c>
      <c r="G31" s="257">
        <v>38150.358816899308</v>
      </c>
      <c r="H31" s="257">
        <v>180778.69642979771</v>
      </c>
      <c r="I31" s="537">
        <v>0</v>
      </c>
    </row>
    <row r="32" spans="1:9" s="29" customFormat="1" ht="12" x14ac:dyDescent="0.25">
      <c r="A32" s="115"/>
      <c r="B32" s="259" t="s">
        <v>107</v>
      </c>
      <c r="C32" s="257">
        <v>643748</v>
      </c>
      <c r="D32" s="257">
        <v>187600</v>
      </c>
      <c r="E32" s="257">
        <v>4585.6666666666661</v>
      </c>
      <c r="F32" s="257">
        <v>140382.64156429455</v>
      </c>
      <c r="G32" s="257">
        <v>40910.082140001461</v>
      </c>
      <c r="H32" s="257">
        <v>181292.72370429602</v>
      </c>
      <c r="I32" s="537">
        <v>0</v>
      </c>
    </row>
    <row r="33" spans="1:9" s="29" customFormat="1" ht="12" x14ac:dyDescent="0.25">
      <c r="A33" s="115"/>
      <c r="B33" s="259" t="s">
        <v>108</v>
      </c>
      <c r="C33" s="257">
        <v>633251</v>
      </c>
      <c r="D33" s="257">
        <v>193599</v>
      </c>
      <c r="E33" s="257">
        <v>4777</v>
      </c>
      <c r="F33" s="257">
        <v>132562.48691647477</v>
      </c>
      <c r="G33" s="257">
        <v>40527.318400669879</v>
      </c>
      <c r="H33" s="257">
        <v>173089.80531714464</v>
      </c>
      <c r="I33" s="537">
        <v>0</v>
      </c>
    </row>
    <row r="34" spans="1:9" s="29" customFormat="1" ht="12" x14ac:dyDescent="0.25">
      <c r="A34" s="536"/>
      <c r="B34" s="259" t="s">
        <v>109</v>
      </c>
      <c r="C34" s="257">
        <v>600150</v>
      </c>
      <c r="D34" s="257">
        <v>216014</v>
      </c>
      <c r="E34" s="257">
        <v>4766.3366666666661</v>
      </c>
      <c r="F34" s="257">
        <v>125914.31155024021</v>
      </c>
      <c r="G34" s="257">
        <v>45320.759968697137</v>
      </c>
      <c r="H34" s="257">
        <v>171235.07151893736</v>
      </c>
      <c r="I34" s="537">
        <v>0</v>
      </c>
    </row>
    <row r="35" spans="1:9" s="29" customFormat="1" ht="12.6" thickBot="1" x14ac:dyDescent="0.3">
      <c r="A35" s="116"/>
      <c r="B35" s="289" t="s">
        <v>110</v>
      </c>
      <c r="C35" s="258">
        <v>601011</v>
      </c>
      <c r="D35" s="258">
        <v>190520</v>
      </c>
      <c r="E35" s="258">
        <v>4934.2</v>
      </c>
      <c r="F35" s="258">
        <v>121805.15585099916</v>
      </c>
      <c r="G35" s="258">
        <v>38612.135705889508</v>
      </c>
      <c r="H35" s="258">
        <v>160417.29155688867</v>
      </c>
      <c r="I35" s="539">
        <v>0</v>
      </c>
    </row>
    <row r="37" spans="1:9" x14ac:dyDescent="0.2">
      <c r="D37" s="728"/>
    </row>
    <row r="38" spans="1:9" ht="12" thickBot="1" x14ac:dyDescent="0.25">
      <c r="D38" s="729"/>
    </row>
    <row r="39" spans="1:9" ht="12" thickBot="1" x14ac:dyDescent="0.25">
      <c r="D39" s="730"/>
    </row>
  </sheetData>
  <mergeCells count="2">
    <mergeCell ref="C8:E8"/>
    <mergeCell ref="F8:I8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BK66"/>
  <sheetViews>
    <sheetView showGridLines="0" zoomScaleNormal="100" workbookViewId="0">
      <selection activeCell="Q4" sqref="Q4"/>
    </sheetView>
  </sheetViews>
  <sheetFormatPr baseColWidth="10" defaultColWidth="11.44140625" defaultRowHeight="11.4" x14ac:dyDescent="0.2"/>
  <cols>
    <col min="1" max="1" width="5.5546875" style="5" customWidth="1"/>
    <col min="2" max="2" width="21" style="2" customWidth="1"/>
    <col min="3" max="3" width="6.109375" style="2" customWidth="1"/>
    <col min="4" max="4" width="7" style="2" customWidth="1"/>
    <col min="5" max="5" width="6.33203125" style="2" customWidth="1"/>
    <col min="6" max="6" width="7.6640625" style="2" customWidth="1"/>
    <col min="7" max="7" width="6.5546875" style="2" customWidth="1"/>
    <col min="8" max="9" width="7.6640625" style="2" customWidth="1"/>
    <col min="10" max="10" width="7" style="2" customWidth="1"/>
    <col min="11" max="11" width="6.33203125" style="2" customWidth="1"/>
    <col min="12" max="13" width="6" style="2" customWidth="1"/>
    <col min="14" max="14" width="6.33203125" style="2" customWidth="1"/>
    <col min="15" max="15" width="10.33203125" style="2" customWidth="1"/>
    <col min="16" max="16" width="8" style="2" customWidth="1"/>
    <col min="17" max="17" width="7.33203125" style="2" customWidth="1"/>
    <col min="18" max="18" width="7.5546875" style="2" customWidth="1"/>
    <col min="19" max="19" width="7.33203125" style="2" customWidth="1"/>
    <col min="20" max="20" width="6.33203125" style="2" customWidth="1"/>
    <col min="21" max="21" width="8.109375" style="2" customWidth="1"/>
    <col min="22" max="22" width="6.88671875" style="2" customWidth="1"/>
    <col min="23" max="23" width="20.5546875" style="2" customWidth="1"/>
    <col min="24" max="25" width="6.44140625" style="2" customWidth="1"/>
    <col min="26" max="27" width="6.5546875" style="2" customWidth="1"/>
    <col min="28" max="28" width="7.88671875" style="2" customWidth="1"/>
    <col min="29" max="29" width="8" style="5" customWidth="1"/>
    <col min="30" max="30" width="4.88671875" style="2" customWidth="1"/>
    <col min="31" max="31" width="6.88671875" style="2" customWidth="1"/>
    <col min="32" max="32" width="7.33203125" style="2" customWidth="1"/>
    <col min="33" max="33" width="6.109375" style="2" customWidth="1"/>
    <col min="34" max="34" width="7.33203125" style="2" customWidth="1"/>
    <col min="35" max="35" width="7" style="2" customWidth="1"/>
    <col min="36" max="36" width="8.88671875" style="2" customWidth="1"/>
    <col min="37" max="37" width="8.109375" style="2" customWidth="1"/>
    <col min="38" max="38" width="8" style="2" customWidth="1"/>
    <col min="39" max="39" width="19.5546875" style="2" customWidth="1"/>
    <col min="40" max="40" width="6.33203125" style="2" customWidth="1"/>
    <col min="41" max="41" width="14.109375" style="2" customWidth="1"/>
    <col min="42" max="43" width="4" style="2" customWidth="1"/>
    <col min="44" max="46" width="6.109375" style="2" customWidth="1"/>
    <col min="47" max="47" width="7.33203125" style="2" customWidth="1"/>
    <col min="48" max="16384" width="11.44140625" style="2"/>
  </cols>
  <sheetData>
    <row r="1" spans="1:63" x14ac:dyDescent="0.2">
      <c r="A1" s="1" t="s">
        <v>0</v>
      </c>
      <c r="AC1" s="1"/>
    </row>
    <row r="2" spans="1:63" x14ac:dyDescent="0.2">
      <c r="A2" s="1"/>
      <c r="AC2" s="1"/>
    </row>
    <row r="3" spans="1:63" x14ac:dyDescent="0.2">
      <c r="A3" s="1" t="str">
        <f>A7</f>
        <v>Tabell 3 - 5 - A -  Brukere av hjemmetjenester pr. 31.12.   *)**)</v>
      </c>
      <c r="Q3" s="2" t="s">
        <v>13</v>
      </c>
      <c r="AC3" s="1"/>
    </row>
    <row r="4" spans="1:63" x14ac:dyDescent="0.2">
      <c r="A4" s="1">
        <f>AC7</f>
        <v>0</v>
      </c>
      <c r="R4" s="2" t="s">
        <v>13</v>
      </c>
      <c r="U4" s="2" t="s">
        <v>13</v>
      </c>
      <c r="Y4" s="2" t="s">
        <v>13</v>
      </c>
      <c r="AC4" s="1"/>
    </row>
    <row r="5" spans="1:63" x14ac:dyDescent="0.2">
      <c r="A5" s="1"/>
      <c r="U5" s="2" t="s">
        <v>13</v>
      </c>
      <c r="AC5" s="1"/>
      <c r="AK5" s="2" t="s">
        <v>13</v>
      </c>
    </row>
    <row r="6" spans="1:63" x14ac:dyDescent="0.2">
      <c r="Z6" s="2" t="s">
        <v>13</v>
      </c>
    </row>
    <row r="7" spans="1:63" s="7" customFormat="1" ht="15.75" customHeight="1" thickBot="1" x14ac:dyDescent="0.25">
      <c r="A7" s="330" t="s">
        <v>218</v>
      </c>
      <c r="V7" s="6" t="s">
        <v>219</v>
      </c>
      <c r="AB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63" s="10" customFormat="1" ht="36" customHeight="1" thickBot="1" x14ac:dyDescent="0.3">
      <c r="A8" s="52"/>
      <c r="B8" s="53"/>
      <c r="C8" s="1685" t="s">
        <v>220</v>
      </c>
      <c r="D8" s="1686"/>
      <c r="E8" s="1686"/>
      <c r="F8" s="1686"/>
      <c r="G8" s="1686"/>
      <c r="H8" s="1687"/>
      <c r="I8" s="1685" t="s">
        <v>221</v>
      </c>
      <c r="J8" s="1686"/>
      <c r="K8" s="1686"/>
      <c r="L8" s="1686"/>
      <c r="M8" s="1686"/>
      <c r="N8" s="1687"/>
      <c r="O8" s="1685" t="s">
        <v>222</v>
      </c>
      <c r="P8" s="1686"/>
      <c r="Q8" s="1686"/>
      <c r="R8" s="1686"/>
      <c r="S8" s="1686"/>
      <c r="T8" s="1688"/>
      <c r="V8" s="8"/>
      <c r="W8" s="9"/>
      <c r="X8" s="1689" t="s">
        <v>223</v>
      </c>
      <c r="Y8" s="1690"/>
      <c r="Z8" s="1690"/>
      <c r="AA8" s="1690"/>
      <c r="AB8" s="1690"/>
      <c r="AC8" s="1691"/>
      <c r="AD8" s="1692" t="s">
        <v>224</v>
      </c>
      <c r="AE8" s="1693"/>
      <c r="AF8" s="1693"/>
      <c r="AG8" s="1693"/>
      <c r="AH8" s="1693"/>
      <c r="AI8" s="1694"/>
      <c r="AJ8" s="1683" t="s">
        <v>225</v>
      </c>
      <c r="AK8"/>
      <c r="AL8"/>
      <c r="AM8"/>
      <c r="AN8" s="986"/>
      <c r="AO8" s="986"/>
      <c r="AP8" s="986"/>
      <c r="AQ8" s="986"/>
      <c r="AR8" s="986"/>
      <c r="AS8" s="986"/>
      <c r="AT8" s="986"/>
      <c r="AU8"/>
      <c r="AV8"/>
      <c r="AW8" s="986"/>
      <c r="AX8" s="986"/>
    </row>
    <row r="9" spans="1:63" s="10" customFormat="1" ht="58.2" customHeight="1" thickBot="1" x14ac:dyDescent="0.3">
      <c r="A9" s="62" t="s">
        <v>51</v>
      </c>
      <c r="B9" s="8" t="s">
        <v>5</v>
      </c>
      <c r="C9" s="111" t="s">
        <v>226</v>
      </c>
      <c r="D9" s="444" t="s">
        <v>54</v>
      </c>
      <c r="E9" s="112" t="s">
        <v>55</v>
      </c>
      <c r="F9" s="112" t="s">
        <v>56</v>
      </c>
      <c r="G9" s="112" t="s">
        <v>227</v>
      </c>
      <c r="H9" s="688" t="s">
        <v>228</v>
      </c>
      <c r="I9" s="111" t="s">
        <v>226</v>
      </c>
      <c r="J9" s="444" t="s">
        <v>54</v>
      </c>
      <c r="K9" s="112" t="s">
        <v>55</v>
      </c>
      <c r="L9" s="112" t="s">
        <v>56</v>
      </c>
      <c r="M9" s="112" t="s">
        <v>227</v>
      </c>
      <c r="N9" s="688" t="s">
        <v>228</v>
      </c>
      <c r="O9" s="111" t="s">
        <v>226</v>
      </c>
      <c r="P9" s="444" t="s">
        <v>54</v>
      </c>
      <c r="Q9" s="112" t="s">
        <v>55</v>
      </c>
      <c r="R9" s="112" t="s">
        <v>56</v>
      </c>
      <c r="S9" s="112" t="s">
        <v>227</v>
      </c>
      <c r="T9" s="688" t="s">
        <v>228</v>
      </c>
      <c r="U9" s="10" t="s">
        <v>13</v>
      </c>
      <c r="V9" s="12" t="s">
        <v>51</v>
      </c>
      <c r="W9" s="13" t="s">
        <v>5</v>
      </c>
      <c r="X9" s="111" t="s">
        <v>226</v>
      </c>
      <c r="Y9" s="444" t="s">
        <v>54</v>
      </c>
      <c r="Z9" s="112" t="s">
        <v>55</v>
      </c>
      <c r="AA9" s="112" t="s">
        <v>56</v>
      </c>
      <c r="AB9" s="112" t="s">
        <v>227</v>
      </c>
      <c r="AC9" s="688" t="s">
        <v>228</v>
      </c>
      <c r="AD9" s="111" t="s">
        <v>226</v>
      </c>
      <c r="AE9" s="444" t="s">
        <v>54</v>
      </c>
      <c r="AF9" s="112" t="s">
        <v>55</v>
      </c>
      <c r="AG9" s="112" t="s">
        <v>56</v>
      </c>
      <c r="AH9" s="112" t="s">
        <v>227</v>
      </c>
      <c r="AI9" s="688" t="s">
        <v>228</v>
      </c>
      <c r="AJ9" s="1684"/>
      <c r="AK9"/>
      <c r="AL9" s="987"/>
      <c r="AM9" s="987"/>
      <c r="AN9" s="985"/>
      <c r="AO9" s="985"/>
      <c r="AP9" s="985"/>
      <c r="AQ9" s="985"/>
      <c r="AR9" s="985"/>
      <c r="AS9" s="985"/>
      <c r="AT9" s="985"/>
      <c r="AU9"/>
      <c r="AV9" s="986"/>
      <c r="AW9" s="985"/>
      <c r="AX9" s="985"/>
    </row>
    <row r="10" spans="1:63" ht="15.75" customHeight="1" x14ac:dyDescent="0.25">
      <c r="A10" s="56">
        <v>1</v>
      </c>
      <c r="B10" s="25" t="s">
        <v>11</v>
      </c>
      <c r="C10" s="359">
        <v>268</v>
      </c>
      <c r="D10" s="246">
        <v>174</v>
      </c>
      <c r="E10" s="246">
        <v>129</v>
      </c>
      <c r="F10" s="246">
        <v>65</v>
      </c>
      <c r="G10" s="988">
        <v>12</v>
      </c>
      <c r="H10" s="1431">
        <f>SUM(C10:G10)</f>
        <v>648</v>
      </c>
      <c r="I10" s="359">
        <v>65</v>
      </c>
      <c r="J10" s="246">
        <v>45</v>
      </c>
      <c r="K10" s="246">
        <v>48</v>
      </c>
      <c r="L10" s="246">
        <v>39</v>
      </c>
      <c r="M10" s="988">
        <v>12</v>
      </c>
      <c r="N10" s="1431">
        <f>SUM(I10:M10)</f>
        <v>209</v>
      </c>
      <c r="O10" s="359">
        <v>40</v>
      </c>
      <c r="P10" s="246">
        <v>64</v>
      </c>
      <c r="Q10" s="246">
        <v>109</v>
      </c>
      <c r="R10" s="246">
        <v>51</v>
      </c>
      <c r="S10" s="988">
        <v>39</v>
      </c>
      <c r="T10" s="1428">
        <f>SUM(O10:S10)</f>
        <v>303</v>
      </c>
      <c r="V10" s="16">
        <v>1</v>
      </c>
      <c r="W10" s="17" t="s">
        <v>11</v>
      </c>
      <c r="X10" s="359">
        <f>C10+I10+O10</f>
        <v>373</v>
      </c>
      <c r="Y10" s="246">
        <f t="shared" ref="Y10:AB10" si="0">D10+J10+P10</f>
        <v>283</v>
      </c>
      <c r="Z10" s="246">
        <f t="shared" si="0"/>
        <v>286</v>
      </c>
      <c r="AA10" s="246">
        <f t="shared" si="0"/>
        <v>155</v>
      </c>
      <c r="AB10" s="799">
        <f t="shared" si="0"/>
        <v>63</v>
      </c>
      <c r="AC10" s="710">
        <f>SUM(X10:AB10)</f>
        <v>1160</v>
      </c>
      <c r="AD10" s="359">
        <v>60</v>
      </c>
      <c r="AE10" s="246">
        <v>42</v>
      </c>
      <c r="AF10" s="246">
        <v>35</v>
      </c>
      <c r="AG10" s="246">
        <v>23</v>
      </c>
      <c r="AH10" s="799">
        <v>11</v>
      </c>
      <c r="AI10" s="806">
        <f>SUM(AD10:AH10)</f>
        <v>171</v>
      </c>
      <c r="AJ10" s="817">
        <f>AI10/AC10</f>
        <v>0.14741379310344827</v>
      </c>
      <c r="AK10" s="987"/>
      <c r="AL10" s="987"/>
      <c r="AM10" s="987"/>
      <c r="AN10"/>
      <c r="AO10" s="985"/>
      <c r="AP10" s="985"/>
      <c r="AQ10" s="985"/>
      <c r="AR10" s="985"/>
      <c r="AS10" s="985"/>
      <c r="AT10" s="985"/>
      <c r="AU10"/>
      <c r="AV10" s="985"/>
      <c r="AW10" s="985"/>
      <c r="AX10" s="985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</row>
    <row r="11" spans="1:63" ht="12.9" customHeight="1" x14ac:dyDescent="0.25">
      <c r="A11" s="57">
        <v>2</v>
      </c>
      <c r="B11" s="23" t="s">
        <v>12</v>
      </c>
      <c r="C11" s="445">
        <v>196</v>
      </c>
      <c r="D11" s="64">
        <v>157</v>
      </c>
      <c r="E11" s="64">
        <v>131</v>
      </c>
      <c r="F11" s="64">
        <v>70</v>
      </c>
      <c r="G11" s="65">
        <v>12</v>
      </c>
      <c r="H11" s="1432">
        <f t="shared" ref="H11:H24" si="1">SUM(C11:G11)</f>
        <v>566</v>
      </c>
      <c r="I11" s="445">
        <v>104</v>
      </c>
      <c r="J11" s="64">
        <v>48</v>
      </c>
      <c r="K11" s="64">
        <v>67</v>
      </c>
      <c r="L11" s="64">
        <v>35</v>
      </c>
      <c r="M11" s="65">
        <v>9</v>
      </c>
      <c r="N11" s="1432">
        <f t="shared" ref="N11:N24" si="2">SUM(I11:M11)</f>
        <v>263</v>
      </c>
      <c r="O11" s="445">
        <v>62</v>
      </c>
      <c r="P11" s="64">
        <v>104</v>
      </c>
      <c r="Q11" s="64">
        <v>117</v>
      </c>
      <c r="R11" s="64">
        <v>67</v>
      </c>
      <c r="S11" s="65">
        <v>43</v>
      </c>
      <c r="T11" s="1429">
        <f t="shared" ref="T11:T24" si="3">SUM(O11:S11)</f>
        <v>393</v>
      </c>
      <c r="V11" s="22">
        <v>2</v>
      </c>
      <c r="W11" s="23" t="s">
        <v>12</v>
      </c>
      <c r="X11" s="445">
        <f t="shared" ref="X11:X23" si="4">C11+I11+O11</f>
        <v>362</v>
      </c>
      <c r="Y11" s="64">
        <f t="shared" ref="Y11:Y24" si="5">D11+J11+P11</f>
        <v>309</v>
      </c>
      <c r="Z11" s="64">
        <f t="shared" ref="Z11:Z24" si="6">E11+K11+Q11</f>
        <v>315</v>
      </c>
      <c r="AA11" s="64">
        <f t="shared" ref="AA11:AA24" si="7">F11+L11+R11</f>
        <v>172</v>
      </c>
      <c r="AB11" s="800">
        <f t="shared" ref="AB11:AB24" si="8">G11+M11+S11</f>
        <v>64</v>
      </c>
      <c r="AC11" s="801">
        <f t="shared" ref="AC11:AC24" si="9">SUM(X11:AB11)</f>
        <v>1222</v>
      </c>
      <c r="AD11" s="445">
        <v>57</v>
      </c>
      <c r="AE11" s="64">
        <v>42</v>
      </c>
      <c r="AF11" s="64">
        <v>37</v>
      </c>
      <c r="AG11" s="64">
        <v>19</v>
      </c>
      <c r="AH11" s="800">
        <v>7</v>
      </c>
      <c r="AI11" s="807">
        <f t="shared" ref="AI11:AI24" si="10">SUM(AD11:AH11)</f>
        <v>162</v>
      </c>
      <c r="AJ11" s="818">
        <f t="shared" ref="AJ11:AJ24" si="11">AI11/AC11</f>
        <v>0.132569558101473</v>
      </c>
      <c r="AK11" s="987"/>
      <c r="AL11" s="987"/>
      <c r="AM11" s="987"/>
      <c r="AN11" s="985"/>
      <c r="AO11" s="985"/>
      <c r="AP11" s="985"/>
      <c r="AQ11" s="985"/>
      <c r="AR11" s="985"/>
      <c r="AS11" s="985"/>
      <c r="AT11" s="985"/>
      <c r="AU11"/>
      <c r="AV11" s="985"/>
      <c r="AW11" s="985"/>
      <c r="AX11" s="985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</row>
    <row r="12" spans="1:63" ht="12.9" customHeight="1" x14ac:dyDescent="0.25">
      <c r="A12" s="57">
        <v>3</v>
      </c>
      <c r="B12" s="23" t="s">
        <v>14</v>
      </c>
      <c r="C12" s="445">
        <v>85</v>
      </c>
      <c r="D12" s="64">
        <v>114</v>
      </c>
      <c r="E12" s="64">
        <v>112</v>
      </c>
      <c r="F12" s="64">
        <v>78</v>
      </c>
      <c r="G12" s="65">
        <v>17</v>
      </c>
      <c r="H12" s="1432">
        <f t="shared" si="1"/>
        <v>406</v>
      </c>
      <c r="I12" s="445">
        <v>62</v>
      </c>
      <c r="J12" s="64">
        <v>36</v>
      </c>
      <c r="K12" s="64">
        <v>52</v>
      </c>
      <c r="L12" s="64">
        <v>14</v>
      </c>
      <c r="M12" s="65">
        <v>6</v>
      </c>
      <c r="N12" s="1432">
        <f t="shared" si="2"/>
        <v>170</v>
      </c>
      <c r="O12" s="445">
        <v>52</v>
      </c>
      <c r="P12" s="64">
        <v>78</v>
      </c>
      <c r="Q12" s="64">
        <v>89</v>
      </c>
      <c r="R12" s="64">
        <v>55</v>
      </c>
      <c r="S12" s="65">
        <v>27</v>
      </c>
      <c r="T12" s="1429">
        <f t="shared" si="3"/>
        <v>301</v>
      </c>
      <c r="V12" s="22">
        <v>3</v>
      </c>
      <c r="W12" s="23" t="s">
        <v>14</v>
      </c>
      <c r="X12" s="445">
        <f t="shared" si="4"/>
        <v>199</v>
      </c>
      <c r="Y12" s="64">
        <f t="shared" si="5"/>
        <v>228</v>
      </c>
      <c r="Z12" s="64">
        <f t="shared" si="6"/>
        <v>253</v>
      </c>
      <c r="AA12" s="64">
        <f t="shared" si="7"/>
        <v>147</v>
      </c>
      <c r="AB12" s="800">
        <f t="shared" si="8"/>
        <v>50</v>
      </c>
      <c r="AC12" s="801">
        <f t="shared" si="9"/>
        <v>877</v>
      </c>
      <c r="AD12" s="445">
        <v>66</v>
      </c>
      <c r="AE12" s="64">
        <v>42</v>
      </c>
      <c r="AF12" s="64">
        <v>51</v>
      </c>
      <c r="AG12" s="64">
        <v>20</v>
      </c>
      <c r="AH12" s="800">
        <v>11</v>
      </c>
      <c r="AI12" s="807">
        <f t="shared" si="10"/>
        <v>190</v>
      </c>
      <c r="AJ12" s="818">
        <f t="shared" si="11"/>
        <v>0.21664766248574688</v>
      </c>
      <c r="AK12" s="987"/>
      <c r="AL12" s="987"/>
      <c r="AM12" s="987"/>
      <c r="AN12" s="985"/>
      <c r="AO12" s="985"/>
      <c r="AP12" s="985"/>
      <c r="AQ12" s="985"/>
      <c r="AR12" s="985"/>
      <c r="AS12" s="985"/>
      <c r="AT12" s="985"/>
      <c r="AU12"/>
      <c r="AV12" s="985"/>
      <c r="AW12" s="985"/>
      <c r="AX12" s="985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</row>
    <row r="13" spans="1:63" ht="12.9" customHeight="1" x14ac:dyDescent="0.25">
      <c r="A13" s="57">
        <v>4</v>
      </c>
      <c r="B13" s="23" t="s">
        <v>15</v>
      </c>
      <c r="C13" s="445">
        <v>99</v>
      </c>
      <c r="D13" s="64">
        <v>57</v>
      </c>
      <c r="E13" s="64">
        <v>85</v>
      </c>
      <c r="F13" s="64">
        <v>81</v>
      </c>
      <c r="G13" s="65">
        <v>26</v>
      </c>
      <c r="H13" s="1432">
        <f t="shared" si="1"/>
        <v>348</v>
      </c>
      <c r="I13" s="445">
        <v>77</v>
      </c>
      <c r="J13" s="64">
        <v>33</v>
      </c>
      <c r="K13" s="64">
        <v>22</v>
      </c>
      <c r="L13" s="64">
        <v>19</v>
      </c>
      <c r="M13" s="65">
        <v>7</v>
      </c>
      <c r="N13" s="1432">
        <f t="shared" si="2"/>
        <v>158</v>
      </c>
      <c r="O13" s="445">
        <v>24</v>
      </c>
      <c r="P13" s="64">
        <v>38</v>
      </c>
      <c r="Q13" s="64">
        <v>69</v>
      </c>
      <c r="R13" s="64">
        <v>49</v>
      </c>
      <c r="S13" s="65">
        <v>35</v>
      </c>
      <c r="T13" s="1429">
        <f t="shared" si="3"/>
        <v>215</v>
      </c>
      <c r="V13" s="22">
        <v>4</v>
      </c>
      <c r="W13" s="23" t="s">
        <v>15</v>
      </c>
      <c r="X13" s="445">
        <f t="shared" si="4"/>
        <v>200</v>
      </c>
      <c r="Y13" s="64">
        <f t="shared" si="5"/>
        <v>128</v>
      </c>
      <c r="Z13" s="64">
        <f t="shared" si="6"/>
        <v>176</v>
      </c>
      <c r="AA13" s="64">
        <f t="shared" si="7"/>
        <v>149</v>
      </c>
      <c r="AB13" s="800">
        <f t="shared" si="8"/>
        <v>68</v>
      </c>
      <c r="AC13" s="801">
        <f t="shared" si="9"/>
        <v>721</v>
      </c>
      <c r="AD13" s="445">
        <v>44</v>
      </c>
      <c r="AE13" s="64">
        <v>21</v>
      </c>
      <c r="AF13" s="64">
        <v>24</v>
      </c>
      <c r="AG13" s="64">
        <v>23</v>
      </c>
      <c r="AH13" s="800">
        <v>16</v>
      </c>
      <c r="AI13" s="807">
        <f t="shared" si="10"/>
        <v>128</v>
      </c>
      <c r="AJ13" s="818">
        <f t="shared" si="11"/>
        <v>0.17753120665742025</v>
      </c>
      <c r="AK13" s="987"/>
      <c r="AL13" s="987"/>
      <c r="AM13" s="987"/>
      <c r="AN13" s="985"/>
      <c r="AO13" s="985"/>
      <c r="AP13" s="985"/>
      <c r="AQ13" s="985"/>
      <c r="AR13" s="985"/>
      <c r="AS13" s="985"/>
      <c r="AT13" s="985"/>
      <c r="AU13"/>
      <c r="AV13" s="985"/>
      <c r="AW13" s="985"/>
      <c r="AX13" s="985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</row>
    <row r="14" spans="1:63" ht="12.9" customHeight="1" x14ac:dyDescent="0.25">
      <c r="A14" s="57">
        <v>5</v>
      </c>
      <c r="B14" s="23" t="s">
        <v>16</v>
      </c>
      <c r="C14" s="445">
        <v>159</v>
      </c>
      <c r="D14" s="64">
        <v>95</v>
      </c>
      <c r="E14" s="64">
        <v>130</v>
      </c>
      <c r="F14" s="64">
        <v>161</v>
      </c>
      <c r="G14" s="65">
        <v>74</v>
      </c>
      <c r="H14" s="1432">
        <f t="shared" si="1"/>
        <v>619</v>
      </c>
      <c r="I14" s="445">
        <v>52</v>
      </c>
      <c r="J14" s="64">
        <v>48</v>
      </c>
      <c r="K14" s="64">
        <v>68</v>
      </c>
      <c r="L14" s="64">
        <v>80</v>
      </c>
      <c r="M14" s="65">
        <v>25</v>
      </c>
      <c r="N14" s="1432">
        <f t="shared" si="2"/>
        <v>273</v>
      </c>
      <c r="O14" s="445">
        <v>30</v>
      </c>
      <c r="P14" s="64">
        <v>61</v>
      </c>
      <c r="Q14" s="64">
        <v>109</v>
      </c>
      <c r="R14" s="64">
        <v>124</v>
      </c>
      <c r="S14" s="65">
        <v>62</v>
      </c>
      <c r="T14" s="1429">
        <f t="shared" si="3"/>
        <v>386</v>
      </c>
      <c r="V14" s="22">
        <v>5</v>
      </c>
      <c r="W14" s="23" t="s">
        <v>16</v>
      </c>
      <c r="X14" s="445">
        <f t="shared" si="4"/>
        <v>241</v>
      </c>
      <c r="Y14" s="64">
        <f t="shared" si="5"/>
        <v>204</v>
      </c>
      <c r="Z14" s="64">
        <f t="shared" si="6"/>
        <v>307</v>
      </c>
      <c r="AA14" s="64">
        <f t="shared" si="7"/>
        <v>365</v>
      </c>
      <c r="AB14" s="800">
        <f t="shared" si="8"/>
        <v>161</v>
      </c>
      <c r="AC14" s="801">
        <f t="shared" si="9"/>
        <v>1278</v>
      </c>
      <c r="AD14" s="445">
        <v>62</v>
      </c>
      <c r="AE14" s="64">
        <v>45</v>
      </c>
      <c r="AF14" s="64">
        <v>53</v>
      </c>
      <c r="AG14" s="64">
        <v>60</v>
      </c>
      <c r="AH14" s="800">
        <v>31</v>
      </c>
      <c r="AI14" s="807">
        <f t="shared" si="10"/>
        <v>251</v>
      </c>
      <c r="AJ14" s="818">
        <f t="shared" si="11"/>
        <v>0.19640062597809077</v>
      </c>
      <c r="AK14" s="987"/>
      <c r="AL14" s="987"/>
      <c r="AM14" s="987" t="s">
        <v>13</v>
      </c>
      <c r="AN14" s="985"/>
      <c r="AO14" s="985"/>
      <c r="AP14" s="985"/>
      <c r="AQ14" s="985"/>
      <c r="AR14" s="985"/>
      <c r="AS14" s="985"/>
      <c r="AT14" s="985"/>
      <c r="AU14"/>
      <c r="AV14" s="985"/>
      <c r="AW14" s="985"/>
      <c r="AX14" s="985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</row>
    <row r="15" spans="1:63" ht="12.9" customHeight="1" x14ac:dyDescent="0.25">
      <c r="A15" s="57">
        <v>6</v>
      </c>
      <c r="B15" s="23" t="s">
        <v>17</v>
      </c>
      <c r="C15" s="445">
        <v>58</v>
      </c>
      <c r="D15" s="64">
        <v>60</v>
      </c>
      <c r="E15" s="64">
        <v>119</v>
      </c>
      <c r="F15" s="64">
        <v>140</v>
      </c>
      <c r="G15" s="65">
        <v>74</v>
      </c>
      <c r="H15" s="1432">
        <f t="shared" si="1"/>
        <v>451</v>
      </c>
      <c r="I15" s="445">
        <v>37</v>
      </c>
      <c r="J15" s="64">
        <v>23</v>
      </c>
      <c r="K15" s="64">
        <v>39</v>
      </c>
      <c r="L15" s="64">
        <v>33</v>
      </c>
      <c r="M15" s="65">
        <v>31</v>
      </c>
      <c r="N15" s="1432">
        <f t="shared" si="2"/>
        <v>163</v>
      </c>
      <c r="O15" s="445">
        <v>47</v>
      </c>
      <c r="P15" s="64">
        <v>35</v>
      </c>
      <c r="Q15" s="64">
        <v>69</v>
      </c>
      <c r="R15" s="64">
        <v>78</v>
      </c>
      <c r="S15" s="65">
        <v>54</v>
      </c>
      <c r="T15" s="1429">
        <f t="shared" si="3"/>
        <v>283</v>
      </c>
      <c r="V15" s="22">
        <v>6</v>
      </c>
      <c r="W15" s="23" t="s">
        <v>17</v>
      </c>
      <c r="X15" s="445">
        <f t="shared" si="4"/>
        <v>142</v>
      </c>
      <c r="Y15" s="64">
        <f t="shared" si="5"/>
        <v>118</v>
      </c>
      <c r="Z15" s="64">
        <f t="shared" si="6"/>
        <v>227</v>
      </c>
      <c r="AA15" s="64">
        <f t="shared" si="7"/>
        <v>251</v>
      </c>
      <c r="AB15" s="800">
        <f t="shared" si="8"/>
        <v>159</v>
      </c>
      <c r="AC15" s="801">
        <f t="shared" si="9"/>
        <v>897</v>
      </c>
      <c r="AD15" s="445">
        <v>55</v>
      </c>
      <c r="AE15" s="64">
        <v>35</v>
      </c>
      <c r="AF15" s="64">
        <v>70</v>
      </c>
      <c r="AG15" s="64">
        <v>77</v>
      </c>
      <c r="AH15" s="800">
        <v>67</v>
      </c>
      <c r="AI15" s="807">
        <f t="shared" si="10"/>
        <v>304</v>
      </c>
      <c r="AJ15" s="818">
        <f t="shared" si="11"/>
        <v>0.33890746934225197</v>
      </c>
      <c r="AK15" s="987"/>
      <c r="AL15" s="987"/>
      <c r="AM15" s="987"/>
      <c r="AN15" s="985"/>
      <c r="AO15" s="985"/>
      <c r="AP15" s="985"/>
      <c r="AQ15" s="985"/>
      <c r="AR15" s="985"/>
      <c r="AS15" s="985"/>
      <c r="AT15" s="985"/>
      <c r="AU15"/>
      <c r="AV15" s="985"/>
      <c r="AW15" s="985"/>
      <c r="AX15" s="985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</row>
    <row r="16" spans="1:63" ht="12.9" customHeight="1" x14ac:dyDescent="0.25">
      <c r="A16" s="58">
        <v>7</v>
      </c>
      <c r="B16" s="25" t="s">
        <v>18</v>
      </c>
      <c r="C16" s="445">
        <v>56</v>
      </c>
      <c r="D16" s="64">
        <v>57</v>
      </c>
      <c r="E16" s="64">
        <v>115</v>
      </c>
      <c r="F16" s="64">
        <v>187</v>
      </c>
      <c r="G16" s="65">
        <v>112</v>
      </c>
      <c r="H16" s="1432">
        <f t="shared" si="1"/>
        <v>527</v>
      </c>
      <c r="I16" s="445">
        <v>75</v>
      </c>
      <c r="J16" s="64">
        <v>43</v>
      </c>
      <c r="K16" s="64">
        <v>57</v>
      </c>
      <c r="L16" s="64">
        <v>76</v>
      </c>
      <c r="M16" s="65">
        <v>46</v>
      </c>
      <c r="N16" s="1432">
        <f t="shared" si="2"/>
        <v>297</v>
      </c>
      <c r="O16" s="445">
        <v>61</v>
      </c>
      <c r="P16" s="64">
        <v>53</v>
      </c>
      <c r="Q16" s="64">
        <v>71</v>
      </c>
      <c r="R16" s="64">
        <v>83</v>
      </c>
      <c r="S16" s="65">
        <v>91</v>
      </c>
      <c r="T16" s="1429">
        <f t="shared" si="3"/>
        <v>359</v>
      </c>
      <c r="V16" s="24">
        <v>7</v>
      </c>
      <c r="W16" s="25" t="s">
        <v>18</v>
      </c>
      <c r="X16" s="445">
        <f t="shared" si="4"/>
        <v>192</v>
      </c>
      <c r="Y16" s="64">
        <f t="shared" si="5"/>
        <v>153</v>
      </c>
      <c r="Z16" s="64">
        <f t="shared" si="6"/>
        <v>243</v>
      </c>
      <c r="AA16" s="64">
        <f t="shared" si="7"/>
        <v>346</v>
      </c>
      <c r="AB16" s="800">
        <f t="shared" si="8"/>
        <v>249</v>
      </c>
      <c r="AC16" s="801">
        <f t="shared" si="9"/>
        <v>1183</v>
      </c>
      <c r="AD16" s="445">
        <v>63</v>
      </c>
      <c r="AE16" s="64">
        <v>47</v>
      </c>
      <c r="AF16" s="64">
        <v>54</v>
      </c>
      <c r="AG16" s="64">
        <v>71</v>
      </c>
      <c r="AH16" s="800">
        <v>64</v>
      </c>
      <c r="AI16" s="807">
        <f t="shared" si="10"/>
        <v>299</v>
      </c>
      <c r="AJ16" s="818">
        <f t="shared" si="11"/>
        <v>0.25274725274725274</v>
      </c>
      <c r="AK16" s="987"/>
      <c r="AL16" s="987"/>
      <c r="AM16" s="987"/>
      <c r="AN16" s="985"/>
      <c r="AO16" s="985"/>
      <c r="AP16" s="985"/>
      <c r="AQ16" s="985"/>
      <c r="AR16" s="985"/>
      <c r="AS16" s="985"/>
      <c r="AT16" s="985"/>
      <c r="AU16"/>
      <c r="AV16" s="985"/>
      <c r="AW16" s="985"/>
      <c r="AX16" s="985"/>
    </row>
    <row r="17" spans="1:50" ht="12.9" customHeight="1" x14ac:dyDescent="0.25">
      <c r="A17" s="57">
        <v>8</v>
      </c>
      <c r="B17" s="23" t="s">
        <v>19</v>
      </c>
      <c r="C17" s="445">
        <v>221</v>
      </c>
      <c r="D17" s="64">
        <v>101</v>
      </c>
      <c r="E17" s="64">
        <v>144</v>
      </c>
      <c r="F17" s="64">
        <v>138</v>
      </c>
      <c r="G17" s="65">
        <v>92</v>
      </c>
      <c r="H17" s="1432">
        <f t="shared" si="1"/>
        <v>696</v>
      </c>
      <c r="I17" s="445">
        <v>69</v>
      </c>
      <c r="J17" s="64">
        <v>27</v>
      </c>
      <c r="K17" s="64">
        <v>20</v>
      </c>
      <c r="L17" s="64">
        <v>40</v>
      </c>
      <c r="M17" s="65">
        <v>25</v>
      </c>
      <c r="N17" s="1432">
        <f t="shared" si="2"/>
        <v>181</v>
      </c>
      <c r="O17" s="445">
        <v>92</v>
      </c>
      <c r="P17" s="64">
        <v>53</v>
      </c>
      <c r="Q17" s="64">
        <v>80</v>
      </c>
      <c r="R17" s="64">
        <v>97</v>
      </c>
      <c r="S17" s="65">
        <v>90</v>
      </c>
      <c r="T17" s="1429">
        <f t="shared" si="3"/>
        <v>412</v>
      </c>
      <c r="V17" s="22">
        <v>8</v>
      </c>
      <c r="W17" s="23" t="s">
        <v>19</v>
      </c>
      <c r="X17" s="445">
        <f t="shared" si="4"/>
        <v>382</v>
      </c>
      <c r="Y17" s="64">
        <f t="shared" si="5"/>
        <v>181</v>
      </c>
      <c r="Z17" s="64">
        <f t="shared" si="6"/>
        <v>244</v>
      </c>
      <c r="AA17" s="64">
        <f t="shared" si="7"/>
        <v>275</v>
      </c>
      <c r="AB17" s="800">
        <f t="shared" si="8"/>
        <v>207</v>
      </c>
      <c r="AC17" s="801">
        <f t="shared" si="9"/>
        <v>1289</v>
      </c>
      <c r="AD17" s="445">
        <v>44</v>
      </c>
      <c r="AE17" s="64">
        <v>26</v>
      </c>
      <c r="AF17" s="64">
        <v>18</v>
      </c>
      <c r="AG17" s="64">
        <v>16</v>
      </c>
      <c r="AH17" s="800">
        <v>24</v>
      </c>
      <c r="AI17" s="807">
        <f t="shared" si="10"/>
        <v>128</v>
      </c>
      <c r="AJ17" s="818">
        <f t="shared" si="11"/>
        <v>9.9301784328937159E-2</v>
      </c>
      <c r="AK17" s="987"/>
      <c r="AL17" s="987"/>
      <c r="AM17" s="987"/>
      <c r="AN17" s="985"/>
      <c r="AO17" s="985"/>
      <c r="AP17" s="985"/>
      <c r="AQ17" s="985"/>
      <c r="AR17" s="985"/>
      <c r="AS17" s="985"/>
      <c r="AT17" s="985"/>
      <c r="AU17"/>
      <c r="AV17" s="985"/>
      <c r="AW17" s="985"/>
      <c r="AX17" s="985"/>
    </row>
    <row r="18" spans="1:50" ht="12.9" customHeight="1" x14ac:dyDescent="0.25">
      <c r="A18" s="57">
        <v>9</v>
      </c>
      <c r="B18" s="23" t="s">
        <v>20</v>
      </c>
      <c r="C18" s="445">
        <v>33</v>
      </c>
      <c r="D18" s="64">
        <v>45</v>
      </c>
      <c r="E18" s="64">
        <v>82</v>
      </c>
      <c r="F18" s="64">
        <v>78</v>
      </c>
      <c r="G18" s="65">
        <v>35</v>
      </c>
      <c r="H18" s="1432">
        <f t="shared" si="1"/>
        <v>273</v>
      </c>
      <c r="I18" s="445">
        <v>133</v>
      </c>
      <c r="J18" s="64">
        <v>64</v>
      </c>
      <c r="K18" s="64">
        <v>39</v>
      </c>
      <c r="L18" s="64">
        <v>42</v>
      </c>
      <c r="M18" s="65">
        <v>29</v>
      </c>
      <c r="N18" s="1432">
        <f t="shared" si="2"/>
        <v>307</v>
      </c>
      <c r="O18" s="445">
        <v>67</v>
      </c>
      <c r="P18" s="64">
        <v>52</v>
      </c>
      <c r="Q18" s="64">
        <v>65</v>
      </c>
      <c r="R18" s="64">
        <v>72</v>
      </c>
      <c r="S18" s="65">
        <v>64</v>
      </c>
      <c r="T18" s="1429">
        <f t="shared" si="3"/>
        <v>320</v>
      </c>
      <c r="V18" s="22">
        <v>9</v>
      </c>
      <c r="W18" s="23" t="s">
        <v>20</v>
      </c>
      <c r="X18" s="445">
        <f t="shared" si="4"/>
        <v>233</v>
      </c>
      <c r="Y18" s="64">
        <f t="shared" si="5"/>
        <v>161</v>
      </c>
      <c r="Z18" s="64">
        <f t="shared" si="6"/>
        <v>186</v>
      </c>
      <c r="AA18" s="64">
        <f t="shared" si="7"/>
        <v>192</v>
      </c>
      <c r="AB18" s="800">
        <f t="shared" si="8"/>
        <v>128</v>
      </c>
      <c r="AC18" s="801">
        <f t="shared" si="9"/>
        <v>900</v>
      </c>
      <c r="AD18" s="445">
        <v>57</v>
      </c>
      <c r="AE18" s="64">
        <v>35</v>
      </c>
      <c r="AF18" s="64">
        <v>55</v>
      </c>
      <c r="AG18" s="64">
        <v>49</v>
      </c>
      <c r="AH18" s="800">
        <v>49</v>
      </c>
      <c r="AI18" s="807">
        <f t="shared" si="10"/>
        <v>245</v>
      </c>
      <c r="AJ18" s="818">
        <f t="shared" si="11"/>
        <v>0.2722222222222222</v>
      </c>
      <c r="AK18" s="987"/>
      <c r="AL18" s="987"/>
      <c r="AM18" s="987"/>
      <c r="AN18" s="985"/>
      <c r="AO18" s="985"/>
      <c r="AP18" s="985"/>
      <c r="AQ18" s="985"/>
      <c r="AR18" s="985"/>
      <c r="AS18" s="985"/>
      <c r="AT18" s="985"/>
      <c r="AU18"/>
      <c r="AV18" s="985"/>
      <c r="AW18" s="985"/>
      <c r="AX18" s="985"/>
    </row>
    <row r="19" spans="1:50" ht="12.9" customHeight="1" x14ac:dyDescent="0.25">
      <c r="A19" s="57">
        <v>10</v>
      </c>
      <c r="B19" s="23" t="s">
        <v>21</v>
      </c>
      <c r="C19" s="445">
        <v>103</v>
      </c>
      <c r="D19" s="64">
        <v>83</v>
      </c>
      <c r="E19" s="64">
        <v>74</v>
      </c>
      <c r="F19" s="64">
        <v>69</v>
      </c>
      <c r="G19" s="65">
        <v>26</v>
      </c>
      <c r="H19" s="1432">
        <f t="shared" si="1"/>
        <v>355</v>
      </c>
      <c r="I19" s="445">
        <v>56</v>
      </c>
      <c r="J19" s="64">
        <v>42</v>
      </c>
      <c r="K19" s="64">
        <v>62</v>
      </c>
      <c r="L19" s="64">
        <v>59</v>
      </c>
      <c r="M19" s="65">
        <v>14</v>
      </c>
      <c r="N19" s="1432">
        <f t="shared" si="2"/>
        <v>233</v>
      </c>
      <c r="O19" s="445">
        <v>48</v>
      </c>
      <c r="P19" s="64">
        <v>62</v>
      </c>
      <c r="Q19" s="64">
        <v>91</v>
      </c>
      <c r="R19" s="64">
        <v>77</v>
      </c>
      <c r="S19" s="65">
        <v>47</v>
      </c>
      <c r="T19" s="1429">
        <f t="shared" si="3"/>
        <v>325</v>
      </c>
      <c r="U19" s="2" t="s">
        <v>13</v>
      </c>
      <c r="V19" s="22">
        <v>10</v>
      </c>
      <c r="W19" s="23" t="s">
        <v>21</v>
      </c>
      <c r="X19" s="445">
        <f t="shared" si="4"/>
        <v>207</v>
      </c>
      <c r="Y19" s="64">
        <f t="shared" si="5"/>
        <v>187</v>
      </c>
      <c r="Z19" s="64">
        <f t="shared" si="6"/>
        <v>227</v>
      </c>
      <c r="AA19" s="64">
        <f t="shared" si="7"/>
        <v>205</v>
      </c>
      <c r="AB19" s="800">
        <f t="shared" si="8"/>
        <v>87</v>
      </c>
      <c r="AC19" s="801">
        <f t="shared" si="9"/>
        <v>913</v>
      </c>
      <c r="AD19" s="445">
        <v>55</v>
      </c>
      <c r="AE19" s="64">
        <v>41</v>
      </c>
      <c r="AF19" s="64">
        <v>44</v>
      </c>
      <c r="AG19" s="64">
        <v>43</v>
      </c>
      <c r="AH19" s="800">
        <v>11</v>
      </c>
      <c r="AI19" s="807">
        <f t="shared" si="10"/>
        <v>194</v>
      </c>
      <c r="AJ19" s="818">
        <f t="shared" si="11"/>
        <v>0.21248630887185105</v>
      </c>
      <c r="AK19" s="987"/>
      <c r="AL19" s="987"/>
      <c r="AM19" s="987"/>
      <c r="AN19" s="985"/>
      <c r="AO19" s="985"/>
      <c r="AP19" s="985"/>
      <c r="AQ19" s="985"/>
      <c r="AR19" s="985"/>
      <c r="AS19" s="985"/>
      <c r="AT19" s="985"/>
      <c r="AU19"/>
      <c r="AV19" s="985"/>
      <c r="AW19" s="985"/>
      <c r="AX19" s="985"/>
    </row>
    <row r="20" spans="1:50" ht="12.9" customHeight="1" x14ac:dyDescent="0.25">
      <c r="A20" s="57">
        <v>11</v>
      </c>
      <c r="B20" s="23" t="s">
        <v>22</v>
      </c>
      <c r="C20" s="445">
        <v>101</v>
      </c>
      <c r="D20" s="64">
        <v>91</v>
      </c>
      <c r="E20" s="64">
        <v>114</v>
      </c>
      <c r="F20" s="64">
        <v>81</v>
      </c>
      <c r="G20" s="65">
        <v>28</v>
      </c>
      <c r="H20" s="1432">
        <f t="shared" si="1"/>
        <v>415</v>
      </c>
      <c r="I20" s="445">
        <v>45</v>
      </c>
      <c r="J20" s="64">
        <v>30</v>
      </c>
      <c r="K20" s="64">
        <v>47</v>
      </c>
      <c r="L20" s="64">
        <v>57</v>
      </c>
      <c r="M20" s="65">
        <v>23</v>
      </c>
      <c r="N20" s="1432">
        <f t="shared" si="2"/>
        <v>202</v>
      </c>
      <c r="O20" s="445">
        <v>45</v>
      </c>
      <c r="P20" s="64">
        <v>48</v>
      </c>
      <c r="Q20" s="64">
        <v>61</v>
      </c>
      <c r="R20" s="64">
        <v>65</v>
      </c>
      <c r="S20" s="65">
        <v>36</v>
      </c>
      <c r="T20" s="1429">
        <f t="shared" si="3"/>
        <v>255</v>
      </c>
      <c r="V20" s="22">
        <v>11</v>
      </c>
      <c r="W20" s="23" t="s">
        <v>22</v>
      </c>
      <c r="X20" s="445">
        <f t="shared" si="4"/>
        <v>191</v>
      </c>
      <c r="Y20" s="64">
        <f t="shared" si="5"/>
        <v>169</v>
      </c>
      <c r="Z20" s="64">
        <f t="shared" si="6"/>
        <v>222</v>
      </c>
      <c r="AA20" s="64">
        <f t="shared" si="7"/>
        <v>203</v>
      </c>
      <c r="AB20" s="800">
        <f t="shared" si="8"/>
        <v>87</v>
      </c>
      <c r="AC20" s="801">
        <f t="shared" si="9"/>
        <v>872</v>
      </c>
      <c r="AD20" s="445">
        <v>55</v>
      </c>
      <c r="AE20" s="64">
        <v>31</v>
      </c>
      <c r="AF20" s="64">
        <v>33</v>
      </c>
      <c r="AG20" s="64">
        <v>39</v>
      </c>
      <c r="AH20" s="800">
        <v>14</v>
      </c>
      <c r="AI20" s="807">
        <f t="shared" si="10"/>
        <v>172</v>
      </c>
      <c r="AJ20" s="818">
        <f t="shared" si="11"/>
        <v>0.19724770642201836</v>
      </c>
      <c r="AK20" s="987"/>
      <c r="AL20" s="987"/>
      <c r="AM20" s="987"/>
      <c r="AN20" s="985"/>
      <c r="AO20" s="985" t="s">
        <v>13</v>
      </c>
      <c r="AP20" s="985"/>
      <c r="AQ20" s="985"/>
      <c r="AR20" s="985"/>
      <c r="AS20" s="985"/>
      <c r="AT20" s="985"/>
      <c r="AU20"/>
      <c r="AV20" s="985"/>
      <c r="AW20" s="985"/>
      <c r="AX20" s="985"/>
    </row>
    <row r="21" spans="1:50" ht="12.9" customHeight="1" x14ac:dyDescent="0.25">
      <c r="A21" s="57">
        <v>12</v>
      </c>
      <c r="B21" s="23" t="s">
        <v>23</v>
      </c>
      <c r="C21" s="445">
        <v>202</v>
      </c>
      <c r="D21" s="64">
        <v>158</v>
      </c>
      <c r="E21" s="64">
        <v>152</v>
      </c>
      <c r="F21" s="64">
        <v>94</v>
      </c>
      <c r="G21" s="65">
        <v>32</v>
      </c>
      <c r="H21" s="1432">
        <f t="shared" si="1"/>
        <v>638</v>
      </c>
      <c r="I21" s="445">
        <v>72</v>
      </c>
      <c r="J21" s="64">
        <v>51</v>
      </c>
      <c r="K21" s="64">
        <v>89</v>
      </c>
      <c r="L21" s="64">
        <v>100</v>
      </c>
      <c r="M21" s="65">
        <v>45</v>
      </c>
      <c r="N21" s="1432">
        <f t="shared" si="2"/>
        <v>357</v>
      </c>
      <c r="O21" s="445">
        <v>67</v>
      </c>
      <c r="P21" s="64">
        <v>84</v>
      </c>
      <c r="Q21" s="64">
        <v>102</v>
      </c>
      <c r="R21" s="64">
        <v>100</v>
      </c>
      <c r="S21" s="65">
        <v>74</v>
      </c>
      <c r="T21" s="1429">
        <f t="shared" si="3"/>
        <v>427</v>
      </c>
      <c r="U21" s="2" t="s">
        <v>13</v>
      </c>
      <c r="V21" s="22">
        <v>12</v>
      </c>
      <c r="W21" s="23" t="s">
        <v>23</v>
      </c>
      <c r="X21" s="445">
        <f t="shared" si="4"/>
        <v>341</v>
      </c>
      <c r="Y21" s="64">
        <f t="shared" si="5"/>
        <v>293</v>
      </c>
      <c r="Z21" s="64">
        <f t="shared" si="6"/>
        <v>343</v>
      </c>
      <c r="AA21" s="64">
        <f t="shared" si="7"/>
        <v>294</v>
      </c>
      <c r="AB21" s="800">
        <f t="shared" si="8"/>
        <v>151</v>
      </c>
      <c r="AC21" s="801">
        <f t="shared" si="9"/>
        <v>1422</v>
      </c>
      <c r="AD21" s="445">
        <v>88</v>
      </c>
      <c r="AE21" s="64">
        <v>62</v>
      </c>
      <c r="AF21" s="64">
        <v>73</v>
      </c>
      <c r="AG21" s="64">
        <v>67</v>
      </c>
      <c r="AH21" s="800">
        <v>45</v>
      </c>
      <c r="AI21" s="807">
        <f t="shared" si="10"/>
        <v>335</v>
      </c>
      <c r="AJ21" s="818">
        <f t="shared" si="11"/>
        <v>0.23558368495077356</v>
      </c>
      <c r="AK21" s="987"/>
      <c r="AL21" s="987"/>
      <c r="AM21" s="987"/>
      <c r="AN21" s="985"/>
      <c r="AO21" s="985"/>
      <c r="AP21" s="985"/>
      <c r="AQ21" s="985"/>
      <c r="AR21" s="985"/>
      <c r="AS21" s="985"/>
      <c r="AT21" s="985"/>
      <c r="AU21"/>
      <c r="AV21" s="985"/>
      <c r="AW21" s="985"/>
      <c r="AX21" s="985"/>
    </row>
    <row r="22" spans="1:50" ht="12.9" customHeight="1" x14ac:dyDescent="0.25">
      <c r="A22" s="57">
        <v>13</v>
      </c>
      <c r="B22" s="23" t="s">
        <v>24</v>
      </c>
      <c r="C22" s="445">
        <v>93</v>
      </c>
      <c r="D22" s="64">
        <v>94</v>
      </c>
      <c r="E22" s="64">
        <v>87</v>
      </c>
      <c r="F22" s="64">
        <v>147</v>
      </c>
      <c r="G22" s="65">
        <v>72</v>
      </c>
      <c r="H22" s="1432">
        <f t="shared" si="1"/>
        <v>493</v>
      </c>
      <c r="I22" s="445">
        <v>75</v>
      </c>
      <c r="J22" s="64">
        <v>49</v>
      </c>
      <c r="K22" s="64">
        <v>74</v>
      </c>
      <c r="L22" s="64">
        <v>105</v>
      </c>
      <c r="M22" s="65">
        <v>67</v>
      </c>
      <c r="N22" s="1432">
        <f t="shared" si="2"/>
        <v>370</v>
      </c>
      <c r="O22" s="445">
        <v>94</v>
      </c>
      <c r="P22" s="64">
        <v>97</v>
      </c>
      <c r="Q22" s="64">
        <v>85</v>
      </c>
      <c r="R22" s="64">
        <v>144</v>
      </c>
      <c r="S22" s="65">
        <v>158</v>
      </c>
      <c r="T22" s="1429">
        <f t="shared" si="3"/>
        <v>578</v>
      </c>
      <c r="V22" s="22">
        <v>13</v>
      </c>
      <c r="W22" s="23" t="s">
        <v>24</v>
      </c>
      <c r="X22" s="445">
        <f t="shared" si="4"/>
        <v>262</v>
      </c>
      <c r="Y22" s="64">
        <f t="shared" si="5"/>
        <v>240</v>
      </c>
      <c r="Z22" s="64">
        <f t="shared" si="6"/>
        <v>246</v>
      </c>
      <c r="AA22" s="64">
        <f t="shared" si="7"/>
        <v>396</v>
      </c>
      <c r="AB22" s="800">
        <f t="shared" si="8"/>
        <v>297</v>
      </c>
      <c r="AC22" s="801">
        <f t="shared" si="9"/>
        <v>1441</v>
      </c>
      <c r="AD22" s="445">
        <v>78</v>
      </c>
      <c r="AE22" s="64">
        <v>50</v>
      </c>
      <c r="AF22" s="64">
        <v>53</v>
      </c>
      <c r="AG22" s="64">
        <v>73</v>
      </c>
      <c r="AH22" s="800">
        <v>66</v>
      </c>
      <c r="AI22" s="807">
        <f t="shared" si="10"/>
        <v>320</v>
      </c>
      <c r="AJ22" s="818">
        <f t="shared" si="11"/>
        <v>0.2220680083275503</v>
      </c>
      <c r="AK22" s="987"/>
      <c r="AL22" s="987"/>
      <c r="AM22" s="987"/>
      <c r="AN22" s="985"/>
      <c r="AO22" s="985"/>
      <c r="AP22" s="985"/>
      <c r="AQ22" s="985"/>
      <c r="AR22" s="985"/>
      <c r="AS22" s="985"/>
      <c r="AT22" s="985"/>
      <c r="AU22"/>
      <c r="AV22" s="985"/>
      <c r="AW22" s="985"/>
      <c r="AX22" s="985"/>
    </row>
    <row r="23" spans="1:50" ht="12.9" customHeight="1" x14ac:dyDescent="0.25">
      <c r="A23" s="57">
        <v>14</v>
      </c>
      <c r="B23" s="23" t="s">
        <v>25</v>
      </c>
      <c r="C23" s="445">
        <v>113</v>
      </c>
      <c r="D23" s="64">
        <v>108</v>
      </c>
      <c r="E23" s="64">
        <v>147</v>
      </c>
      <c r="F23" s="64">
        <v>142</v>
      </c>
      <c r="G23" s="65">
        <v>75</v>
      </c>
      <c r="H23" s="1432">
        <f t="shared" si="1"/>
        <v>585</v>
      </c>
      <c r="I23" s="445">
        <v>84</v>
      </c>
      <c r="J23" s="64">
        <v>52</v>
      </c>
      <c r="K23" s="64">
        <v>80</v>
      </c>
      <c r="L23" s="64">
        <v>82</v>
      </c>
      <c r="M23" s="65">
        <v>53</v>
      </c>
      <c r="N23" s="1432">
        <f t="shared" si="2"/>
        <v>351</v>
      </c>
      <c r="O23" s="445">
        <v>44</v>
      </c>
      <c r="P23" s="64">
        <v>56</v>
      </c>
      <c r="Q23" s="64">
        <v>88</v>
      </c>
      <c r="R23" s="64">
        <v>136</v>
      </c>
      <c r="S23" s="65">
        <v>144</v>
      </c>
      <c r="T23" s="1429">
        <f t="shared" si="3"/>
        <v>468</v>
      </c>
      <c r="V23" s="22">
        <v>14</v>
      </c>
      <c r="W23" s="23" t="s">
        <v>25</v>
      </c>
      <c r="X23" s="445">
        <f t="shared" si="4"/>
        <v>241</v>
      </c>
      <c r="Y23" s="64">
        <f t="shared" si="5"/>
        <v>216</v>
      </c>
      <c r="Z23" s="64">
        <f t="shared" si="6"/>
        <v>315</v>
      </c>
      <c r="AA23" s="64">
        <f t="shared" si="7"/>
        <v>360</v>
      </c>
      <c r="AB23" s="800">
        <f t="shared" si="8"/>
        <v>272</v>
      </c>
      <c r="AC23" s="801">
        <f t="shared" si="9"/>
        <v>1404</v>
      </c>
      <c r="AD23" s="445">
        <v>39</v>
      </c>
      <c r="AE23" s="64">
        <v>41</v>
      </c>
      <c r="AF23" s="64">
        <v>96</v>
      </c>
      <c r="AG23" s="64">
        <v>118</v>
      </c>
      <c r="AH23" s="800">
        <v>99</v>
      </c>
      <c r="AI23" s="807">
        <f t="shared" si="10"/>
        <v>393</v>
      </c>
      <c r="AJ23" s="818">
        <f t="shared" si="11"/>
        <v>0.27991452991452992</v>
      </c>
      <c r="AK23" s="987"/>
      <c r="AL23" s="987"/>
      <c r="AM23" s="987"/>
      <c r="AN23" s="985"/>
      <c r="AO23" s="985"/>
      <c r="AP23" s="985"/>
      <c r="AQ23" s="985"/>
      <c r="AR23" s="985"/>
      <c r="AS23" s="985"/>
      <c r="AT23" s="985"/>
      <c r="AU23"/>
      <c r="AV23" s="985"/>
      <c r="AW23" s="985"/>
      <c r="AX23" s="985"/>
    </row>
    <row r="24" spans="1:50" ht="14.25" customHeight="1" thickBot="1" x14ac:dyDescent="0.3">
      <c r="A24" s="63">
        <v>15</v>
      </c>
      <c r="B24" s="27" t="s">
        <v>26</v>
      </c>
      <c r="C24" s="446">
        <v>129</v>
      </c>
      <c r="D24" s="66">
        <v>119</v>
      </c>
      <c r="E24" s="66">
        <v>117</v>
      </c>
      <c r="F24" s="66">
        <v>75</v>
      </c>
      <c r="G24" s="67">
        <v>15</v>
      </c>
      <c r="H24" s="1433">
        <f t="shared" si="1"/>
        <v>455</v>
      </c>
      <c r="I24" s="446">
        <v>67</v>
      </c>
      <c r="J24" s="66">
        <v>39</v>
      </c>
      <c r="K24" s="66">
        <v>33</v>
      </c>
      <c r="L24" s="66">
        <v>21</v>
      </c>
      <c r="M24" s="67">
        <v>4</v>
      </c>
      <c r="N24" s="1433">
        <f t="shared" si="2"/>
        <v>164</v>
      </c>
      <c r="O24" s="446">
        <v>89</v>
      </c>
      <c r="P24" s="66">
        <v>56</v>
      </c>
      <c r="Q24" s="66">
        <v>67</v>
      </c>
      <c r="R24" s="66">
        <v>39</v>
      </c>
      <c r="S24" s="67">
        <v>29</v>
      </c>
      <c r="T24" s="1430">
        <f t="shared" si="3"/>
        <v>280</v>
      </c>
      <c r="V24" s="26">
        <v>15</v>
      </c>
      <c r="W24" s="27" t="s">
        <v>26</v>
      </c>
      <c r="X24" s="722">
        <f>C24+I24+O24</f>
        <v>285</v>
      </c>
      <c r="Y24" s="723">
        <f t="shared" si="5"/>
        <v>214</v>
      </c>
      <c r="Z24" s="723">
        <f t="shared" si="6"/>
        <v>217</v>
      </c>
      <c r="AA24" s="723">
        <f t="shared" si="7"/>
        <v>135</v>
      </c>
      <c r="AB24" s="802">
        <f t="shared" si="8"/>
        <v>48</v>
      </c>
      <c r="AC24" s="803">
        <f t="shared" si="9"/>
        <v>899</v>
      </c>
      <c r="AD24" s="722">
        <v>103</v>
      </c>
      <c r="AE24" s="723">
        <v>43</v>
      </c>
      <c r="AF24" s="723">
        <v>33</v>
      </c>
      <c r="AG24" s="723">
        <v>17</v>
      </c>
      <c r="AH24" s="802">
        <v>12</v>
      </c>
      <c r="AI24" s="808">
        <f t="shared" si="10"/>
        <v>208</v>
      </c>
      <c r="AJ24" s="819">
        <f t="shared" si="11"/>
        <v>0.23136818687430477</v>
      </c>
      <c r="AK24" s="987"/>
      <c r="AL24" s="1682"/>
      <c r="AM24" s="1682"/>
      <c r="AN24" s="985"/>
      <c r="AO24" s="985"/>
      <c r="AP24" s="985"/>
      <c r="AQ24" s="985"/>
      <c r="AR24" s="985"/>
      <c r="AS24" s="985"/>
      <c r="AT24" s="985"/>
      <c r="AU24"/>
      <c r="AV24" s="985"/>
      <c r="AW24" s="985"/>
      <c r="AX24" s="985"/>
    </row>
    <row r="25" spans="1:50" s="29" customFormat="1" ht="14.25" customHeight="1" thickBot="1" x14ac:dyDescent="0.3">
      <c r="A25" s="290" t="s">
        <v>59</v>
      </c>
      <c r="B25" s="720" t="s">
        <v>569</v>
      </c>
      <c r="C25" s="888">
        <f>SUM(C10:C24)</f>
        <v>1916</v>
      </c>
      <c r="D25" s="889">
        <f t="shared" ref="D25" si="12">SUM(D10:D24)</f>
        <v>1513</v>
      </c>
      <c r="E25" s="889">
        <f t="shared" ref="E25" si="13">SUM(E10:E24)</f>
        <v>1738</v>
      </c>
      <c r="F25" s="889">
        <f t="shared" ref="F25" si="14">SUM(F10:F24)</f>
        <v>1606</v>
      </c>
      <c r="G25" s="890">
        <f t="shared" ref="G25" si="15">SUM(G10:G24)</f>
        <v>702</v>
      </c>
      <c r="H25" s="804">
        <f t="shared" ref="H25" si="16">SUM(H10:H24)</f>
        <v>7475</v>
      </c>
      <c r="I25" s="888">
        <f>SUM(I10:I24)</f>
        <v>1073</v>
      </c>
      <c r="J25" s="889">
        <f t="shared" ref="J25:N25" si="17">SUM(J10:J24)</f>
        <v>630</v>
      </c>
      <c r="K25" s="889">
        <f t="shared" si="17"/>
        <v>797</v>
      </c>
      <c r="L25" s="889">
        <f t="shared" si="17"/>
        <v>802</v>
      </c>
      <c r="M25" s="890">
        <f t="shared" si="17"/>
        <v>396</v>
      </c>
      <c r="N25" s="804">
        <f t="shared" si="17"/>
        <v>3698</v>
      </c>
      <c r="O25" s="888">
        <f>SUM(O10:O24)</f>
        <v>862</v>
      </c>
      <c r="P25" s="889">
        <f t="shared" ref="P25" si="18">SUM(P10:P24)</f>
        <v>941</v>
      </c>
      <c r="Q25" s="889">
        <f t="shared" ref="Q25" si="19">SUM(Q10:Q24)</f>
        <v>1272</v>
      </c>
      <c r="R25" s="889">
        <f t="shared" ref="R25" si="20">SUM(R10:R24)</f>
        <v>1237</v>
      </c>
      <c r="S25" s="890">
        <f t="shared" ref="S25" si="21">SUM(S10:S24)</f>
        <v>993</v>
      </c>
      <c r="T25" s="804">
        <f t="shared" ref="T25" si="22">SUM(T10:T24)</f>
        <v>5305</v>
      </c>
      <c r="U25" s="824"/>
      <c r="V25" s="290" t="s">
        <v>59</v>
      </c>
      <c r="W25" s="720" t="s">
        <v>569</v>
      </c>
      <c r="X25" s="721">
        <f>SUM(X10:X24)</f>
        <v>3851</v>
      </c>
      <c r="Y25" s="80">
        <f t="shared" ref="Y25" si="23">SUM(Y10:Y24)</f>
        <v>3084</v>
      </c>
      <c r="Z25" s="80">
        <f t="shared" ref="Z25" si="24">SUM(Z10:Z24)</f>
        <v>3807</v>
      </c>
      <c r="AA25" s="80">
        <f t="shared" ref="AA25" si="25">SUM(AA10:AA24)</f>
        <v>3645</v>
      </c>
      <c r="AB25" s="81">
        <f t="shared" ref="AB25" si="26">SUM(AB10:AB24)</f>
        <v>2091</v>
      </c>
      <c r="AC25" s="1434">
        <f t="shared" ref="AC25" si="27">SUM(AC10:AC24)</f>
        <v>16478</v>
      </c>
      <c r="AD25" s="798">
        <f>SUM(AD10:AD24)</f>
        <v>926</v>
      </c>
      <c r="AE25" s="724">
        <f t="shared" ref="AE25" si="28">SUM(AE10:AE24)</f>
        <v>603</v>
      </c>
      <c r="AF25" s="724">
        <f t="shared" ref="AF25" si="29">SUM(AF10:AF24)</f>
        <v>729</v>
      </c>
      <c r="AG25" s="724">
        <f t="shared" ref="AG25" si="30">SUM(AG10:AG24)</f>
        <v>715</v>
      </c>
      <c r="AH25" s="427">
        <f t="shared" ref="AH25" si="31">SUM(AH10:AH24)</f>
        <v>527</v>
      </c>
      <c r="AI25" s="809">
        <f t="shared" ref="AI25" si="32">SUM(AI10:AI24)</f>
        <v>3500</v>
      </c>
      <c r="AJ25" s="820">
        <f>AI25/AC25</f>
        <v>0.21240441801189464</v>
      </c>
      <c r="AK25" s="987"/>
      <c r="AL25" s="1682"/>
      <c r="AM25" s="987"/>
      <c r="AN25" s="985"/>
      <c r="AO25" s="985"/>
      <c r="AP25" s="985"/>
      <c r="AQ25" s="985"/>
      <c r="AR25" s="985"/>
      <c r="AS25" s="985"/>
      <c r="AT25" s="985"/>
      <c r="AU25"/>
      <c r="AV25" s="985"/>
    </row>
    <row r="26" spans="1:50" s="29" customFormat="1" ht="14.25" customHeight="1" x14ac:dyDescent="0.25">
      <c r="A26" s="118" t="s">
        <v>59</v>
      </c>
      <c r="B26" s="1423" t="s">
        <v>482</v>
      </c>
      <c r="C26" s="425">
        <v>1927</v>
      </c>
      <c r="D26" s="295">
        <v>1486</v>
      </c>
      <c r="E26" s="295">
        <v>1702</v>
      </c>
      <c r="F26" s="295">
        <v>1593</v>
      </c>
      <c r="G26" s="294">
        <v>704</v>
      </c>
      <c r="H26" s="805">
        <v>7412</v>
      </c>
      <c r="I26" s="359">
        <v>1069</v>
      </c>
      <c r="J26" s="246">
        <v>639</v>
      </c>
      <c r="K26" s="246">
        <v>814</v>
      </c>
      <c r="L26" s="246">
        <v>808</v>
      </c>
      <c r="M26" s="988">
        <v>399</v>
      </c>
      <c r="N26" s="805">
        <v>3729</v>
      </c>
      <c r="O26" s="359">
        <v>861</v>
      </c>
      <c r="P26" s="246">
        <v>931</v>
      </c>
      <c r="Q26" s="246">
        <v>1252</v>
      </c>
      <c r="R26" s="246">
        <v>1228</v>
      </c>
      <c r="S26" s="988">
        <v>991</v>
      </c>
      <c r="T26" s="805">
        <v>5263</v>
      </c>
      <c r="U26" s="632"/>
      <c r="V26" s="118" t="s">
        <v>59</v>
      </c>
      <c r="W26" s="1423" t="s">
        <v>482</v>
      </c>
      <c r="X26" s="359">
        <v>3857</v>
      </c>
      <c r="Y26" s="246">
        <v>3056</v>
      </c>
      <c r="Z26" s="246">
        <v>3768</v>
      </c>
      <c r="AA26" s="246">
        <v>3629</v>
      </c>
      <c r="AB26" s="988">
        <v>2094</v>
      </c>
      <c r="AC26" s="805">
        <v>16404</v>
      </c>
      <c r="AD26" s="1424">
        <v>872</v>
      </c>
      <c r="AE26" s="1425">
        <v>612</v>
      </c>
      <c r="AF26" s="1425">
        <v>687</v>
      </c>
      <c r="AG26" s="1425">
        <v>744</v>
      </c>
      <c r="AH26" s="1426">
        <v>561</v>
      </c>
      <c r="AI26" s="862">
        <v>3476</v>
      </c>
      <c r="AJ26" s="1427">
        <v>0.21189953669836625</v>
      </c>
      <c r="AK26" s="987"/>
      <c r="AL26" s="1682"/>
      <c r="AM26" s="987"/>
      <c r="AN26" s="985"/>
      <c r="AO26" s="985"/>
      <c r="AP26" s="985"/>
      <c r="AQ26" s="985"/>
      <c r="AR26" s="985"/>
      <c r="AS26" s="985"/>
      <c r="AT26" s="985"/>
      <c r="AU26"/>
      <c r="AV26" s="985"/>
    </row>
    <row r="27" spans="1:50" s="29" customFormat="1" ht="14.25" customHeight="1" x14ac:dyDescent="0.25">
      <c r="A27" s="296" t="s">
        <v>59</v>
      </c>
      <c r="B27" s="744" t="s">
        <v>102</v>
      </c>
      <c r="C27" s="425">
        <v>2018</v>
      </c>
      <c r="D27" s="295">
        <v>1533</v>
      </c>
      <c r="E27" s="295">
        <v>1776</v>
      </c>
      <c r="F27" s="295">
        <v>1551</v>
      </c>
      <c r="G27" s="294">
        <v>655</v>
      </c>
      <c r="H27" s="805">
        <v>7533</v>
      </c>
      <c r="I27" s="425">
        <v>999</v>
      </c>
      <c r="J27" s="295">
        <v>608</v>
      </c>
      <c r="K27" s="295">
        <v>773</v>
      </c>
      <c r="L27" s="295">
        <v>877</v>
      </c>
      <c r="M27" s="294">
        <v>420</v>
      </c>
      <c r="N27" s="805">
        <v>3677</v>
      </c>
      <c r="O27" s="425">
        <v>893</v>
      </c>
      <c r="P27" s="295">
        <v>926</v>
      </c>
      <c r="Q27" s="295">
        <v>1284</v>
      </c>
      <c r="R27" s="295">
        <v>1277</v>
      </c>
      <c r="S27" s="294">
        <v>1034</v>
      </c>
      <c r="T27" s="805">
        <v>5414</v>
      </c>
      <c r="U27" s="632"/>
      <c r="V27" s="296" t="s">
        <v>59</v>
      </c>
      <c r="W27" s="744" t="s">
        <v>102</v>
      </c>
      <c r="X27" s="425">
        <v>3910</v>
      </c>
      <c r="Y27" s="295">
        <v>3067</v>
      </c>
      <c r="Z27" s="295">
        <v>3833</v>
      </c>
      <c r="AA27" s="295">
        <v>3705</v>
      </c>
      <c r="AB27" s="294">
        <v>2109</v>
      </c>
      <c r="AC27" s="805">
        <v>16624</v>
      </c>
      <c r="AD27" s="860">
        <v>836</v>
      </c>
      <c r="AE27" s="861">
        <v>562</v>
      </c>
      <c r="AF27" s="861">
        <v>665</v>
      </c>
      <c r="AG27" s="861">
        <v>777</v>
      </c>
      <c r="AH27" s="426">
        <v>590</v>
      </c>
      <c r="AI27" s="862">
        <v>3430</v>
      </c>
      <c r="AJ27" s="745">
        <v>0.20632820019249279</v>
      </c>
      <c r="AK27" s="987"/>
      <c r="AL27" s="1682"/>
      <c r="AM27" s="987"/>
      <c r="AN27" s="985"/>
      <c r="AO27" s="985"/>
      <c r="AP27" s="985"/>
      <c r="AQ27" s="985"/>
      <c r="AR27" s="985"/>
      <c r="AS27" s="985"/>
      <c r="AT27" s="985"/>
      <c r="AU27"/>
      <c r="AV27" s="985"/>
    </row>
    <row r="28" spans="1:50" ht="14.25" customHeight="1" x14ac:dyDescent="0.25">
      <c r="A28" s="296" t="s">
        <v>59</v>
      </c>
      <c r="B28" s="744" t="s">
        <v>103</v>
      </c>
      <c r="C28" s="425">
        <v>1864</v>
      </c>
      <c r="D28" s="295">
        <v>1492</v>
      </c>
      <c r="E28" s="295">
        <v>1659</v>
      </c>
      <c r="F28" s="295">
        <v>1489</v>
      </c>
      <c r="G28" s="294">
        <v>641</v>
      </c>
      <c r="H28" s="805">
        <v>7145</v>
      </c>
      <c r="I28" s="425">
        <v>968</v>
      </c>
      <c r="J28" s="295">
        <v>622</v>
      </c>
      <c r="K28" s="295">
        <v>803</v>
      </c>
      <c r="L28" s="295">
        <v>959</v>
      </c>
      <c r="M28" s="294">
        <v>432</v>
      </c>
      <c r="N28" s="805">
        <v>3784</v>
      </c>
      <c r="O28" s="425">
        <v>867</v>
      </c>
      <c r="P28" s="295">
        <v>913</v>
      </c>
      <c r="Q28" s="295">
        <v>1227</v>
      </c>
      <c r="R28" s="295">
        <v>1347</v>
      </c>
      <c r="S28" s="294">
        <v>1031</v>
      </c>
      <c r="T28" s="805">
        <v>5385</v>
      </c>
      <c r="U28" s="632"/>
      <c r="V28" s="296" t="s">
        <v>59</v>
      </c>
      <c r="W28" s="744" t="s">
        <v>103</v>
      </c>
      <c r="X28" s="425">
        <v>3699</v>
      </c>
      <c r="Y28" s="295">
        <v>3027</v>
      </c>
      <c r="Z28" s="295">
        <v>3689</v>
      </c>
      <c r="AA28" s="295">
        <v>3795</v>
      </c>
      <c r="AB28" s="294">
        <v>2104</v>
      </c>
      <c r="AC28" s="805">
        <v>16314</v>
      </c>
      <c r="AD28" s="860">
        <v>711</v>
      </c>
      <c r="AE28" s="861">
        <v>512</v>
      </c>
      <c r="AF28" s="861">
        <v>581</v>
      </c>
      <c r="AG28" s="861">
        <v>860</v>
      </c>
      <c r="AH28" s="426">
        <v>539</v>
      </c>
      <c r="AI28" s="862">
        <v>3203</v>
      </c>
      <c r="AJ28" s="745">
        <v>0.19633443668015202</v>
      </c>
      <c r="AK28" s="987"/>
      <c r="AL28" s="1682"/>
      <c r="AM28" s="987"/>
      <c r="AN28"/>
      <c r="AO28"/>
      <c r="AP28"/>
      <c r="AQ28"/>
      <c r="AR28"/>
      <c r="AS28"/>
      <c r="AT28"/>
      <c r="AU28"/>
      <c r="AV28" s="985"/>
    </row>
    <row r="29" spans="1:50" ht="14.25" customHeight="1" x14ac:dyDescent="0.25">
      <c r="A29" s="296" t="s">
        <v>59</v>
      </c>
      <c r="B29" s="744" t="s">
        <v>104</v>
      </c>
      <c r="C29" s="425">
        <v>1943</v>
      </c>
      <c r="D29" s="295">
        <v>1503</v>
      </c>
      <c r="E29" s="295">
        <v>1642</v>
      </c>
      <c r="F29" s="295">
        <v>1508</v>
      </c>
      <c r="G29" s="294">
        <v>606</v>
      </c>
      <c r="H29" s="805">
        <v>7202</v>
      </c>
      <c r="I29" s="425">
        <v>990</v>
      </c>
      <c r="J29" s="295">
        <v>637</v>
      </c>
      <c r="K29" s="295">
        <v>846</v>
      </c>
      <c r="L29" s="295">
        <v>1026</v>
      </c>
      <c r="M29" s="294">
        <v>455</v>
      </c>
      <c r="N29" s="805">
        <v>3954</v>
      </c>
      <c r="O29" s="425">
        <v>808</v>
      </c>
      <c r="P29" s="295">
        <v>961</v>
      </c>
      <c r="Q29" s="295">
        <v>1200</v>
      </c>
      <c r="R29" s="295">
        <v>1484</v>
      </c>
      <c r="S29" s="294">
        <v>1021</v>
      </c>
      <c r="T29" s="805">
        <v>5474</v>
      </c>
      <c r="U29" s="632"/>
      <c r="V29" s="296" t="s">
        <v>59</v>
      </c>
      <c r="W29" s="744" t="s">
        <v>104</v>
      </c>
      <c r="X29" s="425">
        <v>3741</v>
      </c>
      <c r="Y29" s="295">
        <v>3101</v>
      </c>
      <c r="Z29" s="295">
        <v>3688</v>
      </c>
      <c r="AA29" s="295">
        <v>4018</v>
      </c>
      <c r="AB29" s="294">
        <v>2082</v>
      </c>
      <c r="AC29" s="805">
        <v>16630</v>
      </c>
      <c r="AD29" s="860">
        <v>711</v>
      </c>
      <c r="AE29" s="861">
        <v>512</v>
      </c>
      <c r="AF29" s="861">
        <v>581</v>
      </c>
      <c r="AG29" s="861">
        <v>860</v>
      </c>
      <c r="AH29" s="426">
        <v>539</v>
      </c>
      <c r="AI29" s="862">
        <v>3203</v>
      </c>
      <c r="AJ29" s="745">
        <v>0.19260372820204449</v>
      </c>
      <c r="AL29" s="987"/>
      <c r="AM29" s="987"/>
      <c r="AN29" s="985"/>
      <c r="AO29" s="985"/>
      <c r="AP29" s="985"/>
      <c r="AQ29" s="985"/>
      <c r="AR29" s="985"/>
      <c r="AS29" s="985"/>
      <c r="AT29" s="985"/>
      <c r="AU29"/>
    </row>
    <row r="30" spans="1:50" ht="13.2" x14ac:dyDescent="0.25">
      <c r="A30" s="1" t="s">
        <v>229</v>
      </c>
      <c r="V30" s="1" t="s">
        <v>229</v>
      </c>
      <c r="AC30" s="2"/>
      <c r="AL30" s="1682"/>
      <c r="AM30" s="987"/>
      <c r="AN30" s="985"/>
      <c r="AO30" s="985"/>
      <c r="AP30" s="985"/>
      <c r="AQ30" s="985"/>
      <c r="AR30" s="985"/>
      <c r="AS30" s="985"/>
      <c r="AT30" s="985"/>
      <c r="AU30"/>
    </row>
    <row r="31" spans="1:50" ht="13.2" x14ac:dyDescent="0.25">
      <c r="A31" s="2" t="s">
        <v>230</v>
      </c>
      <c r="V31" s="2" t="s">
        <v>231</v>
      </c>
      <c r="AC31" s="2"/>
      <c r="AL31" s="1682"/>
      <c r="AM31" s="987"/>
      <c r="AN31"/>
      <c r="AO31"/>
      <c r="AP31"/>
      <c r="AQ31"/>
      <c r="AR31"/>
      <c r="AS31"/>
      <c r="AT31"/>
      <c r="AU31"/>
    </row>
    <row r="32" spans="1:50" ht="13.2" x14ac:dyDescent="0.25">
      <c r="A32" s="1" t="s">
        <v>232</v>
      </c>
      <c r="I32" s="632"/>
      <c r="O32" s="632"/>
      <c r="U32" s="632"/>
      <c r="AC32" s="2"/>
      <c r="AL32" s="987"/>
      <c r="AM32" s="987"/>
      <c r="AN32"/>
      <c r="AO32"/>
      <c r="AP32"/>
      <c r="AQ32"/>
      <c r="AR32"/>
      <c r="AS32"/>
      <c r="AT32"/>
      <c r="AU32"/>
    </row>
    <row r="33" spans="1:47" ht="13.2" x14ac:dyDescent="0.25">
      <c r="A33" s="7" t="s">
        <v>615</v>
      </c>
      <c r="B33" s="286"/>
      <c r="C33" s="286"/>
      <c r="D33" s="286"/>
      <c r="E33" s="286"/>
      <c r="F33" s="286"/>
      <c r="G33" s="286"/>
      <c r="I33" s="632"/>
      <c r="K33" s="286"/>
      <c r="L33" s="286"/>
      <c r="M33" s="286"/>
      <c r="O33" s="632"/>
      <c r="P33" s="286"/>
      <c r="Q33" s="287"/>
      <c r="U33" s="632"/>
      <c r="AC33" s="2"/>
      <c r="AL33" s="1682"/>
      <c r="AM33" s="1682"/>
      <c r="AN33" s="985"/>
      <c r="AO33" s="985"/>
      <c r="AP33" s="985"/>
      <c r="AQ33" s="985"/>
      <c r="AR33" s="985"/>
      <c r="AS33" s="985"/>
      <c r="AT33" s="985"/>
      <c r="AU33"/>
    </row>
    <row r="34" spans="1:47" x14ac:dyDescent="0.2">
      <c r="A34" s="7" t="s">
        <v>233</v>
      </c>
      <c r="I34" s="632"/>
      <c r="O34" s="632"/>
      <c r="U34" s="632"/>
      <c r="AC34" s="2"/>
    </row>
    <row r="35" spans="1:47" ht="13.2" x14ac:dyDescent="0.2">
      <c r="A35" s="746"/>
      <c r="B35" s="746"/>
      <c r="AC35" s="2"/>
    </row>
    <row r="36" spans="1:47" x14ac:dyDescent="0.2">
      <c r="B36" s="782"/>
      <c r="AC36" s="2"/>
    </row>
    <row r="37" spans="1:47" x14ac:dyDescent="0.2">
      <c r="AC37" s="2"/>
    </row>
    <row r="38" spans="1:47" ht="13.2" customHeight="1" x14ac:dyDescent="0.2">
      <c r="B38" s="1329" t="s">
        <v>609</v>
      </c>
      <c r="C38" s="1695" t="s">
        <v>610</v>
      </c>
      <c r="D38" s="1695" t="s">
        <v>610</v>
      </c>
      <c r="E38" s="1695" t="s">
        <v>610</v>
      </c>
      <c r="F38" s="1695" t="s">
        <v>610</v>
      </c>
      <c r="G38" s="1695" t="s">
        <v>610</v>
      </c>
      <c r="H38" s="1695" t="s">
        <v>610</v>
      </c>
      <c r="I38" s="1695" t="s">
        <v>610</v>
      </c>
      <c r="J38" s="1695" t="s">
        <v>610</v>
      </c>
      <c r="K38" s="1695" t="s">
        <v>610</v>
      </c>
      <c r="L38" s="1695" t="s">
        <v>610</v>
      </c>
      <c r="M38" s="1695" t="s">
        <v>610</v>
      </c>
      <c r="N38" s="1695" t="s">
        <v>610</v>
      </c>
      <c r="O38" s="1695" t="s">
        <v>610</v>
      </c>
      <c r="P38" s="1695" t="s">
        <v>610</v>
      </c>
      <c r="Q38" s="1695" t="s">
        <v>610</v>
      </c>
      <c r="R38" s="1695" t="s">
        <v>611</v>
      </c>
      <c r="S38" s="1695" t="s">
        <v>611</v>
      </c>
      <c r="T38" s="1695" t="s">
        <v>611</v>
      </c>
      <c r="U38" s="1695" t="s">
        <v>611</v>
      </c>
      <c r="V38" s="1695" t="s">
        <v>611</v>
      </c>
      <c r="W38" s="1695" t="s">
        <v>611</v>
      </c>
      <c r="X38" s="1695" t="s">
        <v>611</v>
      </c>
      <c r="Y38" s="1695" t="s">
        <v>611</v>
      </c>
      <c r="Z38" s="1695" t="s">
        <v>611</v>
      </c>
      <c r="AA38" s="1696" t="s">
        <v>577</v>
      </c>
      <c r="AB38" s="1696" t="s">
        <v>577</v>
      </c>
      <c r="AC38" s="1696" t="s">
        <v>577</v>
      </c>
    </row>
    <row r="39" spans="1:47" ht="14.4" x14ac:dyDescent="0.2">
      <c r="B39" s="1329" t="s">
        <v>575</v>
      </c>
      <c r="C39" s="1695" t="s">
        <v>52</v>
      </c>
      <c r="D39" s="1695" t="s">
        <v>52</v>
      </c>
      <c r="E39" s="1695" t="s">
        <v>52</v>
      </c>
      <c r="F39" s="1695" t="s">
        <v>53</v>
      </c>
      <c r="G39" s="1695" t="s">
        <v>53</v>
      </c>
      <c r="H39" s="1695" t="s">
        <v>53</v>
      </c>
      <c r="I39" s="1695" t="s">
        <v>54</v>
      </c>
      <c r="J39" s="1695" t="s">
        <v>54</v>
      </c>
      <c r="K39" s="1695" t="s">
        <v>54</v>
      </c>
      <c r="L39" s="1695" t="s">
        <v>55</v>
      </c>
      <c r="M39" s="1695" t="s">
        <v>55</v>
      </c>
      <c r="N39" s="1695" t="s">
        <v>55</v>
      </c>
      <c r="O39" s="1696" t="s">
        <v>577</v>
      </c>
      <c r="P39" s="1696" t="s">
        <v>577</v>
      </c>
      <c r="Q39" s="1696" t="s">
        <v>577</v>
      </c>
      <c r="R39" s="1695" t="s">
        <v>56</v>
      </c>
      <c r="S39" s="1695" t="s">
        <v>56</v>
      </c>
      <c r="T39" s="1695" t="s">
        <v>56</v>
      </c>
      <c r="U39" s="1695" t="s">
        <v>576</v>
      </c>
      <c r="V39" s="1695" t="s">
        <v>576</v>
      </c>
      <c r="W39" s="1695" t="s">
        <v>576</v>
      </c>
      <c r="X39" s="1696" t="s">
        <v>577</v>
      </c>
      <c r="Y39" s="1696" t="s">
        <v>577</v>
      </c>
      <c r="Z39" s="1696" t="s">
        <v>577</v>
      </c>
      <c r="AA39" s="1697"/>
      <c r="AB39" s="1697"/>
      <c r="AC39" s="1697"/>
    </row>
    <row r="40" spans="1:47" ht="14.4" x14ac:dyDescent="0.3">
      <c r="B40" s="1330" t="s">
        <v>51</v>
      </c>
      <c r="C40" s="1330" t="s">
        <v>612</v>
      </c>
      <c r="D40" s="1330" t="s">
        <v>613</v>
      </c>
      <c r="E40" s="1330" t="s">
        <v>614</v>
      </c>
      <c r="F40" s="1330" t="s">
        <v>612</v>
      </c>
      <c r="G40" s="1330" t="s">
        <v>613</v>
      </c>
      <c r="H40" s="1330" t="s">
        <v>614</v>
      </c>
      <c r="I40" s="1330" t="s">
        <v>612</v>
      </c>
      <c r="J40" s="1330" t="s">
        <v>613</v>
      </c>
      <c r="K40" s="1330" t="s">
        <v>614</v>
      </c>
      <c r="L40" s="1330" t="s">
        <v>612</v>
      </c>
      <c r="M40" s="1330" t="s">
        <v>613</v>
      </c>
      <c r="N40" s="1330" t="s">
        <v>614</v>
      </c>
      <c r="O40" s="1390" t="s">
        <v>612</v>
      </c>
      <c r="P40" s="1390" t="s">
        <v>613</v>
      </c>
      <c r="Q40" s="1390" t="s">
        <v>614</v>
      </c>
      <c r="R40" s="1330" t="s">
        <v>612</v>
      </c>
      <c r="S40" s="1330" t="s">
        <v>613</v>
      </c>
      <c r="T40" s="1330" t="s">
        <v>614</v>
      </c>
      <c r="U40" s="1330" t="s">
        <v>612</v>
      </c>
      <c r="V40" s="1330" t="s">
        <v>613</v>
      </c>
      <c r="W40" s="1330" t="s">
        <v>614</v>
      </c>
      <c r="X40" s="1390" t="s">
        <v>612</v>
      </c>
      <c r="Y40" s="1390" t="s">
        <v>613</v>
      </c>
      <c r="Z40" s="1390" t="s">
        <v>614</v>
      </c>
      <c r="AA40" s="1390" t="s">
        <v>612</v>
      </c>
      <c r="AB40" s="1390" t="s">
        <v>613</v>
      </c>
      <c r="AC40" s="1390" t="s">
        <v>614</v>
      </c>
    </row>
    <row r="41" spans="1:47" ht="14.4" x14ac:dyDescent="0.3">
      <c r="B41" s="1331" t="s">
        <v>578</v>
      </c>
      <c r="C41" s="687">
        <f>O41-L41-I41-F41</f>
        <v>1</v>
      </c>
      <c r="D41" s="687">
        <f>P41-M41-J41-G41</f>
        <v>4</v>
      </c>
      <c r="E41" s="687">
        <f>Q41-N41-K41-H41</f>
        <v>10</v>
      </c>
      <c r="F41" s="687">
        <v>39</v>
      </c>
      <c r="G41" s="687">
        <v>264</v>
      </c>
      <c r="H41" s="687">
        <v>55</v>
      </c>
      <c r="I41" s="687">
        <v>64</v>
      </c>
      <c r="J41" s="687">
        <v>174</v>
      </c>
      <c r="K41" s="687">
        <v>45</v>
      </c>
      <c r="L41" s="687">
        <v>109</v>
      </c>
      <c r="M41" s="687">
        <v>129</v>
      </c>
      <c r="N41" s="687">
        <v>48</v>
      </c>
      <c r="O41" s="1391">
        <v>213</v>
      </c>
      <c r="P41" s="1391">
        <v>571</v>
      </c>
      <c r="Q41" s="1391">
        <v>158</v>
      </c>
      <c r="R41" s="687">
        <v>51</v>
      </c>
      <c r="S41" s="687">
        <v>65</v>
      </c>
      <c r="T41" s="687">
        <v>39</v>
      </c>
      <c r="U41" s="687">
        <v>39</v>
      </c>
      <c r="V41" s="687">
        <v>12</v>
      </c>
      <c r="W41" s="687">
        <v>12</v>
      </c>
      <c r="X41" s="1391">
        <v>90</v>
      </c>
      <c r="Y41" s="1391">
        <v>77</v>
      </c>
      <c r="Z41" s="1391">
        <v>51</v>
      </c>
      <c r="AA41" s="1391">
        <v>303</v>
      </c>
      <c r="AB41" s="1391">
        <v>648</v>
      </c>
      <c r="AC41" s="1391">
        <v>209</v>
      </c>
    </row>
    <row r="42" spans="1:47" ht="14.4" x14ac:dyDescent="0.3">
      <c r="B42" s="1331" t="s">
        <v>579</v>
      </c>
      <c r="C42" s="687">
        <f t="shared" ref="C42:E55" si="33">O42-L42-I42-F42</f>
        <v>3</v>
      </c>
      <c r="D42" s="687">
        <f t="shared" si="33"/>
        <v>10</v>
      </c>
      <c r="E42" s="687">
        <f t="shared" si="33"/>
        <v>10</v>
      </c>
      <c r="F42" s="687">
        <v>59</v>
      </c>
      <c r="G42" s="687">
        <v>186</v>
      </c>
      <c r="H42" s="687">
        <v>94</v>
      </c>
      <c r="I42" s="687">
        <v>104</v>
      </c>
      <c r="J42" s="687">
        <v>157</v>
      </c>
      <c r="K42" s="687">
        <v>48</v>
      </c>
      <c r="L42" s="687">
        <v>117</v>
      </c>
      <c r="M42" s="687">
        <v>131</v>
      </c>
      <c r="N42" s="687">
        <v>67</v>
      </c>
      <c r="O42" s="1391">
        <v>283</v>
      </c>
      <c r="P42" s="1391">
        <v>484</v>
      </c>
      <c r="Q42" s="1391">
        <v>219</v>
      </c>
      <c r="R42" s="687">
        <v>67</v>
      </c>
      <c r="S42" s="687">
        <v>70</v>
      </c>
      <c r="T42" s="687">
        <v>35</v>
      </c>
      <c r="U42" s="687">
        <v>43</v>
      </c>
      <c r="V42" s="687">
        <v>12</v>
      </c>
      <c r="W42" s="687">
        <v>9</v>
      </c>
      <c r="X42" s="1391">
        <v>110</v>
      </c>
      <c r="Y42" s="1391">
        <v>82</v>
      </c>
      <c r="Z42" s="1391">
        <v>44</v>
      </c>
      <c r="AA42" s="1391">
        <v>393</v>
      </c>
      <c r="AB42" s="1391">
        <v>566</v>
      </c>
      <c r="AC42" s="1391">
        <v>263</v>
      </c>
    </row>
    <row r="43" spans="1:47" ht="14.4" x14ac:dyDescent="0.3">
      <c r="B43" s="1331" t="s">
        <v>580</v>
      </c>
      <c r="C43" s="687">
        <f t="shared" si="33"/>
        <v>2</v>
      </c>
      <c r="D43" s="687">
        <f t="shared" si="33"/>
        <v>4</v>
      </c>
      <c r="E43" s="687">
        <f t="shared" si="33"/>
        <v>4</v>
      </c>
      <c r="F43" s="687">
        <v>50</v>
      </c>
      <c r="G43" s="687">
        <v>81</v>
      </c>
      <c r="H43" s="687">
        <v>58</v>
      </c>
      <c r="I43" s="687">
        <v>78</v>
      </c>
      <c r="J43" s="687">
        <v>114</v>
      </c>
      <c r="K43" s="687">
        <v>36</v>
      </c>
      <c r="L43" s="687">
        <v>89</v>
      </c>
      <c r="M43" s="687">
        <v>112</v>
      </c>
      <c r="N43" s="687">
        <v>52</v>
      </c>
      <c r="O43" s="1391">
        <v>219</v>
      </c>
      <c r="P43" s="1391">
        <v>311</v>
      </c>
      <c r="Q43" s="1391">
        <v>150</v>
      </c>
      <c r="R43" s="687">
        <v>55</v>
      </c>
      <c r="S43" s="687">
        <v>78</v>
      </c>
      <c r="T43" s="687">
        <v>14</v>
      </c>
      <c r="U43" s="687">
        <v>27</v>
      </c>
      <c r="V43" s="687">
        <v>17</v>
      </c>
      <c r="W43" s="687">
        <v>6</v>
      </c>
      <c r="X43" s="1391">
        <v>82</v>
      </c>
      <c r="Y43" s="1391">
        <v>95</v>
      </c>
      <c r="Z43" s="1391">
        <v>20</v>
      </c>
      <c r="AA43" s="1391">
        <v>301</v>
      </c>
      <c r="AB43" s="1391">
        <v>406</v>
      </c>
      <c r="AC43" s="1391">
        <v>170</v>
      </c>
      <c r="AF43" s="2" t="s">
        <v>565</v>
      </c>
    </row>
    <row r="44" spans="1:47" ht="14.4" x14ac:dyDescent="0.3">
      <c r="B44" s="1331" t="s">
        <v>581</v>
      </c>
      <c r="C44" s="687">
        <f t="shared" si="33"/>
        <v>0</v>
      </c>
      <c r="D44" s="687">
        <f t="shared" si="33"/>
        <v>8</v>
      </c>
      <c r="E44" s="687">
        <f t="shared" si="33"/>
        <v>4</v>
      </c>
      <c r="F44" s="687">
        <v>24</v>
      </c>
      <c r="G44" s="687">
        <v>91</v>
      </c>
      <c r="H44" s="687">
        <v>73</v>
      </c>
      <c r="I44" s="687">
        <v>38</v>
      </c>
      <c r="J44" s="687">
        <v>57</v>
      </c>
      <c r="K44" s="687">
        <v>33</v>
      </c>
      <c r="L44" s="687">
        <v>69</v>
      </c>
      <c r="M44" s="687">
        <v>85</v>
      </c>
      <c r="N44" s="687">
        <v>22</v>
      </c>
      <c r="O44" s="1391">
        <v>131</v>
      </c>
      <c r="P44" s="1391">
        <v>241</v>
      </c>
      <c r="Q44" s="1391">
        <v>132</v>
      </c>
      <c r="R44" s="687">
        <v>49</v>
      </c>
      <c r="S44" s="687">
        <v>81</v>
      </c>
      <c r="T44" s="687">
        <v>19</v>
      </c>
      <c r="U44" s="687">
        <v>35</v>
      </c>
      <c r="V44" s="687">
        <v>26</v>
      </c>
      <c r="W44" s="687">
        <v>7</v>
      </c>
      <c r="X44" s="1391">
        <v>84</v>
      </c>
      <c r="Y44" s="1391">
        <v>107</v>
      </c>
      <c r="Z44" s="1391">
        <v>26</v>
      </c>
      <c r="AA44" s="1391">
        <v>215</v>
      </c>
      <c r="AB44" s="1391">
        <v>348</v>
      </c>
      <c r="AC44" s="1391">
        <v>158</v>
      </c>
    </row>
    <row r="45" spans="1:47" ht="14.4" x14ac:dyDescent="0.3">
      <c r="B45" s="1331" t="s">
        <v>582</v>
      </c>
      <c r="C45" s="687">
        <f t="shared" si="33"/>
        <v>0</v>
      </c>
      <c r="D45" s="687">
        <f t="shared" si="33"/>
        <v>3</v>
      </c>
      <c r="E45" s="687">
        <f t="shared" si="33"/>
        <v>3</v>
      </c>
      <c r="F45" s="687">
        <v>30</v>
      </c>
      <c r="G45" s="687">
        <v>156</v>
      </c>
      <c r="H45" s="687">
        <v>49</v>
      </c>
      <c r="I45" s="687">
        <v>61</v>
      </c>
      <c r="J45" s="687">
        <v>95</v>
      </c>
      <c r="K45" s="687">
        <v>48</v>
      </c>
      <c r="L45" s="687">
        <v>109</v>
      </c>
      <c r="M45" s="687">
        <v>130</v>
      </c>
      <c r="N45" s="687">
        <v>68</v>
      </c>
      <c r="O45" s="1391">
        <v>200</v>
      </c>
      <c r="P45" s="1391">
        <v>384</v>
      </c>
      <c r="Q45" s="1391">
        <v>168</v>
      </c>
      <c r="R45" s="687">
        <v>124</v>
      </c>
      <c r="S45" s="687">
        <v>161</v>
      </c>
      <c r="T45" s="687">
        <v>80</v>
      </c>
      <c r="U45" s="687">
        <v>62</v>
      </c>
      <c r="V45" s="687">
        <v>74</v>
      </c>
      <c r="W45" s="687">
        <v>25</v>
      </c>
      <c r="X45" s="1391">
        <v>186</v>
      </c>
      <c r="Y45" s="1391">
        <v>235</v>
      </c>
      <c r="Z45" s="1391">
        <v>105</v>
      </c>
      <c r="AA45" s="1391">
        <v>386</v>
      </c>
      <c r="AB45" s="1391">
        <v>619</v>
      </c>
      <c r="AC45" s="1391">
        <v>273</v>
      </c>
    </row>
    <row r="46" spans="1:47" ht="14.4" x14ac:dyDescent="0.3">
      <c r="B46" s="1331" t="s">
        <v>583</v>
      </c>
      <c r="C46" s="687">
        <f t="shared" si="33"/>
        <v>1</v>
      </c>
      <c r="D46" s="687">
        <f t="shared" si="33"/>
        <v>7</v>
      </c>
      <c r="E46" s="687">
        <f t="shared" si="33"/>
        <v>5</v>
      </c>
      <c r="F46" s="687">
        <v>46</v>
      </c>
      <c r="G46" s="687">
        <v>51</v>
      </c>
      <c r="H46" s="687">
        <v>32</v>
      </c>
      <c r="I46" s="687">
        <v>35</v>
      </c>
      <c r="J46" s="687">
        <v>60</v>
      </c>
      <c r="K46" s="687">
        <v>23</v>
      </c>
      <c r="L46" s="687">
        <v>69</v>
      </c>
      <c r="M46" s="687">
        <v>119</v>
      </c>
      <c r="N46" s="687">
        <v>39</v>
      </c>
      <c r="O46" s="1391">
        <v>151</v>
      </c>
      <c r="P46" s="1391">
        <v>237</v>
      </c>
      <c r="Q46" s="1391">
        <v>99</v>
      </c>
      <c r="R46" s="687">
        <v>78</v>
      </c>
      <c r="S46" s="687">
        <v>140</v>
      </c>
      <c r="T46" s="687">
        <v>33</v>
      </c>
      <c r="U46" s="687">
        <v>54</v>
      </c>
      <c r="V46" s="687">
        <v>74</v>
      </c>
      <c r="W46" s="687">
        <v>31</v>
      </c>
      <c r="X46" s="1391">
        <v>132</v>
      </c>
      <c r="Y46" s="1391">
        <v>214</v>
      </c>
      <c r="Z46" s="1391">
        <v>64</v>
      </c>
      <c r="AA46" s="1391">
        <v>283</v>
      </c>
      <c r="AB46" s="1391">
        <v>451</v>
      </c>
      <c r="AC46" s="1391">
        <v>163</v>
      </c>
    </row>
    <row r="47" spans="1:47" ht="14.4" x14ac:dyDescent="0.3">
      <c r="B47" s="1331" t="s">
        <v>584</v>
      </c>
      <c r="C47" s="687">
        <f t="shared" si="33"/>
        <v>0</v>
      </c>
      <c r="D47" s="687">
        <f t="shared" si="33"/>
        <v>4</v>
      </c>
      <c r="E47" s="687">
        <f t="shared" si="33"/>
        <v>7</v>
      </c>
      <c r="F47" s="687">
        <v>61</v>
      </c>
      <c r="G47" s="687">
        <v>52</v>
      </c>
      <c r="H47" s="687">
        <v>68</v>
      </c>
      <c r="I47" s="687">
        <v>53</v>
      </c>
      <c r="J47" s="687">
        <v>57</v>
      </c>
      <c r="K47" s="687">
        <v>43</v>
      </c>
      <c r="L47" s="687">
        <v>71</v>
      </c>
      <c r="M47" s="687">
        <v>115</v>
      </c>
      <c r="N47" s="687">
        <v>57</v>
      </c>
      <c r="O47" s="1391">
        <v>185</v>
      </c>
      <c r="P47" s="1391">
        <v>228</v>
      </c>
      <c r="Q47" s="1391">
        <v>175</v>
      </c>
      <c r="R47" s="687">
        <v>83</v>
      </c>
      <c r="S47" s="687">
        <v>187</v>
      </c>
      <c r="T47" s="687">
        <v>76</v>
      </c>
      <c r="U47" s="687">
        <v>91</v>
      </c>
      <c r="V47" s="687">
        <v>112</v>
      </c>
      <c r="W47" s="687">
        <v>46</v>
      </c>
      <c r="X47" s="1391">
        <v>174</v>
      </c>
      <c r="Y47" s="1391">
        <v>299</v>
      </c>
      <c r="Z47" s="1391">
        <v>122</v>
      </c>
      <c r="AA47" s="1391">
        <v>359</v>
      </c>
      <c r="AB47" s="1391">
        <v>527</v>
      </c>
      <c r="AC47" s="1391">
        <v>297</v>
      </c>
    </row>
    <row r="48" spans="1:47" ht="14.4" x14ac:dyDescent="0.3">
      <c r="B48" s="1331" t="s">
        <v>585</v>
      </c>
      <c r="C48" s="687">
        <f t="shared" si="33"/>
        <v>2</v>
      </c>
      <c r="D48" s="687">
        <f t="shared" si="33"/>
        <v>56</v>
      </c>
      <c r="E48" s="687">
        <f t="shared" si="33"/>
        <v>12</v>
      </c>
      <c r="F48" s="687">
        <v>90</v>
      </c>
      <c r="G48" s="687">
        <v>165</v>
      </c>
      <c r="H48" s="687">
        <v>57</v>
      </c>
      <c r="I48" s="687">
        <v>53</v>
      </c>
      <c r="J48" s="687">
        <v>101</v>
      </c>
      <c r="K48" s="687">
        <v>27</v>
      </c>
      <c r="L48" s="687">
        <v>80</v>
      </c>
      <c r="M48" s="687">
        <v>144</v>
      </c>
      <c r="N48" s="687">
        <v>20</v>
      </c>
      <c r="O48" s="1391">
        <v>225</v>
      </c>
      <c r="P48" s="1391">
        <v>466</v>
      </c>
      <c r="Q48" s="1391">
        <v>116</v>
      </c>
      <c r="R48" s="687">
        <v>97</v>
      </c>
      <c r="S48" s="687">
        <v>138</v>
      </c>
      <c r="T48" s="687">
        <v>40</v>
      </c>
      <c r="U48" s="687">
        <v>90</v>
      </c>
      <c r="V48" s="687">
        <v>92</v>
      </c>
      <c r="W48" s="687">
        <v>25</v>
      </c>
      <c r="X48" s="1391">
        <v>187</v>
      </c>
      <c r="Y48" s="1391">
        <v>230</v>
      </c>
      <c r="Z48" s="1391">
        <v>65</v>
      </c>
      <c r="AA48" s="1391">
        <v>412</v>
      </c>
      <c r="AB48" s="1391">
        <v>696</v>
      </c>
      <c r="AC48" s="1391">
        <v>181</v>
      </c>
    </row>
    <row r="49" spans="2:38" ht="14.4" x14ac:dyDescent="0.3">
      <c r="B49" s="1331" t="s">
        <v>586</v>
      </c>
      <c r="C49" s="687">
        <f t="shared" si="33"/>
        <v>0</v>
      </c>
      <c r="D49" s="687">
        <f t="shared" si="33"/>
        <v>1</v>
      </c>
      <c r="E49" s="687">
        <f t="shared" si="33"/>
        <v>16</v>
      </c>
      <c r="F49" s="687">
        <v>67</v>
      </c>
      <c r="G49" s="687">
        <v>32</v>
      </c>
      <c r="H49" s="687">
        <v>117</v>
      </c>
      <c r="I49" s="687">
        <v>52</v>
      </c>
      <c r="J49" s="687">
        <v>45</v>
      </c>
      <c r="K49" s="687">
        <v>64</v>
      </c>
      <c r="L49" s="687">
        <v>65</v>
      </c>
      <c r="M49" s="687">
        <v>82</v>
      </c>
      <c r="N49" s="687">
        <v>39</v>
      </c>
      <c r="O49" s="1391">
        <v>184</v>
      </c>
      <c r="P49" s="1391">
        <v>160</v>
      </c>
      <c r="Q49" s="1391">
        <v>236</v>
      </c>
      <c r="R49" s="687">
        <v>72</v>
      </c>
      <c r="S49" s="687">
        <v>78</v>
      </c>
      <c r="T49" s="687">
        <v>42</v>
      </c>
      <c r="U49" s="687">
        <v>64</v>
      </c>
      <c r="V49" s="687">
        <v>35</v>
      </c>
      <c r="W49" s="687">
        <v>29</v>
      </c>
      <c r="X49" s="1391">
        <v>136</v>
      </c>
      <c r="Y49" s="1391">
        <v>113</v>
      </c>
      <c r="Z49" s="1391">
        <v>71</v>
      </c>
      <c r="AA49" s="1391">
        <v>320</v>
      </c>
      <c r="AB49" s="1391">
        <v>274</v>
      </c>
      <c r="AC49" s="1391">
        <v>307</v>
      </c>
    </row>
    <row r="50" spans="2:38" ht="14.4" x14ac:dyDescent="0.3">
      <c r="B50" s="1331" t="s">
        <v>587</v>
      </c>
      <c r="C50" s="687">
        <f t="shared" si="33"/>
        <v>0</v>
      </c>
      <c r="D50" s="687">
        <f t="shared" si="33"/>
        <v>0</v>
      </c>
      <c r="E50" s="687">
        <f t="shared" si="33"/>
        <v>7</v>
      </c>
      <c r="F50" s="687">
        <v>48</v>
      </c>
      <c r="G50" s="687">
        <v>103</v>
      </c>
      <c r="H50" s="687">
        <v>49</v>
      </c>
      <c r="I50" s="687">
        <v>62</v>
      </c>
      <c r="J50" s="687">
        <v>83</v>
      </c>
      <c r="K50" s="687">
        <v>42</v>
      </c>
      <c r="L50" s="687">
        <v>91</v>
      </c>
      <c r="M50" s="687">
        <v>74</v>
      </c>
      <c r="N50" s="687">
        <v>62</v>
      </c>
      <c r="O50" s="1391">
        <v>201</v>
      </c>
      <c r="P50" s="1391">
        <v>260</v>
      </c>
      <c r="Q50" s="1391">
        <v>160</v>
      </c>
      <c r="R50" s="687">
        <v>77</v>
      </c>
      <c r="S50" s="687">
        <v>69</v>
      </c>
      <c r="T50" s="687">
        <v>59</v>
      </c>
      <c r="U50" s="687">
        <v>47</v>
      </c>
      <c r="V50" s="687">
        <v>26</v>
      </c>
      <c r="W50" s="687">
        <v>14</v>
      </c>
      <c r="X50" s="1391">
        <v>124</v>
      </c>
      <c r="Y50" s="1391">
        <v>95</v>
      </c>
      <c r="Z50" s="1391">
        <v>73</v>
      </c>
      <c r="AA50" s="1391">
        <v>325</v>
      </c>
      <c r="AB50" s="1391">
        <v>356</v>
      </c>
      <c r="AC50" s="1391">
        <v>233</v>
      </c>
    </row>
    <row r="51" spans="2:38" ht="14.4" x14ac:dyDescent="0.3">
      <c r="B51" s="1331" t="s">
        <v>588</v>
      </c>
      <c r="C51" s="687">
        <f t="shared" si="33"/>
        <v>0</v>
      </c>
      <c r="D51" s="687">
        <f t="shared" si="33"/>
        <v>8</v>
      </c>
      <c r="E51" s="687">
        <f t="shared" si="33"/>
        <v>1</v>
      </c>
      <c r="F51" s="687">
        <v>45</v>
      </c>
      <c r="G51" s="687">
        <v>93</v>
      </c>
      <c r="H51" s="687">
        <v>44</v>
      </c>
      <c r="I51" s="687">
        <v>48</v>
      </c>
      <c r="J51" s="687">
        <v>91</v>
      </c>
      <c r="K51" s="687">
        <v>30</v>
      </c>
      <c r="L51" s="687">
        <v>61</v>
      </c>
      <c r="M51" s="687">
        <v>114</v>
      </c>
      <c r="N51" s="687">
        <v>47</v>
      </c>
      <c r="O51" s="1391">
        <v>154</v>
      </c>
      <c r="P51" s="1391">
        <v>306</v>
      </c>
      <c r="Q51" s="1391">
        <v>122</v>
      </c>
      <c r="R51" s="687">
        <v>65</v>
      </c>
      <c r="S51" s="687">
        <v>81</v>
      </c>
      <c r="T51" s="687">
        <v>57</v>
      </c>
      <c r="U51" s="687">
        <v>36</v>
      </c>
      <c r="V51" s="687">
        <v>28</v>
      </c>
      <c r="W51" s="687">
        <v>23</v>
      </c>
      <c r="X51" s="1391">
        <v>101</v>
      </c>
      <c r="Y51" s="1391">
        <v>109</v>
      </c>
      <c r="Z51" s="1391">
        <v>80</v>
      </c>
      <c r="AA51" s="1391">
        <v>255</v>
      </c>
      <c r="AB51" s="1391">
        <v>415</v>
      </c>
      <c r="AC51" s="1391">
        <v>202</v>
      </c>
      <c r="AL51" s="2" t="s">
        <v>13</v>
      </c>
    </row>
    <row r="52" spans="2:38" ht="14.4" x14ac:dyDescent="0.3">
      <c r="B52" s="1331" t="s">
        <v>589</v>
      </c>
      <c r="C52" s="687">
        <f t="shared" si="33"/>
        <v>1</v>
      </c>
      <c r="D52" s="687">
        <f t="shared" si="33"/>
        <v>7</v>
      </c>
      <c r="E52" s="687">
        <f t="shared" si="33"/>
        <v>6</v>
      </c>
      <c r="F52" s="687">
        <v>66</v>
      </c>
      <c r="G52" s="687">
        <v>195</v>
      </c>
      <c r="H52" s="687">
        <v>66</v>
      </c>
      <c r="I52" s="687">
        <v>84</v>
      </c>
      <c r="J52" s="687">
        <v>158</v>
      </c>
      <c r="K52" s="687">
        <v>51</v>
      </c>
      <c r="L52" s="687">
        <v>102</v>
      </c>
      <c r="M52" s="687">
        <v>152</v>
      </c>
      <c r="N52" s="687">
        <v>89</v>
      </c>
      <c r="O52" s="1391">
        <v>253</v>
      </c>
      <c r="P52" s="1391">
        <v>512</v>
      </c>
      <c r="Q52" s="1391">
        <v>212</v>
      </c>
      <c r="R52" s="687">
        <v>100</v>
      </c>
      <c r="S52" s="687">
        <v>94</v>
      </c>
      <c r="T52" s="687">
        <v>100</v>
      </c>
      <c r="U52" s="687">
        <v>74</v>
      </c>
      <c r="V52" s="687">
        <v>32</v>
      </c>
      <c r="W52" s="687">
        <v>45</v>
      </c>
      <c r="X52" s="1391">
        <v>174</v>
      </c>
      <c r="Y52" s="1391">
        <v>126</v>
      </c>
      <c r="Z52" s="1391">
        <v>145</v>
      </c>
      <c r="AA52" s="1391">
        <v>427</v>
      </c>
      <c r="AB52" s="1391">
        <v>638</v>
      </c>
      <c r="AC52" s="1391">
        <v>357</v>
      </c>
    </row>
    <row r="53" spans="2:38" ht="14.4" x14ac:dyDescent="0.3">
      <c r="B53" s="1331" t="s">
        <v>590</v>
      </c>
      <c r="C53" s="687">
        <f t="shared" si="33"/>
        <v>2</v>
      </c>
      <c r="D53" s="687">
        <f t="shared" si="33"/>
        <v>12</v>
      </c>
      <c r="E53" s="687">
        <f t="shared" si="33"/>
        <v>18</v>
      </c>
      <c r="F53" s="687">
        <v>92</v>
      </c>
      <c r="G53" s="687">
        <v>81</v>
      </c>
      <c r="H53" s="687">
        <v>57</v>
      </c>
      <c r="I53" s="687">
        <v>97</v>
      </c>
      <c r="J53" s="687">
        <v>94</v>
      </c>
      <c r="K53" s="687">
        <v>49</v>
      </c>
      <c r="L53" s="687">
        <v>85</v>
      </c>
      <c r="M53" s="687">
        <v>87</v>
      </c>
      <c r="N53" s="687">
        <v>74</v>
      </c>
      <c r="O53" s="1391">
        <v>276</v>
      </c>
      <c r="P53" s="1391">
        <v>274</v>
      </c>
      <c r="Q53" s="1391">
        <v>198</v>
      </c>
      <c r="R53" s="687">
        <v>144</v>
      </c>
      <c r="S53" s="687">
        <v>147</v>
      </c>
      <c r="T53" s="687">
        <v>105</v>
      </c>
      <c r="U53" s="687">
        <v>158</v>
      </c>
      <c r="V53" s="687">
        <v>72</v>
      </c>
      <c r="W53" s="687">
        <v>67</v>
      </c>
      <c r="X53" s="1391">
        <v>302</v>
      </c>
      <c r="Y53" s="1391">
        <v>219</v>
      </c>
      <c r="Z53" s="1391">
        <v>172</v>
      </c>
      <c r="AA53" s="1391">
        <v>578</v>
      </c>
      <c r="AB53" s="1391">
        <v>493</v>
      </c>
      <c r="AC53" s="1391">
        <v>370</v>
      </c>
    </row>
    <row r="54" spans="2:38" ht="14.4" x14ac:dyDescent="0.3">
      <c r="B54" s="1331" t="s">
        <v>591</v>
      </c>
      <c r="C54" s="687">
        <f t="shared" si="33"/>
        <v>0</v>
      </c>
      <c r="D54" s="687">
        <f t="shared" si="33"/>
        <v>0</v>
      </c>
      <c r="E54" s="687">
        <f t="shared" si="33"/>
        <v>18</v>
      </c>
      <c r="F54" s="687">
        <v>44</v>
      </c>
      <c r="G54" s="687">
        <v>113</v>
      </c>
      <c r="H54" s="687">
        <v>66</v>
      </c>
      <c r="I54" s="687">
        <v>56</v>
      </c>
      <c r="J54" s="687">
        <v>108</v>
      </c>
      <c r="K54" s="687">
        <v>52</v>
      </c>
      <c r="L54" s="687">
        <v>88</v>
      </c>
      <c r="M54" s="687">
        <v>147</v>
      </c>
      <c r="N54" s="687">
        <v>80</v>
      </c>
      <c r="O54" s="1391">
        <v>188</v>
      </c>
      <c r="P54" s="1391">
        <v>368</v>
      </c>
      <c r="Q54" s="1391">
        <v>216</v>
      </c>
      <c r="R54" s="687">
        <v>136</v>
      </c>
      <c r="S54" s="687">
        <v>142</v>
      </c>
      <c r="T54" s="687">
        <v>82</v>
      </c>
      <c r="U54" s="687">
        <v>144</v>
      </c>
      <c r="V54" s="687">
        <v>75</v>
      </c>
      <c r="W54" s="687">
        <v>53</v>
      </c>
      <c r="X54" s="1391">
        <v>280</v>
      </c>
      <c r="Y54" s="1391">
        <v>217</v>
      </c>
      <c r="Z54" s="1391">
        <v>135</v>
      </c>
      <c r="AA54" s="1391">
        <v>468</v>
      </c>
      <c r="AB54" s="1391">
        <v>585</v>
      </c>
      <c r="AC54" s="1391">
        <v>351</v>
      </c>
    </row>
    <row r="55" spans="2:38" ht="14.4" x14ac:dyDescent="0.3">
      <c r="B55" s="1331" t="s">
        <v>592</v>
      </c>
      <c r="C55" s="687">
        <f t="shared" si="33"/>
        <v>1</v>
      </c>
      <c r="D55" s="687">
        <f t="shared" si="33"/>
        <v>5</v>
      </c>
      <c r="E55" s="687">
        <f t="shared" si="33"/>
        <v>11</v>
      </c>
      <c r="F55" s="687">
        <v>88</v>
      </c>
      <c r="G55" s="687">
        <v>124</v>
      </c>
      <c r="H55" s="687">
        <v>56</v>
      </c>
      <c r="I55" s="687">
        <v>56</v>
      </c>
      <c r="J55" s="687">
        <v>119</v>
      </c>
      <c r="K55" s="687">
        <v>39</v>
      </c>
      <c r="L55" s="687">
        <v>67</v>
      </c>
      <c r="M55" s="687">
        <v>117</v>
      </c>
      <c r="N55" s="687">
        <v>33</v>
      </c>
      <c r="O55" s="1391">
        <v>212</v>
      </c>
      <c r="P55" s="1391">
        <v>365</v>
      </c>
      <c r="Q55" s="1391">
        <v>139</v>
      </c>
      <c r="R55" s="687">
        <v>39</v>
      </c>
      <c r="S55" s="687">
        <v>75</v>
      </c>
      <c r="T55" s="687">
        <v>21</v>
      </c>
      <c r="U55" s="687">
        <v>29</v>
      </c>
      <c r="V55" s="687">
        <v>15</v>
      </c>
      <c r="W55" s="687" t="s">
        <v>520</v>
      </c>
      <c r="X55" s="1391">
        <v>68</v>
      </c>
      <c r="Y55" s="1391">
        <v>90</v>
      </c>
      <c r="Z55" s="1391">
        <v>25</v>
      </c>
      <c r="AA55" s="1391">
        <v>280</v>
      </c>
      <c r="AB55" s="1391">
        <v>455</v>
      </c>
      <c r="AC55" s="1391">
        <v>164</v>
      </c>
    </row>
    <row r="56" spans="2:38" ht="14.4" x14ac:dyDescent="0.3">
      <c r="B56" s="1392" t="s">
        <v>577</v>
      </c>
      <c r="C56" s="1391">
        <f>SUM(C41:C55)</f>
        <v>13</v>
      </c>
      <c r="D56" s="1391">
        <f>SUM(D41:D55)</f>
        <v>129</v>
      </c>
      <c r="E56" s="1391">
        <f>SUM(E41:E55)</f>
        <v>132</v>
      </c>
      <c r="F56" s="1391">
        <v>849</v>
      </c>
      <c r="G56" s="1391">
        <v>1789</v>
      </c>
      <c r="H56" s="1391">
        <v>941</v>
      </c>
      <c r="I56" s="1391">
        <v>941</v>
      </c>
      <c r="J56" s="1391">
        <v>1513</v>
      </c>
      <c r="K56" s="1391">
        <v>630</v>
      </c>
      <c r="L56" s="1391">
        <v>1272</v>
      </c>
      <c r="M56" s="1391">
        <v>1739</v>
      </c>
      <c r="N56" s="1391">
        <v>797</v>
      </c>
      <c r="O56" s="1391">
        <v>3075</v>
      </c>
      <c r="P56" s="1391">
        <v>5171</v>
      </c>
      <c r="Q56" s="1391">
        <v>2500</v>
      </c>
      <c r="R56" s="1391">
        <v>1237</v>
      </c>
      <c r="S56" s="1391">
        <v>1606</v>
      </c>
      <c r="T56" s="1391">
        <v>802</v>
      </c>
      <c r="U56" s="1391">
        <v>993</v>
      </c>
      <c r="V56" s="1391">
        <v>702</v>
      </c>
      <c r="W56" s="1391">
        <v>396</v>
      </c>
      <c r="X56" s="1391">
        <v>2230</v>
      </c>
      <c r="Y56" s="1391">
        <v>2308</v>
      </c>
      <c r="Z56" s="1391">
        <v>1198</v>
      </c>
      <c r="AA56" s="1391">
        <v>5305</v>
      </c>
      <c r="AB56" s="1391">
        <v>7481</v>
      </c>
      <c r="AC56" s="1391">
        <v>3698</v>
      </c>
    </row>
    <row r="57" spans="2:38" ht="13.2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9" spans="2:38" x14ac:dyDescent="0.2">
      <c r="W59" s="21">
        <f>Z55-T55</f>
        <v>4</v>
      </c>
    </row>
    <row r="66" spans="2:2" x14ac:dyDescent="0.2">
      <c r="B66" s="781"/>
    </row>
  </sheetData>
  <mergeCells count="21">
    <mergeCell ref="C38:Q38"/>
    <mergeCell ref="R38:Z38"/>
    <mergeCell ref="AA38:AC39"/>
    <mergeCell ref="C39:E39"/>
    <mergeCell ref="F39:H39"/>
    <mergeCell ref="X39:Z39"/>
    <mergeCell ref="I39:K39"/>
    <mergeCell ref="L39:N39"/>
    <mergeCell ref="O39:Q39"/>
    <mergeCell ref="R39:T39"/>
    <mergeCell ref="U39:W39"/>
    <mergeCell ref="C8:H8"/>
    <mergeCell ref="I8:N8"/>
    <mergeCell ref="O8:T8"/>
    <mergeCell ref="X8:AC8"/>
    <mergeCell ref="AD8:AI8"/>
    <mergeCell ref="AL30:AL31"/>
    <mergeCell ref="AL33:AM33"/>
    <mergeCell ref="AL25:AL28"/>
    <mergeCell ref="AL24:AM24"/>
    <mergeCell ref="AJ8:AJ9"/>
  </mergeCells>
  <phoneticPr fontId="57" type="noConversion"/>
  <printOptions horizontalCentered="1" verticalCentered="1"/>
  <pageMargins left="0.7" right="0.7" top="0.75" bottom="0.75" header="0.3" footer="0.3"/>
  <pageSetup paperSize="8" fitToWidth="0" fitToHeight="0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K144"/>
  <sheetViews>
    <sheetView showGridLines="0" zoomScaleNormal="100" zoomScalePageLayoutView="110" workbookViewId="0">
      <selection activeCell="L18" sqref="L18"/>
    </sheetView>
  </sheetViews>
  <sheetFormatPr baseColWidth="10" defaultColWidth="11.44140625" defaultRowHeight="11.4" x14ac:dyDescent="0.2"/>
  <cols>
    <col min="1" max="1" width="6.33203125" style="1493" bestFit="1" customWidth="1"/>
    <col min="2" max="2" width="20.5546875" style="1440" customWidth="1"/>
    <col min="3" max="3" width="15" style="1440" customWidth="1"/>
    <col min="4" max="5" width="13.44140625" style="1440" customWidth="1"/>
    <col min="6" max="6" width="13.44140625" style="1440" bestFit="1" customWidth="1"/>
    <col min="7" max="7" width="12.6640625" style="1440" customWidth="1"/>
    <col min="8" max="8" width="12.109375" style="1440" customWidth="1"/>
    <col min="9" max="10" width="11.44140625" style="1440"/>
    <col min="11" max="11" width="34" style="1440" customWidth="1"/>
    <col min="12" max="16384" width="11.44140625" style="1440"/>
  </cols>
  <sheetData>
    <row r="1" spans="1:11" x14ac:dyDescent="0.2">
      <c r="A1" s="1439" t="s">
        <v>0</v>
      </c>
    </row>
    <row r="2" spans="1:11" x14ac:dyDescent="0.2">
      <c r="A2" s="1439" t="str">
        <f>A8</f>
        <v xml:space="preserve">Tabell 3 - 5 - B - A1 - Andel utførte timer av vedtatte timer i hjemmetjenestene </v>
      </c>
    </row>
    <row r="3" spans="1:11" x14ac:dyDescent="0.2">
      <c r="A3" s="1439" t="str">
        <f>A44</f>
        <v>Tabell 3 - 5 - B - A2 - Antall vedtakstimer i hjemmetjenesten - hittil i år</v>
      </c>
    </row>
    <row r="4" spans="1:11" x14ac:dyDescent="0.2">
      <c r="A4" s="1439" t="str">
        <f>A77</f>
        <v>Tabell 3 - 5 - B - A3 - Antall utførte timer i hjemmetjenesten - hittil i år</v>
      </c>
    </row>
    <row r="5" spans="1:11" x14ac:dyDescent="0.2">
      <c r="A5" s="1439" t="str">
        <f>A112</f>
        <v>Tabell 3 - 5 - B - A4- Antall utførte timer i hjemmetjenesten - herav utført av private leverandører - hittil i år</v>
      </c>
      <c r="H5" s="1440" t="s">
        <v>13</v>
      </c>
    </row>
    <row r="7" spans="1:11" s="1443" customFormat="1" ht="13.2" x14ac:dyDescent="0.25">
      <c r="A7" s="1441" t="s">
        <v>234</v>
      </c>
      <c r="B7" s="1442"/>
      <c r="C7" s="1442"/>
    </row>
    <row r="8" spans="1:11" s="1443" customFormat="1" ht="13.8" thickBot="1" x14ac:dyDescent="0.3">
      <c r="A8" s="1444" t="s">
        <v>235</v>
      </c>
      <c r="B8" s="1444"/>
      <c r="C8" s="1444"/>
      <c r="D8" s="1444"/>
      <c r="E8" s="1444"/>
      <c r="F8" s="1444"/>
      <c r="G8" s="1444"/>
      <c r="H8" s="1444"/>
    </row>
    <row r="9" spans="1:11" ht="60.6" thickBot="1" x14ac:dyDescent="0.3">
      <c r="A9" s="1445" t="s">
        <v>51</v>
      </c>
      <c r="B9" s="1446" t="s">
        <v>5</v>
      </c>
      <c r="C9" s="1447" t="s">
        <v>236</v>
      </c>
      <c r="D9" s="1448" t="s">
        <v>237</v>
      </c>
      <c r="E9" s="1449" t="s">
        <v>238</v>
      </c>
      <c r="F9" s="1450" t="s">
        <v>239</v>
      </c>
      <c r="G9" s="1449" t="s">
        <v>240</v>
      </c>
      <c r="H9" s="1451" t="s">
        <v>241</v>
      </c>
    </row>
    <row r="10" spans="1:11" x14ac:dyDescent="0.2">
      <c r="A10" s="1452">
        <v>1</v>
      </c>
      <c r="B10" s="1453" t="s">
        <v>11</v>
      </c>
      <c r="C10" s="1454">
        <f t="shared" ref="C10:H19" si="0">C79/C46</f>
        <v>0.99219288881269452</v>
      </c>
      <c r="D10" s="1455">
        <f t="shared" si="0"/>
        <v>0.7915307333997873</v>
      </c>
      <c r="E10" s="1456">
        <f t="shared" si="0"/>
        <v>1</v>
      </c>
      <c r="F10" s="1456">
        <f t="shared" si="0"/>
        <v>1</v>
      </c>
      <c r="G10" s="1457">
        <f t="shared" si="0"/>
        <v>0.80884520736148235</v>
      </c>
      <c r="H10" s="1456">
        <f t="shared" si="0"/>
        <v>0.84036261628717901</v>
      </c>
    </row>
    <row r="11" spans="1:11" x14ac:dyDescent="0.2">
      <c r="A11" s="1458">
        <v>2</v>
      </c>
      <c r="B11" s="1459" t="s">
        <v>12</v>
      </c>
      <c r="C11" s="1460">
        <f t="shared" si="0"/>
        <v>0.98644389020475987</v>
      </c>
      <c r="D11" s="1461">
        <f t="shared" si="0"/>
        <v>0.77194697162134884</v>
      </c>
      <c r="E11" s="1462">
        <f t="shared" si="0"/>
        <v>1</v>
      </c>
      <c r="F11" s="1462">
        <f t="shared" si="0"/>
        <v>1</v>
      </c>
      <c r="G11" s="1463">
        <f t="shared" si="0"/>
        <v>0.71422756135317078</v>
      </c>
      <c r="H11" s="1462">
        <f t="shared" si="0"/>
        <v>0.39656048182664433</v>
      </c>
    </row>
    <row r="12" spans="1:11" x14ac:dyDescent="0.2">
      <c r="A12" s="1458">
        <v>3</v>
      </c>
      <c r="B12" s="1459" t="s">
        <v>14</v>
      </c>
      <c r="C12" s="1460">
        <f t="shared" si="0"/>
        <v>0.99247281820434763</v>
      </c>
      <c r="D12" s="1461">
        <f t="shared" si="0"/>
        <v>0.65754757514130291</v>
      </c>
      <c r="E12" s="1462">
        <f t="shared" si="0"/>
        <v>1</v>
      </c>
      <c r="F12" s="1462">
        <f t="shared" si="0"/>
        <v>1</v>
      </c>
      <c r="G12" s="1463">
        <f t="shared" si="0"/>
        <v>0.87897659116412086</v>
      </c>
      <c r="H12" s="1462">
        <f t="shared" si="0"/>
        <v>0.62841203779676913</v>
      </c>
    </row>
    <row r="13" spans="1:11" x14ac:dyDescent="0.2">
      <c r="A13" s="1458">
        <v>4</v>
      </c>
      <c r="B13" s="1459" t="s">
        <v>15</v>
      </c>
      <c r="C13" s="1460">
        <f t="shared" si="0"/>
        <v>0.99026688639618787</v>
      </c>
      <c r="D13" s="1461">
        <f t="shared" si="0"/>
        <v>0.68085677467688588</v>
      </c>
      <c r="E13" s="1462">
        <f t="shared" si="0"/>
        <v>1</v>
      </c>
      <c r="F13" s="1462">
        <f t="shared" si="0"/>
        <v>1</v>
      </c>
      <c r="G13" s="1463">
        <f t="shared" si="0"/>
        <v>0.83259118244693187</v>
      </c>
      <c r="H13" s="1462">
        <f t="shared" si="0"/>
        <v>8.7486868088300501E-2</v>
      </c>
      <c r="K13" s="1440" t="s">
        <v>13</v>
      </c>
    </row>
    <row r="14" spans="1:11" x14ac:dyDescent="0.2">
      <c r="A14" s="1458">
        <v>5</v>
      </c>
      <c r="B14" s="1459" t="s">
        <v>16</v>
      </c>
      <c r="C14" s="1460">
        <f t="shared" si="0"/>
        <v>0.9846742800259769</v>
      </c>
      <c r="D14" s="1461">
        <f t="shared" si="0"/>
        <v>0.79470191364858078</v>
      </c>
      <c r="E14" s="1462">
        <f t="shared" si="0"/>
        <v>1</v>
      </c>
      <c r="F14" s="1462">
        <f t="shared" si="0"/>
        <v>1</v>
      </c>
      <c r="G14" s="1463">
        <f t="shared" si="0"/>
        <v>0.75094034080882777</v>
      </c>
      <c r="H14" s="1462">
        <f t="shared" si="0"/>
        <v>0.82292178037747277</v>
      </c>
    </row>
    <row r="15" spans="1:11" x14ac:dyDescent="0.2">
      <c r="A15" s="1464">
        <v>6</v>
      </c>
      <c r="B15" s="1453" t="s">
        <v>17</v>
      </c>
      <c r="C15" s="1460">
        <f t="shared" si="0"/>
        <v>0.99046826890134021</v>
      </c>
      <c r="D15" s="1461">
        <f t="shared" si="0"/>
        <v>0.73433021382148089</v>
      </c>
      <c r="E15" s="1462">
        <f t="shared" si="0"/>
        <v>1</v>
      </c>
      <c r="F15" s="1462">
        <f t="shared" si="0"/>
        <v>1</v>
      </c>
      <c r="G15" s="1463">
        <f t="shared" si="0"/>
        <v>0.83871225926676463</v>
      </c>
      <c r="H15" s="1462">
        <f t="shared" si="0"/>
        <v>0.23522146990613726</v>
      </c>
    </row>
    <row r="16" spans="1:11" x14ac:dyDescent="0.2">
      <c r="A16" s="1464">
        <v>7</v>
      </c>
      <c r="B16" s="1453" t="s">
        <v>18</v>
      </c>
      <c r="C16" s="1460">
        <f t="shared" si="0"/>
        <v>0.9793426178820821</v>
      </c>
      <c r="D16" s="1461">
        <f t="shared" si="0"/>
        <v>0.50379382780167148</v>
      </c>
      <c r="E16" s="1462">
        <f t="shared" si="0"/>
        <v>1</v>
      </c>
      <c r="F16" s="1462">
        <f t="shared" si="0"/>
        <v>1</v>
      </c>
      <c r="G16" s="1463">
        <f t="shared" si="0"/>
        <v>0.84365022226117747</v>
      </c>
      <c r="H16" s="1462">
        <f t="shared" si="0"/>
        <v>4.6158345473005798E-2</v>
      </c>
      <c r="K16" s="1440" t="s">
        <v>13</v>
      </c>
    </row>
    <row r="17" spans="1:11" x14ac:dyDescent="0.2">
      <c r="A17" s="1458">
        <v>8</v>
      </c>
      <c r="B17" s="1459" t="s">
        <v>19</v>
      </c>
      <c r="C17" s="1460">
        <f t="shared" si="0"/>
        <v>0.98288603207110381</v>
      </c>
      <c r="D17" s="1461">
        <f t="shared" si="0"/>
        <v>0.49734810382859013</v>
      </c>
      <c r="E17" s="1462">
        <f t="shared" si="0"/>
        <v>1</v>
      </c>
      <c r="F17" s="1462">
        <f t="shared" si="0"/>
        <v>1</v>
      </c>
      <c r="G17" s="1463">
        <f t="shared" si="0"/>
        <v>0.96487782384050946</v>
      </c>
      <c r="H17" s="1462">
        <f t="shared" si="0"/>
        <v>0.20576972242108704</v>
      </c>
    </row>
    <row r="18" spans="1:11" x14ac:dyDescent="0.2">
      <c r="A18" s="1458">
        <v>9</v>
      </c>
      <c r="B18" s="1459" t="s">
        <v>20</v>
      </c>
      <c r="C18" s="1460">
        <f t="shared" si="0"/>
        <v>0.99471667652262108</v>
      </c>
      <c r="D18" s="1461">
        <f t="shared" si="0"/>
        <v>0.84224410413560924</v>
      </c>
      <c r="E18" s="1462">
        <f t="shared" si="0"/>
        <v>1</v>
      </c>
      <c r="F18" s="1462">
        <f t="shared" si="0"/>
        <v>1</v>
      </c>
      <c r="G18" s="1463">
        <f t="shared" si="0"/>
        <v>0.73319117543823842</v>
      </c>
      <c r="H18" s="1462">
        <f t="shared" si="0"/>
        <v>0.79937939038059735</v>
      </c>
      <c r="K18" s="1440" t="s">
        <v>13</v>
      </c>
    </row>
    <row r="19" spans="1:11" x14ac:dyDescent="0.2">
      <c r="A19" s="1458">
        <v>10</v>
      </c>
      <c r="B19" s="1459" t="s">
        <v>21</v>
      </c>
      <c r="C19" s="1460">
        <f t="shared" si="0"/>
        <v>0.99658580460686996</v>
      </c>
      <c r="D19" s="1461">
        <f t="shared" si="0"/>
        <v>0.90282904598196922</v>
      </c>
      <c r="E19" s="1462">
        <f t="shared" si="0"/>
        <v>1</v>
      </c>
      <c r="F19" s="1462">
        <f t="shared" si="0"/>
        <v>1</v>
      </c>
      <c r="G19" s="1463">
        <f t="shared" si="0"/>
        <v>0.87375634780285782</v>
      </c>
      <c r="H19" s="1462">
        <f t="shared" si="0"/>
        <v>0.20261297057840469</v>
      </c>
    </row>
    <row r="20" spans="1:11" x14ac:dyDescent="0.2">
      <c r="A20" s="1464">
        <v>11</v>
      </c>
      <c r="B20" s="1453" t="s">
        <v>22</v>
      </c>
      <c r="C20" s="1460">
        <f t="shared" ref="C20:H25" si="1">C89/C56</f>
        <v>0.99254116285569793</v>
      </c>
      <c r="D20" s="1461">
        <f t="shared" si="1"/>
        <v>0.78499613768645515</v>
      </c>
      <c r="E20" s="1462">
        <f t="shared" si="1"/>
        <v>1</v>
      </c>
      <c r="F20" s="1462">
        <f t="shared" si="1"/>
        <v>1</v>
      </c>
      <c r="G20" s="1463">
        <f t="shared" si="1"/>
        <v>0.86152530298089081</v>
      </c>
      <c r="H20" s="1462">
        <f t="shared" si="1"/>
        <v>0.73777260263332534</v>
      </c>
    </row>
    <row r="21" spans="1:11" x14ac:dyDescent="0.2">
      <c r="A21" s="1458">
        <v>12</v>
      </c>
      <c r="B21" s="1459" t="s">
        <v>23</v>
      </c>
      <c r="C21" s="1460">
        <f t="shared" si="1"/>
        <v>0.98912119607242621</v>
      </c>
      <c r="D21" s="1461">
        <f t="shared" si="1"/>
        <v>0.85828328942008414</v>
      </c>
      <c r="E21" s="1462">
        <f t="shared" si="1"/>
        <v>1</v>
      </c>
      <c r="F21" s="1462">
        <f t="shared" si="1"/>
        <v>1</v>
      </c>
      <c r="G21" s="1463">
        <f t="shared" si="1"/>
        <v>0.81237569364871165</v>
      </c>
      <c r="H21" s="1462">
        <f t="shared" si="1"/>
        <v>0.54518310180737861</v>
      </c>
    </row>
    <row r="22" spans="1:11" x14ac:dyDescent="0.2">
      <c r="A22" s="1458">
        <v>13</v>
      </c>
      <c r="B22" s="1459" t="s">
        <v>24</v>
      </c>
      <c r="C22" s="1460">
        <f t="shared" si="1"/>
        <v>0.9898988947032954</v>
      </c>
      <c r="D22" s="1461">
        <f t="shared" si="1"/>
        <v>0.75168440093651168</v>
      </c>
      <c r="E22" s="1462">
        <f t="shared" si="1"/>
        <v>1</v>
      </c>
      <c r="F22" s="1462">
        <f t="shared" si="1"/>
        <v>1</v>
      </c>
      <c r="G22" s="1463">
        <f t="shared" si="1"/>
        <v>0.85852558462916129</v>
      </c>
      <c r="H22" s="1462">
        <f t="shared" si="1"/>
        <v>0.67046989889691777</v>
      </c>
    </row>
    <row r="23" spans="1:11" x14ac:dyDescent="0.2">
      <c r="A23" s="1458">
        <v>14</v>
      </c>
      <c r="B23" s="1459" t="s">
        <v>25</v>
      </c>
      <c r="C23" s="1460">
        <f t="shared" si="1"/>
        <v>0.9948267385600873</v>
      </c>
      <c r="D23" s="1461">
        <f t="shared" si="1"/>
        <v>0.82679007915511327</v>
      </c>
      <c r="E23" s="1462">
        <f t="shared" si="1"/>
        <v>1</v>
      </c>
      <c r="F23" s="1462">
        <f t="shared" si="1"/>
        <v>1</v>
      </c>
      <c r="G23" s="1463">
        <f t="shared" si="1"/>
        <v>0.68524226613836325</v>
      </c>
      <c r="H23" s="1462">
        <f t="shared" si="1"/>
        <v>0.76822271369580342</v>
      </c>
    </row>
    <row r="24" spans="1:11" ht="12.75" customHeight="1" thickBot="1" x14ac:dyDescent="0.3">
      <c r="A24" s="1465">
        <v>15</v>
      </c>
      <c r="B24" s="1466" t="s">
        <v>26</v>
      </c>
      <c r="C24" s="1467">
        <f t="shared" si="1"/>
        <v>0.99234277371989366</v>
      </c>
      <c r="D24" s="1468">
        <f t="shared" si="1"/>
        <v>0.63445710324523397</v>
      </c>
      <c r="E24" s="1469">
        <f t="shared" si="1"/>
        <v>1</v>
      </c>
      <c r="F24" s="1469">
        <f t="shared" si="1"/>
        <v>1</v>
      </c>
      <c r="G24" s="1470">
        <f t="shared" si="1"/>
        <v>0.87238708390911501</v>
      </c>
      <c r="H24" s="1469">
        <f t="shared" si="1"/>
        <v>0.78826529892022046</v>
      </c>
      <c r="K24" s="1471"/>
    </row>
    <row r="25" spans="1:11" ht="12" x14ac:dyDescent="0.25">
      <c r="A25" s="1472" t="s">
        <v>59</v>
      </c>
      <c r="B25" s="1473" t="s">
        <v>569</v>
      </c>
      <c r="C25" s="1474">
        <f t="shared" si="1"/>
        <v>0.98973814020404172</v>
      </c>
      <c r="D25" s="1474">
        <f t="shared" si="1"/>
        <v>0.736722659579929</v>
      </c>
      <c r="E25" s="1474">
        <f t="shared" si="1"/>
        <v>1</v>
      </c>
      <c r="F25" s="1474">
        <f t="shared" si="1"/>
        <v>1</v>
      </c>
      <c r="G25" s="1474">
        <f t="shared" si="1"/>
        <v>0.8154415444573192</v>
      </c>
      <c r="H25" s="1475">
        <f t="shared" si="1"/>
        <v>0.58514923190360135</v>
      </c>
      <c r="I25" s="1476"/>
    </row>
    <row r="26" spans="1:11" x14ac:dyDescent="0.2">
      <c r="A26" s="1477" t="s">
        <v>59</v>
      </c>
      <c r="B26" s="1478" t="s">
        <v>482</v>
      </c>
      <c r="C26" s="1479">
        <v>0.9894116180647804</v>
      </c>
      <c r="D26" s="1479">
        <v>0.74238686883328764</v>
      </c>
      <c r="E26" s="1479">
        <v>1</v>
      </c>
      <c r="F26" s="1479">
        <v>1</v>
      </c>
      <c r="G26" s="1479">
        <v>0.82992635252003477</v>
      </c>
      <c r="H26" s="1480">
        <v>0.62401648408367338</v>
      </c>
      <c r="I26" s="1476"/>
    </row>
    <row r="27" spans="1:11" x14ac:dyDescent="0.2">
      <c r="A27" s="1477" t="s">
        <v>59</v>
      </c>
      <c r="B27" s="1478" t="s">
        <v>102</v>
      </c>
      <c r="C27" s="1479">
        <v>0.9890487595145282</v>
      </c>
      <c r="D27" s="1479">
        <v>0.7591150973823515</v>
      </c>
      <c r="E27" s="1479">
        <v>1</v>
      </c>
      <c r="F27" s="1479">
        <v>1</v>
      </c>
      <c r="G27" s="1479">
        <v>0.82514536560210971</v>
      </c>
      <c r="H27" s="1480">
        <v>0.58324549468847608</v>
      </c>
      <c r="I27" s="1476"/>
    </row>
    <row r="28" spans="1:11" x14ac:dyDescent="0.2">
      <c r="A28" s="1481" t="s">
        <v>59</v>
      </c>
      <c r="B28" s="1482" t="s">
        <v>103</v>
      </c>
      <c r="C28" s="1483">
        <v>0.9891855519028524</v>
      </c>
      <c r="D28" s="1483">
        <v>0.79544156460921256</v>
      </c>
      <c r="E28" s="1483">
        <v>1</v>
      </c>
      <c r="F28" s="1483">
        <v>1</v>
      </c>
      <c r="G28" s="1483">
        <v>0.79928072863617983</v>
      </c>
      <c r="H28" s="1484">
        <v>0.55636402222846149</v>
      </c>
      <c r="I28" s="1476"/>
    </row>
    <row r="29" spans="1:11" x14ac:dyDescent="0.2">
      <c r="A29" s="1481" t="s">
        <v>59</v>
      </c>
      <c r="B29" s="1482" t="s">
        <v>104</v>
      </c>
      <c r="C29" s="1483">
        <v>0.98754270133858191</v>
      </c>
      <c r="D29" s="1483">
        <v>0.79307048344009934</v>
      </c>
      <c r="E29" s="1483">
        <v>1</v>
      </c>
      <c r="F29" s="1483">
        <v>1</v>
      </c>
      <c r="G29" s="1483">
        <v>0.82561199251408313</v>
      </c>
      <c r="H29" s="1484">
        <v>0.64253083599817273</v>
      </c>
      <c r="I29" s="1476"/>
    </row>
    <row r="30" spans="1:11" x14ac:dyDescent="0.2">
      <c r="A30" s="1481"/>
      <c r="B30" s="1482" t="s">
        <v>105</v>
      </c>
      <c r="C30" s="1483">
        <v>0.8592467944964185</v>
      </c>
      <c r="D30" s="1483">
        <v>0.74832017647131721</v>
      </c>
      <c r="E30" s="1483">
        <v>0.84507111804802337</v>
      </c>
      <c r="F30" s="1483">
        <v>0.96404396470789611</v>
      </c>
      <c r="G30" s="1483">
        <v>0.82099531422571015</v>
      </c>
      <c r="H30" s="1484">
        <v>0.6630451332779953</v>
      </c>
    </row>
    <row r="31" spans="1:11" x14ac:dyDescent="0.2">
      <c r="A31" s="1481"/>
      <c r="B31" s="1482" t="s">
        <v>106</v>
      </c>
      <c r="C31" s="1483">
        <v>0.79935304273965813</v>
      </c>
      <c r="D31" s="1483">
        <v>0.76058794220229198</v>
      </c>
      <c r="E31" s="1483">
        <v>0.7657938692264864</v>
      </c>
      <c r="F31" s="1483">
        <v>0.96169225599977126</v>
      </c>
      <c r="G31" s="1483">
        <v>0.81162919214964702</v>
      </c>
      <c r="H31" s="1484">
        <v>0.44604869713797524</v>
      </c>
      <c r="K31" s="1485"/>
    </row>
    <row r="32" spans="1:11" x14ac:dyDescent="0.2">
      <c r="A32" s="1481"/>
      <c r="B32" s="1482" t="s">
        <v>107</v>
      </c>
      <c r="C32" s="1483">
        <v>0.74848991118699426</v>
      </c>
      <c r="D32" s="1483">
        <v>0.84986119892972034</v>
      </c>
      <c r="E32" s="1483">
        <v>0.78431722326330622</v>
      </c>
      <c r="F32" s="1483">
        <v>0.94179414928295024</v>
      </c>
      <c r="G32" s="1483">
        <v>0.78388944629503288</v>
      </c>
      <c r="H32" s="1484">
        <v>0.66259422365114962</v>
      </c>
      <c r="K32" s="1485"/>
    </row>
    <row r="33" spans="1:11" x14ac:dyDescent="0.2">
      <c r="A33" s="1481"/>
      <c r="B33" s="1482" t="s">
        <v>108</v>
      </c>
      <c r="C33" s="1483">
        <v>0.73683823706360252</v>
      </c>
      <c r="D33" s="1483">
        <v>0.76939650802019754</v>
      </c>
      <c r="E33" s="1483">
        <v>0.69493415244706191</v>
      </c>
      <c r="F33" s="1483">
        <v>0.90236147303072967</v>
      </c>
      <c r="G33" s="1483">
        <v>0.78694153310239823</v>
      </c>
      <c r="H33" s="1484">
        <v>0.86062752560849543</v>
      </c>
      <c r="K33" s="1485"/>
    </row>
    <row r="34" spans="1:11" x14ac:dyDescent="0.2">
      <c r="A34" s="1481"/>
      <c r="B34" s="1482" t="s">
        <v>109</v>
      </c>
      <c r="C34" s="1483">
        <v>0.72490223557107969</v>
      </c>
      <c r="D34" s="1483">
        <v>0.7588986823361823</v>
      </c>
      <c r="E34" s="1483">
        <v>0.71351050311509712</v>
      </c>
      <c r="F34" s="1483">
        <v>0.66369498861199983</v>
      </c>
      <c r="G34" s="1483">
        <v>0.79052328872067823</v>
      </c>
      <c r="H34" s="1484">
        <v>0.64922740534046919</v>
      </c>
      <c r="K34" s="1485"/>
    </row>
    <row r="35" spans="1:11" ht="12" thickBot="1" x14ac:dyDescent="0.25">
      <c r="A35" s="1486"/>
      <c r="B35" s="1487" t="s">
        <v>110</v>
      </c>
      <c r="C35" s="1488">
        <v>0.73277723358692437</v>
      </c>
      <c r="D35" s="1488">
        <v>0.79148483007922765</v>
      </c>
      <c r="E35" s="1488">
        <v>0.72087064822926439</v>
      </c>
      <c r="F35" s="1488">
        <v>0.66417943195857498</v>
      </c>
      <c r="G35" s="1488">
        <v>0.80268214074545807</v>
      </c>
      <c r="H35" s="1489">
        <v>0.56362934611302307</v>
      </c>
    </row>
    <row r="36" spans="1:11" ht="38.1" customHeight="1" x14ac:dyDescent="0.25">
      <c r="A36" s="1700" t="s">
        <v>242</v>
      </c>
      <c r="B36" s="1701"/>
      <c r="C36" s="1701"/>
      <c r="D36" s="1701"/>
      <c r="E36" s="1701"/>
      <c r="F36" s="1701"/>
      <c r="G36" s="1701"/>
      <c r="H36" s="1701"/>
    </row>
    <row r="37" spans="1:11" x14ac:dyDescent="0.2">
      <c r="A37" s="1490"/>
    </row>
    <row r="38" spans="1:11" x14ac:dyDescent="0.2">
      <c r="A38" s="1490" t="s">
        <v>243</v>
      </c>
    </row>
    <row r="39" spans="1:11" x14ac:dyDescent="0.2">
      <c r="A39" s="1491" t="s">
        <v>244</v>
      </c>
    </row>
    <row r="40" spans="1:11" x14ac:dyDescent="0.2">
      <c r="A40" s="1490" t="s">
        <v>245</v>
      </c>
      <c r="E40" s="1440" t="s">
        <v>13</v>
      </c>
    </row>
    <row r="41" spans="1:11" x14ac:dyDescent="0.2">
      <c r="A41" s="1439"/>
      <c r="C41" s="1492"/>
      <c r="D41" s="1492"/>
      <c r="E41" s="1492"/>
      <c r="F41" s="1492"/>
      <c r="G41" s="1492"/>
      <c r="H41" s="1492"/>
    </row>
    <row r="42" spans="1:11" x14ac:dyDescent="0.2">
      <c r="A42" s="1443"/>
      <c r="C42" s="1492"/>
      <c r="D42" s="1492"/>
      <c r="E42" s="1492"/>
      <c r="F42" s="1492"/>
      <c r="G42" s="1492"/>
      <c r="H42" s="1492"/>
    </row>
    <row r="43" spans="1:11" x14ac:dyDescent="0.2">
      <c r="C43" s="1492"/>
      <c r="D43" s="1492"/>
      <c r="E43" s="1492"/>
      <c r="F43" s="1492"/>
      <c r="G43" s="1492"/>
      <c r="H43" s="1492"/>
      <c r="K43" s="1440" t="s">
        <v>13</v>
      </c>
    </row>
    <row r="44" spans="1:11" ht="13.8" thickBot="1" x14ac:dyDescent="0.25">
      <c r="A44" s="1444" t="s">
        <v>246</v>
      </c>
      <c r="B44" s="1444"/>
      <c r="C44" s="1444"/>
      <c r="D44" s="1444"/>
      <c r="E44" s="1444"/>
      <c r="F44" s="1444"/>
      <c r="G44" s="1444"/>
      <c r="H44" s="1444"/>
    </row>
    <row r="45" spans="1:11" ht="60.6" thickBot="1" x14ac:dyDescent="0.3">
      <c r="A45" s="1494" t="s">
        <v>51</v>
      </c>
      <c r="B45" s="1495" t="s">
        <v>5</v>
      </c>
      <c r="C45" s="1496" t="s">
        <v>247</v>
      </c>
      <c r="D45" s="1497" t="s">
        <v>237</v>
      </c>
      <c r="E45" s="1498" t="s">
        <v>248</v>
      </c>
      <c r="F45" s="1499" t="s">
        <v>249</v>
      </c>
      <c r="G45" s="1500" t="s">
        <v>250</v>
      </c>
      <c r="H45" s="1501" t="s">
        <v>251</v>
      </c>
      <c r="I45" s="1502"/>
    </row>
    <row r="46" spans="1:11" x14ac:dyDescent="0.2">
      <c r="A46" s="1464">
        <v>1</v>
      </c>
      <c r="B46" s="1453" t="s">
        <v>11</v>
      </c>
      <c r="C46" s="1279">
        <f>D46+E46+F46</f>
        <v>332366.39857142855</v>
      </c>
      <c r="D46" s="1271">
        <v>12447.021428571416</v>
      </c>
      <c r="E46" s="1271">
        <v>140209.60714285716</v>
      </c>
      <c r="F46" s="1271">
        <v>179709.77</v>
      </c>
      <c r="G46" s="1271">
        <v>158815.16285714289</v>
      </c>
      <c r="H46" s="1503">
        <v>24897.208571428622</v>
      </c>
      <c r="I46" s="1476"/>
    </row>
    <row r="47" spans="1:11" x14ac:dyDescent="0.2">
      <c r="A47" s="1458">
        <v>2</v>
      </c>
      <c r="B47" s="1459" t="s">
        <v>12</v>
      </c>
      <c r="C47" s="1280">
        <f t="shared" ref="C47:C60" si="2">D47+E47+F47</f>
        <v>298779.10714285704</v>
      </c>
      <c r="D47" s="1272">
        <v>17760.265714285721</v>
      </c>
      <c r="E47" s="1272">
        <v>198226.09142857135</v>
      </c>
      <c r="F47" s="1272">
        <v>82792.749999999985</v>
      </c>
      <c r="G47" s="1272">
        <v>158887.87571428576</v>
      </c>
      <c r="H47" s="1504">
        <v>44921.352857143</v>
      </c>
      <c r="I47" s="1476"/>
    </row>
    <row r="48" spans="1:11" x14ac:dyDescent="0.2">
      <c r="A48" s="1458">
        <v>3</v>
      </c>
      <c r="B48" s="1459" t="s">
        <v>14</v>
      </c>
      <c r="C48" s="1280">
        <f t="shared" si="2"/>
        <v>452400.64571428578</v>
      </c>
      <c r="D48" s="1272">
        <v>9943.8685714285675</v>
      </c>
      <c r="E48" s="1272">
        <v>300219.33000000007</v>
      </c>
      <c r="F48" s="1272">
        <v>142237.44714285713</v>
      </c>
      <c r="G48" s="1272">
        <v>128939.89571428561</v>
      </c>
      <c r="H48" s="1504">
        <v>14929.721428571434</v>
      </c>
      <c r="I48" s="1476"/>
      <c r="K48" s="1440" t="s">
        <v>13</v>
      </c>
    </row>
    <row r="49" spans="1:11" x14ac:dyDescent="0.2">
      <c r="A49" s="1458">
        <v>4</v>
      </c>
      <c r="B49" s="1459" t="s">
        <v>15</v>
      </c>
      <c r="C49" s="1280">
        <f t="shared" si="2"/>
        <v>236761.21571428591</v>
      </c>
      <c r="D49" s="1272">
        <v>7220.6571428571442</v>
      </c>
      <c r="E49" s="1272">
        <v>171457.92285714304</v>
      </c>
      <c r="F49" s="1272">
        <v>58082.635714285723</v>
      </c>
      <c r="G49" s="1272">
        <v>118194.10142857117</v>
      </c>
      <c r="H49" s="1504">
        <v>5911.1728571428621</v>
      </c>
      <c r="I49" s="1476"/>
    </row>
    <row r="50" spans="1:11" x14ac:dyDescent="0.2">
      <c r="A50" s="1458">
        <v>5</v>
      </c>
      <c r="B50" s="1459" t="s">
        <v>16</v>
      </c>
      <c r="C50" s="1280">
        <f t="shared" si="2"/>
        <v>297590.92857142864</v>
      </c>
      <c r="D50" s="1272">
        <v>22215.478571428583</v>
      </c>
      <c r="E50" s="1272">
        <v>204935.01428571431</v>
      </c>
      <c r="F50" s="1272">
        <v>70440.435714285733</v>
      </c>
      <c r="G50" s="1272">
        <v>208190.72857142851</v>
      </c>
      <c r="H50" s="1504">
        <v>20495.204285714273</v>
      </c>
      <c r="I50" s="1476"/>
      <c r="K50" s="1440" t="s">
        <v>13</v>
      </c>
    </row>
    <row r="51" spans="1:11" x14ac:dyDescent="0.2">
      <c r="A51" s="1464">
        <v>6</v>
      </c>
      <c r="B51" s="1453" t="s">
        <v>17</v>
      </c>
      <c r="C51" s="1280">
        <f t="shared" si="2"/>
        <v>334122.38857142854</v>
      </c>
      <c r="D51" s="1272">
        <v>11987.681428571446</v>
      </c>
      <c r="E51" s="1272">
        <v>246592.67285714284</v>
      </c>
      <c r="F51" s="1272">
        <v>75542.034285714282</v>
      </c>
      <c r="G51" s="1272">
        <v>124751.40571428572</v>
      </c>
      <c r="H51" s="1504">
        <v>7290.0800000000008</v>
      </c>
      <c r="I51" s="1476"/>
    </row>
    <row r="52" spans="1:11" x14ac:dyDescent="0.2">
      <c r="A52" s="1464">
        <v>7</v>
      </c>
      <c r="B52" s="1453" t="s">
        <v>18</v>
      </c>
      <c r="C52" s="1280">
        <f t="shared" si="2"/>
        <v>687492.03714285733</v>
      </c>
      <c r="D52" s="1272">
        <v>28620.735714285704</v>
      </c>
      <c r="E52" s="1272">
        <v>537640.01857142872</v>
      </c>
      <c r="F52" s="1272">
        <v>121231.28285714283</v>
      </c>
      <c r="G52" s="1272">
        <v>179101.49571428593</v>
      </c>
      <c r="H52" s="1504">
        <v>4832.6399999999985</v>
      </c>
      <c r="I52" s="1476"/>
    </row>
    <row r="53" spans="1:11" x14ac:dyDescent="0.2">
      <c r="A53" s="1458">
        <v>8</v>
      </c>
      <c r="B53" s="1459" t="s">
        <v>19</v>
      </c>
      <c r="C53" s="1280">
        <f t="shared" si="2"/>
        <v>552858.45714285725</v>
      </c>
      <c r="D53" s="1272">
        <v>18823.368571428549</v>
      </c>
      <c r="E53" s="1272">
        <v>459215.86142857163</v>
      </c>
      <c r="F53" s="1272">
        <v>74819.22714285714</v>
      </c>
      <c r="G53" s="1272">
        <v>155350.25571428571</v>
      </c>
      <c r="H53" s="1504">
        <v>9791.6899999999969</v>
      </c>
      <c r="I53" s="1476"/>
    </row>
    <row r="54" spans="1:11" x14ac:dyDescent="0.2">
      <c r="A54" s="1458">
        <v>9</v>
      </c>
      <c r="B54" s="1459" t="s">
        <v>20</v>
      </c>
      <c r="C54" s="1280">
        <f t="shared" si="2"/>
        <v>364918.39142857172</v>
      </c>
      <c r="D54" s="1272">
        <v>12221.298571428582</v>
      </c>
      <c r="E54" s="1272">
        <v>267347.27857142885</v>
      </c>
      <c r="F54" s="1272">
        <v>85349.814285714281</v>
      </c>
      <c r="G54" s="1272">
        <v>132757.14428571428</v>
      </c>
      <c r="H54" s="1504">
        <v>5048.6457142857189</v>
      </c>
      <c r="I54" s="1476"/>
    </row>
    <row r="55" spans="1:11" x14ac:dyDescent="0.2">
      <c r="A55" s="1458">
        <v>10</v>
      </c>
      <c r="B55" s="1459" t="s">
        <v>21</v>
      </c>
      <c r="C55" s="1280">
        <f t="shared" si="2"/>
        <v>491857.78142857127</v>
      </c>
      <c r="D55" s="1272">
        <v>17281.898571428555</v>
      </c>
      <c r="E55" s="1272">
        <v>431920.71857142844</v>
      </c>
      <c r="F55" s="1272">
        <v>42655.164285714294</v>
      </c>
      <c r="G55" s="1272">
        <v>107831.92999999989</v>
      </c>
      <c r="H55" s="1504">
        <v>11229.62000000001</v>
      </c>
      <c r="I55" s="1476"/>
    </row>
    <row r="56" spans="1:11" x14ac:dyDescent="0.2">
      <c r="A56" s="1464">
        <v>11</v>
      </c>
      <c r="B56" s="1453" t="s">
        <v>22</v>
      </c>
      <c r="C56" s="1280">
        <f t="shared" si="2"/>
        <v>478145.13142857136</v>
      </c>
      <c r="D56" s="1272">
        <v>16587.639999999978</v>
      </c>
      <c r="E56" s="1272">
        <v>420901.78428571427</v>
      </c>
      <c r="F56" s="1272">
        <v>40655.707142857151</v>
      </c>
      <c r="G56" s="1272">
        <v>178684.53714285686</v>
      </c>
      <c r="H56" s="1504">
        <v>27245.002857142848</v>
      </c>
      <c r="I56" s="1476"/>
    </row>
    <row r="57" spans="1:11" x14ac:dyDescent="0.2">
      <c r="A57" s="1458">
        <v>12</v>
      </c>
      <c r="B57" s="1459" t="s">
        <v>23</v>
      </c>
      <c r="C57" s="1280">
        <f t="shared" si="2"/>
        <v>482042.09428571427</v>
      </c>
      <c r="D57" s="1272">
        <v>37003.691428571365</v>
      </c>
      <c r="E57" s="1272">
        <v>362939.0642857143</v>
      </c>
      <c r="F57" s="1272">
        <v>82099.338571428598</v>
      </c>
      <c r="G57" s="1272">
        <v>240198.86142857166</v>
      </c>
      <c r="H57" s="1504">
        <v>17652.448571428587</v>
      </c>
      <c r="I57" s="1476"/>
    </row>
    <row r="58" spans="1:11" x14ac:dyDescent="0.2">
      <c r="A58" s="1458">
        <v>13</v>
      </c>
      <c r="B58" s="1459" t="s">
        <v>24</v>
      </c>
      <c r="C58" s="1280">
        <f t="shared" si="2"/>
        <v>616335.00285714236</v>
      </c>
      <c r="D58" s="1272">
        <v>25071.581428571404</v>
      </c>
      <c r="E58" s="1272">
        <v>478829.59999999957</v>
      </c>
      <c r="F58" s="1272">
        <v>112433.82142857139</v>
      </c>
      <c r="G58" s="1272">
        <v>185381.31285714282</v>
      </c>
      <c r="H58" s="1504">
        <v>11602.16142857142</v>
      </c>
      <c r="I58" s="1476"/>
    </row>
    <row r="59" spans="1:11" x14ac:dyDescent="0.2">
      <c r="A59" s="1458">
        <v>14</v>
      </c>
      <c r="B59" s="1459" t="s">
        <v>25</v>
      </c>
      <c r="C59" s="1280">
        <f t="shared" si="2"/>
        <v>553962.87142857106</v>
      </c>
      <c r="D59" s="1272">
        <v>16545.211428571442</v>
      </c>
      <c r="E59" s="1272">
        <v>455902.0142857139</v>
      </c>
      <c r="F59" s="1272">
        <v>81515.645714285711</v>
      </c>
      <c r="G59" s="1272">
        <v>208411.42428571417</v>
      </c>
      <c r="H59" s="1504">
        <v>25383.98</v>
      </c>
      <c r="I59" s="1476"/>
      <c r="K59" s="1440" t="s">
        <v>13</v>
      </c>
    </row>
    <row r="60" spans="1:11" ht="13.5" customHeight="1" thickBot="1" x14ac:dyDescent="0.25">
      <c r="A60" s="1465">
        <v>15</v>
      </c>
      <c r="B60" s="1466" t="s">
        <v>26</v>
      </c>
      <c r="C60" s="1281">
        <f t="shared" si="2"/>
        <v>713514.36571428587</v>
      </c>
      <c r="D60" s="1273">
        <v>14946.374285714279</v>
      </c>
      <c r="E60" s="1273">
        <v>571020.10857142881</v>
      </c>
      <c r="F60" s="1273">
        <v>127547.88285714287</v>
      </c>
      <c r="G60" s="1273">
        <v>95697.198571428453</v>
      </c>
      <c r="H60" s="1505">
        <v>12481.288571428562</v>
      </c>
      <c r="I60" s="1476"/>
    </row>
    <row r="61" spans="1:11" ht="12" x14ac:dyDescent="0.25">
      <c r="A61" s="1506" t="s">
        <v>59</v>
      </c>
      <c r="B61" s="1473" t="s">
        <v>569</v>
      </c>
      <c r="C61" s="1507">
        <f t="shared" ref="C61:H61" si="3">SUM(C46:C60)</f>
        <v>6893146.8171428563</v>
      </c>
      <c r="D61" s="1507">
        <f t="shared" si="3"/>
        <v>268676.77285714273</v>
      </c>
      <c r="E61" s="1507">
        <f t="shared" si="3"/>
        <v>5247357.0871428568</v>
      </c>
      <c r="F61" s="1508">
        <f t="shared" si="3"/>
        <v>1377112.9571428571</v>
      </c>
      <c r="G61" s="1509">
        <f t="shared" si="3"/>
        <v>2381193.3299999996</v>
      </c>
      <c r="H61" s="1510">
        <f t="shared" si="3"/>
        <v>243712.21714285735</v>
      </c>
      <c r="I61" s="1476"/>
      <c r="K61" s="1511"/>
    </row>
    <row r="62" spans="1:11" x14ac:dyDescent="0.2">
      <c r="A62" s="1512" t="s">
        <v>59</v>
      </c>
      <c r="B62" s="1482" t="s">
        <v>482</v>
      </c>
      <c r="C62" s="1272">
        <v>6729350.9557142854</v>
      </c>
      <c r="D62" s="1272">
        <v>276588.9214285714</v>
      </c>
      <c r="E62" s="1272">
        <v>5128443.2342857132</v>
      </c>
      <c r="F62" s="1272">
        <v>1324318.8000000003</v>
      </c>
      <c r="G62" s="1272">
        <v>2311574.6485714284</v>
      </c>
      <c r="H62" s="1272">
        <v>233748.36571428587</v>
      </c>
      <c r="I62" s="1476"/>
      <c r="K62" s="1511"/>
    </row>
    <row r="63" spans="1:11" x14ac:dyDescent="0.2">
      <c r="A63" s="1512" t="s">
        <v>59</v>
      </c>
      <c r="B63" s="1482" t="s">
        <v>102</v>
      </c>
      <c r="C63" s="1272">
        <v>6333642.7307348475</v>
      </c>
      <c r="D63" s="1272">
        <v>287943.51136000536</v>
      </c>
      <c r="E63" s="1272">
        <v>4805557.5690348437</v>
      </c>
      <c r="F63" s="1272">
        <v>1240141.6503399983</v>
      </c>
      <c r="G63" s="1272">
        <v>2329573.9920088802</v>
      </c>
      <c r="H63" s="1272">
        <v>230837.55964300776</v>
      </c>
      <c r="I63" s="1476"/>
      <c r="K63" s="1511"/>
    </row>
    <row r="64" spans="1:11" x14ac:dyDescent="0.2">
      <c r="A64" s="1512" t="s">
        <v>59</v>
      </c>
      <c r="B64" s="1482" t="s">
        <v>103</v>
      </c>
      <c r="C64" s="1272">
        <v>5902009.9625338288</v>
      </c>
      <c r="D64" s="1272">
        <v>312023.21374200267</v>
      </c>
      <c r="E64" s="1272">
        <v>4444442.3365328377</v>
      </c>
      <c r="F64" s="1272">
        <v>1145544.4122589873</v>
      </c>
      <c r="G64" s="1272">
        <v>2261930.3646728303</v>
      </c>
      <c r="H64" s="1272">
        <v>220896.86204799247</v>
      </c>
      <c r="I64" s="1476"/>
      <c r="K64" s="1511" t="s">
        <v>13</v>
      </c>
    </row>
    <row r="65" spans="1:11" x14ac:dyDescent="0.2">
      <c r="A65" s="1512" t="s">
        <v>59</v>
      </c>
      <c r="B65" s="1482" t="s">
        <v>104</v>
      </c>
      <c r="C65" s="1272">
        <v>5577694</v>
      </c>
      <c r="D65" s="1272">
        <v>335781</v>
      </c>
      <c r="E65" s="1272">
        <v>4212535</v>
      </c>
      <c r="F65" s="1272">
        <v>1029378</v>
      </c>
      <c r="G65" s="1272">
        <v>2126660</v>
      </c>
      <c r="H65" s="1272">
        <v>214522</v>
      </c>
      <c r="I65" s="1476"/>
      <c r="K65" s="1511"/>
    </row>
    <row r="66" spans="1:11" x14ac:dyDescent="0.2">
      <c r="A66" s="1512"/>
      <c r="B66" s="1482" t="s">
        <v>105</v>
      </c>
      <c r="C66" s="1272">
        <v>5336525</v>
      </c>
      <c r="D66" s="1272">
        <v>403465</v>
      </c>
      <c r="E66" s="1272">
        <v>3969105</v>
      </c>
      <c r="F66" s="1272">
        <v>963955</v>
      </c>
      <c r="G66" s="1272">
        <v>2022718</v>
      </c>
      <c r="H66" s="1272">
        <v>203597</v>
      </c>
      <c r="I66" s="1511"/>
    </row>
    <row r="67" spans="1:11" x14ac:dyDescent="0.2">
      <c r="A67" s="1512"/>
      <c r="B67" s="1482" t="s">
        <v>106</v>
      </c>
      <c r="C67" s="1272">
        <v>4822266</v>
      </c>
      <c r="D67" s="1272">
        <v>437526</v>
      </c>
      <c r="E67" s="1272">
        <v>3545458</v>
      </c>
      <c r="F67" s="1272">
        <v>839282</v>
      </c>
      <c r="G67" s="1272">
        <v>1943454</v>
      </c>
      <c r="H67" s="1272">
        <v>257510</v>
      </c>
    </row>
    <row r="68" spans="1:11" x14ac:dyDescent="0.2">
      <c r="A68" s="1477"/>
      <c r="B68" s="1482" t="s">
        <v>107</v>
      </c>
      <c r="C68" s="1437">
        <v>4743843.5</v>
      </c>
      <c r="D68" s="1437">
        <v>757559</v>
      </c>
      <c r="E68" s="1437">
        <v>2797298</v>
      </c>
      <c r="F68" s="1437">
        <v>821386.5</v>
      </c>
      <c r="G68" s="1437">
        <v>1868775</v>
      </c>
      <c r="H68" s="1513">
        <v>185065</v>
      </c>
    </row>
    <row r="69" spans="1:11" x14ac:dyDescent="0.2">
      <c r="A69" s="1477"/>
      <c r="B69" s="1482" t="s">
        <v>108</v>
      </c>
      <c r="C69" s="1437">
        <v>4612509</v>
      </c>
      <c r="D69" s="1437">
        <v>591756</v>
      </c>
      <c r="E69" s="1437">
        <v>3307640</v>
      </c>
      <c r="F69" s="1437">
        <v>714554</v>
      </c>
      <c r="G69" s="1437">
        <v>1802815</v>
      </c>
      <c r="H69" s="1513">
        <v>170256</v>
      </c>
    </row>
    <row r="70" spans="1:11" x14ac:dyDescent="0.2">
      <c r="A70" s="1477"/>
      <c r="B70" s="1482" t="s">
        <v>109</v>
      </c>
      <c r="C70" s="1437">
        <v>4290671</v>
      </c>
      <c r="D70" s="1437">
        <v>673920</v>
      </c>
      <c r="E70" s="1437">
        <v>3047096</v>
      </c>
      <c r="F70" s="1437">
        <v>598876</v>
      </c>
      <c r="G70" s="1437">
        <v>1749130</v>
      </c>
      <c r="H70" s="1513">
        <v>157327</v>
      </c>
    </row>
    <row r="71" spans="1:11" ht="12" thickBot="1" x14ac:dyDescent="0.25">
      <c r="A71" s="1514"/>
      <c r="B71" s="1487" t="s">
        <v>110</v>
      </c>
      <c r="C71" s="1515">
        <v>4194811</v>
      </c>
      <c r="D71" s="1515">
        <v>747466</v>
      </c>
      <c r="E71" s="1515">
        <v>2907351</v>
      </c>
      <c r="F71" s="1515">
        <v>592492</v>
      </c>
      <c r="G71" s="1515">
        <v>1755538</v>
      </c>
      <c r="H71" s="1516">
        <v>155455</v>
      </c>
    </row>
    <row r="72" spans="1:11" ht="36" customHeight="1" x14ac:dyDescent="0.25">
      <c r="A72" s="1698" t="s">
        <v>242</v>
      </c>
      <c r="B72" s="1699"/>
      <c r="C72" s="1699"/>
      <c r="D72" s="1699"/>
      <c r="E72" s="1699"/>
      <c r="F72" s="1699"/>
      <c r="G72" s="1699"/>
      <c r="H72" s="1699"/>
    </row>
    <row r="73" spans="1:11" x14ac:dyDescent="0.2">
      <c r="C73" s="1492"/>
      <c r="D73" s="1492"/>
      <c r="E73" s="1492"/>
      <c r="F73" s="1492"/>
      <c r="G73" s="1492"/>
      <c r="H73" s="1492"/>
    </row>
    <row r="74" spans="1:11" x14ac:dyDescent="0.2">
      <c r="C74" s="1492"/>
      <c r="D74" s="1492"/>
      <c r="E74" s="1492"/>
      <c r="F74" s="1492"/>
      <c r="G74" s="1492"/>
      <c r="H74" s="1492"/>
    </row>
    <row r="75" spans="1:11" x14ac:dyDescent="0.2">
      <c r="C75" s="1492"/>
      <c r="D75" s="1492"/>
      <c r="E75" s="1492"/>
      <c r="F75" s="1492"/>
      <c r="G75" s="1492"/>
      <c r="H75" s="1492"/>
    </row>
    <row r="76" spans="1:11" x14ac:dyDescent="0.2">
      <c r="C76" s="1492"/>
      <c r="D76" s="1492"/>
      <c r="E76" s="1492"/>
      <c r="F76" s="1492"/>
      <c r="G76" s="1492"/>
      <c r="H76" s="1492"/>
    </row>
    <row r="77" spans="1:11" ht="13.8" thickBot="1" x14ac:dyDescent="0.25">
      <c r="A77" s="1444" t="s">
        <v>252</v>
      </c>
      <c r="B77" s="1444"/>
      <c r="C77" s="1444"/>
      <c r="D77" s="1444"/>
      <c r="E77" s="1444"/>
      <c r="F77" s="1444"/>
      <c r="G77" s="1444"/>
      <c r="H77" s="1444"/>
    </row>
    <row r="78" spans="1:11" s="1517" customFormat="1" ht="60.6" thickBot="1" x14ac:dyDescent="0.3">
      <c r="A78" s="1494" t="s">
        <v>51</v>
      </c>
      <c r="B78" s="1495" t="s">
        <v>5</v>
      </c>
      <c r="C78" s="1496" t="s">
        <v>253</v>
      </c>
      <c r="D78" s="1497" t="s">
        <v>237</v>
      </c>
      <c r="E78" s="1498" t="s">
        <v>238</v>
      </c>
      <c r="F78" s="1498" t="s">
        <v>239</v>
      </c>
      <c r="G78" s="1500" t="s">
        <v>254</v>
      </c>
      <c r="H78" s="1501" t="s">
        <v>255</v>
      </c>
      <c r="K78" s="1517" t="s">
        <v>13</v>
      </c>
    </row>
    <row r="79" spans="1:11" x14ac:dyDescent="0.2">
      <c r="A79" s="1518">
        <v>1</v>
      </c>
      <c r="B79" s="1519" t="s">
        <v>11</v>
      </c>
      <c r="C79" s="1279">
        <f>D79+E79+F79</f>
        <v>329771.57714285713</v>
      </c>
      <c r="D79" s="1271">
        <v>9852.2000000000007</v>
      </c>
      <c r="E79" s="1271">
        <v>140209.60714285716</v>
      </c>
      <c r="F79" s="1271">
        <v>179709.77</v>
      </c>
      <c r="G79" s="1271">
        <v>128456.88333333333</v>
      </c>
      <c r="H79" s="1503">
        <v>20922.683333333334</v>
      </c>
      <c r="I79" s="1476"/>
    </row>
    <row r="80" spans="1:11" x14ac:dyDescent="0.2">
      <c r="A80" s="1458">
        <v>2</v>
      </c>
      <c r="B80" s="1459" t="s">
        <v>12</v>
      </c>
      <c r="C80" s="1280">
        <f t="shared" ref="C80:C93" si="4">D80+E80+F80</f>
        <v>294728.82476190466</v>
      </c>
      <c r="D80" s="1272">
        <v>13709.983333333334</v>
      </c>
      <c r="E80" s="1272">
        <v>198226.09142857135</v>
      </c>
      <c r="F80" s="1272">
        <v>82792.749999999985</v>
      </c>
      <c r="G80" s="1272">
        <v>113482.1</v>
      </c>
      <c r="H80" s="1504">
        <v>17814.033333333333</v>
      </c>
      <c r="I80" s="1476"/>
    </row>
    <row r="81" spans="1:11" x14ac:dyDescent="0.2">
      <c r="A81" s="1458">
        <v>3</v>
      </c>
      <c r="B81" s="1459" t="s">
        <v>14</v>
      </c>
      <c r="C81" s="1280">
        <f t="shared" si="4"/>
        <v>448995.34380952385</v>
      </c>
      <c r="D81" s="1272">
        <v>6538.5666666666666</v>
      </c>
      <c r="E81" s="1272">
        <v>300219.33000000007</v>
      </c>
      <c r="F81" s="1272">
        <v>142237.44714285713</v>
      </c>
      <c r="G81" s="1272">
        <v>113335.15</v>
      </c>
      <c r="H81" s="1504">
        <v>9382.0166666666664</v>
      </c>
      <c r="I81" s="1476"/>
      <c r="K81" s="1440" t="s">
        <v>13</v>
      </c>
    </row>
    <row r="82" spans="1:11" x14ac:dyDescent="0.2">
      <c r="A82" s="1458">
        <v>4</v>
      </c>
      <c r="B82" s="1459" t="s">
        <v>15</v>
      </c>
      <c r="C82" s="1280">
        <f t="shared" si="4"/>
        <v>234456.7919047621</v>
      </c>
      <c r="D82" s="1272">
        <v>4916.2333333333336</v>
      </c>
      <c r="E82" s="1272">
        <v>171457.92285714304</v>
      </c>
      <c r="F82" s="1272">
        <v>58082.635714285723</v>
      </c>
      <c r="G82" s="1272">
        <v>98407.366666666669</v>
      </c>
      <c r="H82" s="1504">
        <v>517.15</v>
      </c>
      <c r="I82" s="1476"/>
    </row>
    <row r="83" spans="1:11" x14ac:dyDescent="0.2">
      <c r="A83" s="1458">
        <v>5</v>
      </c>
      <c r="B83" s="1459" t="s">
        <v>16</v>
      </c>
      <c r="C83" s="1280">
        <f t="shared" si="4"/>
        <v>293030.13333333342</v>
      </c>
      <c r="D83" s="1272">
        <v>17654.683333333334</v>
      </c>
      <c r="E83" s="1272">
        <v>204935.01428571431</v>
      </c>
      <c r="F83" s="1272">
        <v>70440.435714285733</v>
      </c>
      <c r="G83" s="1272">
        <v>156338.81666666668</v>
      </c>
      <c r="H83" s="1504">
        <v>16865.95</v>
      </c>
      <c r="I83" s="1476"/>
      <c r="K83" s="1440" t="s">
        <v>13</v>
      </c>
    </row>
    <row r="84" spans="1:11" x14ac:dyDescent="0.2">
      <c r="A84" s="1464">
        <v>6</v>
      </c>
      <c r="B84" s="1453" t="s">
        <v>17</v>
      </c>
      <c r="C84" s="1280">
        <f t="shared" si="4"/>
        <v>330937.62380952376</v>
      </c>
      <c r="D84" s="1272">
        <v>8802.9166666666661</v>
      </c>
      <c r="E84" s="1272">
        <v>246592.67285714284</v>
      </c>
      <c r="F84" s="1272">
        <v>75542.034285714282</v>
      </c>
      <c r="G84" s="1272">
        <v>104630.53333333334</v>
      </c>
      <c r="H84" s="1504">
        <v>1714.7833333333333</v>
      </c>
      <c r="I84" s="1476"/>
    </row>
    <row r="85" spans="1:11" x14ac:dyDescent="0.2">
      <c r="A85" s="1464">
        <v>7</v>
      </c>
      <c r="B85" s="1453" t="s">
        <v>18</v>
      </c>
      <c r="C85" s="1280">
        <f t="shared" si="4"/>
        <v>673290.25142857153</v>
      </c>
      <c r="D85" s="1272">
        <v>14418.95</v>
      </c>
      <c r="E85" s="1272">
        <v>537640.01857142872</v>
      </c>
      <c r="F85" s="1272">
        <v>121231.28285714283</v>
      </c>
      <c r="G85" s="1272">
        <v>151099.01666666666</v>
      </c>
      <c r="H85" s="1504">
        <v>223.06666666666666</v>
      </c>
      <c r="I85" s="1476"/>
    </row>
    <row r="86" spans="1:11" x14ac:dyDescent="0.2">
      <c r="A86" s="1458">
        <v>8</v>
      </c>
      <c r="B86" s="1459" t="s">
        <v>19</v>
      </c>
      <c r="C86" s="1280">
        <f t="shared" si="4"/>
        <v>543396.85523809539</v>
      </c>
      <c r="D86" s="1272">
        <v>9361.7666666666664</v>
      </c>
      <c r="E86" s="1272">
        <v>459215.86142857163</v>
      </c>
      <c r="F86" s="1272">
        <v>74819.22714285714</v>
      </c>
      <c r="G86" s="1272">
        <v>149894.01666666666</v>
      </c>
      <c r="H86" s="1504">
        <v>2014.8333333333333</v>
      </c>
      <c r="I86" s="1476"/>
    </row>
    <row r="87" spans="1:11" x14ac:dyDescent="0.2">
      <c r="A87" s="1458">
        <v>9</v>
      </c>
      <c r="B87" s="1459" t="s">
        <v>20</v>
      </c>
      <c r="C87" s="1280">
        <f t="shared" si="4"/>
        <v>362990.40952380979</v>
      </c>
      <c r="D87" s="1272">
        <v>10293.316666666668</v>
      </c>
      <c r="E87" s="1272">
        <v>267347.27857142885</v>
      </c>
      <c r="F87" s="1272">
        <v>85349.814285714281</v>
      </c>
      <c r="G87" s="1272">
        <v>97336.366666666669</v>
      </c>
      <c r="H87" s="1504">
        <v>4035.7833333333333</v>
      </c>
      <c r="I87" s="1476"/>
    </row>
    <row r="88" spans="1:11" x14ac:dyDescent="0.2">
      <c r="A88" s="1458">
        <v>10</v>
      </c>
      <c r="B88" s="1459" t="s">
        <v>21</v>
      </c>
      <c r="C88" s="1280">
        <f t="shared" si="4"/>
        <v>490178.48285714269</v>
      </c>
      <c r="D88" s="1272">
        <v>15602.6</v>
      </c>
      <c r="E88" s="1272">
        <v>431920.71857142844</v>
      </c>
      <c r="F88" s="1272">
        <v>42655.164285714294</v>
      </c>
      <c r="G88" s="1272">
        <v>94218.833333333328</v>
      </c>
      <c r="H88" s="1504">
        <v>2275.2666666666669</v>
      </c>
      <c r="I88" s="1476"/>
    </row>
    <row r="89" spans="1:11" x14ac:dyDescent="0.2">
      <c r="A89" s="1464">
        <v>11</v>
      </c>
      <c r="B89" s="1453" t="s">
        <v>22</v>
      </c>
      <c r="C89" s="1280">
        <f t="shared" si="4"/>
        <v>474578.72476190474</v>
      </c>
      <c r="D89" s="1272">
        <v>13021.233333333334</v>
      </c>
      <c r="E89" s="1272">
        <v>420901.78428571427</v>
      </c>
      <c r="F89" s="1272">
        <v>40655.707142857151</v>
      </c>
      <c r="G89" s="1272">
        <v>153941.25</v>
      </c>
      <c r="H89" s="1504">
        <v>20100.616666666665</v>
      </c>
      <c r="I89" s="1476"/>
    </row>
    <row r="90" spans="1:11" x14ac:dyDescent="0.2">
      <c r="A90" s="1458">
        <v>12</v>
      </c>
      <c r="B90" s="1459" t="s">
        <v>23</v>
      </c>
      <c r="C90" s="1280">
        <f t="shared" si="4"/>
        <v>476798.05285714293</v>
      </c>
      <c r="D90" s="1272">
        <v>31759.65</v>
      </c>
      <c r="E90" s="1272">
        <v>362939.0642857143</v>
      </c>
      <c r="F90" s="1272">
        <v>82099.338571428598</v>
      </c>
      <c r="G90" s="1272">
        <v>195131.71666666667</v>
      </c>
      <c r="H90" s="1504">
        <v>9623.8166666666675</v>
      </c>
      <c r="I90" s="1476"/>
    </row>
    <row r="91" spans="1:11" x14ac:dyDescent="0.2">
      <c r="A91" s="1458">
        <v>13</v>
      </c>
      <c r="B91" s="1459" t="s">
        <v>24</v>
      </c>
      <c r="C91" s="1280">
        <f t="shared" si="4"/>
        <v>610109.33809523762</v>
      </c>
      <c r="D91" s="1272">
        <v>18845.916666666668</v>
      </c>
      <c r="E91" s="1272">
        <v>478829.59999999957</v>
      </c>
      <c r="F91" s="1272">
        <v>112433.82142857139</v>
      </c>
      <c r="G91" s="1272">
        <v>159154.6</v>
      </c>
      <c r="H91" s="1504">
        <v>7778.9</v>
      </c>
      <c r="I91" s="1476"/>
    </row>
    <row r="92" spans="1:11" x14ac:dyDescent="0.2">
      <c r="A92" s="1458">
        <v>14</v>
      </c>
      <c r="B92" s="1459" t="s">
        <v>25</v>
      </c>
      <c r="C92" s="1280">
        <f t="shared" si="4"/>
        <v>551097.07666666631</v>
      </c>
      <c r="D92" s="1272">
        <v>13679.416666666666</v>
      </c>
      <c r="E92" s="1272">
        <v>455902.0142857139</v>
      </c>
      <c r="F92" s="1272">
        <v>81515.645714285711</v>
      </c>
      <c r="G92" s="1272">
        <v>142812.31666666668</v>
      </c>
      <c r="H92" s="1504">
        <v>19500.55</v>
      </c>
      <c r="I92" s="1476"/>
    </row>
    <row r="93" spans="1:11" ht="13.5" customHeight="1" thickBot="1" x14ac:dyDescent="0.25">
      <c r="A93" s="1520">
        <v>15</v>
      </c>
      <c r="B93" s="1521" t="s">
        <v>26</v>
      </c>
      <c r="C93" s="1281">
        <f t="shared" si="4"/>
        <v>708050.82476190501</v>
      </c>
      <c r="D93" s="1273">
        <v>9482.8333333333339</v>
      </c>
      <c r="E93" s="1273">
        <v>571020.10857142881</v>
      </c>
      <c r="F93" s="1273">
        <v>127547.88285714287</v>
      </c>
      <c r="G93" s="1273">
        <v>83485</v>
      </c>
      <c r="H93" s="1505">
        <v>9838.5666666666675</v>
      </c>
      <c r="I93" s="1476"/>
    </row>
    <row r="94" spans="1:11" s="1471" customFormat="1" ht="12" x14ac:dyDescent="0.25">
      <c r="A94" s="1522" t="s">
        <v>59</v>
      </c>
      <c r="B94" s="1473" t="s">
        <v>569</v>
      </c>
      <c r="C94" s="1436">
        <f t="shared" ref="C94:H94" si="5">SUM(C79:C93)</f>
        <v>6822410.3109523803</v>
      </c>
      <c r="D94" s="1436">
        <f t="shared" si="5"/>
        <v>197940.26666666666</v>
      </c>
      <c r="E94" s="1436">
        <f t="shared" si="5"/>
        <v>5247357.0871428568</v>
      </c>
      <c r="F94" s="1436">
        <f t="shared" si="5"/>
        <v>1377112.9571428571</v>
      </c>
      <c r="G94" s="1436">
        <f t="shared" si="5"/>
        <v>1941723.9666666666</v>
      </c>
      <c r="H94" s="1436">
        <f t="shared" si="5"/>
        <v>142608.01666666669</v>
      </c>
      <c r="I94" s="1476"/>
    </row>
    <row r="95" spans="1:11" x14ac:dyDescent="0.2">
      <c r="A95" s="1523" t="s">
        <v>59</v>
      </c>
      <c r="B95" s="1478" t="s">
        <v>482</v>
      </c>
      <c r="C95" s="1437">
        <v>6658098.0176190473</v>
      </c>
      <c r="D95" s="1437">
        <v>205335.98333333334</v>
      </c>
      <c r="E95" s="1437">
        <v>5128443.2342857132</v>
      </c>
      <c r="F95" s="1437">
        <v>1324318.8000000003</v>
      </c>
      <c r="G95" s="1437">
        <v>1918436.7166666668</v>
      </c>
      <c r="H95" s="1437">
        <v>145862.83333333334</v>
      </c>
      <c r="I95" s="1476"/>
    </row>
    <row r="96" spans="1:11" x14ac:dyDescent="0.2">
      <c r="A96" s="1523" t="s">
        <v>59</v>
      </c>
      <c r="B96" s="1478" t="s">
        <v>102</v>
      </c>
      <c r="C96" s="1437">
        <v>6264281.4860415095</v>
      </c>
      <c r="D96" s="1437">
        <v>218582.26666666669</v>
      </c>
      <c r="E96" s="1437">
        <v>4805557.5690348437</v>
      </c>
      <c r="F96" s="1437">
        <v>1240141.6503399983</v>
      </c>
      <c r="G96" s="1437">
        <v>1922237.1833333336</v>
      </c>
      <c r="H96" s="1437">
        <v>134634.96666666667</v>
      </c>
      <c r="I96" s="1476"/>
    </row>
    <row r="97" spans="1:9" x14ac:dyDescent="0.2">
      <c r="A97" s="1523" t="s">
        <v>59</v>
      </c>
      <c r="B97" s="1482" t="s">
        <v>103</v>
      </c>
      <c r="C97" s="1437">
        <v>5838182.9821251584</v>
      </c>
      <c r="D97" s="1437">
        <v>248196.23333333337</v>
      </c>
      <c r="E97" s="1437">
        <v>4444442.3365328377</v>
      </c>
      <c r="F97" s="1437">
        <v>1145544.4122589873</v>
      </c>
      <c r="G97" s="1437">
        <v>1807917.3499999999</v>
      </c>
      <c r="H97" s="1437">
        <v>122899.06666666668</v>
      </c>
      <c r="I97" s="1476"/>
    </row>
    <row r="98" spans="1:9" x14ac:dyDescent="0.2">
      <c r="A98" s="1512" t="s">
        <v>59</v>
      </c>
      <c r="B98" s="1482" t="s">
        <v>104</v>
      </c>
      <c r="C98" s="1272">
        <v>5508211</v>
      </c>
      <c r="D98" s="1272">
        <v>266298</v>
      </c>
      <c r="E98" s="1272">
        <v>4212535</v>
      </c>
      <c r="F98" s="1272">
        <v>1029378</v>
      </c>
      <c r="G98" s="1272">
        <v>1755796</v>
      </c>
      <c r="H98" s="1272">
        <v>137837</v>
      </c>
      <c r="I98" s="1476"/>
    </row>
    <row r="99" spans="1:9" x14ac:dyDescent="0.2">
      <c r="A99" s="1512"/>
      <c r="B99" s="1482" t="s">
        <v>105</v>
      </c>
      <c r="C99" s="1272">
        <v>4585392</v>
      </c>
      <c r="D99" s="1272">
        <v>301921</v>
      </c>
      <c r="E99" s="1272">
        <v>3354176</v>
      </c>
      <c r="F99" s="1272">
        <v>929295</v>
      </c>
      <c r="G99" s="1272">
        <v>1660642</v>
      </c>
      <c r="H99" s="1272">
        <v>134994</v>
      </c>
      <c r="I99" s="1476"/>
    </row>
    <row r="100" spans="1:9" x14ac:dyDescent="0.2">
      <c r="A100" s="1512"/>
      <c r="B100" s="1482" t="s">
        <v>106</v>
      </c>
      <c r="C100" s="1272">
        <v>3854693</v>
      </c>
      <c r="D100" s="1272">
        <v>332777</v>
      </c>
      <c r="E100" s="1272">
        <v>2715090</v>
      </c>
      <c r="F100" s="1272">
        <v>807131</v>
      </c>
      <c r="G100" s="1272">
        <v>1577364</v>
      </c>
      <c r="H100" s="1272">
        <v>114862</v>
      </c>
    </row>
    <row r="101" spans="1:9" x14ac:dyDescent="0.2">
      <c r="A101" s="1477"/>
      <c r="B101" s="1482" t="s">
        <v>107</v>
      </c>
      <c r="C101" s="1437">
        <v>3550719</v>
      </c>
      <c r="D101" s="1437">
        <v>643820</v>
      </c>
      <c r="E101" s="1437">
        <v>2193969</v>
      </c>
      <c r="F101" s="1437">
        <v>773577</v>
      </c>
      <c r="G101" s="1437">
        <v>1464913</v>
      </c>
      <c r="H101" s="1513">
        <v>122623</v>
      </c>
    </row>
    <row r="102" spans="1:9" x14ac:dyDescent="0.2">
      <c r="A102" s="1477"/>
      <c r="B102" s="1482" t="s">
        <v>108</v>
      </c>
      <c r="C102" s="1437">
        <v>3398673</v>
      </c>
      <c r="D102" s="1437">
        <v>455295</v>
      </c>
      <c r="E102" s="1437">
        <v>2298592</v>
      </c>
      <c r="F102" s="1437">
        <v>644786</v>
      </c>
      <c r="G102" s="1437">
        <v>1418710</v>
      </c>
      <c r="H102" s="1513">
        <v>146527</v>
      </c>
    </row>
    <row r="103" spans="1:9" x14ac:dyDescent="0.2">
      <c r="A103" s="1477"/>
      <c r="B103" s="1482" t="s">
        <v>109</v>
      </c>
      <c r="C103" s="1437">
        <v>3110317</v>
      </c>
      <c r="D103" s="1437">
        <v>511437</v>
      </c>
      <c r="E103" s="1437">
        <v>2174135</v>
      </c>
      <c r="F103" s="1437">
        <v>397471</v>
      </c>
      <c r="G103" s="1437">
        <v>1382728</v>
      </c>
      <c r="H103" s="1513">
        <v>102141</v>
      </c>
    </row>
    <row r="104" spans="1:9" ht="12" thickBot="1" x14ac:dyDescent="0.25">
      <c r="A104" s="1514"/>
      <c r="B104" s="1487" t="s">
        <v>110</v>
      </c>
      <c r="C104" s="1515">
        <v>3073862</v>
      </c>
      <c r="D104" s="1515">
        <v>591608</v>
      </c>
      <c r="E104" s="1515">
        <v>2095824</v>
      </c>
      <c r="F104" s="1515">
        <v>393521</v>
      </c>
      <c r="G104" s="1515">
        <v>1409139</v>
      </c>
      <c r="H104" s="1516">
        <v>87619</v>
      </c>
    </row>
    <row r="105" spans="1:9" ht="38.1" customHeight="1" x14ac:dyDescent="0.25">
      <c r="A105" s="1698" t="s">
        <v>242</v>
      </c>
      <c r="B105" s="1699"/>
      <c r="C105" s="1699"/>
      <c r="D105" s="1699"/>
      <c r="E105" s="1699"/>
      <c r="F105" s="1699"/>
      <c r="G105" s="1699"/>
      <c r="H105" s="1699"/>
    </row>
    <row r="106" spans="1:9" x14ac:dyDescent="0.2">
      <c r="A106" s="1490"/>
    </row>
    <row r="107" spans="1:9" x14ac:dyDescent="0.2">
      <c r="A107" s="1490" t="s">
        <v>243</v>
      </c>
    </row>
    <row r="108" spans="1:9" x14ac:dyDescent="0.2">
      <c r="A108" s="1491" t="s">
        <v>244</v>
      </c>
    </row>
    <row r="109" spans="1:9" x14ac:dyDescent="0.2">
      <c r="A109" s="1490" t="s">
        <v>245</v>
      </c>
      <c r="E109" s="1440" t="s">
        <v>13</v>
      </c>
    </row>
    <row r="112" spans="1:9" ht="13.8" thickBot="1" x14ac:dyDescent="0.25">
      <c r="A112" s="1444" t="s">
        <v>256</v>
      </c>
      <c r="B112" s="1444"/>
      <c r="C112" s="1444"/>
      <c r="D112" s="1444"/>
      <c r="E112" s="1444"/>
      <c r="F112" s="1444"/>
      <c r="G112" s="1444"/>
      <c r="H112" s="1444"/>
    </row>
    <row r="113" spans="1:11" ht="84.6" thickBot="1" x14ac:dyDescent="0.3">
      <c r="A113" s="1524" t="s">
        <v>51</v>
      </c>
      <c r="B113" s="1525" t="s">
        <v>5</v>
      </c>
      <c r="C113" s="1526" t="s">
        <v>257</v>
      </c>
      <c r="D113" s="1448" t="s">
        <v>237</v>
      </c>
      <c r="E113" s="1449" t="s">
        <v>238</v>
      </c>
      <c r="F113" s="1527" t="s">
        <v>239</v>
      </c>
      <c r="G113" s="1448" t="s">
        <v>258</v>
      </c>
      <c r="H113" s="1451" t="s">
        <v>241</v>
      </c>
      <c r="K113" s="1440" t="s">
        <v>13</v>
      </c>
    </row>
    <row r="114" spans="1:11" x14ac:dyDescent="0.2">
      <c r="A114" s="1528">
        <v>1</v>
      </c>
      <c r="B114" s="1529" t="s">
        <v>11</v>
      </c>
      <c r="C114" s="1279">
        <f>D114+E114+F114</f>
        <v>176402.94999999998</v>
      </c>
      <c r="D114" s="1271">
        <v>2562.1</v>
      </c>
      <c r="E114" s="1271">
        <v>46692</v>
      </c>
      <c r="F114" s="1271">
        <v>127148.84999999999</v>
      </c>
      <c r="G114" s="1271">
        <v>13304.7</v>
      </c>
      <c r="H114" s="1275">
        <v>0</v>
      </c>
    </row>
    <row r="115" spans="1:11" x14ac:dyDescent="0.2">
      <c r="A115" s="1530">
        <v>2</v>
      </c>
      <c r="B115" s="1531" t="s">
        <v>12</v>
      </c>
      <c r="C115" s="1280">
        <f t="shared" ref="C115:C128" si="6">D115+E115+F115</f>
        <v>213018.59523809524</v>
      </c>
      <c r="D115" s="1272">
        <v>2393.6666666666665</v>
      </c>
      <c r="E115" s="1272">
        <v>129045.57142857143</v>
      </c>
      <c r="F115" s="1272">
        <v>81579.35714285713</v>
      </c>
      <c r="G115" s="1272">
        <v>10324.25</v>
      </c>
      <c r="H115" s="1276">
        <v>0</v>
      </c>
    </row>
    <row r="116" spans="1:11" x14ac:dyDescent="0.2">
      <c r="A116" s="1530">
        <v>3</v>
      </c>
      <c r="B116" s="1531" t="s">
        <v>14</v>
      </c>
      <c r="C116" s="1280">
        <f t="shared" si="6"/>
        <v>295746.19714285713</v>
      </c>
      <c r="D116" s="1272">
        <v>2673.4</v>
      </c>
      <c r="E116" s="1272">
        <v>157750.9142857143</v>
      </c>
      <c r="F116" s="1272">
        <v>135321.88285714283</v>
      </c>
      <c r="G116" s="1272">
        <v>19095.650000000001</v>
      </c>
      <c r="H116" s="1276">
        <v>0</v>
      </c>
    </row>
    <row r="117" spans="1:11" x14ac:dyDescent="0.2">
      <c r="A117" s="1530">
        <v>4</v>
      </c>
      <c r="B117" s="1531" t="s">
        <v>15</v>
      </c>
      <c r="C117" s="1280">
        <f t="shared" si="6"/>
        <v>186173.65047619049</v>
      </c>
      <c r="D117" s="1272">
        <v>1878.6333333333334</v>
      </c>
      <c r="E117" s="1272">
        <v>129834.52428571429</v>
      </c>
      <c r="F117" s="1272">
        <v>54460.492857142868</v>
      </c>
      <c r="G117" s="1272">
        <v>13816.483333333334</v>
      </c>
      <c r="H117" s="1276">
        <v>0</v>
      </c>
    </row>
    <row r="118" spans="1:11" x14ac:dyDescent="0.2">
      <c r="A118" s="1530">
        <v>5</v>
      </c>
      <c r="B118" s="1531" t="s">
        <v>16</v>
      </c>
      <c r="C118" s="1280">
        <f t="shared" si="6"/>
        <v>176106.6976190476</v>
      </c>
      <c r="D118" s="1272">
        <v>2852.9833333333331</v>
      </c>
      <c r="E118" s="1272">
        <v>110115.42857142857</v>
      </c>
      <c r="F118" s="1272">
        <v>63138.28571428571</v>
      </c>
      <c r="G118" s="1272">
        <v>26131.55</v>
      </c>
      <c r="H118" s="1276">
        <v>0</v>
      </c>
    </row>
    <row r="119" spans="1:11" x14ac:dyDescent="0.2">
      <c r="A119" s="1532">
        <v>6</v>
      </c>
      <c r="B119" s="1529" t="s">
        <v>17</v>
      </c>
      <c r="C119" s="1280">
        <f t="shared" si="6"/>
        <v>189057.64142857143</v>
      </c>
      <c r="D119" s="1272">
        <v>4484.25</v>
      </c>
      <c r="E119" s="1272">
        <v>109538.78571428571</v>
      </c>
      <c r="F119" s="1272">
        <v>75034.605714285717</v>
      </c>
      <c r="G119" s="1272">
        <v>26663.983333333334</v>
      </c>
      <c r="H119" s="1276">
        <v>0</v>
      </c>
    </row>
    <row r="120" spans="1:11" x14ac:dyDescent="0.2">
      <c r="A120" s="1532">
        <v>7</v>
      </c>
      <c r="B120" s="1529" t="s">
        <v>18</v>
      </c>
      <c r="C120" s="1280">
        <f t="shared" si="6"/>
        <v>396139.44952380942</v>
      </c>
      <c r="D120" s="1272">
        <v>5505.416666666667</v>
      </c>
      <c r="E120" s="1272">
        <v>272122.03571428562</v>
      </c>
      <c r="F120" s="1272">
        <v>118511.9971428571</v>
      </c>
      <c r="G120" s="1272">
        <v>32211.9</v>
      </c>
      <c r="H120" s="1276">
        <v>0</v>
      </c>
    </row>
    <row r="121" spans="1:11" x14ac:dyDescent="0.2">
      <c r="A121" s="1530">
        <v>8</v>
      </c>
      <c r="B121" s="1531" t="s">
        <v>19</v>
      </c>
      <c r="C121" s="1280">
        <f t="shared" si="6"/>
        <v>200435.52666666661</v>
      </c>
      <c r="D121" s="1272">
        <v>1877.1166666666666</v>
      </c>
      <c r="E121" s="1272">
        <v>129420.68285714285</v>
      </c>
      <c r="F121" s="1272">
        <v>69137.727142857111</v>
      </c>
      <c r="G121" s="1272">
        <v>18294.533333333333</v>
      </c>
      <c r="H121" s="1276">
        <v>0</v>
      </c>
    </row>
    <row r="122" spans="1:11" x14ac:dyDescent="0.2">
      <c r="A122" s="1530">
        <v>9</v>
      </c>
      <c r="B122" s="1531" t="s">
        <v>20</v>
      </c>
      <c r="C122" s="1280">
        <f t="shared" si="6"/>
        <v>170175.62142857141</v>
      </c>
      <c r="D122" s="1272">
        <v>4570.45</v>
      </c>
      <c r="E122" s="1272">
        <v>81743.35714285713</v>
      </c>
      <c r="F122" s="1272">
        <v>83861.814285714281</v>
      </c>
      <c r="G122" s="1272">
        <v>8211.2000000000007</v>
      </c>
      <c r="H122" s="1276">
        <v>0</v>
      </c>
    </row>
    <row r="123" spans="1:11" x14ac:dyDescent="0.2">
      <c r="A123" s="1530">
        <v>10</v>
      </c>
      <c r="B123" s="1531" t="s">
        <v>21</v>
      </c>
      <c r="C123" s="1280">
        <f t="shared" si="6"/>
        <v>204069.31428571435</v>
      </c>
      <c r="D123" s="1272">
        <v>3843</v>
      </c>
      <c r="E123" s="1272">
        <v>165226.57142857148</v>
      </c>
      <c r="F123" s="1272">
        <v>34999.742857142868</v>
      </c>
      <c r="G123" s="1272">
        <v>21172.25</v>
      </c>
      <c r="H123" s="1276">
        <v>0</v>
      </c>
    </row>
    <row r="124" spans="1:11" x14ac:dyDescent="0.2">
      <c r="A124" s="1532">
        <v>11</v>
      </c>
      <c r="B124" s="1529" t="s">
        <v>22</v>
      </c>
      <c r="C124" s="1280">
        <f t="shared" si="6"/>
        <v>285818.87619047618</v>
      </c>
      <c r="D124" s="1272">
        <v>4129.0333333333338</v>
      </c>
      <c r="E124" s="1272">
        <v>244627.87857142856</v>
      </c>
      <c r="F124" s="1272">
        <v>37061.96428571429</v>
      </c>
      <c r="G124" s="1272">
        <v>39870.533333333333</v>
      </c>
      <c r="H124" s="1276">
        <v>0</v>
      </c>
    </row>
    <row r="125" spans="1:11" x14ac:dyDescent="0.2">
      <c r="A125" s="1530">
        <v>12</v>
      </c>
      <c r="B125" s="1531" t="s">
        <v>23</v>
      </c>
      <c r="C125" s="1280">
        <f t="shared" si="6"/>
        <v>249246.66238095242</v>
      </c>
      <c r="D125" s="1272">
        <v>6295.7166666666662</v>
      </c>
      <c r="E125" s="1272">
        <v>172811.85714285713</v>
      </c>
      <c r="F125" s="1272">
        <v>70139.088571428612</v>
      </c>
      <c r="G125" s="1272">
        <v>42316.3</v>
      </c>
      <c r="H125" s="1276">
        <v>0</v>
      </c>
    </row>
    <row r="126" spans="1:11" x14ac:dyDescent="0.2">
      <c r="A126" s="1530">
        <v>13</v>
      </c>
      <c r="B126" s="1531" t="s">
        <v>24</v>
      </c>
      <c r="C126" s="1280">
        <f t="shared" si="6"/>
        <v>271429.8952380952</v>
      </c>
      <c r="D126" s="1272">
        <v>6630.6166666666668</v>
      </c>
      <c r="E126" s="1272">
        <v>156513.95714285714</v>
      </c>
      <c r="F126" s="1272">
        <v>108285.32142857139</v>
      </c>
      <c r="G126" s="1272">
        <v>19648.283333333333</v>
      </c>
      <c r="H126" s="1276">
        <v>0</v>
      </c>
    </row>
    <row r="127" spans="1:11" x14ac:dyDescent="0.2">
      <c r="A127" s="1530">
        <v>14</v>
      </c>
      <c r="B127" s="1531" t="s">
        <v>25</v>
      </c>
      <c r="C127" s="1280">
        <f t="shared" si="6"/>
        <v>122278.4480952381</v>
      </c>
      <c r="D127" s="1272">
        <v>7256.916666666667</v>
      </c>
      <c r="E127" s="1272">
        <v>56800.778571428571</v>
      </c>
      <c r="F127" s="1272">
        <v>58220.75285714287</v>
      </c>
      <c r="G127" s="1272">
        <v>27617.066666666666</v>
      </c>
      <c r="H127" s="1276">
        <v>0</v>
      </c>
    </row>
    <row r="128" spans="1:11" ht="13.5" customHeight="1" thickBot="1" x14ac:dyDescent="0.25">
      <c r="A128" s="1533">
        <v>15</v>
      </c>
      <c r="B128" s="1534" t="s">
        <v>26</v>
      </c>
      <c r="C128" s="1281">
        <f t="shared" si="6"/>
        <v>527701.6166666667</v>
      </c>
      <c r="D128" s="1273">
        <v>4087.1166666666668</v>
      </c>
      <c r="E128" s="1273">
        <v>396351.04571428581</v>
      </c>
      <c r="F128" s="1273">
        <v>127263.45428571431</v>
      </c>
      <c r="G128" s="1273">
        <v>14490.733333333334</v>
      </c>
      <c r="H128" s="1277">
        <v>0</v>
      </c>
    </row>
    <row r="129" spans="1:11" ht="12" x14ac:dyDescent="0.25">
      <c r="A129" s="1522" t="s">
        <v>59</v>
      </c>
      <c r="B129" s="1473" t="s">
        <v>569</v>
      </c>
      <c r="C129" s="1282">
        <f t="shared" ref="C129:H129" si="7">SUM(C114:C128)</f>
        <v>3663801.1423809519</v>
      </c>
      <c r="D129" s="1274">
        <f t="shared" si="7"/>
        <v>61040.416666666672</v>
      </c>
      <c r="E129" s="1274">
        <f t="shared" si="7"/>
        <v>2358595.3885714281</v>
      </c>
      <c r="F129" s="1274">
        <f t="shared" si="7"/>
        <v>1244165.337142857</v>
      </c>
      <c r="G129" s="1274">
        <f t="shared" si="7"/>
        <v>333169.41666666669</v>
      </c>
      <c r="H129" s="1278">
        <f t="shared" si="7"/>
        <v>0</v>
      </c>
    </row>
    <row r="130" spans="1:11" x14ac:dyDescent="0.2">
      <c r="A130" s="1523" t="s">
        <v>59</v>
      </c>
      <c r="B130" s="1478" t="s">
        <v>482</v>
      </c>
      <c r="C130" s="1437">
        <v>3636910.975238095</v>
      </c>
      <c r="D130" s="1438">
        <v>65975.416666666672</v>
      </c>
      <c r="E130" s="1438">
        <v>2346329.4271428571</v>
      </c>
      <c r="F130" s="1438">
        <v>1224606.1314285714</v>
      </c>
      <c r="G130" s="1438">
        <v>308706.76666666666</v>
      </c>
      <c r="H130" s="1276">
        <v>11</v>
      </c>
    </row>
    <row r="131" spans="1:11" x14ac:dyDescent="0.2">
      <c r="A131" s="1523" t="s">
        <v>59</v>
      </c>
      <c r="B131" s="1478" t="s">
        <v>102</v>
      </c>
      <c r="C131" s="1437">
        <v>3301459.1825979995</v>
      </c>
      <c r="D131" s="1438">
        <v>70658.55</v>
      </c>
      <c r="E131" s="1438">
        <v>2073885.0746570006</v>
      </c>
      <c r="F131" s="1438">
        <v>1156915.5579409986</v>
      </c>
      <c r="G131" s="1438">
        <v>289560.33333333331</v>
      </c>
      <c r="H131" s="1276">
        <v>28</v>
      </c>
    </row>
    <row r="132" spans="1:11" x14ac:dyDescent="0.2">
      <c r="A132" s="1523" t="s">
        <v>59</v>
      </c>
      <c r="B132" s="1482" t="s">
        <v>103</v>
      </c>
      <c r="C132" s="1437">
        <v>2976938.1481283219</v>
      </c>
      <c r="D132" s="1438">
        <v>79748.733333333308</v>
      </c>
      <c r="E132" s="1438">
        <v>1824546.2948049989</v>
      </c>
      <c r="F132" s="1438">
        <v>1072643.1199899896</v>
      </c>
      <c r="G132" s="1438">
        <v>271756.16666666669</v>
      </c>
      <c r="H132" s="1276">
        <v>141</v>
      </c>
    </row>
    <row r="133" spans="1:11" x14ac:dyDescent="0.2">
      <c r="A133" s="1512" t="s">
        <v>59</v>
      </c>
      <c r="B133" s="1482" t="s">
        <v>104</v>
      </c>
      <c r="C133" s="1437">
        <v>2704599</v>
      </c>
      <c r="D133" s="1438">
        <v>97260</v>
      </c>
      <c r="E133" s="1438">
        <v>1659177</v>
      </c>
      <c r="F133" s="1438">
        <v>948162</v>
      </c>
      <c r="G133" s="1438">
        <v>256040</v>
      </c>
      <c r="H133" s="1276">
        <v>0</v>
      </c>
    </row>
    <row r="134" spans="1:11" x14ac:dyDescent="0.2">
      <c r="A134" s="1512"/>
      <c r="B134" s="1482" t="s">
        <v>105</v>
      </c>
      <c r="C134" s="1437">
        <v>2013672</v>
      </c>
      <c r="D134" s="1437">
        <v>89581</v>
      </c>
      <c r="E134" s="1437">
        <v>1036546</v>
      </c>
      <c r="F134" s="1437">
        <v>887545</v>
      </c>
      <c r="G134" s="1437">
        <v>233286</v>
      </c>
      <c r="H134" s="1276">
        <v>0</v>
      </c>
    </row>
    <row r="135" spans="1:11" x14ac:dyDescent="0.2">
      <c r="A135" s="1477"/>
      <c r="B135" s="1482" t="s">
        <v>106</v>
      </c>
      <c r="C135" s="1437">
        <v>1071034</v>
      </c>
      <c r="D135" s="1437">
        <v>104117</v>
      </c>
      <c r="E135" s="1437">
        <v>237743</v>
      </c>
      <c r="F135" s="1437">
        <v>729174</v>
      </c>
      <c r="G135" s="1437">
        <v>237195</v>
      </c>
      <c r="H135" s="1276">
        <v>0</v>
      </c>
    </row>
    <row r="136" spans="1:11" x14ac:dyDescent="0.2">
      <c r="A136" s="1477"/>
      <c r="B136" s="1482" t="s">
        <v>107</v>
      </c>
      <c r="C136" s="1437">
        <v>772445.16</v>
      </c>
      <c r="D136" s="1437">
        <v>114103</v>
      </c>
      <c r="E136" s="1437">
        <v>20103</v>
      </c>
      <c r="F136" s="1437">
        <v>638721.15999999992</v>
      </c>
      <c r="G136" s="1437">
        <v>218007</v>
      </c>
      <c r="H136" s="1276">
        <v>0</v>
      </c>
    </row>
    <row r="137" spans="1:11" x14ac:dyDescent="0.2">
      <c r="A137" s="1477"/>
      <c r="B137" s="1482" t="s">
        <v>108</v>
      </c>
      <c r="C137" s="1437">
        <v>740643</v>
      </c>
      <c r="D137" s="1437">
        <v>143077</v>
      </c>
      <c r="E137" s="1437">
        <v>417</v>
      </c>
      <c r="F137" s="1437">
        <v>597149</v>
      </c>
      <c r="G137" s="1437">
        <v>167553</v>
      </c>
      <c r="H137" s="1276">
        <v>0</v>
      </c>
    </row>
    <row r="138" spans="1:11" x14ac:dyDescent="0.2">
      <c r="A138" s="1477"/>
      <c r="B138" s="1482" t="s">
        <v>109</v>
      </c>
      <c r="C138" s="1437">
        <v>560356</v>
      </c>
      <c r="D138" s="1437">
        <v>151912</v>
      </c>
      <c r="E138" s="1437">
        <v>5435</v>
      </c>
      <c r="F138" s="1437">
        <v>362743.43</v>
      </c>
      <c r="G138" s="1437">
        <v>154575</v>
      </c>
      <c r="H138" s="1276">
        <v>0</v>
      </c>
    </row>
    <row r="139" spans="1:11" ht="12" thickBot="1" x14ac:dyDescent="0.25">
      <c r="A139" s="1514"/>
      <c r="B139" s="1487" t="s">
        <v>110</v>
      </c>
      <c r="C139" s="1515">
        <v>454113</v>
      </c>
      <c r="D139" s="1515">
        <v>154717</v>
      </c>
      <c r="E139" s="1515">
        <v>28567</v>
      </c>
      <c r="F139" s="1515">
        <v>294677</v>
      </c>
      <c r="G139" s="1515">
        <v>114241</v>
      </c>
      <c r="H139" s="1277">
        <v>0</v>
      </c>
    </row>
    <row r="140" spans="1:11" ht="41.25" customHeight="1" x14ac:dyDescent="0.25">
      <c r="A140" s="1698" t="s">
        <v>242</v>
      </c>
      <c r="B140" s="1699"/>
      <c r="C140" s="1699"/>
      <c r="D140" s="1699"/>
      <c r="E140" s="1699"/>
      <c r="F140" s="1699"/>
      <c r="G140" s="1699"/>
      <c r="H140" s="1699"/>
    </row>
    <row r="141" spans="1:11" x14ac:dyDescent="0.2">
      <c r="A141" s="1490"/>
      <c r="K141" s="1440" t="s">
        <v>13</v>
      </c>
    </row>
    <row r="142" spans="1:11" x14ac:dyDescent="0.2">
      <c r="A142" s="1490" t="s">
        <v>243</v>
      </c>
    </row>
    <row r="143" spans="1:11" x14ac:dyDescent="0.2">
      <c r="A143" s="1491" t="s">
        <v>244</v>
      </c>
    </row>
    <row r="144" spans="1:11" x14ac:dyDescent="0.2">
      <c r="A144" s="1490" t="s">
        <v>245</v>
      </c>
      <c r="E144" s="1440" t="s">
        <v>13</v>
      </c>
    </row>
  </sheetData>
  <mergeCells count="4">
    <mergeCell ref="A105:H105"/>
    <mergeCell ref="A72:H72"/>
    <mergeCell ref="A36:H36"/>
    <mergeCell ref="A140:H140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7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22"/>
  <dimension ref="A1:X62"/>
  <sheetViews>
    <sheetView showGridLines="0" zoomScaleNormal="100" workbookViewId="0">
      <selection activeCell="J4" sqref="J4"/>
    </sheetView>
  </sheetViews>
  <sheetFormatPr baseColWidth="10" defaultColWidth="11.44140625" defaultRowHeight="13.2" x14ac:dyDescent="0.25"/>
  <cols>
    <col min="2" max="2" width="19.44140625" customWidth="1"/>
    <col min="3" max="3" width="12.109375" customWidth="1"/>
    <col min="7" max="7" width="14.5546875" customWidth="1"/>
    <col min="10" max="10" width="22.33203125" customWidth="1"/>
    <col min="18" max="18" width="22.109375" customWidth="1"/>
  </cols>
  <sheetData>
    <row r="1" spans="1:24" x14ac:dyDescent="0.25">
      <c r="A1" s="1" t="s">
        <v>0</v>
      </c>
    </row>
    <row r="2" spans="1:24" x14ac:dyDescent="0.25">
      <c r="A2" s="1" t="str">
        <f>A7</f>
        <v>Tabell 3 - 5 - C Antall mottagere av hverdagsrehabilitering 1), antall vedtakstimer og antall utførte timer - hittil i år</v>
      </c>
    </row>
    <row r="3" spans="1:24" x14ac:dyDescent="0.25">
      <c r="A3" s="1" t="str">
        <f>I7</f>
        <v>Tabell 3 - 5 - C Antall mottagere av avklaring og mestring, antall vedtakstimer og antall utførte timer - hittil i år</v>
      </c>
    </row>
    <row r="4" spans="1:24" x14ac:dyDescent="0.25">
      <c r="A4" t="str">
        <f>Q7</f>
        <v>Tabell 3 - 5 - C Antall unike mottagere av hverdagsrehabilitering og/eller avklaring og mestring 1), antall vedtakstimer og antall utførte timer - hittil i år</v>
      </c>
    </row>
    <row r="5" spans="1:24" x14ac:dyDescent="0.25">
      <c r="A5" t="str">
        <f>A37</f>
        <v>Tabell 3 - 5 - C  Antall mottagere av aktivitetstid, antall vedtakstimer og antall utførte timer - hittil i år</v>
      </c>
    </row>
    <row r="7" spans="1:24" ht="30" customHeight="1" thickBot="1" x14ac:dyDescent="0.3">
      <c r="A7" s="1702" t="s">
        <v>259</v>
      </c>
      <c r="B7" s="1702"/>
      <c r="C7" s="1702"/>
      <c r="D7" s="1702"/>
      <c r="E7" s="1702"/>
      <c r="F7" s="1702"/>
      <c r="G7" s="1702"/>
      <c r="I7" s="1702" t="s">
        <v>260</v>
      </c>
      <c r="J7" s="1702"/>
      <c r="K7" s="1702"/>
      <c r="L7" s="1702"/>
      <c r="M7" s="1702"/>
      <c r="N7" s="1702"/>
      <c r="O7" s="1702"/>
      <c r="Q7" s="1702" t="s">
        <v>261</v>
      </c>
      <c r="R7" s="1702"/>
      <c r="S7" s="1702"/>
      <c r="T7" s="1702"/>
      <c r="U7" s="1702"/>
      <c r="V7" s="1702"/>
      <c r="W7" s="1702"/>
    </row>
    <row r="8" spans="1:24" ht="48.6" thickBot="1" x14ac:dyDescent="0.3">
      <c r="A8" s="660" t="s">
        <v>51</v>
      </c>
      <c r="B8" s="661" t="s">
        <v>5</v>
      </c>
      <c r="C8" s="70" t="s">
        <v>262</v>
      </c>
      <c r="D8" s="71" t="s">
        <v>263</v>
      </c>
      <c r="E8" s="72" t="s">
        <v>264</v>
      </c>
      <c r="F8" s="73" t="s">
        <v>265</v>
      </c>
      <c r="G8" s="428" t="s">
        <v>266</v>
      </c>
      <c r="I8" s="660" t="s">
        <v>51</v>
      </c>
      <c r="J8" s="661" t="s">
        <v>5</v>
      </c>
      <c r="K8" s="70" t="s">
        <v>267</v>
      </c>
      <c r="L8" s="71" t="s">
        <v>263</v>
      </c>
      <c r="M8" s="72" t="s">
        <v>264</v>
      </c>
      <c r="N8" s="73" t="s">
        <v>265</v>
      </c>
      <c r="O8" s="428" t="s">
        <v>266</v>
      </c>
      <c r="Q8" s="660" t="s">
        <v>51</v>
      </c>
      <c r="R8" s="661" t="s">
        <v>5</v>
      </c>
      <c r="S8" s="70" t="s">
        <v>268</v>
      </c>
      <c r="T8" s="71" t="s">
        <v>263</v>
      </c>
      <c r="U8" s="72" t="s">
        <v>264</v>
      </c>
      <c r="V8" s="73" t="s">
        <v>265</v>
      </c>
      <c r="W8" s="428" t="s">
        <v>266</v>
      </c>
    </row>
    <row r="9" spans="1:24" x14ac:dyDescent="0.25">
      <c r="A9" s="122">
        <v>1</v>
      </c>
      <c r="B9" s="123" t="s">
        <v>11</v>
      </c>
      <c r="C9" s="760" t="s">
        <v>520</v>
      </c>
      <c r="D9" s="761">
        <v>19.714285714285715</v>
      </c>
      <c r="E9" s="762">
        <v>17.133333333333333</v>
      </c>
      <c r="F9" s="989">
        <f>E9/D9</f>
        <v>0.86908212560386466</v>
      </c>
      <c r="G9" s="429" t="e">
        <f>E9/C9</f>
        <v>#VALUE!</v>
      </c>
      <c r="I9" s="122">
        <v>1</v>
      </c>
      <c r="J9" s="363" t="s">
        <v>11</v>
      </c>
      <c r="K9" s="760">
        <v>196</v>
      </c>
      <c r="L9" s="761">
        <v>129.93</v>
      </c>
      <c r="M9" s="762">
        <v>2896.5666666666666</v>
      </c>
      <c r="N9" s="1199">
        <f>M9/L9</f>
        <v>22.293286128428125</v>
      </c>
      <c r="O9" s="1195">
        <f>M9/K9</f>
        <v>14.778401360544217</v>
      </c>
      <c r="P9" t="s">
        <v>13</v>
      </c>
      <c r="Q9" s="122">
        <v>1</v>
      </c>
      <c r="R9" s="123" t="s">
        <v>11</v>
      </c>
      <c r="S9" s="760" t="e">
        <f>C9+K9</f>
        <v>#VALUE!</v>
      </c>
      <c r="T9" s="761">
        <f t="shared" ref="T9:U23" si="0">D9+L9</f>
        <v>149.64428571428573</v>
      </c>
      <c r="U9" s="762">
        <f t="shared" si="0"/>
        <v>2913.7</v>
      </c>
      <c r="V9" s="989">
        <f>U9/T9</f>
        <v>19.470840373838911</v>
      </c>
      <c r="W9" s="429" t="e">
        <f>U9/S9</f>
        <v>#VALUE!</v>
      </c>
      <c r="X9" s="928"/>
    </row>
    <row r="10" spans="1:24" x14ac:dyDescent="0.25">
      <c r="A10" s="57">
        <v>2</v>
      </c>
      <c r="B10" s="23" t="s">
        <v>12</v>
      </c>
      <c r="C10" s="737">
        <v>253</v>
      </c>
      <c r="D10" s="738">
        <v>3351.237142857146</v>
      </c>
      <c r="E10" s="739">
        <v>3714.7</v>
      </c>
      <c r="F10" s="447">
        <f t="shared" ref="F10:F13" si="1">E10/D10</f>
        <v>1.1084563227396609</v>
      </c>
      <c r="G10" s="430">
        <f t="shared" ref="G10:G23" si="2">E10/C10</f>
        <v>14.682608695652172</v>
      </c>
      <c r="I10" s="57">
        <v>2</v>
      </c>
      <c r="J10" s="364" t="s">
        <v>12</v>
      </c>
      <c r="K10" s="737">
        <v>7</v>
      </c>
      <c r="L10" s="738">
        <v>154.17142857142861</v>
      </c>
      <c r="M10" s="739">
        <v>35.833333333333336</v>
      </c>
      <c r="N10" s="768">
        <f t="shared" ref="N10:N23" si="3">M10/L10</f>
        <v>0.2324252532740301</v>
      </c>
      <c r="O10" s="1196">
        <f t="shared" ref="O10:O23" si="4">M10/K10</f>
        <v>5.1190476190476195</v>
      </c>
      <c r="Q10" s="57">
        <v>2</v>
      </c>
      <c r="R10" s="23" t="s">
        <v>12</v>
      </c>
      <c r="S10" s="655">
        <f t="shared" ref="S10:S23" si="5">C10+K10</f>
        <v>260</v>
      </c>
      <c r="T10" s="654">
        <f t="shared" si="0"/>
        <v>3505.4085714285748</v>
      </c>
      <c r="U10" s="656">
        <f t="shared" si="0"/>
        <v>3750.5333333333333</v>
      </c>
      <c r="V10" s="447">
        <f t="shared" ref="V10:V23" si="6">U10/T10</f>
        <v>1.0699275867305995</v>
      </c>
      <c r="W10" s="430">
        <f t="shared" ref="W10:W23" si="7">U10/S10</f>
        <v>14.425128205128205</v>
      </c>
      <c r="X10" s="779"/>
    </row>
    <row r="11" spans="1:24" x14ac:dyDescent="0.25">
      <c r="A11" s="57">
        <v>3</v>
      </c>
      <c r="B11" s="23" t="s">
        <v>14</v>
      </c>
      <c r="C11" s="737">
        <v>17</v>
      </c>
      <c r="D11" s="738">
        <v>3.714285714285714</v>
      </c>
      <c r="E11" s="739">
        <v>127.68333333333334</v>
      </c>
      <c r="F11" s="447">
        <f t="shared" si="1"/>
        <v>34.376282051282054</v>
      </c>
      <c r="G11" s="430">
        <f t="shared" si="2"/>
        <v>7.5107843137254902</v>
      </c>
      <c r="I11" s="57">
        <v>3</v>
      </c>
      <c r="J11" s="364" t="s">
        <v>14</v>
      </c>
      <c r="K11" s="737">
        <v>329</v>
      </c>
      <c r="L11" s="738">
        <v>513.01285714285711</v>
      </c>
      <c r="M11" s="739">
        <v>5063.3</v>
      </c>
      <c r="N11" s="768">
        <f t="shared" si="3"/>
        <v>9.8697331450896542</v>
      </c>
      <c r="O11" s="1196">
        <f t="shared" si="4"/>
        <v>15.389969604863223</v>
      </c>
      <c r="Q11" s="57">
        <v>3</v>
      </c>
      <c r="R11" s="23" t="s">
        <v>14</v>
      </c>
      <c r="S11" s="655">
        <f t="shared" si="5"/>
        <v>346</v>
      </c>
      <c r="T11" s="654">
        <f t="shared" si="0"/>
        <v>516.72714285714278</v>
      </c>
      <c r="U11" s="656">
        <f t="shared" si="0"/>
        <v>5190.9833333333336</v>
      </c>
      <c r="V11" s="447">
        <f t="shared" si="6"/>
        <v>10.045888637919804</v>
      </c>
      <c r="W11" s="430">
        <f t="shared" si="7"/>
        <v>15.002842003853566</v>
      </c>
      <c r="X11" s="779"/>
    </row>
    <row r="12" spans="1:24" x14ac:dyDescent="0.25">
      <c r="A12" s="57">
        <v>4</v>
      </c>
      <c r="B12" s="23" t="s">
        <v>15</v>
      </c>
      <c r="C12" s="737">
        <v>41</v>
      </c>
      <c r="D12" s="738">
        <v>907.16857142857134</v>
      </c>
      <c r="E12" s="739">
        <v>797.33333333333337</v>
      </c>
      <c r="F12" s="447">
        <f t="shared" si="1"/>
        <v>0.87892521681800106</v>
      </c>
      <c r="G12" s="430">
        <f t="shared" si="2"/>
        <v>19.447154471544717</v>
      </c>
      <c r="I12" s="57">
        <v>4</v>
      </c>
      <c r="J12" s="364" t="s">
        <v>15</v>
      </c>
      <c r="K12" s="737">
        <v>368</v>
      </c>
      <c r="L12" s="738">
        <v>1531.0757142857149</v>
      </c>
      <c r="M12" s="739">
        <v>4003.65</v>
      </c>
      <c r="N12" s="768">
        <f t="shared" si="3"/>
        <v>2.6149262003465341</v>
      </c>
      <c r="O12" s="1196">
        <f t="shared" si="4"/>
        <v>10.879483695652175</v>
      </c>
      <c r="Q12" s="57">
        <v>4</v>
      </c>
      <c r="R12" s="23" t="s">
        <v>15</v>
      </c>
      <c r="S12" s="655">
        <f t="shared" si="5"/>
        <v>409</v>
      </c>
      <c r="T12" s="654">
        <f t="shared" si="0"/>
        <v>2438.244285714286</v>
      </c>
      <c r="U12" s="656">
        <f t="shared" si="0"/>
        <v>4800.9833333333336</v>
      </c>
      <c r="V12" s="447">
        <f t="shared" si="6"/>
        <v>1.9690329477904962</v>
      </c>
      <c r="W12" s="430">
        <f t="shared" si="7"/>
        <v>11.73834555827221</v>
      </c>
      <c r="X12" s="779"/>
    </row>
    <row r="13" spans="1:24" x14ac:dyDescent="0.25">
      <c r="A13" s="57">
        <v>5</v>
      </c>
      <c r="B13" s="23" t="s">
        <v>269</v>
      </c>
      <c r="C13" s="737">
        <v>5</v>
      </c>
      <c r="D13" s="738">
        <v>229.31142857142856</v>
      </c>
      <c r="E13" s="739">
        <v>53.233333333333334</v>
      </c>
      <c r="F13" s="447">
        <f t="shared" si="1"/>
        <v>0.23214426627128007</v>
      </c>
      <c r="G13" s="430">
        <f t="shared" si="2"/>
        <v>10.646666666666667</v>
      </c>
      <c r="I13" s="57">
        <v>5</v>
      </c>
      <c r="J13" s="364" t="s">
        <v>269</v>
      </c>
      <c r="K13" s="737">
        <v>504</v>
      </c>
      <c r="L13" s="738">
        <v>113.36571428571435</v>
      </c>
      <c r="M13" s="739">
        <v>1912.6833333333334</v>
      </c>
      <c r="N13" s="768">
        <f t="shared" si="3"/>
        <v>16.871797133592075</v>
      </c>
      <c r="O13" s="1196">
        <f t="shared" si="4"/>
        <v>3.7950066137566139</v>
      </c>
      <c r="Q13" s="57">
        <v>5</v>
      </c>
      <c r="R13" s="23" t="s">
        <v>269</v>
      </c>
      <c r="S13" s="655">
        <f>K13</f>
        <v>504</v>
      </c>
      <c r="T13" s="654">
        <f t="shared" si="0"/>
        <v>342.67714285714294</v>
      </c>
      <c r="U13" s="656">
        <f t="shared" si="0"/>
        <v>1965.9166666666667</v>
      </c>
      <c r="V13" s="447">
        <f t="shared" si="6"/>
        <v>5.736935502249791</v>
      </c>
      <c r="W13" s="430">
        <f t="shared" si="7"/>
        <v>3.900628306878307</v>
      </c>
      <c r="X13" s="779"/>
    </row>
    <row r="14" spans="1:24" x14ac:dyDescent="0.25">
      <c r="A14" s="58">
        <v>6</v>
      </c>
      <c r="B14" s="25" t="s">
        <v>270</v>
      </c>
      <c r="C14" s="737" t="s">
        <v>520</v>
      </c>
      <c r="D14" s="738">
        <v>6.1428571428571423</v>
      </c>
      <c r="E14" s="739">
        <v>1.6166666666666667</v>
      </c>
      <c r="F14" s="447">
        <f>E14/D14</f>
        <v>0.26317829457364345</v>
      </c>
      <c r="G14" s="430" t="e">
        <f t="shared" si="2"/>
        <v>#VALUE!</v>
      </c>
      <c r="I14" s="58">
        <v>6</v>
      </c>
      <c r="J14" s="365" t="s">
        <v>270</v>
      </c>
      <c r="K14" s="737">
        <v>476</v>
      </c>
      <c r="L14" s="738">
        <v>264.77571428571423</v>
      </c>
      <c r="M14" s="739">
        <v>3957.0333333333333</v>
      </c>
      <c r="N14" s="768">
        <f t="shared" si="3"/>
        <v>14.944849998831</v>
      </c>
      <c r="O14" s="1196">
        <f t="shared" si="4"/>
        <v>8.3130952380952383</v>
      </c>
      <c r="Q14" s="58">
        <v>6</v>
      </c>
      <c r="R14" s="25" t="s">
        <v>270</v>
      </c>
      <c r="S14" s="655" t="e">
        <f t="shared" si="5"/>
        <v>#VALUE!</v>
      </c>
      <c r="T14" s="654">
        <f t="shared" si="0"/>
        <v>270.9185714285714</v>
      </c>
      <c r="U14" s="656">
        <f t="shared" si="0"/>
        <v>3958.65</v>
      </c>
      <c r="V14" s="447">
        <f t="shared" si="6"/>
        <v>14.611955094572435</v>
      </c>
      <c r="W14" s="430" t="e">
        <f t="shared" si="7"/>
        <v>#VALUE!</v>
      </c>
      <c r="X14" s="779"/>
    </row>
    <row r="15" spans="1:24" x14ac:dyDescent="0.25">
      <c r="A15" s="58">
        <v>7</v>
      </c>
      <c r="B15" s="25" t="s">
        <v>18</v>
      </c>
      <c r="C15" s="737">
        <v>95</v>
      </c>
      <c r="D15" s="738">
        <v>4225.2957142857131</v>
      </c>
      <c r="E15" s="739">
        <v>2124.3333333333335</v>
      </c>
      <c r="F15" s="447">
        <f t="shared" ref="F15:F23" si="8">E15/D15</f>
        <v>0.50276559961258294</v>
      </c>
      <c r="G15" s="430">
        <f t="shared" si="2"/>
        <v>22.361403508771932</v>
      </c>
      <c r="I15" s="58">
        <v>7</v>
      </c>
      <c r="J15" s="365" t="s">
        <v>18</v>
      </c>
      <c r="K15" s="737">
        <v>754</v>
      </c>
      <c r="L15" s="738">
        <v>3103.2371428571473</v>
      </c>
      <c r="M15" s="739">
        <v>5035.8833333333332</v>
      </c>
      <c r="N15" s="768">
        <f t="shared" si="3"/>
        <v>1.6227839193419813</v>
      </c>
      <c r="O15" s="1196">
        <f t="shared" si="4"/>
        <v>6.6788903625110523</v>
      </c>
      <c r="Q15" s="58">
        <v>7</v>
      </c>
      <c r="R15" s="25" t="s">
        <v>18</v>
      </c>
      <c r="S15" s="655">
        <f t="shared" si="5"/>
        <v>849</v>
      </c>
      <c r="T15" s="654">
        <f t="shared" si="0"/>
        <v>7328.5328571428599</v>
      </c>
      <c r="U15" s="656">
        <f t="shared" si="0"/>
        <v>7160.2166666666672</v>
      </c>
      <c r="V15" s="447">
        <f t="shared" si="6"/>
        <v>0.97703275761230424</v>
      </c>
      <c r="W15" s="430">
        <f t="shared" si="7"/>
        <v>8.4337063211621519</v>
      </c>
      <c r="X15" s="779"/>
    </row>
    <row r="16" spans="1:24" x14ac:dyDescent="0.25">
      <c r="A16" s="57">
        <v>8</v>
      </c>
      <c r="B16" s="23" t="s">
        <v>19</v>
      </c>
      <c r="C16" s="737">
        <v>16</v>
      </c>
      <c r="D16" s="738">
        <v>135.60857142857142</v>
      </c>
      <c r="E16" s="739">
        <v>117.36666666666666</v>
      </c>
      <c r="F16" s="447">
        <f t="shared" si="8"/>
        <v>0.86548118183286626</v>
      </c>
      <c r="G16" s="430">
        <f t="shared" si="2"/>
        <v>7.3354166666666663</v>
      </c>
      <c r="I16" s="57">
        <v>8</v>
      </c>
      <c r="J16" s="364" t="s">
        <v>19</v>
      </c>
      <c r="K16" s="737">
        <v>591</v>
      </c>
      <c r="L16" s="738">
        <v>951.95142857142855</v>
      </c>
      <c r="M16" s="739">
        <v>9034.3166666666675</v>
      </c>
      <c r="N16" s="768">
        <f t="shared" si="3"/>
        <v>9.4903126309965806</v>
      </c>
      <c r="O16" s="1196">
        <f t="shared" si="4"/>
        <v>15.28649182177101</v>
      </c>
      <c r="Q16" s="57">
        <v>8</v>
      </c>
      <c r="R16" s="23" t="s">
        <v>19</v>
      </c>
      <c r="S16" s="655">
        <f t="shared" si="5"/>
        <v>607</v>
      </c>
      <c r="T16" s="654">
        <f t="shared" si="0"/>
        <v>1087.56</v>
      </c>
      <c r="U16" s="656">
        <f t="shared" si="0"/>
        <v>9151.6833333333343</v>
      </c>
      <c r="V16" s="447">
        <f t="shared" si="6"/>
        <v>8.414876727107778</v>
      </c>
      <c r="W16" s="430">
        <f t="shared" si="7"/>
        <v>15.076908292147174</v>
      </c>
      <c r="X16" s="779"/>
    </row>
    <row r="17" spans="1:24" x14ac:dyDescent="0.25">
      <c r="A17" s="57">
        <v>9</v>
      </c>
      <c r="B17" s="23" t="s">
        <v>271</v>
      </c>
      <c r="C17" s="737">
        <v>419</v>
      </c>
      <c r="D17" s="738">
        <v>4167.567142857145</v>
      </c>
      <c r="E17" s="739">
        <v>2928.85</v>
      </c>
      <c r="F17" s="447">
        <f t="shared" si="8"/>
        <v>0.70277212090507035</v>
      </c>
      <c r="G17" s="430">
        <f t="shared" si="2"/>
        <v>6.9900954653937948</v>
      </c>
      <c r="I17" s="57">
        <v>9</v>
      </c>
      <c r="J17" s="364" t="s">
        <v>271</v>
      </c>
      <c r="K17" s="737">
        <v>6</v>
      </c>
      <c r="L17" s="738">
        <v>7.2857142857142856</v>
      </c>
      <c r="M17" s="739">
        <v>41.733333333333334</v>
      </c>
      <c r="N17" s="768">
        <f t="shared" si="3"/>
        <v>5.7281045751633988</v>
      </c>
      <c r="O17" s="1196">
        <f t="shared" si="4"/>
        <v>6.9555555555555557</v>
      </c>
      <c r="Q17" s="57">
        <v>9</v>
      </c>
      <c r="R17" s="23" t="s">
        <v>271</v>
      </c>
      <c r="S17" s="655">
        <f t="shared" si="5"/>
        <v>425</v>
      </c>
      <c r="T17" s="654">
        <f t="shared" si="0"/>
        <v>4174.8528571428596</v>
      </c>
      <c r="U17" s="656">
        <f t="shared" si="0"/>
        <v>2970.583333333333</v>
      </c>
      <c r="V17" s="447">
        <f t="shared" si="6"/>
        <v>0.71154204351199779</v>
      </c>
      <c r="W17" s="430">
        <f t="shared" si="7"/>
        <v>6.9896078431372546</v>
      </c>
      <c r="X17" s="779"/>
    </row>
    <row r="18" spans="1:24" x14ac:dyDescent="0.25">
      <c r="A18" s="57">
        <v>10</v>
      </c>
      <c r="B18" s="23" t="s">
        <v>272</v>
      </c>
      <c r="C18" s="737">
        <v>157</v>
      </c>
      <c r="D18" s="738">
        <v>3307.7142857142885</v>
      </c>
      <c r="E18" s="739">
        <v>1114.4833333333333</v>
      </c>
      <c r="F18" s="447">
        <f t="shared" si="8"/>
        <v>0.33693458293743311</v>
      </c>
      <c r="G18" s="430">
        <f t="shared" si="2"/>
        <v>7.0986199575371547</v>
      </c>
      <c r="I18" s="57">
        <v>10</v>
      </c>
      <c r="J18" s="364" t="s">
        <v>272</v>
      </c>
      <c r="K18" s="737">
        <v>264</v>
      </c>
      <c r="L18" s="738">
        <v>2663.4528571428573</v>
      </c>
      <c r="M18" s="739">
        <v>263.5</v>
      </c>
      <c r="N18" s="768">
        <f t="shared" si="3"/>
        <v>9.8931730401514248E-2</v>
      </c>
      <c r="O18" s="1196">
        <f t="shared" si="4"/>
        <v>0.99810606060606055</v>
      </c>
      <c r="Q18" s="57">
        <v>10</v>
      </c>
      <c r="R18" s="23" t="s">
        <v>272</v>
      </c>
      <c r="S18" s="655">
        <f t="shared" si="5"/>
        <v>421</v>
      </c>
      <c r="T18" s="654">
        <f t="shared" si="0"/>
        <v>5971.1671428571462</v>
      </c>
      <c r="U18" s="656">
        <f t="shared" si="0"/>
        <v>1377.9833333333333</v>
      </c>
      <c r="V18" s="447">
        <f t="shared" si="6"/>
        <v>0.23077286238448544</v>
      </c>
      <c r="W18" s="430">
        <f t="shared" si="7"/>
        <v>3.2731195566112432</v>
      </c>
      <c r="X18" s="779"/>
    </row>
    <row r="19" spans="1:24" x14ac:dyDescent="0.25">
      <c r="A19" s="58">
        <v>11</v>
      </c>
      <c r="B19" s="25" t="s">
        <v>22</v>
      </c>
      <c r="C19" s="737">
        <v>268</v>
      </c>
      <c r="D19" s="738">
        <v>3623.0385714285685</v>
      </c>
      <c r="E19" s="739">
        <v>3769.3166666666666</v>
      </c>
      <c r="F19" s="447">
        <f t="shared" si="8"/>
        <v>1.0403744239411783</v>
      </c>
      <c r="G19" s="430">
        <f t="shared" si="2"/>
        <v>14.064614427860697</v>
      </c>
      <c r="I19" s="58">
        <v>11</v>
      </c>
      <c r="J19" s="365" t="s">
        <v>22</v>
      </c>
      <c r="K19" s="737">
        <v>5</v>
      </c>
      <c r="L19" s="738">
        <v>3.4285714285714284</v>
      </c>
      <c r="M19" s="739">
        <v>49.8</v>
      </c>
      <c r="N19" s="768">
        <f t="shared" si="3"/>
        <v>14.525</v>
      </c>
      <c r="O19" s="1196">
        <f t="shared" si="4"/>
        <v>9.9599999999999991</v>
      </c>
      <c r="Q19" s="58">
        <v>11</v>
      </c>
      <c r="R19" s="25" t="s">
        <v>22</v>
      </c>
      <c r="S19" s="655">
        <f t="shared" si="5"/>
        <v>273</v>
      </c>
      <c r="T19" s="654">
        <f t="shared" si="0"/>
        <v>3626.4671428571401</v>
      </c>
      <c r="U19" s="656">
        <f t="shared" si="0"/>
        <v>3819.1166666666668</v>
      </c>
      <c r="V19" s="447">
        <f t="shared" si="6"/>
        <v>1.0531231957220344</v>
      </c>
      <c r="W19" s="430">
        <f t="shared" si="7"/>
        <v>13.98943833943834</v>
      </c>
      <c r="X19" s="779"/>
    </row>
    <row r="20" spans="1:24" x14ac:dyDescent="0.25">
      <c r="A20" s="57">
        <v>12</v>
      </c>
      <c r="B20" s="23" t="s">
        <v>23</v>
      </c>
      <c r="C20" s="737">
        <v>212</v>
      </c>
      <c r="D20" s="738">
        <v>1123.6657142857139</v>
      </c>
      <c r="E20" s="739">
        <v>2274.3166666666666</v>
      </c>
      <c r="F20" s="447">
        <f t="shared" si="8"/>
        <v>2.0240153612877587</v>
      </c>
      <c r="G20" s="430">
        <f t="shared" si="2"/>
        <v>10.727908805031447</v>
      </c>
      <c r="I20" s="57">
        <v>12</v>
      </c>
      <c r="J20" s="364" t="s">
        <v>23</v>
      </c>
      <c r="K20" s="737">
        <v>403</v>
      </c>
      <c r="L20" s="738">
        <v>2256.9014285714275</v>
      </c>
      <c r="M20" s="739">
        <v>4694.666666666667</v>
      </c>
      <c r="N20" s="768">
        <f t="shared" si="3"/>
        <v>2.0801381075992738</v>
      </c>
      <c r="O20" s="1196">
        <f t="shared" si="4"/>
        <v>11.649296939619521</v>
      </c>
      <c r="Q20" s="57">
        <v>12</v>
      </c>
      <c r="R20" s="23" t="s">
        <v>23</v>
      </c>
      <c r="S20" s="655">
        <f t="shared" si="5"/>
        <v>615</v>
      </c>
      <c r="T20" s="654">
        <f t="shared" si="0"/>
        <v>3380.5671428571413</v>
      </c>
      <c r="U20" s="656">
        <f t="shared" si="0"/>
        <v>6968.9833333333336</v>
      </c>
      <c r="V20" s="447">
        <f t="shared" si="6"/>
        <v>2.0614834845266183</v>
      </c>
      <c r="W20" s="430">
        <f t="shared" si="7"/>
        <v>11.331680216802168</v>
      </c>
      <c r="X20" s="779"/>
    </row>
    <row r="21" spans="1:24" x14ac:dyDescent="0.25">
      <c r="A21" s="57">
        <v>13</v>
      </c>
      <c r="B21" s="23" t="s">
        <v>24</v>
      </c>
      <c r="C21" s="737">
        <v>72</v>
      </c>
      <c r="D21" s="738">
        <v>20.892857142857142</v>
      </c>
      <c r="E21" s="739">
        <v>1221.6166666666666</v>
      </c>
      <c r="F21" s="447">
        <f t="shared" si="8"/>
        <v>58.470541310541307</v>
      </c>
      <c r="G21" s="430">
        <f t="shared" si="2"/>
        <v>16.966898148148147</v>
      </c>
      <c r="I21" s="57">
        <v>13</v>
      </c>
      <c r="J21" s="364" t="s">
        <v>24</v>
      </c>
      <c r="K21" s="737">
        <v>608</v>
      </c>
      <c r="L21" s="738">
        <v>10.285714285714285</v>
      </c>
      <c r="M21" s="739">
        <v>4580.8999999999996</v>
      </c>
      <c r="N21" s="768">
        <f t="shared" si="3"/>
        <v>445.36527777777781</v>
      </c>
      <c r="O21" s="1196">
        <f t="shared" si="4"/>
        <v>7.5343749999999998</v>
      </c>
      <c r="Q21" s="57">
        <v>13</v>
      </c>
      <c r="R21" s="23" t="s">
        <v>24</v>
      </c>
      <c r="S21" s="655">
        <f t="shared" si="5"/>
        <v>680</v>
      </c>
      <c r="T21" s="654">
        <f t="shared" si="0"/>
        <v>31.178571428571427</v>
      </c>
      <c r="U21" s="656">
        <f t="shared" si="0"/>
        <v>5802.5166666666664</v>
      </c>
      <c r="V21" s="447">
        <f t="shared" si="6"/>
        <v>186.10591828942344</v>
      </c>
      <c r="W21" s="430">
        <f t="shared" si="7"/>
        <v>8.5331127450980393</v>
      </c>
      <c r="X21" s="779"/>
    </row>
    <row r="22" spans="1:24" x14ac:dyDescent="0.25">
      <c r="A22" s="57">
        <v>14</v>
      </c>
      <c r="B22" s="23" t="s">
        <v>25</v>
      </c>
      <c r="C22" s="737">
        <v>257</v>
      </c>
      <c r="D22" s="738">
        <v>3649.9671428571455</v>
      </c>
      <c r="E22" s="739">
        <v>3028.5</v>
      </c>
      <c r="F22" s="447">
        <f t="shared" si="8"/>
        <v>0.82973349662247387</v>
      </c>
      <c r="G22" s="430">
        <f t="shared" si="2"/>
        <v>11.784046692607005</v>
      </c>
      <c r="I22" s="57">
        <v>14</v>
      </c>
      <c r="J22" s="364" t="s">
        <v>25</v>
      </c>
      <c r="K22" s="737">
        <v>881</v>
      </c>
      <c r="L22" s="738">
        <v>5222.8314285714314</v>
      </c>
      <c r="M22" s="739">
        <v>2928.8166666666666</v>
      </c>
      <c r="N22" s="768">
        <f t="shared" si="3"/>
        <v>0.56077181634555795</v>
      </c>
      <c r="O22" s="1196">
        <f t="shared" si="4"/>
        <v>3.3244230041619369</v>
      </c>
      <c r="Q22" s="57">
        <v>14</v>
      </c>
      <c r="R22" s="23" t="s">
        <v>25</v>
      </c>
      <c r="S22" s="655">
        <f t="shared" si="5"/>
        <v>1138</v>
      </c>
      <c r="T22" s="654">
        <f t="shared" si="0"/>
        <v>8872.7985714285769</v>
      </c>
      <c r="U22" s="656">
        <f t="shared" si="0"/>
        <v>5957.3166666666666</v>
      </c>
      <c r="V22" s="447">
        <f t="shared" si="6"/>
        <v>0.67141349132503758</v>
      </c>
      <c r="W22" s="430">
        <f t="shared" si="7"/>
        <v>5.2349004100761567</v>
      </c>
      <c r="X22" s="779"/>
    </row>
    <row r="23" spans="1:24" ht="13.8" thickBot="1" x14ac:dyDescent="0.3">
      <c r="A23" s="59">
        <v>15</v>
      </c>
      <c r="B23" s="60" t="s">
        <v>26</v>
      </c>
      <c r="C23" s="763">
        <v>182</v>
      </c>
      <c r="D23" s="764">
        <v>2344.7285714285699</v>
      </c>
      <c r="E23" s="1535">
        <v>1694.55</v>
      </c>
      <c r="F23" s="447">
        <f t="shared" si="8"/>
        <v>0.72270625293210955</v>
      </c>
      <c r="G23" s="430">
        <f t="shared" si="2"/>
        <v>9.3107142857142851</v>
      </c>
      <c r="I23" s="59">
        <v>15</v>
      </c>
      <c r="J23" s="366" t="s">
        <v>26</v>
      </c>
      <c r="K23" s="763">
        <v>532</v>
      </c>
      <c r="L23" s="764">
        <v>22.494285714285716</v>
      </c>
      <c r="M23" s="1535">
        <v>1832.65</v>
      </c>
      <c r="N23" s="769">
        <f t="shared" si="3"/>
        <v>81.471802362504761</v>
      </c>
      <c r="O23" s="1197">
        <f t="shared" si="4"/>
        <v>3.4448308270676695</v>
      </c>
      <c r="Q23" s="59">
        <v>15</v>
      </c>
      <c r="R23" s="60" t="s">
        <v>26</v>
      </c>
      <c r="S23" s="657">
        <f t="shared" si="5"/>
        <v>714</v>
      </c>
      <c r="T23" s="658">
        <f t="shared" si="0"/>
        <v>2367.2228571428554</v>
      </c>
      <c r="U23" s="659">
        <f t="shared" si="0"/>
        <v>3527.2</v>
      </c>
      <c r="V23" s="662">
        <f t="shared" si="6"/>
        <v>1.4900160284263184</v>
      </c>
      <c r="W23" s="485">
        <f t="shared" si="7"/>
        <v>4.9400560224089629</v>
      </c>
      <c r="X23" s="779"/>
    </row>
    <row r="24" spans="1:24" ht="18" customHeight="1" x14ac:dyDescent="0.25">
      <c r="A24" s="49" t="s">
        <v>59</v>
      </c>
      <c r="B24" s="663" t="s">
        <v>569</v>
      </c>
      <c r="C24" s="1192">
        <f>SUM(C9:C23)</f>
        <v>1994</v>
      </c>
      <c r="D24" s="1193">
        <f>SUM(D9:D23)</f>
        <v>27115.767142857148</v>
      </c>
      <c r="E24" s="1194">
        <f>SUM(E9:E23)</f>
        <v>22985.033333333329</v>
      </c>
      <c r="F24" s="664">
        <f>E24/D24</f>
        <v>0.84766302986150477</v>
      </c>
      <c r="G24" s="665">
        <f>E24/C24</f>
        <v>11.527097960548309</v>
      </c>
      <c r="I24" s="49" t="s">
        <v>59</v>
      </c>
      <c r="J24" s="663" t="s">
        <v>569</v>
      </c>
      <c r="K24" s="573">
        <f t="shared" ref="K24:M24" si="9">SUM(K9:K23)</f>
        <v>5924</v>
      </c>
      <c r="L24" s="574">
        <f t="shared" si="9"/>
        <v>16948.200000000004</v>
      </c>
      <c r="M24" s="477">
        <f t="shared" si="9"/>
        <v>46331.333333333328</v>
      </c>
      <c r="N24" s="1198">
        <f>M24/L24</f>
        <v>2.7337023007359669</v>
      </c>
      <c r="O24" s="665">
        <f>M24/K24</f>
        <v>7.8209543101507979</v>
      </c>
      <c r="Q24" s="49" t="s">
        <v>59</v>
      </c>
      <c r="R24" s="663" t="s">
        <v>569</v>
      </c>
      <c r="S24" s="1192">
        <f>K24+C24</f>
        <v>7918</v>
      </c>
      <c r="T24" s="1193">
        <f t="shared" ref="T24:U24" si="10">SUM(T9:T23)</f>
        <v>44063.96714285716</v>
      </c>
      <c r="U24" s="1194">
        <f t="shared" si="10"/>
        <v>69316.366666666669</v>
      </c>
      <c r="V24" s="664">
        <f>U24/T24</f>
        <v>1.5730850207367895</v>
      </c>
      <c r="W24" s="665">
        <f>U24/S24</f>
        <v>8.7542771743706318</v>
      </c>
      <c r="X24" s="779"/>
    </row>
    <row r="25" spans="1:24" ht="18" customHeight="1" x14ac:dyDescent="0.25">
      <c r="A25" s="58" t="s">
        <v>59</v>
      </c>
      <c r="B25" s="25" t="s">
        <v>482</v>
      </c>
      <c r="C25" s="737">
        <v>2157</v>
      </c>
      <c r="D25" s="738">
        <v>26433.832857142854</v>
      </c>
      <c r="E25" s="739">
        <v>25242.866666666669</v>
      </c>
      <c r="F25" s="740">
        <v>0.9549453839360883</v>
      </c>
      <c r="G25" s="741">
        <v>11.702766187606244</v>
      </c>
      <c r="I25" s="58" t="s">
        <v>59</v>
      </c>
      <c r="J25" s="25" t="s">
        <v>482</v>
      </c>
      <c r="K25" s="737">
        <v>6444</v>
      </c>
      <c r="L25" s="738">
        <v>22630.115714285719</v>
      </c>
      <c r="M25" s="739">
        <v>49089.4</v>
      </c>
      <c r="N25" s="740">
        <v>2.169206760573978</v>
      </c>
      <c r="O25" s="741">
        <v>7.6178460583488521</v>
      </c>
      <c r="Q25" s="58" t="s">
        <v>59</v>
      </c>
      <c r="R25" s="25" t="s">
        <v>482</v>
      </c>
      <c r="S25" s="737">
        <v>8601</v>
      </c>
      <c r="T25" s="738">
        <v>49063.948571428569</v>
      </c>
      <c r="U25" s="739">
        <v>74332.266666666677</v>
      </c>
      <c r="V25" s="740">
        <v>1.5150078383612324</v>
      </c>
      <c r="W25" s="741">
        <v>8.6422819052048219</v>
      </c>
      <c r="X25" s="779"/>
    </row>
    <row r="26" spans="1:24" ht="15.75" customHeight="1" x14ac:dyDescent="0.25">
      <c r="A26" s="58" t="s">
        <v>59</v>
      </c>
      <c r="B26" s="25" t="s">
        <v>102</v>
      </c>
      <c r="C26" s="737">
        <v>2257</v>
      </c>
      <c r="D26" s="738">
        <v>26861.839894000193</v>
      </c>
      <c r="E26" s="739">
        <v>24955.383333333331</v>
      </c>
      <c r="F26" s="740">
        <v>0.92902732768157537</v>
      </c>
      <c r="G26" s="741">
        <v>11.056882292128194</v>
      </c>
      <c r="I26" s="58" t="s">
        <v>59</v>
      </c>
      <c r="J26" s="25" t="s">
        <v>102</v>
      </c>
      <c r="K26" s="737">
        <v>5811</v>
      </c>
      <c r="L26" s="738">
        <v>22175.190532000295</v>
      </c>
      <c r="M26" s="739">
        <v>39873.533333333326</v>
      </c>
      <c r="N26" s="740">
        <v>1.7981145765486493</v>
      </c>
      <c r="O26" s="741">
        <v>6.8617334939482575</v>
      </c>
      <c r="Q26" s="58" t="s">
        <v>59</v>
      </c>
      <c r="R26" s="25" t="s">
        <v>102</v>
      </c>
      <c r="S26" s="737">
        <v>7469</v>
      </c>
      <c r="T26" s="738">
        <v>49037.030426000405</v>
      </c>
      <c r="U26" s="739">
        <v>64828.916666666657</v>
      </c>
      <c r="V26" s="740">
        <v>1.3220400196234778</v>
      </c>
      <c r="W26" s="741">
        <v>8.6797317802472431</v>
      </c>
      <c r="X26" s="779"/>
    </row>
    <row r="27" spans="1:24" ht="15" customHeight="1" x14ac:dyDescent="0.25">
      <c r="A27" s="58" t="s">
        <v>59</v>
      </c>
      <c r="B27" s="25" t="s">
        <v>103</v>
      </c>
      <c r="C27" s="737">
        <v>2203</v>
      </c>
      <c r="D27" s="738">
        <v>31700.856110000157</v>
      </c>
      <c r="E27" s="739">
        <v>25434.033333333336</v>
      </c>
      <c r="F27" s="740">
        <v>0.80231376859598669</v>
      </c>
      <c r="G27" s="741">
        <v>11.54518081404146</v>
      </c>
      <c r="I27" s="58" t="s">
        <v>59</v>
      </c>
      <c r="J27" s="25" t="s">
        <v>103</v>
      </c>
      <c r="K27" s="737">
        <v>5382</v>
      </c>
      <c r="L27" s="738">
        <v>24388.09724800014</v>
      </c>
      <c r="M27" s="739">
        <v>36530.050000000003</v>
      </c>
      <c r="N27" s="740">
        <v>1.4978638812421301</v>
      </c>
      <c r="O27" s="741">
        <v>6.7874489037532522</v>
      </c>
      <c r="Q27" s="58" t="s">
        <v>59</v>
      </c>
      <c r="R27" s="25" t="s">
        <v>103</v>
      </c>
      <c r="S27" s="737">
        <v>6876</v>
      </c>
      <c r="T27" s="738">
        <v>56088.953358000537</v>
      </c>
      <c r="U27" s="739">
        <v>61964.083333333343</v>
      </c>
      <c r="V27" s="740">
        <v>1.1047466501618144</v>
      </c>
      <c r="W27" s="741">
        <v>9.011646790769829</v>
      </c>
      <c r="X27" s="779"/>
    </row>
    <row r="28" spans="1:24" x14ac:dyDescent="0.25">
      <c r="A28" s="58" t="s">
        <v>59</v>
      </c>
      <c r="B28" s="25" t="s">
        <v>104</v>
      </c>
      <c r="C28" s="737">
        <v>2572</v>
      </c>
      <c r="D28" s="738">
        <v>44670</v>
      </c>
      <c r="E28" s="739">
        <v>37118</v>
      </c>
      <c r="F28" s="740">
        <v>0.83093798970226107</v>
      </c>
      <c r="G28" s="741">
        <v>14.431570762052877</v>
      </c>
    </row>
    <row r="29" spans="1:24" x14ac:dyDescent="0.25">
      <c r="A29" s="58"/>
      <c r="B29" s="25" t="s">
        <v>105</v>
      </c>
      <c r="C29" s="737">
        <v>3548</v>
      </c>
      <c r="D29" s="738">
        <v>84927</v>
      </c>
      <c r="E29" s="739">
        <v>49526</v>
      </c>
      <c r="F29" s="740">
        <v>0.58315965476232534</v>
      </c>
      <c r="G29" s="741">
        <v>13.958850056369785</v>
      </c>
      <c r="K29" s="779"/>
    </row>
    <row r="30" spans="1:24" x14ac:dyDescent="0.25">
      <c r="A30" s="58"/>
      <c r="B30" s="25" t="s">
        <v>106</v>
      </c>
      <c r="C30" s="737">
        <v>3366</v>
      </c>
      <c r="D30" s="738">
        <v>74595</v>
      </c>
      <c r="E30" s="739">
        <v>53902</v>
      </c>
      <c r="F30" s="740">
        <v>0.72259534821368721</v>
      </c>
      <c r="G30" s="741">
        <v>16.013666072489602</v>
      </c>
    </row>
    <row r="31" spans="1:24" x14ac:dyDescent="0.25">
      <c r="A31" s="58"/>
      <c r="B31" s="25" t="s">
        <v>107</v>
      </c>
      <c r="C31" s="655">
        <v>2810</v>
      </c>
      <c r="D31" s="654">
        <v>57828</v>
      </c>
      <c r="E31" s="656">
        <v>43583</v>
      </c>
      <c r="F31" s="447">
        <v>0.7536660441308709</v>
      </c>
      <c r="G31" s="430">
        <v>15.509964412811389</v>
      </c>
    </row>
    <row r="32" spans="1:24" ht="13.8" thickBot="1" x14ac:dyDescent="0.3">
      <c r="A32" s="61"/>
      <c r="B32" s="74" t="s">
        <v>108</v>
      </c>
      <c r="C32" s="657">
        <v>2101</v>
      </c>
      <c r="D32" s="658">
        <v>46787</v>
      </c>
      <c r="E32" s="659">
        <v>31185</v>
      </c>
      <c r="F32" s="662">
        <v>0.66653130142988437</v>
      </c>
      <c r="G32" s="485">
        <f t="shared" ref="G32" si="11">E32/C32</f>
        <v>14.842931937172775</v>
      </c>
    </row>
    <row r="33" spans="1:13" x14ac:dyDescent="0.25">
      <c r="A33" t="s">
        <v>273</v>
      </c>
    </row>
    <row r="36" spans="1:13" x14ac:dyDescent="0.25">
      <c r="I36" t="s">
        <v>13</v>
      </c>
    </row>
    <row r="37" spans="1:13" ht="13.8" thickBot="1" x14ac:dyDescent="0.3">
      <c r="A37" s="1702" t="s">
        <v>274</v>
      </c>
      <c r="B37" s="1702"/>
      <c r="C37" s="1702"/>
      <c r="D37" s="1702"/>
      <c r="E37" s="1702"/>
      <c r="F37" s="1702"/>
      <c r="G37" s="1702"/>
    </row>
    <row r="38" spans="1:13" ht="60.6" thickBot="1" x14ac:dyDescent="0.3">
      <c r="A38" s="660" t="s">
        <v>51</v>
      </c>
      <c r="B38" s="661" t="s">
        <v>5</v>
      </c>
      <c r="C38" s="70" t="s">
        <v>275</v>
      </c>
      <c r="D38" s="71" t="s">
        <v>263</v>
      </c>
      <c r="E38" s="72" t="s">
        <v>264</v>
      </c>
      <c r="F38" s="72" t="s">
        <v>265</v>
      </c>
      <c r="G38" s="72" t="s">
        <v>276</v>
      </c>
      <c r="H38" s="428" t="s">
        <v>277</v>
      </c>
      <c r="M38" t="s">
        <v>13</v>
      </c>
    </row>
    <row r="39" spans="1:13" x14ac:dyDescent="0.25">
      <c r="A39" s="122">
        <v>1</v>
      </c>
      <c r="B39" s="123" t="s">
        <v>11</v>
      </c>
      <c r="C39" s="760">
        <v>49</v>
      </c>
      <c r="D39" s="761">
        <v>1295.9999999999995</v>
      </c>
      <c r="E39" s="762">
        <v>1095.5166666666667</v>
      </c>
      <c r="F39" s="989">
        <f>E39/D39</f>
        <v>0.84530606995884805</v>
      </c>
      <c r="G39" s="762">
        <f>D39/C39</f>
        <v>26.448979591836725</v>
      </c>
      <c r="H39" s="821">
        <f t="shared" ref="H39:H57" si="12">E39/C39</f>
        <v>22.35748299319728</v>
      </c>
    </row>
    <row r="40" spans="1:13" x14ac:dyDescent="0.25">
      <c r="A40" s="57">
        <v>2</v>
      </c>
      <c r="B40" s="23" t="s">
        <v>12</v>
      </c>
      <c r="C40" s="655">
        <v>114</v>
      </c>
      <c r="D40" s="654">
        <v>3650.6614285714277</v>
      </c>
      <c r="E40" s="656">
        <v>1767.6333333333334</v>
      </c>
      <c r="F40" s="447">
        <f t="shared" ref="F40:F53" si="13">E40/D40</f>
        <v>0.48419536237986371</v>
      </c>
      <c r="G40" s="656">
        <f t="shared" ref="G40:G57" si="14">D40/C40</f>
        <v>32.02334586466165</v>
      </c>
      <c r="H40" s="822">
        <f t="shared" si="12"/>
        <v>15.505555555555556</v>
      </c>
    </row>
    <row r="41" spans="1:13" x14ac:dyDescent="0.25">
      <c r="A41" s="57">
        <v>3</v>
      </c>
      <c r="B41" s="23" t="s">
        <v>14</v>
      </c>
      <c r="C41" s="655">
        <v>52</v>
      </c>
      <c r="D41" s="654">
        <v>824.78571428571411</v>
      </c>
      <c r="E41" s="656">
        <v>875.98333333333335</v>
      </c>
      <c r="F41" s="447">
        <f t="shared" si="13"/>
        <v>1.062073843133859</v>
      </c>
      <c r="G41" s="656">
        <f t="shared" si="14"/>
        <v>15.861263736263734</v>
      </c>
      <c r="H41" s="822">
        <f t="shared" si="12"/>
        <v>16.845833333333335</v>
      </c>
    </row>
    <row r="42" spans="1:13" x14ac:dyDescent="0.25">
      <c r="A42" s="57">
        <v>4</v>
      </c>
      <c r="B42" s="23" t="s">
        <v>15</v>
      </c>
      <c r="C42" s="655">
        <v>27</v>
      </c>
      <c r="D42" s="654">
        <v>280.5714285714285</v>
      </c>
      <c r="E42" s="656">
        <v>138.63333333333333</v>
      </c>
      <c r="F42" s="447">
        <f t="shared" si="13"/>
        <v>0.49411065852002728</v>
      </c>
      <c r="G42" s="656">
        <f t="shared" si="14"/>
        <v>10.391534391534389</v>
      </c>
      <c r="H42" s="822">
        <f t="shared" si="12"/>
        <v>5.1345679012345675</v>
      </c>
    </row>
    <row r="43" spans="1:13" x14ac:dyDescent="0.25">
      <c r="A43" s="57">
        <v>5</v>
      </c>
      <c r="B43" s="23" t="s">
        <v>269</v>
      </c>
      <c r="C43" s="655">
        <v>88</v>
      </c>
      <c r="D43" s="654">
        <v>3047.5357142857138</v>
      </c>
      <c r="E43" s="656">
        <v>2142.8333333333335</v>
      </c>
      <c r="F43" s="447">
        <f t="shared" si="13"/>
        <v>0.70313641388631742</v>
      </c>
      <c r="G43" s="656">
        <f t="shared" si="14"/>
        <v>34.631087662337656</v>
      </c>
      <c r="H43" s="822">
        <f t="shared" si="12"/>
        <v>24.350378787878789</v>
      </c>
    </row>
    <row r="44" spans="1:13" x14ac:dyDescent="0.25">
      <c r="A44" s="58">
        <v>6</v>
      </c>
      <c r="B44" s="25" t="s">
        <v>270</v>
      </c>
      <c r="C44" s="655">
        <v>10</v>
      </c>
      <c r="D44" s="654">
        <v>144.57142857142856</v>
      </c>
      <c r="E44" s="656"/>
      <c r="F44" s="447">
        <f t="shared" si="13"/>
        <v>0</v>
      </c>
      <c r="G44" s="656">
        <f t="shared" si="14"/>
        <v>14.457142857142856</v>
      </c>
      <c r="H44" s="822">
        <f t="shared" si="12"/>
        <v>0</v>
      </c>
    </row>
    <row r="45" spans="1:13" x14ac:dyDescent="0.25">
      <c r="A45" s="58">
        <v>7</v>
      </c>
      <c r="B45" s="25" t="s">
        <v>18</v>
      </c>
      <c r="C45" s="655">
        <v>30</v>
      </c>
      <c r="D45" s="654">
        <v>1226.4042857142854</v>
      </c>
      <c r="E45" s="656">
        <v>27.75</v>
      </c>
      <c r="F45" s="447">
        <f t="shared" si="13"/>
        <v>2.2627122493980668E-2</v>
      </c>
      <c r="G45" s="656">
        <f t="shared" si="14"/>
        <v>40.880142857142843</v>
      </c>
      <c r="H45" s="822">
        <f t="shared" si="12"/>
        <v>0.92500000000000004</v>
      </c>
    </row>
    <row r="46" spans="1:13" x14ac:dyDescent="0.25">
      <c r="A46" s="57">
        <v>8</v>
      </c>
      <c r="B46" s="23" t="s">
        <v>19</v>
      </c>
      <c r="C46" s="655">
        <v>92</v>
      </c>
      <c r="D46" s="654">
        <v>1835.8285714285716</v>
      </c>
      <c r="E46" s="656">
        <v>1009.7333333333333</v>
      </c>
      <c r="F46" s="447">
        <f t="shared" si="13"/>
        <v>0.55001504445897009</v>
      </c>
      <c r="G46" s="656">
        <f t="shared" si="14"/>
        <v>19.954658385093172</v>
      </c>
      <c r="H46" s="822">
        <f t="shared" si="12"/>
        <v>10.975362318840579</v>
      </c>
    </row>
    <row r="47" spans="1:13" x14ac:dyDescent="0.25">
      <c r="A47" s="57">
        <v>9</v>
      </c>
      <c r="B47" s="23" t="s">
        <v>271</v>
      </c>
      <c r="C47" s="655">
        <v>106</v>
      </c>
      <c r="D47" s="654">
        <v>1474.3571428571427</v>
      </c>
      <c r="E47" s="656">
        <v>1306.4333333333334</v>
      </c>
      <c r="F47" s="447">
        <f t="shared" si="13"/>
        <v>0.88610370944560191</v>
      </c>
      <c r="G47" s="656">
        <f t="shared" si="14"/>
        <v>13.909029649595686</v>
      </c>
      <c r="H47" s="822">
        <f t="shared" si="12"/>
        <v>12.324842767295598</v>
      </c>
    </row>
    <row r="48" spans="1:13" x14ac:dyDescent="0.25">
      <c r="A48" s="57">
        <v>10</v>
      </c>
      <c r="B48" s="23" t="s">
        <v>272</v>
      </c>
      <c r="C48" s="655">
        <v>54</v>
      </c>
      <c r="D48" s="654">
        <v>220.8571428571428</v>
      </c>
      <c r="E48" s="656">
        <v>793.61666666666667</v>
      </c>
      <c r="F48" s="447">
        <f t="shared" si="13"/>
        <v>3.59334842604571</v>
      </c>
      <c r="G48" s="656">
        <f t="shared" si="14"/>
        <v>4.0899470899470893</v>
      </c>
      <c r="H48" s="822">
        <f t="shared" si="12"/>
        <v>14.696604938271605</v>
      </c>
    </row>
    <row r="49" spans="1:8" x14ac:dyDescent="0.25">
      <c r="A49" s="58">
        <v>11</v>
      </c>
      <c r="B49" s="25" t="s">
        <v>22</v>
      </c>
      <c r="C49" s="655">
        <v>12</v>
      </c>
      <c r="D49" s="654">
        <v>424.07142857142844</v>
      </c>
      <c r="E49" s="656">
        <v>26.383333333333333</v>
      </c>
      <c r="F49" s="447">
        <f t="shared" si="13"/>
        <v>6.2214361911178503E-2</v>
      </c>
      <c r="G49" s="656">
        <f t="shared" si="14"/>
        <v>35.339285714285701</v>
      </c>
      <c r="H49" s="822">
        <f t="shared" si="12"/>
        <v>2.1986111111111111</v>
      </c>
    </row>
    <row r="50" spans="1:8" x14ac:dyDescent="0.25">
      <c r="A50" s="57">
        <v>12</v>
      </c>
      <c r="B50" s="23" t="s">
        <v>23</v>
      </c>
      <c r="C50" s="655">
        <v>92</v>
      </c>
      <c r="D50" s="654">
        <v>2885.7142857142862</v>
      </c>
      <c r="E50" s="656">
        <v>1058.5666666666666</v>
      </c>
      <c r="F50" s="447">
        <f t="shared" si="13"/>
        <v>0.36683003300330025</v>
      </c>
      <c r="G50" s="656">
        <f t="shared" si="14"/>
        <v>31.366459627329199</v>
      </c>
      <c r="H50" s="822">
        <f t="shared" si="12"/>
        <v>11.506159420289855</v>
      </c>
    </row>
    <row r="51" spans="1:8" x14ac:dyDescent="0.25">
      <c r="A51" s="57">
        <v>13</v>
      </c>
      <c r="B51" s="23" t="s">
        <v>24</v>
      </c>
      <c r="C51" s="655">
        <v>65</v>
      </c>
      <c r="D51" s="654">
        <v>1931.9285714285709</v>
      </c>
      <c r="E51" s="656">
        <v>1201.5333333333333</v>
      </c>
      <c r="F51" s="447">
        <f t="shared" si="13"/>
        <v>0.62193465695517691</v>
      </c>
      <c r="G51" s="656">
        <f t="shared" si="14"/>
        <v>29.721978021978014</v>
      </c>
      <c r="H51" s="822">
        <f t="shared" si="12"/>
        <v>18.485128205128206</v>
      </c>
    </row>
    <row r="52" spans="1:8" x14ac:dyDescent="0.25">
      <c r="A52" s="57">
        <v>14</v>
      </c>
      <c r="B52" s="23" t="s">
        <v>25</v>
      </c>
      <c r="C52" s="655">
        <v>114</v>
      </c>
      <c r="D52" s="654">
        <v>3601.8571428571427</v>
      </c>
      <c r="E52" s="656">
        <v>1818.5333333333333</v>
      </c>
      <c r="F52" s="447">
        <f t="shared" si="13"/>
        <v>0.50488769021272095</v>
      </c>
      <c r="G52" s="656">
        <f t="shared" si="14"/>
        <v>31.595238095238095</v>
      </c>
      <c r="H52" s="822">
        <f t="shared" si="12"/>
        <v>15.952046783625731</v>
      </c>
    </row>
    <row r="53" spans="1:8" ht="13.8" thickBot="1" x14ac:dyDescent="0.3">
      <c r="A53" s="59">
        <v>15</v>
      </c>
      <c r="B53" s="60" t="s">
        <v>26</v>
      </c>
      <c r="C53" s="657">
        <v>97</v>
      </c>
      <c r="D53" s="658">
        <v>2633.7085714285718</v>
      </c>
      <c r="E53" s="659">
        <v>1754.3666666666666</v>
      </c>
      <c r="F53" s="662">
        <f t="shared" si="13"/>
        <v>0.66612027074622993</v>
      </c>
      <c r="G53" s="659">
        <f t="shared" si="14"/>
        <v>27.151634756995584</v>
      </c>
      <c r="H53" s="823">
        <f t="shared" si="12"/>
        <v>18.086254295532644</v>
      </c>
    </row>
    <row r="54" spans="1:8" x14ac:dyDescent="0.25">
      <c r="A54" s="49" t="s">
        <v>59</v>
      </c>
      <c r="B54" s="663" t="s">
        <v>569</v>
      </c>
      <c r="C54" s="573">
        <f t="shared" ref="C54:E54" si="15">SUM(C39:C53)</f>
        <v>1002</v>
      </c>
      <c r="D54" s="574">
        <f t="shared" si="15"/>
        <v>25478.852857142854</v>
      </c>
      <c r="E54" s="477">
        <f t="shared" si="15"/>
        <v>15017.516666666665</v>
      </c>
      <c r="F54" s="1198">
        <f>E54/D54</f>
        <v>0.5894110206165184</v>
      </c>
      <c r="G54" s="665">
        <f>D54/C54</f>
        <v>25.427996863416023</v>
      </c>
      <c r="H54" s="1283">
        <f t="shared" si="12"/>
        <v>14.987541583499665</v>
      </c>
    </row>
    <row r="55" spans="1:8" x14ac:dyDescent="0.25">
      <c r="A55" s="58" t="s">
        <v>59</v>
      </c>
      <c r="B55" s="25" t="s">
        <v>482</v>
      </c>
      <c r="C55" s="737">
        <v>1081</v>
      </c>
      <c r="D55" s="738">
        <v>30066.051428571438</v>
      </c>
      <c r="E55" s="739">
        <v>15058.016666666666</v>
      </c>
      <c r="F55" s="740">
        <v>0.50083120167742412</v>
      </c>
      <c r="G55" s="741">
        <v>27.813183560195593</v>
      </c>
      <c r="H55" s="1284">
        <v>13.929710144927537</v>
      </c>
    </row>
    <row r="56" spans="1:8" x14ac:dyDescent="0.25">
      <c r="A56" s="58" t="s">
        <v>59</v>
      </c>
      <c r="B56" s="25" t="s">
        <v>102</v>
      </c>
      <c r="C56" s="737">
        <v>1153</v>
      </c>
      <c r="D56" s="738">
        <v>34335.642711000488</v>
      </c>
      <c r="E56" s="739">
        <v>14093.733333333334</v>
      </c>
      <c r="F56" s="740">
        <v>0.41046947779480386</v>
      </c>
      <c r="G56" s="741">
        <v>29.779395239375965</v>
      </c>
      <c r="H56" s="1284">
        <v>12.223532812951721</v>
      </c>
    </row>
    <row r="57" spans="1:8" x14ac:dyDescent="0.25">
      <c r="A57" s="58" t="s">
        <v>59</v>
      </c>
      <c r="B57" s="25" t="s">
        <v>103</v>
      </c>
      <c r="C57" s="737">
        <v>1299</v>
      </c>
      <c r="D57" s="738">
        <v>39323</v>
      </c>
      <c r="E57" s="739">
        <v>12876</v>
      </c>
      <c r="F57" s="740">
        <f>E57/D57</f>
        <v>0.32744195508989649</v>
      </c>
      <c r="G57" s="741">
        <f t="shared" si="14"/>
        <v>30.271747498075442</v>
      </c>
      <c r="H57" s="1284">
        <f t="shared" si="12"/>
        <v>9.9122401847575059</v>
      </c>
    </row>
    <row r="62" spans="1:8" x14ac:dyDescent="0.25">
      <c r="G62" t="s">
        <v>13</v>
      </c>
    </row>
  </sheetData>
  <mergeCells count="4">
    <mergeCell ref="A7:G7"/>
    <mergeCell ref="A37:G37"/>
    <mergeCell ref="I7:O7"/>
    <mergeCell ref="Q7:W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>
    <tabColor rgb="FFFF0000"/>
  </sheetPr>
  <dimension ref="A1:O56"/>
  <sheetViews>
    <sheetView showGridLines="0" zoomScaleNormal="100" workbookViewId="0">
      <selection activeCell="R10" sqref="R10"/>
    </sheetView>
  </sheetViews>
  <sheetFormatPr baseColWidth="10" defaultColWidth="11.44140625" defaultRowHeight="11.4" x14ac:dyDescent="0.2"/>
  <cols>
    <col min="1" max="1" width="6.109375" style="331" bestFit="1" customWidth="1"/>
    <col min="2" max="2" width="20.5546875" style="47" customWidth="1"/>
    <col min="3" max="3" width="8.5546875" style="47" customWidth="1"/>
    <col min="4" max="4" width="9.5546875" style="47" customWidth="1"/>
    <col min="5" max="5" width="9" style="47" customWidth="1"/>
    <col min="6" max="6" width="7.6640625" style="47" customWidth="1"/>
    <col min="7" max="8" width="11.44140625" style="47" customWidth="1"/>
    <col min="9" max="9" width="8.5546875" style="47" customWidth="1"/>
    <col min="10" max="10" width="8.33203125" style="47" customWidth="1"/>
    <col min="11" max="11" width="8.88671875" style="47" customWidth="1"/>
    <col min="12" max="12" width="8.33203125" style="47" customWidth="1"/>
    <col min="13" max="13" width="8" style="47" customWidth="1"/>
    <col min="14" max="14" width="8.44140625" style="47" customWidth="1"/>
    <col min="15" max="15" width="3.6640625" style="47" customWidth="1"/>
    <col min="16" max="16384" width="11.44140625" style="47"/>
  </cols>
  <sheetData>
    <row r="1" spans="1:15" x14ac:dyDescent="0.2">
      <c r="A1" s="342" t="s">
        <v>0</v>
      </c>
    </row>
    <row r="2" spans="1:15" x14ac:dyDescent="0.2">
      <c r="A2" s="342"/>
    </row>
    <row r="3" spans="1:15" x14ac:dyDescent="0.2">
      <c r="A3" s="342" t="str">
        <f>A5</f>
        <v>Tabell 3-6 - A -  Andel brukere av hjemmetjenester pr. 31.12. av antall innbyggere i samme aldersgruppe.   1)</v>
      </c>
    </row>
    <row r="4" spans="1:15" x14ac:dyDescent="0.2">
      <c r="A4" s="342"/>
    </row>
    <row r="5" spans="1:15" s="48" customFormat="1" ht="30" customHeight="1" thickBot="1" x14ac:dyDescent="0.25">
      <c r="A5" s="330" t="s">
        <v>278</v>
      </c>
      <c r="O5" s="47"/>
    </row>
    <row r="6" spans="1:15" s="321" customFormat="1" ht="12.6" thickBot="1" x14ac:dyDescent="0.3">
      <c r="A6" s="312"/>
      <c r="B6" s="313"/>
      <c r="C6" s="1636" t="s">
        <v>279</v>
      </c>
      <c r="D6" s="1636"/>
      <c r="E6" s="1636"/>
      <c r="F6" s="1636"/>
      <c r="G6" s="1636"/>
      <c r="H6" s="1636"/>
      <c r="I6" s="1636" t="s">
        <v>280</v>
      </c>
      <c r="J6" s="1636"/>
      <c r="K6" s="1636"/>
      <c r="L6" s="1636"/>
      <c r="M6" s="1636"/>
      <c r="N6" s="1636"/>
      <c r="O6" s="47"/>
    </row>
    <row r="7" spans="1:15" s="321" customFormat="1" ht="48.6" thickBot="1" x14ac:dyDescent="0.3">
      <c r="A7" s="314" t="s">
        <v>51</v>
      </c>
      <c r="B7" s="315" t="s">
        <v>5</v>
      </c>
      <c r="C7" s="319" t="s">
        <v>281</v>
      </c>
      <c r="D7" s="320" t="s">
        <v>282</v>
      </c>
      <c r="E7" s="318" t="s">
        <v>283</v>
      </c>
      <c r="F7" s="318" t="s">
        <v>284</v>
      </c>
      <c r="G7" s="316" t="s">
        <v>285</v>
      </c>
      <c r="H7" s="318" t="s">
        <v>286</v>
      </c>
      <c r="I7" s="317" t="s">
        <v>287</v>
      </c>
      <c r="J7" s="320" t="s">
        <v>288</v>
      </c>
      <c r="K7" s="320" t="s">
        <v>289</v>
      </c>
      <c r="L7" s="318" t="s">
        <v>290</v>
      </c>
      <c r="M7" s="318" t="s">
        <v>291</v>
      </c>
      <c r="N7" s="318" t="s">
        <v>292</v>
      </c>
      <c r="O7" s="47"/>
    </row>
    <row r="8" spans="1:15" x14ac:dyDescent="0.2">
      <c r="A8" s="322">
        <v>1</v>
      </c>
      <c r="B8" s="323" t="s">
        <v>11</v>
      </c>
      <c r="C8" s="1225">
        <f>kriteriebefolkning!C6+kriteriebefolkning!D6+kriteriebefolkning!E6+kriteriebefolkning!F6+kriteriebefolkning!G6+kriteriebefolkning!H6+kriteriebefolkning!I6+kriteriebefolkning!J6+kriteriebefolkning!K6+kriteriebefolkning!L6+kriteriebefolkning!M6+kriteriebefolkning!N6+kriteriebefolkning!O6+kriteriebefolkning!P6</f>
        <v>59417</v>
      </c>
      <c r="D8" s="1226">
        <f>kriteriebefolkning!Q6+kriteriebefolkning!R6</f>
        <v>3487</v>
      </c>
      <c r="E8" s="1226">
        <f>kriteriebefolkning!S6+kriteriebefolkning!T6</f>
        <v>665</v>
      </c>
      <c r="F8" s="1227">
        <f>kriteriebefolkning!U6+kriteriebefolkning!V6</f>
        <v>152</v>
      </c>
      <c r="G8" s="1228">
        <f t="shared" ref="G8:G22" si="0">SUM(E8:F8)</f>
        <v>817</v>
      </c>
      <c r="H8" s="1229">
        <f>D8+E8+F8</f>
        <v>4304</v>
      </c>
      <c r="I8" s="1230">
        <f>('Tab_3_5_-_hjemmetjenester'!X10+'Tab_3_5_-_hjemmetjenester'!Y10)/'Tab_3_6_-_andel_mottakere_hj_tj'!C8</f>
        <v>1.1040611272868034E-2</v>
      </c>
      <c r="J8" s="1231">
        <f>'Tab_3_5_-_hjemmetjenester'!Z10/'Tab_3_6_-_andel_mottakere_hj_tj'!D8</f>
        <v>8.2018927444794956E-2</v>
      </c>
      <c r="K8" s="1231">
        <f>'Tab_3_5_-_hjemmetjenester'!AA10/'Tab_3_6_-_andel_mottakere_hj_tj'!E8</f>
        <v>0.23308270676691728</v>
      </c>
      <c r="L8" s="1231">
        <f>'Tab_3_5_-_hjemmetjenester'!AB10/'Tab_3_6_-_andel_mottakere_hj_tj'!F8</f>
        <v>0.41447368421052633</v>
      </c>
      <c r="M8" s="1231">
        <f>('Tab_3_5_-_hjemmetjenester'!AA10+'Tab_3_5_-_hjemmetjenester'!AB10)/'Tab_3_6_-_andel_mottakere_hj_tj'!G8</f>
        <v>0.26682986536107711</v>
      </c>
      <c r="N8" s="1232">
        <f>('Tab_3_5_-_hjemmetjenester'!Z10+'Tab_3_5_-_hjemmetjenester'!AA10+'Tab_3_5_-_hjemmetjenester'!AB10)/'Tab_3_6_-_andel_mottakere_hj_tj'!H8</f>
        <v>0.1171003717472119</v>
      </c>
    </row>
    <row r="9" spans="1:15" x14ac:dyDescent="0.2">
      <c r="A9" s="324">
        <v>2</v>
      </c>
      <c r="B9" s="325" t="s">
        <v>12</v>
      </c>
      <c r="C9" s="1233">
        <f>kriteriebefolkning!C7+kriteriebefolkning!D7+kriteriebefolkning!E7+kriteriebefolkning!F7+kriteriebefolkning!G7+kriteriebefolkning!H7+kriteriebefolkning!I7+kriteriebefolkning!J7+kriteriebefolkning!K7+kriteriebefolkning!L7+kriteriebefolkning!M7+kriteriebefolkning!N7+kriteriebefolkning!O7+kriteriebefolkning!P7</f>
        <v>61764</v>
      </c>
      <c r="D9" s="1234">
        <f>kriteriebefolkning!Q7+kriteriebefolkning!R7</f>
        <v>2982</v>
      </c>
      <c r="E9" s="1234">
        <f>kriteriebefolkning!S7+kriteriebefolkning!T7</f>
        <v>649</v>
      </c>
      <c r="F9" s="1235">
        <f>kriteriebefolkning!U7+kriteriebefolkning!V7</f>
        <v>137</v>
      </c>
      <c r="G9" s="1236">
        <f t="shared" si="0"/>
        <v>786</v>
      </c>
      <c r="H9" s="1237">
        <f t="shared" ref="H9:H22" si="1">D9+E9+F9</f>
        <v>3768</v>
      </c>
      <c r="I9" s="1238">
        <f>('Tab_3_5_-_hjemmetjenester'!X11+'Tab_3_5_-_hjemmetjenester'!Y11)/'Tab_3_6_-_andel_mottakere_hj_tj'!C9</f>
        <v>1.0863933683051616E-2</v>
      </c>
      <c r="J9" s="1239">
        <f>'Tab_3_5_-_hjemmetjenester'!Z11/'Tab_3_6_-_andel_mottakere_hj_tj'!D9</f>
        <v>0.10563380281690141</v>
      </c>
      <c r="K9" s="1239">
        <f>'Tab_3_5_-_hjemmetjenester'!AA11/'Tab_3_6_-_andel_mottakere_hj_tj'!E9</f>
        <v>0.26502311248073962</v>
      </c>
      <c r="L9" s="1239">
        <f>'Tab_3_5_-_hjemmetjenester'!AB11/'Tab_3_6_-_andel_mottakere_hj_tj'!F9</f>
        <v>0.46715328467153283</v>
      </c>
      <c r="M9" s="1239">
        <f>('Tab_3_5_-_hjemmetjenester'!AA11+'Tab_3_5_-_hjemmetjenester'!AB11)/'Tab_3_6_-_andel_mottakere_hj_tj'!G9</f>
        <v>0.30025445292620867</v>
      </c>
      <c r="N9" s="1240">
        <f>('Tab_3_5_-_hjemmetjenester'!Z11+'Tab_3_5_-_hjemmetjenester'!AA11+'Tab_3_5_-_hjemmetjenester'!AB11)/'Tab_3_6_-_andel_mottakere_hj_tj'!H9</f>
        <v>0.14623142250530785</v>
      </c>
    </row>
    <row r="10" spans="1:15" x14ac:dyDescent="0.2">
      <c r="A10" s="324">
        <v>3</v>
      </c>
      <c r="B10" s="325" t="s">
        <v>14</v>
      </c>
      <c r="C10" s="1233">
        <f>kriteriebefolkning!C8+kriteriebefolkning!D8+kriteriebefolkning!E8+kriteriebefolkning!F8+kriteriebefolkning!G8+kriteriebefolkning!H8+kriteriebefolkning!I8+kriteriebefolkning!J8+kriteriebefolkning!K8+kriteriebefolkning!L8+kriteriebefolkning!M8+kriteriebefolkning!N8+kriteriebefolkning!O8+kriteriebefolkning!P8</f>
        <v>44131</v>
      </c>
      <c r="D10" s="1234">
        <f>kriteriebefolkning!Q8+kriteriebefolkning!R8</f>
        <v>2748</v>
      </c>
      <c r="E10" s="1234">
        <f>kriteriebefolkning!S8+kriteriebefolkning!T8</f>
        <v>623</v>
      </c>
      <c r="F10" s="1235">
        <f>kriteriebefolkning!U8+kriteriebefolkning!V8</f>
        <v>125</v>
      </c>
      <c r="G10" s="1236">
        <f t="shared" si="0"/>
        <v>748</v>
      </c>
      <c r="H10" s="1237">
        <f t="shared" si="1"/>
        <v>3496</v>
      </c>
      <c r="I10" s="1238">
        <f>('Tab_3_5_-_hjemmetjenester'!X12+'Tab_3_5_-_hjemmetjenester'!Y12)/'Tab_3_6_-_andel_mottakere_hj_tj'!C10</f>
        <v>9.6757381432553084E-3</v>
      </c>
      <c r="J10" s="1239">
        <f>'Tab_3_5_-_hjemmetjenester'!Z12/'Tab_3_6_-_andel_mottakere_hj_tj'!D10</f>
        <v>9.2066957787481807E-2</v>
      </c>
      <c r="K10" s="1239">
        <f>'Tab_3_5_-_hjemmetjenester'!AA12/'Tab_3_6_-_andel_mottakere_hj_tj'!E10</f>
        <v>0.23595505617977527</v>
      </c>
      <c r="L10" s="1239">
        <f>'Tab_3_5_-_hjemmetjenester'!AB12/'Tab_3_6_-_andel_mottakere_hj_tj'!F10</f>
        <v>0.4</v>
      </c>
      <c r="M10" s="1239">
        <f>('Tab_3_5_-_hjemmetjenester'!AA12+'Tab_3_5_-_hjemmetjenester'!AB12)/'Tab_3_6_-_andel_mottakere_hj_tj'!G10</f>
        <v>0.26336898395721925</v>
      </c>
      <c r="N10" s="1240">
        <f>('Tab_3_5_-_hjemmetjenester'!Z12+'Tab_3_5_-_hjemmetjenester'!AA12+'Tab_3_5_-_hjemmetjenester'!AB12)/'Tab_3_6_-_andel_mottakere_hj_tj'!H10</f>
        <v>0.12871853546910755</v>
      </c>
    </row>
    <row r="11" spans="1:15" x14ac:dyDescent="0.2">
      <c r="A11" s="324">
        <v>4</v>
      </c>
      <c r="B11" s="325" t="s">
        <v>15</v>
      </c>
      <c r="C11" s="1233">
        <f>kriteriebefolkning!C9+kriteriebefolkning!D9+kriteriebefolkning!E9+kriteriebefolkning!F9+kriteriebefolkning!G9+kriteriebefolkning!H9+kriteriebefolkning!I9+kriteriebefolkning!J9+kriteriebefolkning!K9+kriteriebefolkning!L9+kriteriebefolkning!M9+kriteriebefolkning!N9+kriteriebefolkning!O9+kriteriebefolkning!P9</f>
        <v>38495</v>
      </c>
      <c r="D11" s="1234">
        <f>kriteriebefolkning!Q9+kriteriebefolkning!R9</f>
        <v>2268</v>
      </c>
      <c r="E11" s="1234">
        <f>kriteriebefolkning!S9+kriteriebefolkning!T9</f>
        <v>653</v>
      </c>
      <c r="F11" s="1235">
        <f>kriteriebefolkning!U9+kriteriebefolkning!V9</f>
        <v>155</v>
      </c>
      <c r="G11" s="1236">
        <f t="shared" si="0"/>
        <v>808</v>
      </c>
      <c r="H11" s="1237">
        <f t="shared" si="1"/>
        <v>3076</v>
      </c>
      <c r="I11" s="1238">
        <f>('Tab_3_5_-_hjemmetjenester'!X13+'Tab_3_5_-_hjemmetjenester'!Y13)/'Tab_3_6_-_andel_mottakere_hj_tj'!C11</f>
        <v>8.5205870892323676E-3</v>
      </c>
      <c r="J11" s="1239">
        <f>'Tab_3_5_-_hjemmetjenester'!Z13/'Tab_3_6_-_andel_mottakere_hj_tj'!D11</f>
        <v>7.7601410934744264E-2</v>
      </c>
      <c r="K11" s="1239">
        <f>'Tab_3_5_-_hjemmetjenester'!AA13/'Tab_3_6_-_andel_mottakere_hj_tj'!E11</f>
        <v>0.22817764165390506</v>
      </c>
      <c r="L11" s="1239">
        <f>'Tab_3_5_-_hjemmetjenester'!AB13/'Tab_3_6_-_andel_mottakere_hj_tj'!F11</f>
        <v>0.43870967741935485</v>
      </c>
      <c r="M11" s="1239">
        <f>('Tab_3_5_-_hjemmetjenester'!AA13+'Tab_3_5_-_hjemmetjenester'!AB13)/'Tab_3_6_-_andel_mottakere_hj_tj'!G11</f>
        <v>0.26856435643564358</v>
      </c>
      <c r="N11" s="1240">
        <f>('Tab_3_5_-_hjemmetjenester'!Z13+'Tab_3_5_-_hjemmetjenester'!AA13+'Tab_3_5_-_hjemmetjenester'!AB13)/'Tab_3_6_-_andel_mottakere_hj_tj'!H11</f>
        <v>0.1277633289986996</v>
      </c>
    </row>
    <row r="12" spans="1:15" x14ac:dyDescent="0.2">
      <c r="A12" s="324">
        <v>5</v>
      </c>
      <c r="B12" s="325" t="s">
        <v>16</v>
      </c>
      <c r="C12" s="1233">
        <f>kriteriebefolkning!C10+kriteriebefolkning!D10+kriteriebefolkning!E10+kriteriebefolkning!F10+kriteriebefolkning!G10+kriteriebefolkning!H10+kriteriebefolkning!I10+kriteriebefolkning!J10+kriteriebefolkning!K10+kriteriebefolkning!L10+kriteriebefolkning!M10+kriteriebefolkning!N10+kriteriebefolkning!O10+kriteriebefolkning!P10</f>
        <v>52394</v>
      </c>
      <c r="D12" s="1234">
        <f>kriteriebefolkning!Q10+kriteriebefolkning!R10</f>
        <v>5874</v>
      </c>
      <c r="E12" s="1234">
        <f>kriteriebefolkning!S10+kriteriebefolkning!T10</f>
        <v>2035</v>
      </c>
      <c r="F12" s="1235">
        <f>kriteriebefolkning!U10+kriteriebefolkning!V10</f>
        <v>424</v>
      </c>
      <c r="G12" s="1236">
        <f t="shared" si="0"/>
        <v>2459</v>
      </c>
      <c r="H12" s="1237">
        <f t="shared" si="1"/>
        <v>8333</v>
      </c>
      <c r="I12" s="1238">
        <f>('Tab_3_5_-_hjemmetjenester'!X14+'Tab_3_5_-_hjemmetjenester'!Y14)/'Tab_3_6_-_andel_mottakere_hj_tj'!C12</f>
        <v>8.4933389319387723E-3</v>
      </c>
      <c r="J12" s="1239">
        <f>'Tab_3_5_-_hjemmetjenester'!Z14/'Tab_3_6_-_andel_mottakere_hj_tj'!D12</f>
        <v>5.2264215185563498E-2</v>
      </c>
      <c r="K12" s="1239">
        <f>'Tab_3_5_-_hjemmetjenester'!AA14/'Tab_3_6_-_andel_mottakere_hj_tj'!E12</f>
        <v>0.17936117936117937</v>
      </c>
      <c r="L12" s="1239">
        <f>'Tab_3_5_-_hjemmetjenester'!AB14/'Tab_3_6_-_andel_mottakere_hj_tj'!F12</f>
        <v>0.37971698113207547</v>
      </c>
      <c r="M12" s="1239">
        <f>('Tab_3_5_-_hjemmetjenester'!AA14+'Tab_3_5_-_hjemmetjenester'!AB14)/'Tab_3_6_-_andel_mottakere_hj_tj'!G12</f>
        <v>0.21390809272061814</v>
      </c>
      <c r="N12" s="1240">
        <f>('Tab_3_5_-_hjemmetjenester'!Z14+'Tab_3_5_-_hjemmetjenester'!AA14+'Tab_3_5_-_hjemmetjenester'!AB14)/'Tab_3_6_-_andel_mottakere_hj_tj'!H12</f>
        <v>9.9963998559942396E-2</v>
      </c>
    </row>
    <row r="13" spans="1:15" x14ac:dyDescent="0.2">
      <c r="A13" s="326">
        <v>6</v>
      </c>
      <c r="B13" s="327" t="s">
        <v>17</v>
      </c>
      <c r="C13" s="1233">
        <f>kriteriebefolkning!C11+kriteriebefolkning!D11+kriteriebefolkning!E11+kriteriebefolkning!F11+kriteriebefolkning!G11+kriteriebefolkning!H11+kriteriebefolkning!I11+kriteriebefolkning!J11+kriteriebefolkning!K11+kriteriebefolkning!L11+kriteriebefolkning!M11+kriteriebefolkning!N11+kriteriebefolkning!O11+kriteriebefolkning!P11</f>
        <v>28840</v>
      </c>
      <c r="D13" s="1234">
        <f>kriteriebefolkning!Q11+kriteriebefolkning!R11</f>
        <v>4602</v>
      </c>
      <c r="E13" s="1234">
        <f>kriteriebefolkning!S11+kriteriebefolkning!T11</f>
        <v>1615</v>
      </c>
      <c r="F13" s="1235">
        <f>kriteriebefolkning!U11+kriteriebefolkning!V11</f>
        <v>383</v>
      </c>
      <c r="G13" s="1236">
        <f t="shared" si="0"/>
        <v>1998</v>
      </c>
      <c r="H13" s="1237">
        <f t="shared" si="1"/>
        <v>6600</v>
      </c>
      <c r="I13" s="1238">
        <f>('Tab_3_5_-_hjemmetjenester'!X15+'Tab_3_5_-_hjemmetjenester'!Y15)/'Tab_3_6_-_andel_mottakere_hj_tj'!C13</f>
        <v>9.0152565880721215E-3</v>
      </c>
      <c r="J13" s="1239">
        <f>'Tab_3_5_-_hjemmetjenester'!Z15/'Tab_3_6_-_andel_mottakere_hj_tj'!D13</f>
        <v>4.9326379834854411E-2</v>
      </c>
      <c r="K13" s="1239">
        <f>'Tab_3_5_-_hjemmetjenester'!AA15/'Tab_3_6_-_andel_mottakere_hj_tj'!E13</f>
        <v>0.15541795665634675</v>
      </c>
      <c r="L13" s="1239">
        <f>'Tab_3_5_-_hjemmetjenester'!AB15/'Tab_3_6_-_andel_mottakere_hj_tj'!F13</f>
        <v>0.41514360313315929</v>
      </c>
      <c r="M13" s="1239">
        <f>('Tab_3_5_-_hjemmetjenester'!AA15+'Tab_3_5_-_hjemmetjenester'!AB15)/'Tab_3_6_-_andel_mottakere_hj_tj'!G13</f>
        <v>0.20520520520520522</v>
      </c>
      <c r="N13" s="1240">
        <f>('Tab_3_5_-_hjemmetjenester'!Z15+'Tab_3_5_-_hjemmetjenester'!AA15+'Tab_3_5_-_hjemmetjenester'!AB15)/'Tab_3_6_-_andel_mottakere_hj_tj'!H13</f>
        <v>9.6515151515151512E-2</v>
      </c>
    </row>
    <row r="14" spans="1:15" x14ac:dyDescent="0.2">
      <c r="A14" s="326">
        <v>7</v>
      </c>
      <c r="B14" s="327" t="s">
        <v>18</v>
      </c>
      <c r="C14" s="1233">
        <f>kriteriebefolkning!C12+kriteriebefolkning!D12+kriteriebefolkning!E12+kriteriebefolkning!F12+kriteriebefolkning!G12+kriteriebefolkning!H12+kriteriebefolkning!I12+kriteriebefolkning!J12+kriteriebefolkning!K12+kriteriebefolkning!L12+kriteriebefolkning!M12+kriteriebefolkning!N12+kriteriebefolkning!O12+kriteriebefolkning!P12</f>
        <v>43953</v>
      </c>
      <c r="D14" s="1234">
        <f>kriteriebefolkning!Q12+kriteriebefolkning!R12</f>
        <v>6071</v>
      </c>
      <c r="E14" s="1234">
        <f>kriteriebefolkning!S12+kriteriebefolkning!T12</f>
        <v>2021</v>
      </c>
      <c r="F14" s="1235">
        <f>kriteriebefolkning!U12+kriteriebefolkning!V12</f>
        <v>545</v>
      </c>
      <c r="G14" s="1236">
        <f t="shared" si="0"/>
        <v>2566</v>
      </c>
      <c r="H14" s="1237">
        <f t="shared" si="1"/>
        <v>8637</v>
      </c>
      <c r="I14" s="1238">
        <f>('Tab_3_5_-_hjemmetjenester'!X16+'Tab_3_5_-_hjemmetjenester'!Y16)/'Tab_3_6_-_andel_mottakere_hj_tj'!C14</f>
        <v>7.8492935635792772E-3</v>
      </c>
      <c r="J14" s="1239">
        <f>'Tab_3_5_-_hjemmetjenester'!Z16/'Tab_3_6_-_andel_mottakere_hj_tj'!D14</f>
        <v>4.0026354801515403E-2</v>
      </c>
      <c r="K14" s="1239">
        <f>'Tab_3_5_-_hjemmetjenester'!AA16/'Tab_3_6_-_andel_mottakere_hj_tj'!E14</f>
        <v>0.17120237506185057</v>
      </c>
      <c r="L14" s="1239">
        <f>'Tab_3_5_-_hjemmetjenester'!AB16/'Tab_3_6_-_andel_mottakere_hj_tj'!F14</f>
        <v>0.45688073394495415</v>
      </c>
      <c r="M14" s="1239">
        <f>('Tab_3_5_-_hjemmetjenester'!AA16+'Tab_3_5_-_hjemmetjenester'!AB16)/'Tab_3_6_-_andel_mottakere_hj_tj'!G14</f>
        <v>0.23187840997661729</v>
      </c>
      <c r="N14" s="1240">
        <f>('Tab_3_5_-_hjemmetjenester'!Z16+'Tab_3_5_-_hjemmetjenester'!AA16+'Tab_3_5_-_hjemmetjenester'!AB16)/'Tab_3_6_-_andel_mottakere_hj_tj'!H14</f>
        <v>9.7024429778858404E-2</v>
      </c>
    </row>
    <row r="15" spans="1:15" x14ac:dyDescent="0.2">
      <c r="A15" s="324">
        <v>8</v>
      </c>
      <c r="B15" s="325" t="s">
        <v>19</v>
      </c>
      <c r="C15" s="1233">
        <f>kriteriebefolkning!C13+kriteriebefolkning!D13+kriteriebefolkning!E13+kriteriebefolkning!F13+kriteriebefolkning!G13+kriteriebefolkning!H13+kriteriebefolkning!I13+kriteriebefolkning!J13+kriteriebefolkning!K13+kriteriebefolkning!L13+kriteriebefolkning!M13+kriteriebefolkning!N13+kriteriebefolkning!O13+kriteriebefolkning!P13</f>
        <v>48031</v>
      </c>
      <c r="D15" s="1234">
        <f>kriteriebefolkning!Q13+kriteriebefolkning!R13</f>
        <v>4979</v>
      </c>
      <c r="E15" s="1234">
        <f>kriteriebefolkning!S13+kriteriebefolkning!T13</f>
        <v>1579</v>
      </c>
      <c r="F15" s="1235">
        <f>kriteriebefolkning!U13+kriteriebefolkning!V13</f>
        <v>467</v>
      </c>
      <c r="G15" s="1236">
        <f t="shared" si="0"/>
        <v>2046</v>
      </c>
      <c r="H15" s="1237">
        <f t="shared" si="1"/>
        <v>7025</v>
      </c>
      <c r="I15" s="1238">
        <f>('Tab_3_5_-_hjemmetjenester'!X17+'Tab_3_5_-_hjemmetjenester'!Y17)/'Tab_3_6_-_andel_mottakere_hj_tj'!C15</f>
        <v>1.1721596468947139E-2</v>
      </c>
      <c r="J15" s="1239">
        <f>'Tab_3_5_-_hjemmetjenester'!Z17/'Tab_3_6_-_andel_mottakere_hj_tj'!D15</f>
        <v>4.900582446274352E-2</v>
      </c>
      <c r="K15" s="1239">
        <f>'Tab_3_5_-_hjemmetjenester'!AA17/'Tab_3_6_-_andel_mottakere_hj_tj'!E15</f>
        <v>0.17416086130462319</v>
      </c>
      <c r="L15" s="1239">
        <f>'Tab_3_5_-_hjemmetjenester'!AB17/'Tab_3_6_-_andel_mottakere_hj_tj'!F15</f>
        <v>0.44325481798715205</v>
      </c>
      <c r="M15" s="1239">
        <f>('Tab_3_5_-_hjemmetjenester'!AA17+'Tab_3_5_-_hjemmetjenester'!AB17)/'Tab_3_6_-_andel_mottakere_hj_tj'!G15</f>
        <v>0.23558162267839688</v>
      </c>
      <c r="N15" s="1240">
        <f>('Tab_3_5_-_hjemmetjenester'!Z17+'Tab_3_5_-_hjemmetjenester'!AA17+'Tab_3_5_-_hjemmetjenester'!AB17)/'Tab_3_6_-_andel_mottakere_hj_tj'!H15</f>
        <v>0.10334519572953736</v>
      </c>
    </row>
    <row r="16" spans="1:15" x14ac:dyDescent="0.2">
      <c r="A16" s="324">
        <v>9</v>
      </c>
      <c r="B16" s="325" t="s">
        <v>20</v>
      </c>
      <c r="C16" s="1233">
        <f>kriteriebefolkning!C14+kriteriebefolkning!D14+kriteriebefolkning!E14+kriteriebefolkning!F14+kriteriebefolkning!G14+kriteriebefolkning!H14+kriteriebefolkning!I14+kriteriebefolkning!J14+kriteriebefolkning!K14+kriteriebefolkning!L14+kriteriebefolkning!M14+kriteriebefolkning!N14+kriteriebefolkning!O14+kriteriebefolkning!P14</f>
        <v>32965</v>
      </c>
      <c r="D16" s="1234">
        <f>kriteriebefolkning!Q14+kriteriebefolkning!R14</f>
        <v>2485</v>
      </c>
      <c r="E16" s="1234">
        <f>kriteriebefolkning!S14+kriteriebefolkning!T14</f>
        <v>756</v>
      </c>
      <c r="F16" s="1235">
        <f>kriteriebefolkning!U14+kriteriebefolkning!V14</f>
        <v>244</v>
      </c>
      <c r="G16" s="1236">
        <f t="shared" si="0"/>
        <v>1000</v>
      </c>
      <c r="H16" s="1237">
        <f t="shared" si="1"/>
        <v>3485</v>
      </c>
      <c r="I16" s="1238">
        <f>('Tab_3_5_-_hjemmetjenester'!X18+'Tab_3_5_-_hjemmetjenester'!Y18)/'Tab_3_6_-_andel_mottakere_hj_tj'!C16</f>
        <v>1.1952070377673291E-2</v>
      </c>
      <c r="J16" s="1239">
        <f>'Tab_3_5_-_hjemmetjenester'!Z18/'Tab_3_6_-_andel_mottakere_hj_tj'!D16</f>
        <v>7.484909456740442E-2</v>
      </c>
      <c r="K16" s="1239">
        <f>'Tab_3_5_-_hjemmetjenester'!AA18/'Tab_3_6_-_andel_mottakere_hj_tj'!E16</f>
        <v>0.25396825396825395</v>
      </c>
      <c r="L16" s="1239">
        <f>'Tab_3_5_-_hjemmetjenester'!AB18/'Tab_3_6_-_andel_mottakere_hj_tj'!F16</f>
        <v>0.52459016393442626</v>
      </c>
      <c r="M16" s="1239">
        <f>('Tab_3_5_-_hjemmetjenester'!AA18+'Tab_3_5_-_hjemmetjenester'!AB18)/'Tab_3_6_-_andel_mottakere_hj_tj'!G16</f>
        <v>0.32</v>
      </c>
      <c r="N16" s="1240">
        <f>('Tab_3_5_-_hjemmetjenester'!Z18+'Tab_3_5_-_hjemmetjenester'!AA18+'Tab_3_5_-_hjemmetjenester'!AB18)/'Tab_3_6_-_andel_mottakere_hj_tj'!H16</f>
        <v>0.14519368723098997</v>
      </c>
    </row>
    <row r="17" spans="1:15" x14ac:dyDescent="0.2">
      <c r="A17" s="324">
        <v>10</v>
      </c>
      <c r="B17" s="325" t="s">
        <v>21</v>
      </c>
      <c r="C17" s="1233">
        <f>kriteriebefolkning!C15+kriteriebefolkning!D15+kriteriebefolkning!E15+kriteriebefolkning!F15+kriteriebefolkning!G15+kriteriebefolkning!H15+kriteriebefolkning!I15+kriteriebefolkning!J15+kriteriebefolkning!K15+kriteriebefolkning!L15+kriteriebefolkning!M15+kriteriebefolkning!N15+kriteriebefolkning!O15+kriteriebefolkning!P15</f>
        <v>24651</v>
      </c>
      <c r="D17" s="1234">
        <f>kriteriebefolkning!Q15+kriteriebefolkning!R15</f>
        <v>2442</v>
      </c>
      <c r="E17" s="1234">
        <f>kriteriebefolkning!S15+kriteriebefolkning!T15</f>
        <v>778</v>
      </c>
      <c r="F17" s="1235">
        <f>kriteriebefolkning!U15+kriteriebefolkning!V15</f>
        <v>209</v>
      </c>
      <c r="G17" s="1236">
        <f t="shared" si="0"/>
        <v>987</v>
      </c>
      <c r="H17" s="1237">
        <f t="shared" si="1"/>
        <v>3429</v>
      </c>
      <c r="I17" s="1238">
        <f>('Tab_3_5_-_hjemmetjenester'!X19+'Tab_3_5_-_hjemmetjenester'!Y19)/'Tab_3_6_-_andel_mottakere_hj_tj'!C17</f>
        <v>1.5983124416859357E-2</v>
      </c>
      <c r="J17" s="1239">
        <f>'Tab_3_5_-_hjemmetjenester'!Z19/'Tab_3_6_-_andel_mottakere_hj_tj'!D17</f>
        <v>9.2956592956592962E-2</v>
      </c>
      <c r="K17" s="1239">
        <f>'Tab_3_5_-_hjemmetjenester'!AA19/'Tab_3_6_-_andel_mottakere_hj_tj'!E17</f>
        <v>0.26349614395886889</v>
      </c>
      <c r="L17" s="1239">
        <f>'Tab_3_5_-_hjemmetjenester'!AB19/'Tab_3_6_-_andel_mottakere_hj_tj'!F17</f>
        <v>0.41626794258373206</v>
      </c>
      <c r="M17" s="1239">
        <f>('Tab_3_5_-_hjemmetjenester'!AA19+'Tab_3_5_-_hjemmetjenester'!AB19)/'Tab_3_6_-_andel_mottakere_hj_tj'!G17</f>
        <v>0.29584599797365757</v>
      </c>
      <c r="N17" s="1240">
        <f>('Tab_3_5_-_hjemmetjenester'!Z19+'Tab_3_5_-_hjemmetjenester'!AA19+'Tab_3_5_-_hjemmetjenester'!AB19)/'Tab_3_6_-_andel_mottakere_hj_tj'!H17</f>
        <v>0.15135608048993876</v>
      </c>
    </row>
    <row r="18" spans="1:15" x14ac:dyDescent="0.2">
      <c r="A18" s="326">
        <v>11</v>
      </c>
      <c r="B18" s="327" t="s">
        <v>22</v>
      </c>
      <c r="C18" s="1233">
        <f>kriteriebefolkning!C16+kriteriebefolkning!D16+kriteriebefolkning!E16+kriteriebefolkning!F16+kriteriebefolkning!G16+kriteriebefolkning!H16+kriteriebefolkning!I16+kriteriebefolkning!J16+kriteriebefolkning!K16+kriteriebefolkning!L16+kriteriebefolkning!M16+kriteriebefolkning!N16+kriteriebefolkning!O16+kriteriebefolkning!P16</f>
        <v>29713</v>
      </c>
      <c r="D18" s="1234">
        <f>kriteriebefolkning!Q16+kriteriebefolkning!R16</f>
        <v>3104</v>
      </c>
      <c r="E18" s="1234">
        <f>kriteriebefolkning!S16+kriteriebefolkning!T16</f>
        <v>1117</v>
      </c>
      <c r="F18" s="1235">
        <f>kriteriebefolkning!U16+kriteriebefolkning!V16</f>
        <v>177</v>
      </c>
      <c r="G18" s="1236">
        <f t="shared" si="0"/>
        <v>1294</v>
      </c>
      <c r="H18" s="1237">
        <f t="shared" si="1"/>
        <v>4398</v>
      </c>
      <c r="I18" s="1238">
        <f>('Tab_3_5_-_hjemmetjenester'!X20+'Tab_3_5_-_hjemmetjenester'!Y20)/'Tab_3_6_-_andel_mottakere_hj_tj'!C18</f>
        <v>1.211590886144112E-2</v>
      </c>
      <c r="J18" s="1239">
        <f>'Tab_3_5_-_hjemmetjenester'!Z20/'Tab_3_6_-_andel_mottakere_hj_tj'!D18</f>
        <v>7.1520618556701027E-2</v>
      </c>
      <c r="K18" s="1239">
        <f>'Tab_3_5_-_hjemmetjenester'!AA20/'Tab_3_6_-_andel_mottakere_hj_tj'!E18</f>
        <v>0.18173679498657117</v>
      </c>
      <c r="L18" s="1239">
        <f>'Tab_3_5_-_hjemmetjenester'!AB20/'Tab_3_6_-_andel_mottakere_hj_tj'!F18</f>
        <v>0.49152542372881358</v>
      </c>
      <c r="M18" s="1239">
        <f>('Tab_3_5_-_hjemmetjenester'!AA20+'Tab_3_5_-_hjemmetjenester'!AB20)/'Tab_3_6_-_andel_mottakere_hj_tj'!G18</f>
        <v>0.22411128284389489</v>
      </c>
      <c r="N18" s="1240">
        <f>('Tab_3_5_-_hjemmetjenester'!Z20+'Tab_3_5_-_hjemmetjenester'!AA20+'Tab_3_5_-_hjemmetjenester'!AB20)/'Tab_3_6_-_andel_mottakere_hj_tj'!H18</f>
        <v>0.11641655297862664</v>
      </c>
    </row>
    <row r="19" spans="1:15" x14ac:dyDescent="0.2">
      <c r="A19" s="324">
        <v>12</v>
      </c>
      <c r="B19" s="325" t="s">
        <v>23</v>
      </c>
      <c r="C19" s="1233">
        <f>kriteriebefolkning!C17+kriteriebefolkning!D17+kriteriebefolkning!E17+kriteriebefolkning!F17+kriteriebefolkning!G17+kriteriebefolkning!H17+kriteriebefolkning!I17+kriteriebefolkning!J17+kriteriebefolkning!K17+kriteriebefolkning!L17+kriteriebefolkning!M17+kriteriebefolkning!N17+kriteriebefolkning!O17+kriteriebefolkning!P17</f>
        <v>43781</v>
      </c>
      <c r="D19" s="1234">
        <f>kriteriebefolkning!Q17+kriteriebefolkning!R17</f>
        <v>4796</v>
      </c>
      <c r="E19" s="1234">
        <f>kriteriebefolkning!S17+kriteriebefolkning!T17</f>
        <v>1454</v>
      </c>
      <c r="F19" s="1235">
        <f>kriteriebefolkning!U17+kriteriebefolkning!V17</f>
        <v>327</v>
      </c>
      <c r="G19" s="1236">
        <f t="shared" si="0"/>
        <v>1781</v>
      </c>
      <c r="H19" s="1237">
        <f t="shared" si="1"/>
        <v>6577</v>
      </c>
      <c r="I19" s="1238">
        <f>('Tab_3_5_-_hjemmetjenester'!X21+'Tab_3_5_-_hjemmetjenester'!Y21)/'Tab_3_6_-_andel_mottakere_hj_tj'!C19</f>
        <v>1.4481167629793746E-2</v>
      </c>
      <c r="J19" s="1239">
        <f>'Tab_3_5_-_hjemmetjenester'!Z21/'Tab_3_6_-_andel_mottakere_hj_tj'!D19</f>
        <v>7.1517931609674734E-2</v>
      </c>
      <c r="K19" s="1239">
        <f>'Tab_3_5_-_hjemmetjenester'!AA21/'Tab_3_6_-_andel_mottakere_hj_tj'!E19</f>
        <v>0.20220082530949107</v>
      </c>
      <c r="L19" s="1239">
        <f>'Tab_3_5_-_hjemmetjenester'!AB21/'Tab_3_6_-_andel_mottakere_hj_tj'!F19</f>
        <v>0.46177370030581039</v>
      </c>
      <c r="M19" s="1239">
        <f>('Tab_3_5_-_hjemmetjenester'!AA21+'Tab_3_5_-_hjemmetjenester'!AB21)/'Tab_3_6_-_andel_mottakere_hj_tj'!G19</f>
        <v>0.24985962942167322</v>
      </c>
      <c r="N19" s="1240">
        <f>('Tab_3_5_-_hjemmetjenester'!Z21+'Tab_3_5_-_hjemmetjenester'!AA21+'Tab_3_5_-_hjemmetjenester'!AB21)/'Tab_3_6_-_andel_mottakere_hj_tj'!H19</f>
        <v>0.11981146419340125</v>
      </c>
    </row>
    <row r="20" spans="1:15" x14ac:dyDescent="0.2">
      <c r="A20" s="324">
        <v>13</v>
      </c>
      <c r="B20" s="325" t="s">
        <v>24</v>
      </c>
      <c r="C20" s="1233">
        <f>kriteriebefolkning!C18+kriteriebefolkning!D18+kriteriebefolkning!E18+kriteriebefolkning!F18+kriteriebefolkning!G18+kriteriebefolkning!H18+kriteriebefolkning!I18+kriteriebefolkning!J18+kriteriebefolkning!K18+kriteriebefolkning!L18+kriteriebefolkning!M18+kriteriebefolkning!N18+kriteriebefolkning!O18+kriteriebefolkning!P18</f>
        <v>44847</v>
      </c>
      <c r="D20" s="1234">
        <f>kriteriebefolkning!Q18+kriteriebefolkning!R18</f>
        <v>4652</v>
      </c>
      <c r="E20" s="1234">
        <f>kriteriebefolkning!S18+kriteriebefolkning!T18</f>
        <v>1741</v>
      </c>
      <c r="F20" s="1235">
        <f>kriteriebefolkning!U18+kriteriebefolkning!V18</f>
        <v>655</v>
      </c>
      <c r="G20" s="1236">
        <f t="shared" si="0"/>
        <v>2396</v>
      </c>
      <c r="H20" s="1237">
        <f t="shared" si="1"/>
        <v>7048</v>
      </c>
      <c r="I20" s="1238">
        <f>('Tab_3_5_-_hjemmetjenester'!X22+'Tab_3_5_-_hjemmetjenester'!Y22)/'Tab_3_6_-_andel_mottakere_hj_tj'!C20</f>
        <v>1.1193613842620465E-2</v>
      </c>
      <c r="J20" s="1239">
        <f>'Tab_3_5_-_hjemmetjenester'!Z22/'Tab_3_6_-_andel_mottakere_hj_tj'!D20</f>
        <v>5.2880481513327603E-2</v>
      </c>
      <c r="K20" s="1239">
        <f>'Tab_3_5_-_hjemmetjenester'!AA22/'Tab_3_6_-_andel_mottakere_hj_tj'!E20</f>
        <v>0.22745548535324525</v>
      </c>
      <c r="L20" s="1239">
        <f>'Tab_3_5_-_hjemmetjenester'!AB22/'Tab_3_6_-_andel_mottakere_hj_tj'!F20</f>
        <v>0.45343511450381679</v>
      </c>
      <c r="M20" s="1239">
        <f>('Tab_3_5_-_hjemmetjenester'!AA22+'Tab_3_5_-_hjemmetjenester'!AB22)/'Tab_3_6_-_andel_mottakere_hj_tj'!G20</f>
        <v>0.28923205342237063</v>
      </c>
      <c r="N20" s="1240">
        <f>('Tab_3_5_-_hjemmetjenester'!Z22+'Tab_3_5_-_hjemmetjenester'!AA22+'Tab_3_5_-_hjemmetjenester'!AB22)/'Tab_3_6_-_andel_mottakere_hj_tj'!H20</f>
        <v>0.13322928490351874</v>
      </c>
    </row>
    <row r="21" spans="1:15" x14ac:dyDescent="0.2">
      <c r="A21" s="324">
        <v>14</v>
      </c>
      <c r="B21" s="325" t="s">
        <v>25</v>
      </c>
      <c r="C21" s="1233">
        <f>kriteriebefolkning!C19+kriteriebefolkning!D19+kriteriebefolkning!E19+kriteriebefolkning!F19+kriteriebefolkning!G19+kriteriebefolkning!H19+kriteriebefolkning!I19+kriteriebefolkning!J19+kriteriebefolkning!K19+kriteriebefolkning!L19+kriteriebefolkning!M19+kriteriebefolkning!N19+kriteriebefolkning!O19+kriteriebefolkning!P19</f>
        <v>45830</v>
      </c>
      <c r="D21" s="1234">
        <f>kriteriebefolkning!Q19+kriteriebefolkning!R19</f>
        <v>5711</v>
      </c>
      <c r="E21" s="1234">
        <f>kriteriebefolkning!S19+kriteriebefolkning!T19</f>
        <v>1925</v>
      </c>
      <c r="F21" s="1235">
        <f>kriteriebefolkning!U19+kriteriebefolkning!V19</f>
        <v>561</v>
      </c>
      <c r="G21" s="1236">
        <f t="shared" si="0"/>
        <v>2486</v>
      </c>
      <c r="H21" s="1237">
        <f t="shared" si="1"/>
        <v>8197</v>
      </c>
      <c r="I21" s="1238">
        <f>('Tab_3_5_-_hjemmetjenester'!X23+'Tab_3_5_-_hjemmetjenester'!Y23)/'Tab_3_6_-_andel_mottakere_hj_tj'!C21</f>
        <v>9.9716343006764126E-3</v>
      </c>
      <c r="J21" s="1239">
        <f>'Tab_3_5_-_hjemmetjenester'!Z23/'Tab_3_6_-_andel_mottakere_hj_tj'!D21</f>
        <v>5.5156715111188935E-2</v>
      </c>
      <c r="K21" s="1239">
        <f>'Tab_3_5_-_hjemmetjenester'!AA23/'Tab_3_6_-_andel_mottakere_hj_tj'!E21</f>
        <v>0.18701298701298702</v>
      </c>
      <c r="L21" s="1239">
        <f>'Tab_3_5_-_hjemmetjenester'!AB23/'Tab_3_6_-_andel_mottakere_hj_tj'!F21</f>
        <v>0.48484848484848486</v>
      </c>
      <c r="M21" s="1239">
        <f>('Tab_3_5_-_hjemmetjenester'!AA23+'Tab_3_5_-_hjemmetjenester'!AB23)/'Tab_3_6_-_andel_mottakere_hj_tj'!G21</f>
        <v>0.25422365245374096</v>
      </c>
      <c r="N21" s="1240">
        <f>('Tab_3_5_-_hjemmetjenester'!Z23+'Tab_3_5_-_hjemmetjenester'!AA23+'Tab_3_5_-_hjemmetjenester'!AB23)/'Tab_3_6_-_andel_mottakere_hj_tj'!H21</f>
        <v>0.11553007197755276</v>
      </c>
    </row>
    <row r="22" spans="1:15" ht="14.25" customHeight="1" thickBot="1" x14ac:dyDescent="0.25">
      <c r="A22" s="328">
        <v>15</v>
      </c>
      <c r="B22" s="329" t="s">
        <v>26</v>
      </c>
      <c r="C22" s="1241">
        <f>kriteriebefolkning!C20+kriteriebefolkning!D20+kriteriebefolkning!E20+kriteriebefolkning!F20+kriteriebefolkning!G20+kriteriebefolkning!H20+kriteriebefolkning!I20+kriteriebefolkning!J20+kriteriebefolkning!K20+kriteriebefolkning!L20+kriteriebefolkning!M20+kriteriebefolkning!N20+kriteriebefolkning!O20+kriteriebefolkning!P20</f>
        <v>34674</v>
      </c>
      <c r="D22" s="1242">
        <f>kriteriebefolkning!Q20+kriteriebefolkning!R20</f>
        <v>3585</v>
      </c>
      <c r="E22" s="1242">
        <f>kriteriebefolkning!S20+kriteriebefolkning!T20</f>
        <v>735</v>
      </c>
      <c r="F22" s="1243">
        <f>kriteriebefolkning!U20+kriteriebefolkning!V20</f>
        <v>130</v>
      </c>
      <c r="G22" s="1244">
        <f t="shared" si="0"/>
        <v>865</v>
      </c>
      <c r="H22" s="1245">
        <f t="shared" si="1"/>
        <v>4450</v>
      </c>
      <c r="I22" s="1246">
        <f>('Tab_3_5_-_hjemmetjenester'!X24+'Tab_3_5_-_hjemmetjenester'!Y24)/'Tab_3_6_-_andel_mottakere_hj_tj'!C22</f>
        <v>1.4391186479783123E-2</v>
      </c>
      <c r="J22" s="1247">
        <f>'Tab_3_5_-_hjemmetjenester'!Z24/'Tab_3_6_-_andel_mottakere_hj_tj'!D22</f>
        <v>6.0529986052998606E-2</v>
      </c>
      <c r="K22" s="1247">
        <f>'Tab_3_5_-_hjemmetjenester'!AA24/'Tab_3_6_-_andel_mottakere_hj_tj'!E22</f>
        <v>0.18367346938775511</v>
      </c>
      <c r="L22" s="1247">
        <f>'Tab_3_5_-_hjemmetjenester'!AB24/'Tab_3_6_-_andel_mottakere_hj_tj'!F22</f>
        <v>0.36923076923076925</v>
      </c>
      <c r="M22" s="1247">
        <f>('Tab_3_5_-_hjemmetjenester'!AA24+'Tab_3_5_-_hjemmetjenester'!AB24)/'Tab_3_6_-_andel_mottakere_hj_tj'!G22</f>
        <v>0.2115606936416185</v>
      </c>
      <c r="N22" s="1248">
        <f>('Tab_3_5_-_hjemmetjenester'!Z24+'Tab_3_5_-_hjemmetjenester'!AA24+'Tab_3_5_-_hjemmetjenester'!AB24)/'Tab_3_6_-_andel_mottakere_hj_tj'!H22</f>
        <v>8.98876404494382E-2</v>
      </c>
    </row>
    <row r="23" spans="1:15" s="393" customFormat="1" ht="12" x14ac:dyDescent="0.25">
      <c r="A23" s="343"/>
      <c r="B23" s="441" t="s">
        <v>60</v>
      </c>
      <c r="C23" s="1249">
        <f t="shared" ref="C23:H23" si="2">SUM(C8:C22)</f>
        <v>633486</v>
      </c>
      <c r="D23" s="1250">
        <f t="shared" si="2"/>
        <v>59786</v>
      </c>
      <c r="E23" s="1250">
        <f t="shared" si="2"/>
        <v>18346</v>
      </c>
      <c r="F23" s="1251">
        <f t="shared" si="2"/>
        <v>4691</v>
      </c>
      <c r="G23" s="1252">
        <f t="shared" si="2"/>
        <v>23037</v>
      </c>
      <c r="H23" s="1253">
        <f t="shared" si="2"/>
        <v>82823</v>
      </c>
      <c r="I23" s="1254">
        <f>('Tab_3_5_-_hjemmetjenester'!X25+'Tab_3_5_-_hjemmetjenester'!Y25)/'Tab_3_6_-_andel_mottakere_hj_tj'!C23</f>
        <v>1.0947361109795639E-2</v>
      </c>
      <c r="J23" s="1255">
        <f>'Tab_3_5_-_hjemmetjenester'!Z25/'Tab_3_6_-_andel_mottakere_hj_tj'!D23</f>
        <v>6.367711504365571E-2</v>
      </c>
      <c r="K23" s="1255">
        <f>'Tab_3_5_-_hjemmetjenester'!AA25/'Tab_3_6_-_andel_mottakere_hj_tj'!E23</f>
        <v>0.19868091137032595</v>
      </c>
      <c r="L23" s="1255">
        <f>'Tab_3_5_-_hjemmetjenester'!AB25/'Tab_3_6_-_andel_mottakere_hj_tj'!F23</f>
        <v>0.44574717544233639</v>
      </c>
      <c r="M23" s="1255">
        <f>('Tab_3_5_-_hjemmetjenester'!AA25+'Tab_3_5_-_hjemmetjenester'!AB25)/'Tab_3_6_-_andel_mottakere_hj_tj'!G23</f>
        <v>0.24899075400442766</v>
      </c>
      <c r="N23" s="1256">
        <f>('Tab_3_5_-_hjemmetjenester'!Z25+'Tab_3_5_-_hjemmetjenester'!AA25+'Tab_3_5_-_hjemmetjenester'!AB25)/'Tab_3_6_-_andel_mottakere_hj_tj'!H23</f>
        <v>0.11522161718363257</v>
      </c>
      <c r="O23" s="47"/>
    </row>
    <row r="24" spans="1:15" x14ac:dyDescent="0.2">
      <c r="A24" s="414"/>
      <c r="B24" s="412" t="s">
        <v>60</v>
      </c>
      <c r="C24" s="1536">
        <v>626707</v>
      </c>
      <c r="D24" s="1537">
        <v>58792</v>
      </c>
      <c r="E24" s="1537">
        <v>17329</v>
      </c>
      <c r="F24" s="1538">
        <v>4779</v>
      </c>
      <c r="G24" s="1536">
        <v>22108</v>
      </c>
      <c r="H24" s="1538">
        <v>80900</v>
      </c>
      <c r="I24" s="1539">
        <v>1.1065777149449424E-2</v>
      </c>
      <c r="J24" s="1540">
        <v>6.4753707987481285E-2</v>
      </c>
      <c r="K24" s="1540">
        <v>0.21034104680016158</v>
      </c>
      <c r="L24" s="1540">
        <v>0.43753923414940366</v>
      </c>
      <c r="M24" s="1540">
        <v>0.25945359146010494</v>
      </c>
      <c r="N24" s="1541">
        <v>0.11796044499381952</v>
      </c>
    </row>
    <row r="25" spans="1:15" x14ac:dyDescent="0.2">
      <c r="A25" s="414"/>
      <c r="B25" s="412" t="s">
        <v>61</v>
      </c>
      <c r="C25" s="440">
        <v>619072</v>
      </c>
      <c r="D25" s="411">
        <v>57624</v>
      </c>
      <c r="E25" s="411">
        <v>16802</v>
      </c>
      <c r="F25" s="609">
        <v>4864</v>
      </c>
      <c r="G25" s="440">
        <v>21666</v>
      </c>
      <c r="H25" s="609">
        <v>79290</v>
      </c>
      <c r="I25" s="929">
        <v>1.11667140494159E-2</v>
      </c>
      <c r="J25" s="612">
        <v>6.538942107455227E-2</v>
      </c>
      <c r="K25" s="612">
        <v>0.21598619211998571</v>
      </c>
      <c r="L25" s="612">
        <v>0.43050986842105265</v>
      </c>
      <c r="M25" s="612">
        <v>0.26414658912581923</v>
      </c>
      <c r="N25" s="613">
        <v>0.11969983604489848</v>
      </c>
    </row>
    <row r="26" spans="1:15" s="393" customFormat="1" ht="12" x14ac:dyDescent="0.25">
      <c r="A26" s="414"/>
      <c r="B26" s="412" t="s">
        <v>62</v>
      </c>
      <c r="C26" s="440">
        <v>616943</v>
      </c>
      <c r="D26" s="411">
        <v>56226</v>
      </c>
      <c r="E26" s="411">
        <v>16771</v>
      </c>
      <c r="F26" s="609">
        <v>4918</v>
      </c>
      <c r="G26" s="440">
        <v>21689</v>
      </c>
      <c r="H26" s="609">
        <v>77915</v>
      </c>
      <c r="I26" s="929">
        <v>1.090214168894047E-2</v>
      </c>
      <c r="J26" s="612">
        <v>6.5610215914345682E-2</v>
      </c>
      <c r="K26" s="612">
        <v>0.22628346550593287</v>
      </c>
      <c r="L26" s="612">
        <v>0.42781618544123629</v>
      </c>
      <c r="M26" s="612">
        <v>0.27198118862095993</v>
      </c>
      <c r="N26" s="613">
        <v>0.12305717769364051</v>
      </c>
      <c r="O26" s="47"/>
    </row>
    <row r="27" spans="1:15" x14ac:dyDescent="0.2">
      <c r="A27" s="414"/>
      <c r="B27" s="412" t="s">
        <v>63</v>
      </c>
      <c r="C27" s="440">
        <v>614823</v>
      </c>
      <c r="D27" s="411">
        <v>55034</v>
      </c>
      <c r="E27" s="411">
        <v>16459</v>
      </c>
      <c r="F27" s="609">
        <v>4856</v>
      </c>
      <c r="G27" s="440">
        <v>21315</v>
      </c>
      <c r="H27" s="609">
        <v>76349</v>
      </c>
      <c r="I27" s="929">
        <v>1.1128406061581952E-2</v>
      </c>
      <c r="J27" s="612">
        <v>6.7013119162699419E-2</v>
      </c>
      <c r="K27" s="612">
        <v>0.24412175709338355</v>
      </c>
      <c r="L27" s="612">
        <v>0.42874794069192751</v>
      </c>
      <c r="M27" s="612">
        <v>0.28618343889279851</v>
      </c>
      <c r="N27" s="613">
        <v>0.12820076228896252</v>
      </c>
    </row>
    <row r="28" spans="1:15" x14ac:dyDescent="0.2">
      <c r="A28" s="414"/>
      <c r="B28" s="412" t="s">
        <v>64</v>
      </c>
      <c r="C28" s="440">
        <v>604219</v>
      </c>
      <c r="D28" s="411">
        <v>53574</v>
      </c>
      <c r="E28" s="411">
        <v>16141</v>
      </c>
      <c r="F28" s="609">
        <v>4796</v>
      </c>
      <c r="G28" s="440">
        <v>20937</v>
      </c>
      <c r="H28" s="609">
        <v>74511</v>
      </c>
      <c r="I28" s="610">
        <v>1.0610391265418665E-2</v>
      </c>
      <c r="J28" s="611">
        <v>6.266099227237093E-2</v>
      </c>
      <c r="K28" s="612">
        <v>0.24000991264481755</v>
      </c>
      <c r="L28" s="612">
        <v>0.42535446205170974</v>
      </c>
      <c r="M28" s="612">
        <v>0.2824664469599274</v>
      </c>
      <c r="N28" s="613">
        <v>0.12442458160540054</v>
      </c>
    </row>
    <row r="29" spans="1:15" x14ac:dyDescent="0.2">
      <c r="A29" s="414"/>
      <c r="B29" s="412" t="s">
        <v>65</v>
      </c>
      <c r="C29" s="440">
        <v>600523</v>
      </c>
      <c r="D29" s="411">
        <v>52087.363489823998</v>
      </c>
      <c r="E29" s="411">
        <v>16088.389025033806</v>
      </c>
      <c r="F29" s="609">
        <v>4839.6222896809222</v>
      </c>
      <c r="G29" s="440">
        <v>20928.011314714728</v>
      </c>
      <c r="H29" s="609">
        <v>73015.374804538718</v>
      </c>
      <c r="I29" s="610">
        <v>1.0675694353088891E-2</v>
      </c>
      <c r="J29" s="611">
        <v>6.4449412968576106E-2</v>
      </c>
      <c r="K29" s="612">
        <v>0.24079477404306859</v>
      </c>
      <c r="L29" s="612">
        <v>0.42152049847974765</v>
      </c>
      <c r="M29" s="612">
        <v>0.28258776770833444</v>
      </c>
      <c r="N29" s="613">
        <v>0.10556680727359441</v>
      </c>
    </row>
    <row r="30" spans="1:15" s="393" customFormat="1" ht="12" x14ac:dyDescent="0.25">
      <c r="A30" s="414"/>
      <c r="B30" s="412" t="s">
        <v>66</v>
      </c>
      <c r="C30" s="440">
        <v>591892</v>
      </c>
      <c r="D30" s="411">
        <v>50499</v>
      </c>
      <c r="E30" s="411">
        <v>15998</v>
      </c>
      <c r="F30" s="609">
        <v>4965</v>
      </c>
      <c r="G30" s="440">
        <v>20963</v>
      </c>
      <c r="H30" s="609">
        <v>71462</v>
      </c>
      <c r="I30" s="610">
        <v>1.0309313185513574E-2</v>
      </c>
      <c r="J30" s="611">
        <v>6.4258698192043412E-2</v>
      </c>
      <c r="K30" s="612">
        <v>0.25565695711963998</v>
      </c>
      <c r="L30" s="612">
        <v>0.43705941591137965</v>
      </c>
      <c r="M30" s="612">
        <v>0.29862138052759624</v>
      </c>
      <c r="N30" s="613">
        <v>0.10949875458285523</v>
      </c>
      <c r="O30" s="47"/>
    </row>
    <row r="31" spans="1:15" x14ac:dyDescent="0.2">
      <c r="A31" s="340"/>
      <c r="B31" s="413" t="s">
        <v>67</v>
      </c>
      <c r="C31" s="346">
        <v>585090</v>
      </c>
      <c r="D31" s="341">
        <v>48562</v>
      </c>
      <c r="E31" s="341">
        <v>16205</v>
      </c>
      <c r="F31" s="512">
        <v>5015</v>
      </c>
      <c r="G31" s="346">
        <v>21220</v>
      </c>
      <c r="H31" s="512">
        <v>69782</v>
      </c>
      <c r="I31" s="514">
        <v>1.0118101488659863E-2</v>
      </c>
      <c r="J31" s="394">
        <v>6.6677649190725261E-2</v>
      </c>
      <c r="K31" s="395">
        <v>0.27065720456649184</v>
      </c>
      <c r="L31" s="395">
        <v>0.45004985044865403</v>
      </c>
      <c r="M31" s="395">
        <v>0.31305372290292177</v>
      </c>
      <c r="N31" s="396">
        <v>0.11576051130664068</v>
      </c>
    </row>
    <row r="32" spans="1:15" x14ac:dyDescent="0.2">
      <c r="A32" s="340"/>
      <c r="B32" s="413" t="s">
        <v>293</v>
      </c>
      <c r="C32" s="346">
        <v>574518</v>
      </c>
      <c r="D32" s="341">
        <v>46503</v>
      </c>
      <c r="E32" s="341">
        <v>16527</v>
      </c>
      <c r="F32" s="512">
        <v>5055</v>
      </c>
      <c r="G32" s="346">
        <v>21582</v>
      </c>
      <c r="H32" s="512">
        <v>68085</v>
      </c>
      <c r="I32" s="515">
        <v>1.0361729310482874E-2</v>
      </c>
      <c r="J32" s="395">
        <v>6.8490204933015081E-2</v>
      </c>
      <c r="K32" s="395">
        <v>0.28825558177527683</v>
      </c>
      <c r="L32" s="395">
        <v>0.44431256181998025</v>
      </c>
      <c r="M32" s="395">
        <v>0.32480771012881104</v>
      </c>
      <c r="N32" s="396">
        <v>0.14973929646765072</v>
      </c>
    </row>
    <row r="33" spans="1:15" s="393" customFormat="1" ht="12.6" thickBot="1" x14ac:dyDescent="0.3">
      <c r="A33" s="344"/>
      <c r="B33" s="415" t="s">
        <v>294</v>
      </c>
      <c r="C33" s="416">
        <v>555191</v>
      </c>
      <c r="D33" s="345">
        <v>41315</v>
      </c>
      <c r="E33" s="345">
        <v>17503</v>
      </c>
      <c r="F33" s="513">
        <v>4798</v>
      </c>
      <c r="G33" s="416">
        <v>22301</v>
      </c>
      <c r="H33" s="513">
        <v>63616</v>
      </c>
      <c r="I33" s="516">
        <v>1.0322573672844121E-2</v>
      </c>
      <c r="J33" s="397">
        <v>7.6146677961999268E-2</v>
      </c>
      <c r="K33" s="398">
        <v>0.28960749585785295</v>
      </c>
      <c r="L33" s="398">
        <v>0.45706544393497289</v>
      </c>
      <c r="M33" s="398">
        <v>0.32563562172099908</v>
      </c>
      <c r="N33" s="399">
        <v>0.1636066398390342</v>
      </c>
      <c r="O33" s="47"/>
    </row>
    <row r="34" spans="1:15" s="393" customFormat="1" ht="12" x14ac:dyDescent="0.25">
      <c r="A34" s="342" t="s">
        <v>295</v>
      </c>
      <c r="B34" s="404"/>
      <c r="C34" s="405"/>
      <c r="D34" s="405"/>
      <c r="E34" s="405"/>
      <c r="F34" s="405"/>
      <c r="G34" s="405"/>
      <c r="H34" s="405"/>
      <c r="I34" s="406"/>
      <c r="J34" s="406"/>
      <c r="K34" s="407"/>
      <c r="L34" s="407"/>
      <c r="M34" s="407"/>
      <c r="N34" s="407"/>
      <c r="O34" s="47"/>
    </row>
    <row r="35" spans="1:15" s="393" customFormat="1" ht="12" x14ac:dyDescent="0.25">
      <c r="A35" s="2" t="s">
        <v>296</v>
      </c>
      <c r="B35" s="404"/>
      <c r="C35" s="405"/>
      <c r="D35" s="405"/>
      <c r="E35" s="405"/>
      <c r="F35" s="405"/>
      <c r="G35" s="405"/>
      <c r="H35" s="405"/>
      <c r="I35" s="406"/>
      <c r="J35" s="406"/>
      <c r="K35" s="407"/>
      <c r="L35" s="407"/>
      <c r="M35" s="407"/>
      <c r="N35" s="407"/>
      <c r="O35" s="47"/>
    </row>
    <row r="36" spans="1:15" s="393" customFormat="1" ht="12" x14ac:dyDescent="0.25">
      <c r="A36" s="810" t="s">
        <v>297</v>
      </c>
      <c r="B36" s="404"/>
      <c r="C36" s="405"/>
      <c r="D36" s="405"/>
      <c r="E36" s="405"/>
      <c r="F36" s="405"/>
      <c r="G36" s="405"/>
      <c r="H36" s="405"/>
      <c r="I36" s="406"/>
      <c r="J36" s="406"/>
      <c r="K36" s="407"/>
      <c r="L36" s="407"/>
      <c r="M36" s="407"/>
      <c r="N36" s="407"/>
      <c r="O36" s="47"/>
    </row>
    <row r="37" spans="1:15" s="393" customFormat="1" ht="12" x14ac:dyDescent="0.25">
      <c r="A37" s="1" t="s">
        <v>232</v>
      </c>
      <c r="B37" s="404"/>
      <c r="C37" s="405"/>
      <c r="D37" s="405"/>
      <c r="E37" s="405"/>
      <c r="F37" s="405"/>
      <c r="G37" s="405"/>
      <c r="H37" s="405"/>
      <c r="I37" s="406"/>
      <c r="J37" s="406"/>
      <c r="K37" s="407"/>
      <c r="L37" s="407"/>
      <c r="M37" s="407"/>
      <c r="N37" s="407"/>
      <c r="O37" s="47"/>
    </row>
    <row r="38" spans="1:15" s="393" customFormat="1" ht="12" x14ac:dyDescent="0.25">
      <c r="A38" s="342" t="s">
        <v>298</v>
      </c>
      <c r="B38" s="404"/>
      <c r="C38" s="405"/>
      <c r="D38" s="405"/>
      <c r="E38" s="405"/>
      <c r="F38" s="405"/>
      <c r="G38" s="405"/>
      <c r="H38" s="405"/>
      <c r="I38" s="406"/>
      <c r="J38" s="406"/>
      <c r="K38" s="407"/>
      <c r="L38" s="407"/>
      <c r="M38" s="407"/>
      <c r="N38" s="407"/>
      <c r="O38" s="47"/>
    </row>
    <row r="39" spans="1:15" s="393" customFormat="1" ht="12" x14ac:dyDescent="0.25">
      <c r="A39" s="342" t="s">
        <v>299</v>
      </c>
      <c r="B39" s="404"/>
      <c r="C39" s="405"/>
      <c r="D39" s="405"/>
      <c r="E39" s="405"/>
      <c r="F39" s="405"/>
      <c r="G39" s="405"/>
      <c r="H39" s="405"/>
      <c r="I39" s="406"/>
      <c r="J39" s="406"/>
      <c r="K39" s="407"/>
      <c r="L39" s="407"/>
      <c r="M39" s="407"/>
      <c r="N39" s="407"/>
      <c r="O39" s="47"/>
    </row>
    <row r="40" spans="1:15" s="393" customFormat="1" ht="22.5" customHeight="1" x14ac:dyDescent="0.25">
      <c r="A40" s="48"/>
      <c r="B40" s="400"/>
      <c r="C40" s="401"/>
      <c r="D40" s="401"/>
      <c r="E40" s="401"/>
      <c r="F40" s="401"/>
      <c r="G40" s="401"/>
      <c r="H40" s="401"/>
      <c r="I40" s="402"/>
      <c r="J40" s="402"/>
      <c r="K40" s="403"/>
      <c r="L40" s="403"/>
      <c r="M40" s="403"/>
      <c r="N40" s="403"/>
      <c r="O40" s="47"/>
    </row>
    <row r="46" spans="1:15" x14ac:dyDescent="0.2">
      <c r="O46" s="47" t="s">
        <v>13</v>
      </c>
    </row>
    <row r="56" spans="1:1" x14ac:dyDescent="0.2">
      <c r="A56" s="47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6"/>
  <dimension ref="A1:M46"/>
  <sheetViews>
    <sheetView showGridLines="0" topLeftCell="A6" zoomScaleNormal="100" workbookViewId="0">
      <selection activeCell="L9" sqref="L9"/>
    </sheetView>
  </sheetViews>
  <sheetFormatPr baseColWidth="10" defaultColWidth="11.44140625" defaultRowHeight="13.2" x14ac:dyDescent="0.25"/>
  <cols>
    <col min="1" max="1" width="6.109375" style="153" bestFit="1" customWidth="1"/>
    <col min="2" max="2" width="34.109375" customWidth="1"/>
    <col min="3" max="3" width="11.88671875" customWidth="1"/>
    <col min="4" max="4" width="11.33203125" customWidth="1"/>
    <col min="5" max="5" width="12.44140625" customWidth="1"/>
    <col min="6" max="6" width="11.5546875" customWidth="1"/>
    <col min="7" max="7" width="12.44140625" customWidth="1"/>
    <col min="8" max="8" width="11" customWidth="1"/>
  </cols>
  <sheetData>
    <row r="1" spans="1:13" x14ac:dyDescent="0.25">
      <c r="A1"/>
    </row>
    <row r="2" spans="1:13" x14ac:dyDescent="0.25">
      <c r="A2" s="129" t="s">
        <v>0</v>
      </c>
    </row>
    <row r="3" spans="1:13" x14ac:dyDescent="0.25">
      <c r="A3" s="129"/>
    </row>
    <row r="4" spans="1:13" x14ac:dyDescent="0.25">
      <c r="A4" s="129" t="str">
        <f>A7</f>
        <v>Tabell 3 -7 - A1 -  Saksbehandlingstider i pleie- og omsorgssektoren - hjemmetjenester hittil i år</v>
      </c>
    </row>
    <row r="5" spans="1:13" x14ac:dyDescent="0.25">
      <c r="A5" s="129"/>
    </row>
    <row r="7" spans="1:13" s="130" customFormat="1" ht="30" customHeight="1" thickBot="1" x14ac:dyDescent="0.3">
      <c r="A7" s="6" t="s">
        <v>300</v>
      </c>
    </row>
    <row r="8" spans="1:13" s="133" customFormat="1" ht="26.25" customHeight="1" thickBot="1" x14ac:dyDescent="0.3">
      <c r="A8" s="131"/>
      <c r="B8" s="132"/>
      <c r="C8" s="1703" t="s">
        <v>80</v>
      </c>
      <c r="D8" s="1704"/>
      <c r="E8" s="1705" t="s">
        <v>301</v>
      </c>
      <c r="F8" s="1706"/>
      <c r="G8" s="130"/>
      <c r="H8" s="130"/>
    </row>
    <row r="9" spans="1:13" s="133" customFormat="1" ht="82.5" customHeight="1" thickBot="1" x14ac:dyDescent="0.3">
      <c r="A9" s="134" t="s">
        <v>51</v>
      </c>
      <c r="B9" s="135" t="s">
        <v>5</v>
      </c>
      <c r="C9" s="136" t="s">
        <v>516</v>
      </c>
      <c r="D9" s="137" t="s">
        <v>518</v>
      </c>
      <c r="E9" s="138" t="s">
        <v>517</v>
      </c>
      <c r="F9" s="139" t="s">
        <v>518</v>
      </c>
      <c r="G9" s="130"/>
      <c r="H9" s="130"/>
    </row>
    <row r="10" spans="1:13" x14ac:dyDescent="0.25">
      <c r="A10" s="140">
        <v>1</v>
      </c>
      <c r="B10" s="141" t="s">
        <v>11</v>
      </c>
      <c r="C10" s="1262"/>
      <c r="D10" s="1263"/>
      <c r="E10" s="1263"/>
      <c r="F10" s="1191"/>
      <c r="H10" s="287"/>
      <c r="I10" s="286"/>
      <c r="J10" s="486"/>
      <c r="K10" s="486"/>
      <c r="L10" s="486"/>
      <c r="M10" s="486"/>
    </row>
    <row r="11" spans="1:13" x14ac:dyDescent="0.25">
      <c r="A11" s="142">
        <v>2</v>
      </c>
      <c r="B11" s="143" t="s">
        <v>12</v>
      </c>
      <c r="C11" s="1264"/>
      <c r="D11" s="1260"/>
      <c r="E11" s="1260"/>
      <c r="F11" s="1265"/>
      <c r="H11" s="287"/>
      <c r="I11" s="286"/>
      <c r="J11" s="486"/>
      <c r="K11" s="486"/>
      <c r="L11" s="486"/>
      <c r="M11" s="486"/>
    </row>
    <row r="12" spans="1:13" x14ac:dyDescent="0.25">
      <c r="A12" s="142">
        <v>3</v>
      </c>
      <c r="B12" s="143" t="s">
        <v>14</v>
      </c>
      <c r="C12" s="1264"/>
      <c r="D12" s="1260"/>
      <c r="E12" s="1260"/>
      <c r="F12" s="1265"/>
      <c r="H12" s="287"/>
      <c r="I12" s="286"/>
      <c r="J12" s="486"/>
      <c r="K12" s="486"/>
      <c r="L12" s="486"/>
      <c r="M12" s="486"/>
    </row>
    <row r="13" spans="1:13" x14ac:dyDescent="0.25">
      <c r="A13" s="142">
        <v>4</v>
      </c>
      <c r="B13" s="143" t="s">
        <v>15</v>
      </c>
      <c r="C13" s="1266"/>
      <c r="D13" s="1260"/>
      <c r="E13" s="1261"/>
      <c r="F13" s="1265"/>
      <c r="H13" s="287"/>
      <c r="I13" s="286"/>
      <c r="J13" s="486"/>
      <c r="K13" s="486"/>
      <c r="L13" s="486"/>
      <c r="M13" s="486"/>
    </row>
    <row r="14" spans="1:13" x14ac:dyDescent="0.25">
      <c r="A14" s="142">
        <v>5</v>
      </c>
      <c r="B14" s="143" t="s">
        <v>16</v>
      </c>
      <c r="C14" s="1266"/>
      <c r="D14" s="1260"/>
      <c r="E14" s="1261"/>
      <c r="F14" s="1265"/>
      <c r="J14" s="486"/>
      <c r="K14" s="486"/>
      <c r="L14" s="486"/>
      <c r="M14" s="486"/>
    </row>
    <row r="15" spans="1:13" x14ac:dyDescent="0.25">
      <c r="A15" s="145">
        <v>6</v>
      </c>
      <c r="B15" s="146" t="s">
        <v>17</v>
      </c>
      <c r="C15" s="1266"/>
      <c r="D15" s="1260"/>
      <c r="E15" s="1261"/>
      <c r="F15" s="1265"/>
      <c r="J15" s="486"/>
      <c r="K15" s="486"/>
      <c r="L15" s="486"/>
      <c r="M15" s="486"/>
    </row>
    <row r="16" spans="1:13" x14ac:dyDescent="0.25">
      <c r="A16" s="145">
        <v>7</v>
      </c>
      <c r="B16" s="146" t="s">
        <v>18</v>
      </c>
      <c r="C16" s="1266"/>
      <c r="D16" s="1260"/>
      <c r="E16" s="1261"/>
      <c r="F16" s="1265"/>
      <c r="J16" s="486"/>
      <c r="K16" s="486"/>
      <c r="L16" s="486"/>
      <c r="M16" s="486"/>
    </row>
    <row r="17" spans="1:13" x14ac:dyDescent="0.25">
      <c r="A17" s="142">
        <v>8</v>
      </c>
      <c r="B17" s="143" t="s">
        <v>19</v>
      </c>
      <c r="C17" s="1266"/>
      <c r="D17" s="1260"/>
      <c r="E17" s="1261"/>
      <c r="F17" s="1265"/>
      <c r="H17" t="s">
        <v>13</v>
      </c>
      <c r="J17" s="486"/>
      <c r="K17" s="486"/>
      <c r="L17" s="486"/>
      <c r="M17" s="486"/>
    </row>
    <row r="18" spans="1:13" x14ac:dyDescent="0.25">
      <c r="A18" s="142">
        <v>9</v>
      </c>
      <c r="B18" s="143" t="s">
        <v>20</v>
      </c>
      <c r="C18" s="1266"/>
      <c r="D18" s="1260"/>
      <c r="E18" s="1261"/>
      <c r="F18" s="1265"/>
      <c r="J18" s="486"/>
      <c r="K18" s="486"/>
      <c r="L18" s="486"/>
      <c r="M18" s="486"/>
    </row>
    <row r="19" spans="1:13" x14ac:dyDescent="0.25">
      <c r="A19" s="142">
        <v>10</v>
      </c>
      <c r="B19" s="143" t="s">
        <v>21</v>
      </c>
      <c r="C19" s="1266"/>
      <c r="D19" s="1260"/>
      <c r="E19" s="1261"/>
      <c r="F19" s="1265"/>
      <c r="J19" s="486"/>
      <c r="K19" s="486"/>
      <c r="L19" s="486"/>
      <c r="M19" s="486"/>
    </row>
    <row r="20" spans="1:13" x14ac:dyDescent="0.25">
      <c r="A20" s="145">
        <v>11</v>
      </c>
      <c r="B20" s="146" t="s">
        <v>22</v>
      </c>
      <c r="C20" s="1266"/>
      <c r="D20" s="1260"/>
      <c r="E20" s="1261"/>
      <c r="F20" s="1265"/>
      <c r="J20" s="486"/>
      <c r="K20" s="486"/>
      <c r="L20" s="486"/>
      <c r="M20" s="486"/>
    </row>
    <row r="21" spans="1:13" x14ac:dyDescent="0.25">
      <c r="A21" s="142">
        <v>12</v>
      </c>
      <c r="B21" s="143" t="s">
        <v>23</v>
      </c>
      <c r="C21" s="1266"/>
      <c r="D21" s="1260"/>
      <c r="E21" s="1261"/>
      <c r="F21" s="1265"/>
      <c r="G21" s="90"/>
      <c r="J21" s="486"/>
      <c r="K21" s="486"/>
      <c r="L21" s="486"/>
      <c r="M21" s="486"/>
    </row>
    <row r="22" spans="1:13" x14ac:dyDescent="0.25">
      <c r="A22" s="142">
        <v>13</v>
      </c>
      <c r="B22" s="143" t="s">
        <v>24</v>
      </c>
      <c r="C22" s="1266"/>
      <c r="D22" s="1260"/>
      <c r="E22" s="1261"/>
      <c r="F22" s="1265"/>
      <c r="J22" s="486"/>
      <c r="K22" s="486"/>
      <c r="L22" s="486"/>
      <c r="M22" s="486"/>
    </row>
    <row r="23" spans="1:13" x14ac:dyDescent="0.25">
      <c r="A23" s="142">
        <v>14</v>
      </c>
      <c r="B23" s="143" t="s">
        <v>25</v>
      </c>
      <c r="C23" s="1266"/>
      <c r="D23" s="1260"/>
      <c r="E23" s="1261"/>
      <c r="F23" s="1265"/>
      <c r="J23" s="486"/>
      <c r="K23" s="486"/>
      <c r="L23" s="486"/>
      <c r="M23" s="486"/>
    </row>
    <row r="24" spans="1:13" ht="13.8" thickBot="1" x14ac:dyDescent="0.3">
      <c r="A24" s="147">
        <v>15</v>
      </c>
      <c r="B24" s="148" t="s">
        <v>26</v>
      </c>
      <c r="C24" s="1267"/>
      <c r="D24" s="1268"/>
      <c r="E24" s="1269"/>
      <c r="F24" s="1270"/>
      <c r="G24" t="s">
        <v>616</v>
      </c>
      <c r="J24" s="486"/>
      <c r="K24" s="486"/>
      <c r="L24" s="486"/>
      <c r="M24" s="486"/>
    </row>
    <row r="25" spans="1:13" x14ac:dyDescent="0.25">
      <c r="A25" s="149"/>
      <c r="B25" s="478" t="s">
        <v>607</v>
      </c>
      <c r="C25" s="1257">
        <v>27.88</v>
      </c>
      <c r="D25" s="1258">
        <v>2.3919999999999999</v>
      </c>
      <c r="E25" s="1257">
        <v>9.91</v>
      </c>
      <c r="F25" s="1259">
        <v>2.109</v>
      </c>
    </row>
    <row r="26" spans="1:13" x14ac:dyDescent="0.25">
      <c r="A26" s="614"/>
      <c r="B26" s="615" t="s">
        <v>487</v>
      </c>
      <c r="C26" s="298">
        <v>27.88</v>
      </c>
      <c r="D26" s="1542">
        <v>2.3919999999999999</v>
      </c>
      <c r="E26" s="298">
        <v>9.91</v>
      </c>
      <c r="F26" s="1543">
        <v>2.109</v>
      </c>
    </row>
    <row r="27" spans="1:13" x14ac:dyDescent="0.25">
      <c r="A27" s="614"/>
      <c r="B27" s="615" t="s">
        <v>86</v>
      </c>
      <c r="C27" s="298">
        <v>26.1</v>
      </c>
      <c r="D27" s="616">
        <v>2.1</v>
      </c>
      <c r="E27" s="298">
        <v>9</v>
      </c>
      <c r="F27" s="617">
        <v>2.2799999999999998</v>
      </c>
    </row>
    <row r="28" spans="1:13" x14ac:dyDescent="0.25">
      <c r="A28" s="614"/>
      <c r="B28" s="615" t="s">
        <v>87</v>
      </c>
      <c r="C28" s="298">
        <v>27</v>
      </c>
      <c r="D28" s="616">
        <v>6</v>
      </c>
      <c r="E28" s="298">
        <v>9.86</v>
      </c>
      <c r="F28" s="617">
        <v>3.1190000000000002</v>
      </c>
    </row>
    <row r="29" spans="1:13" x14ac:dyDescent="0.25">
      <c r="A29" s="614"/>
      <c r="B29" s="615" t="s">
        <v>88</v>
      </c>
      <c r="C29" s="298">
        <v>30.293333333333333</v>
      </c>
      <c r="D29" s="616">
        <v>7.8133333333333326</v>
      </c>
      <c r="E29" s="298">
        <v>10.146666666666667</v>
      </c>
      <c r="F29" s="617">
        <v>2.7199999999999998</v>
      </c>
    </row>
    <row r="30" spans="1:13" x14ac:dyDescent="0.25">
      <c r="A30" s="614"/>
      <c r="B30" s="615" t="s">
        <v>90</v>
      </c>
      <c r="C30" s="298">
        <v>26.853333333333335</v>
      </c>
      <c r="D30" s="616">
        <v>7.1933333333333325</v>
      </c>
      <c r="E30" s="298">
        <v>11.120000000000001</v>
      </c>
      <c r="F30" s="617">
        <v>3.4666666666666663</v>
      </c>
    </row>
    <row r="31" spans="1:13" x14ac:dyDescent="0.25">
      <c r="A31" s="614"/>
      <c r="B31" s="615" t="s">
        <v>91</v>
      </c>
      <c r="C31" s="298">
        <v>26.266666666666666</v>
      </c>
      <c r="D31" s="616">
        <v>9.0200000000000014</v>
      </c>
      <c r="E31" s="298">
        <v>8.3733333333333331</v>
      </c>
      <c r="F31" s="617">
        <v>3.1466666666666665</v>
      </c>
    </row>
    <row r="32" spans="1:13" x14ac:dyDescent="0.25">
      <c r="A32" s="614"/>
      <c r="B32" s="615" t="s">
        <v>92</v>
      </c>
      <c r="C32" s="298">
        <v>24.326666666666668</v>
      </c>
      <c r="D32" s="616">
        <v>6.98</v>
      </c>
      <c r="E32" s="298">
        <v>9.7200000000000006</v>
      </c>
      <c r="F32" s="617">
        <v>3.1733333333333333</v>
      </c>
    </row>
    <row r="33" spans="1:6" x14ac:dyDescent="0.25">
      <c r="A33" s="150"/>
      <c r="B33" s="431" t="s">
        <v>93</v>
      </c>
      <c r="C33" s="433">
        <v>24.073333333333327</v>
      </c>
      <c r="D33" s="517">
        <v>5.6799999999999988</v>
      </c>
      <c r="E33" s="433">
        <v>10.146666666666667</v>
      </c>
      <c r="F33" s="144">
        <v>2.1533333333333333</v>
      </c>
    </row>
    <row r="34" spans="1:6" ht="13.8" thickBot="1" x14ac:dyDescent="0.3">
      <c r="A34" s="151"/>
      <c r="B34" s="432" t="s">
        <v>94</v>
      </c>
      <c r="C34" s="434">
        <v>26.573333333333334</v>
      </c>
      <c r="D34" s="518">
        <v>5.1800000000000006</v>
      </c>
      <c r="E34" s="434">
        <v>9.3199999999999985</v>
      </c>
      <c r="F34" s="152">
        <v>1.4400000000000004</v>
      </c>
    </row>
    <row r="35" spans="1:6" x14ac:dyDescent="0.25">
      <c r="A35" s="129" t="s">
        <v>97</v>
      </c>
    </row>
    <row r="36" spans="1:6" x14ac:dyDescent="0.25">
      <c r="A36" s="129" t="s">
        <v>302</v>
      </c>
    </row>
    <row r="37" spans="1:6" x14ac:dyDescent="0.25">
      <c r="A37" s="991" t="s">
        <v>303</v>
      </c>
    </row>
    <row r="38" spans="1:6" x14ac:dyDescent="0.25">
      <c r="A38" s="1" t="s">
        <v>519</v>
      </c>
    </row>
    <row r="39" spans="1:6" x14ac:dyDescent="0.25">
      <c r="A39" s="129" t="s">
        <v>304</v>
      </c>
    </row>
    <row r="46" spans="1:6" x14ac:dyDescent="0.25">
      <c r="D46" t="s">
        <v>13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2486-EBB7-4F39-A806-D5277A27FEF4}">
  <dimension ref="A1:P27"/>
  <sheetViews>
    <sheetView showGridLines="0" topLeftCell="A8" workbookViewId="0">
      <selection activeCell="K22" sqref="K22"/>
    </sheetView>
  </sheetViews>
  <sheetFormatPr baseColWidth="10" defaultRowHeight="13.2" x14ac:dyDescent="0.25"/>
  <cols>
    <col min="2" max="2" width="29.109375" customWidth="1"/>
    <col min="3" max="3" width="12.5546875" customWidth="1"/>
    <col min="4" max="4" width="13.109375" customWidth="1"/>
    <col min="5" max="5" width="13" customWidth="1"/>
    <col min="6" max="6" width="13.33203125" customWidth="1"/>
    <col min="7" max="7" width="13.109375" customWidth="1"/>
    <col min="8" max="8" width="12.44140625" customWidth="1"/>
    <col min="9" max="9" width="12.109375" customWidth="1"/>
    <col min="10" max="10" width="13.5546875" customWidth="1"/>
    <col min="11" max="11" width="12.44140625" customWidth="1"/>
    <col min="13" max="14" width="12.33203125" customWidth="1"/>
    <col min="15" max="15" width="13.5546875" customWidth="1"/>
  </cols>
  <sheetData>
    <row r="1" spans="1:16" x14ac:dyDescent="0.25">
      <c r="A1" s="1141" t="s">
        <v>100</v>
      </c>
      <c r="B1" s="1141"/>
    </row>
    <row r="3" spans="1:16" x14ac:dyDescent="0.25">
      <c r="A3" t="s">
        <v>0</v>
      </c>
    </row>
    <row r="4" spans="1:16" x14ac:dyDescent="0.25">
      <c r="A4" t="str">
        <f>A7</f>
        <v>Tabell 3-7-B</v>
      </c>
      <c r="B4" t="str">
        <f>A8</f>
        <v xml:space="preserve">Klager på vedtak om helsetjenester i hjemmet </v>
      </c>
    </row>
    <row r="7" spans="1:16" x14ac:dyDescent="0.25">
      <c r="A7" s="100" t="s">
        <v>507</v>
      </c>
    </row>
    <row r="8" spans="1:16" x14ac:dyDescent="0.25">
      <c r="A8" s="100" t="s">
        <v>508</v>
      </c>
    </row>
    <row r="9" spans="1:16" ht="13.8" thickBot="1" x14ac:dyDescent="0.3"/>
    <row r="10" spans="1:16" ht="132.6" thickBot="1" x14ac:dyDescent="0.3">
      <c r="A10" s="994" t="s">
        <v>51</v>
      </c>
      <c r="B10" s="1137" t="s">
        <v>5</v>
      </c>
      <c r="C10" s="1156" t="s">
        <v>623</v>
      </c>
      <c r="D10" s="1156" t="s">
        <v>624</v>
      </c>
      <c r="E10" s="1156" t="s">
        <v>596</v>
      </c>
      <c r="F10" s="1156" t="s">
        <v>490</v>
      </c>
      <c r="G10" s="1156" t="s">
        <v>491</v>
      </c>
      <c r="H10" s="1156" t="s">
        <v>597</v>
      </c>
      <c r="I10" s="1156" t="s">
        <v>598</v>
      </c>
      <c r="J10" s="1156" t="s">
        <v>599</v>
      </c>
      <c r="K10" s="1156" t="s">
        <v>492</v>
      </c>
      <c r="L10" s="1156" t="s">
        <v>493</v>
      </c>
      <c r="M10" s="1156" t="s">
        <v>509</v>
      </c>
      <c r="N10" s="1156" t="s">
        <v>510</v>
      </c>
      <c r="O10" s="1555" t="s">
        <v>511</v>
      </c>
      <c r="P10" s="1560" t="s">
        <v>626</v>
      </c>
    </row>
    <row r="11" spans="1:16" x14ac:dyDescent="0.25">
      <c r="A11" s="1136">
        <v>1</v>
      </c>
      <c r="B11" s="751" t="s">
        <v>11</v>
      </c>
      <c r="C11" s="1146">
        <v>0</v>
      </c>
      <c r="D11" s="1147">
        <v>0</v>
      </c>
      <c r="E11" s="1147">
        <v>0</v>
      </c>
      <c r="F11" s="1147">
        <v>0</v>
      </c>
      <c r="G11" s="1147">
        <v>0</v>
      </c>
      <c r="H11" s="1147">
        <v>0</v>
      </c>
      <c r="I11" s="1147">
        <v>0</v>
      </c>
      <c r="J11" s="1147">
        <v>0</v>
      </c>
      <c r="K11" s="1147">
        <v>0</v>
      </c>
      <c r="L11" s="1147">
        <v>0</v>
      </c>
      <c r="M11" s="1147">
        <v>0</v>
      </c>
      <c r="N11" s="1147">
        <v>0</v>
      </c>
      <c r="O11" s="1556">
        <v>0</v>
      </c>
      <c r="P11" s="1561" t="e">
        <f>L11/E11</f>
        <v>#DIV/0!</v>
      </c>
    </row>
    <row r="12" spans="1:16" x14ac:dyDescent="0.25">
      <c r="A12" s="1135">
        <v>2</v>
      </c>
      <c r="B12" s="628" t="s">
        <v>12</v>
      </c>
      <c r="C12" s="1149">
        <v>0</v>
      </c>
      <c r="D12" s="1144">
        <v>1</v>
      </c>
      <c r="E12" s="1144">
        <v>0</v>
      </c>
      <c r="F12" s="1144">
        <v>0</v>
      </c>
      <c r="G12" s="1144">
        <v>0</v>
      </c>
      <c r="H12" s="1144">
        <v>0</v>
      </c>
      <c r="I12" s="1144">
        <v>0</v>
      </c>
      <c r="J12" s="1144">
        <v>0</v>
      </c>
      <c r="K12" s="1144">
        <v>0</v>
      </c>
      <c r="L12" s="1144">
        <v>0</v>
      </c>
      <c r="M12" s="1144">
        <v>1</v>
      </c>
      <c r="N12" s="1144">
        <v>0</v>
      </c>
      <c r="O12" s="1557">
        <v>0</v>
      </c>
      <c r="P12" s="1562" t="e">
        <f t="shared" ref="P12:P26" si="0">L12/E12</f>
        <v>#DIV/0!</v>
      </c>
    </row>
    <row r="13" spans="1:16" x14ac:dyDescent="0.25">
      <c r="A13" s="1135">
        <v>3</v>
      </c>
      <c r="B13" s="628" t="s">
        <v>14</v>
      </c>
      <c r="C13" s="1149">
        <v>1</v>
      </c>
      <c r="D13" s="1144">
        <v>2</v>
      </c>
      <c r="E13" s="1144">
        <v>1</v>
      </c>
      <c r="F13" s="1144">
        <v>0</v>
      </c>
      <c r="G13" s="1144">
        <v>2</v>
      </c>
      <c r="H13" s="1144">
        <v>0</v>
      </c>
      <c r="I13" s="1144">
        <v>0</v>
      </c>
      <c r="J13" s="1144">
        <v>0</v>
      </c>
      <c r="K13" s="1144">
        <v>0</v>
      </c>
      <c r="L13" s="1144">
        <v>0</v>
      </c>
      <c r="M13" s="1144">
        <v>0</v>
      </c>
      <c r="N13" s="1144">
        <v>0</v>
      </c>
      <c r="O13" s="1557">
        <v>2</v>
      </c>
      <c r="P13" s="1562">
        <f t="shared" si="0"/>
        <v>0</v>
      </c>
    </row>
    <row r="14" spans="1:16" x14ac:dyDescent="0.25">
      <c r="A14" s="1135">
        <v>4</v>
      </c>
      <c r="B14" s="628" t="s">
        <v>15</v>
      </c>
      <c r="C14" s="1149">
        <v>0</v>
      </c>
      <c r="D14" s="1144">
        <v>1</v>
      </c>
      <c r="E14" s="1144">
        <v>0</v>
      </c>
      <c r="F14" s="1144">
        <v>0</v>
      </c>
      <c r="G14" s="1144">
        <v>0</v>
      </c>
      <c r="H14" s="1144">
        <v>0</v>
      </c>
      <c r="I14" s="1144">
        <v>0</v>
      </c>
      <c r="J14" s="1144">
        <v>0</v>
      </c>
      <c r="K14" s="1144">
        <v>0</v>
      </c>
      <c r="L14" s="1144">
        <v>0</v>
      </c>
      <c r="M14" s="1144">
        <v>1</v>
      </c>
      <c r="N14" s="1144">
        <v>0</v>
      </c>
      <c r="O14" s="1557">
        <v>0</v>
      </c>
      <c r="P14" s="1562" t="e">
        <f t="shared" si="0"/>
        <v>#DIV/0!</v>
      </c>
    </row>
    <row r="15" spans="1:16" x14ac:dyDescent="0.25">
      <c r="A15" s="1135">
        <v>5</v>
      </c>
      <c r="B15" s="628" t="s">
        <v>16</v>
      </c>
      <c r="C15" s="1149">
        <v>0</v>
      </c>
      <c r="D15" s="1144">
        <v>0</v>
      </c>
      <c r="E15" s="1144">
        <v>0</v>
      </c>
      <c r="F15" s="1144">
        <v>0</v>
      </c>
      <c r="G15" s="1144">
        <v>0</v>
      </c>
      <c r="H15" s="1144">
        <v>0</v>
      </c>
      <c r="I15" s="1144">
        <v>0</v>
      </c>
      <c r="J15" s="1144">
        <v>0</v>
      </c>
      <c r="K15" s="1144">
        <v>0</v>
      </c>
      <c r="L15" s="1144">
        <v>0</v>
      </c>
      <c r="M15" s="1144">
        <v>0</v>
      </c>
      <c r="N15" s="1144">
        <v>0</v>
      </c>
      <c r="O15" s="1557">
        <v>0</v>
      </c>
      <c r="P15" s="1562" t="e">
        <f t="shared" si="0"/>
        <v>#DIV/0!</v>
      </c>
    </row>
    <row r="16" spans="1:16" x14ac:dyDescent="0.25">
      <c r="A16" s="1135">
        <v>6</v>
      </c>
      <c r="B16" s="628" t="s">
        <v>17</v>
      </c>
      <c r="C16" s="1149">
        <v>0</v>
      </c>
      <c r="D16" s="1144">
        <v>1</v>
      </c>
      <c r="E16" s="1144">
        <v>0</v>
      </c>
      <c r="F16" s="1144">
        <v>0</v>
      </c>
      <c r="G16" s="1144">
        <v>0</v>
      </c>
      <c r="H16" s="1144">
        <v>0</v>
      </c>
      <c r="I16" s="1144">
        <v>0</v>
      </c>
      <c r="J16" s="1144">
        <v>0</v>
      </c>
      <c r="K16" s="1144">
        <v>0</v>
      </c>
      <c r="L16" s="1144">
        <v>0</v>
      </c>
      <c r="M16" s="1144">
        <v>1</v>
      </c>
      <c r="N16" s="1144">
        <v>0</v>
      </c>
      <c r="O16" s="1557">
        <v>0</v>
      </c>
      <c r="P16" s="1562" t="e">
        <f t="shared" si="0"/>
        <v>#DIV/0!</v>
      </c>
    </row>
    <row r="17" spans="1:16" x14ac:dyDescent="0.25">
      <c r="A17" s="1135">
        <v>7</v>
      </c>
      <c r="B17" s="628" t="s">
        <v>18</v>
      </c>
      <c r="C17" s="1149">
        <v>0</v>
      </c>
      <c r="D17" s="1144">
        <v>0</v>
      </c>
      <c r="E17" s="1144">
        <v>0</v>
      </c>
      <c r="F17" s="1144">
        <v>0</v>
      </c>
      <c r="G17" s="1144">
        <v>0</v>
      </c>
      <c r="H17" s="1144">
        <v>0</v>
      </c>
      <c r="I17" s="1144">
        <v>0</v>
      </c>
      <c r="J17" s="1144">
        <v>0</v>
      </c>
      <c r="K17" s="1144">
        <v>0</v>
      </c>
      <c r="L17" s="1144">
        <v>0</v>
      </c>
      <c r="M17" s="1144">
        <v>0</v>
      </c>
      <c r="N17" s="1144">
        <v>0</v>
      </c>
      <c r="O17" s="1557">
        <v>0</v>
      </c>
      <c r="P17" s="1562" t="e">
        <f t="shared" si="0"/>
        <v>#DIV/0!</v>
      </c>
    </row>
    <row r="18" spans="1:16" x14ac:dyDescent="0.25">
      <c r="A18" s="1135">
        <v>8</v>
      </c>
      <c r="B18" s="628" t="s">
        <v>19</v>
      </c>
      <c r="C18" s="1149">
        <v>0</v>
      </c>
      <c r="D18" s="1144">
        <v>1</v>
      </c>
      <c r="E18" s="1144">
        <v>1</v>
      </c>
      <c r="F18" s="1144">
        <v>1</v>
      </c>
      <c r="G18" s="1144">
        <v>0</v>
      </c>
      <c r="H18" s="1144">
        <v>0</v>
      </c>
      <c r="I18" s="1144">
        <v>0</v>
      </c>
      <c r="J18" s="1144">
        <v>0</v>
      </c>
      <c r="K18" s="1144">
        <v>0</v>
      </c>
      <c r="L18" s="1144">
        <v>1</v>
      </c>
      <c r="M18" s="1144">
        <v>0</v>
      </c>
      <c r="N18" s="1144">
        <v>0</v>
      </c>
      <c r="O18" s="1557">
        <v>0</v>
      </c>
      <c r="P18" s="1562">
        <f t="shared" si="0"/>
        <v>1</v>
      </c>
    </row>
    <row r="19" spans="1:16" x14ac:dyDescent="0.25">
      <c r="A19" s="1135">
        <v>9</v>
      </c>
      <c r="B19" s="628" t="s">
        <v>20</v>
      </c>
      <c r="C19" s="1149">
        <v>0</v>
      </c>
      <c r="D19" s="1144">
        <v>2</v>
      </c>
      <c r="E19" s="1144">
        <v>1</v>
      </c>
      <c r="F19" s="1144">
        <v>1</v>
      </c>
      <c r="G19" s="1144">
        <v>0</v>
      </c>
      <c r="H19" s="1144">
        <v>0</v>
      </c>
      <c r="I19" s="1144">
        <v>0</v>
      </c>
      <c r="J19" s="1144">
        <v>1</v>
      </c>
      <c r="K19" s="1144">
        <v>0</v>
      </c>
      <c r="L19" s="1144">
        <v>1</v>
      </c>
      <c r="M19" s="1144">
        <v>1</v>
      </c>
      <c r="N19" s="1144">
        <v>0</v>
      </c>
      <c r="O19" s="1557">
        <v>0</v>
      </c>
      <c r="P19" s="1562">
        <f t="shared" si="0"/>
        <v>1</v>
      </c>
    </row>
    <row r="20" spans="1:16" x14ac:dyDescent="0.25">
      <c r="A20" s="1135">
        <v>10</v>
      </c>
      <c r="B20" s="628" t="s">
        <v>21</v>
      </c>
      <c r="C20" s="1149">
        <v>0</v>
      </c>
      <c r="D20" s="1144">
        <v>0</v>
      </c>
      <c r="E20" s="1144">
        <v>0</v>
      </c>
      <c r="F20" s="1144">
        <v>0</v>
      </c>
      <c r="G20" s="1144">
        <v>0</v>
      </c>
      <c r="H20" s="1144">
        <v>0</v>
      </c>
      <c r="I20" s="1144">
        <v>0</v>
      </c>
      <c r="J20" s="1144">
        <v>0</v>
      </c>
      <c r="K20" s="1144">
        <v>0</v>
      </c>
      <c r="L20" s="1144">
        <v>0</v>
      </c>
      <c r="M20" s="1144">
        <v>0</v>
      </c>
      <c r="N20" s="1144">
        <v>0</v>
      </c>
      <c r="O20" s="1557">
        <v>0</v>
      </c>
      <c r="P20" s="1562" t="e">
        <f t="shared" si="0"/>
        <v>#DIV/0!</v>
      </c>
    </row>
    <row r="21" spans="1:16" x14ac:dyDescent="0.25">
      <c r="A21" s="1135">
        <v>11</v>
      </c>
      <c r="B21" s="628" t="s">
        <v>22</v>
      </c>
      <c r="C21" s="1149">
        <v>0</v>
      </c>
      <c r="D21" s="1144">
        <v>1</v>
      </c>
      <c r="E21" s="1144">
        <v>1</v>
      </c>
      <c r="F21" s="1144">
        <v>1</v>
      </c>
      <c r="G21" s="1144">
        <v>0</v>
      </c>
      <c r="H21" s="1144">
        <v>0</v>
      </c>
      <c r="I21" s="1144">
        <v>0</v>
      </c>
      <c r="J21" s="1144">
        <v>0</v>
      </c>
      <c r="K21" s="1144">
        <v>0</v>
      </c>
      <c r="L21" s="1144">
        <v>1</v>
      </c>
      <c r="M21" s="1144">
        <v>0</v>
      </c>
      <c r="N21" s="1144">
        <v>0</v>
      </c>
      <c r="O21" s="1557">
        <v>0</v>
      </c>
      <c r="P21" s="1562">
        <f t="shared" si="0"/>
        <v>1</v>
      </c>
    </row>
    <row r="22" spans="1:16" x14ac:dyDescent="0.25">
      <c r="A22" s="1135">
        <v>12</v>
      </c>
      <c r="B22" s="628" t="s">
        <v>23</v>
      </c>
      <c r="C22" s="1149">
        <v>0</v>
      </c>
      <c r="D22" s="1144">
        <v>1</v>
      </c>
      <c r="E22" s="1144">
        <v>0</v>
      </c>
      <c r="F22" s="1144">
        <v>1</v>
      </c>
      <c r="G22" s="1144">
        <v>0</v>
      </c>
      <c r="H22" s="1144">
        <v>0</v>
      </c>
      <c r="I22" s="1144">
        <v>0</v>
      </c>
      <c r="J22" s="1144">
        <v>0</v>
      </c>
      <c r="K22" s="1144">
        <v>0</v>
      </c>
      <c r="L22" s="1144">
        <v>1</v>
      </c>
      <c r="M22" s="1144">
        <v>0</v>
      </c>
      <c r="N22" s="1144">
        <v>0</v>
      </c>
      <c r="O22" s="1557">
        <v>1</v>
      </c>
      <c r="P22" s="1562" t="e">
        <f t="shared" si="0"/>
        <v>#DIV/0!</v>
      </c>
    </row>
    <row r="23" spans="1:16" x14ac:dyDescent="0.25">
      <c r="A23" s="1135">
        <v>13</v>
      </c>
      <c r="B23" s="628" t="s">
        <v>24</v>
      </c>
      <c r="C23" s="1149">
        <v>1</v>
      </c>
      <c r="D23" s="1144">
        <v>3</v>
      </c>
      <c r="E23" s="1144">
        <v>2</v>
      </c>
      <c r="F23" s="1144">
        <v>1</v>
      </c>
      <c r="G23" s="1144">
        <v>1</v>
      </c>
      <c r="H23" s="1144">
        <v>0</v>
      </c>
      <c r="I23" s="1144">
        <v>0</v>
      </c>
      <c r="J23" s="1144">
        <v>1</v>
      </c>
      <c r="K23" s="1144">
        <v>0</v>
      </c>
      <c r="L23" s="1144">
        <v>1</v>
      </c>
      <c r="M23" s="1144">
        <v>1</v>
      </c>
      <c r="N23" s="1144">
        <v>0</v>
      </c>
      <c r="O23" s="1557">
        <v>1</v>
      </c>
      <c r="P23" s="1562">
        <f t="shared" si="0"/>
        <v>0.5</v>
      </c>
    </row>
    <row r="24" spans="1:16" x14ac:dyDescent="0.25">
      <c r="A24" s="1135">
        <v>14</v>
      </c>
      <c r="B24" s="628" t="s">
        <v>25</v>
      </c>
      <c r="C24" s="1149">
        <v>0</v>
      </c>
      <c r="D24" s="1144">
        <v>1</v>
      </c>
      <c r="E24" s="1144">
        <v>1</v>
      </c>
      <c r="F24" s="1144">
        <v>1</v>
      </c>
      <c r="G24" s="1144">
        <v>0</v>
      </c>
      <c r="H24" s="1144">
        <v>0</v>
      </c>
      <c r="I24" s="1144">
        <v>0</v>
      </c>
      <c r="J24" s="1144">
        <v>0</v>
      </c>
      <c r="K24" s="1144">
        <v>0</v>
      </c>
      <c r="L24" s="1144">
        <v>1</v>
      </c>
      <c r="M24" s="1144">
        <v>0</v>
      </c>
      <c r="N24" s="1144">
        <v>0</v>
      </c>
      <c r="O24" s="1557">
        <v>0</v>
      </c>
      <c r="P24" s="1562">
        <f t="shared" si="0"/>
        <v>1</v>
      </c>
    </row>
    <row r="25" spans="1:16" ht="13.8" thickBot="1" x14ac:dyDescent="0.3">
      <c r="A25" s="1138">
        <v>15</v>
      </c>
      <c r="B25" s="1145" t="s">
        <v>26</v>
      </c>
      <c r="C25" s="1151">
        <v>0</v>
      </c>
      <c r="D25" s="1152">
        <v>0</v>
      </c>
      <c r="E25" s="1152">
        <v>0</v>
      </c>
      <c r="F25" s="1152">
        <v>0</v>
      </c>
      <c r="G25" s="1152">
        <v>0</v>
      </c>
      <c r="H25" s="1152">
        <v>0</v>
      </c>
      <c r="I25" s="1152">
        <v>0</v>
      </c>
      <c r="J25" s="1152">
        <v>0</v>
      </c>
      <c r="K25" s="1152">
        <v>0</v>
      </c>
      <c r="L25" s="1152">
        <v>0</v>
      </c>
      <c r="M25" s="1152">
        <v>0</v>
      </c>
      <c r="N25" s="1152">
        <v>0</v>
      </c>
      <c r="O25" s="1558">
        <v>0</v>
      </c>
      <c r="P25" s="1563" t="e">
        <f t="shared" si="0"/>
        <v>#DIV/0!</v>
      </c>
    </row>
    <row r="26" spans="1:16" ht="13.8" thickBot="1" x14ac:dyDescent="0.3">
      <c r="A26" s="1139"/>
      <c r="B26" s="1140" t="s">
        <v>570</v>
      </c>
      <c r="C26" s="1143">
        <f>SUM(C11:C25)</f>
        <v>2</v>
      </c>
      <c r="D26" s="1143">
        <f t="shared" ref="D26:O26" si="1">SUM(D11:D25)</f>
        <v>14</v>
      </c>
      <c r="E26" s="1143">
        <f t="shared" si="1"/>
        <v>7</v>
      </c>
      <c r="F26" s="1143">
        <f t="shared" si="1"/>
        <v>6</v>
      </c>
      <c r="G26" s="1143">
        <f t="shared" si="1"/>
        <v>3</v>
      </c>
      <c r="H26" s="1143">
        <f t="shared" si="1"/>
        <v>0</v>
      </c>
      <c r="I26" s="1143">
        <f t="shared" si="1"/>
        <v>0</v>
      </c>
      <c r="J26" s="1143">
        <f t="shared" si="1"/>
        <v>2</v>
      </c>
      <c r="K26" s="1143">
        <f t="shared" si="1"/>
        <v>0</v>
      </c>
      <c r="L26" s="1143">
        <f t="shared" si="1"/>
        <v>6</v>
      </c>
      <c r="M26" s="1143">
        <f t="shared" si="1"/>
        <v>5</v>
      </c>
      <c r="N26" s="1143">
        <f t="shared" si="1"/>
        <v>0</v>
      </c>
      <c r="O26" s="1559">
        <f t="shared" si="1"/>
        <v>4</v>
      </c>
      <c r="P26" s="1564">
        <f t="shared" si="0"/>
        <v>0.8571428571428571</v>
      </c>
    </row>
    <row r="27" spans="1:16" x14ac:dyDescent="0.25">
      <c r="A27" t="s">
        <v>625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AB6E-3AAA-4A3A-A07D-8AD1FA0D8DC0}">
  <dimension ref="A1:P27"/>
  <sheetViews>
    <sheetView showGridLines="0" topLeftCell="B1" workbookViewId="0">
      <selection activeCell="O28" sqref="O28"/>
    </sheetView>
  </sheetViews>
  <sheetFormatPr baseColWidth="10" defaultRowHeight="13.2" x14ac:dyDescent="0.25"/>
  <cols>
    <col min="2" max="2" width="29.109375" customWidth="1"/>
    <col min="5" max="5" width="13" customWidth="1"/>
    <col min="6" max="6" width="13.33203125" customWidth="1"/>
    <col min="10" max="10" width="13.5546875" customWidth="1"/>
  </cols>
  <sheetData>
    <row r="1" spans="1:16" x14ac:dyDescent="0.25">
      <c r="A1" s="1141" t="s">
        <v>100</v>
      </c>
      <c r="B1" s="1141"/>
    </row>
    <row r="3" spans="1:16" x14ac:dyDescent="0.25">
      <c r="A3" t="s">
        <v>0</v>
      </c>
    </row>
    <row r="4" spans="1:16" x14ac:dyDescent="0.25">
      <c r="A4" t="str">
        <f>A7</f>
        <v>Tabell 3-7-C</v>
      </c>
      <c r="B4" t="str">
        <f>A8</f>
        <v xml:space="preserve">Klager på vedtak om praktisk bistand - daglige gjøremål </v>
      </c>
    </row>
    <row r="7" spans="1:16" x14ac:dyDescent="0.25">
      <c r="A7" s="100" t="s">
        <v>502</v>
      </c>
    </row>
    <row r="8" spans="1:16" x14ac:dyDescent="0.25">
      <c r="A8" s="100" t="s">
        <v>503</v>
      </c>
    </row>
    <row r="9" spans="1:16" ht="13.8" thickBot="1" x14ac:dyDescent="0.3"/>
    <row r="10" spans="1:16" ht="172.2" thickBot="1" x14ac:dyDescent="0.3">
      <c r="A10" s="136" t="s">
        <v>51</v>
      </c>
      <c r="B10" s="1608" t="s">
        <v>5</v>
      </c>
      <c r="C10" s="1142" t="s">
        <v>627</v>
      </c>
      <c r="D10" s="1142" t="s">
        <v>628</v>
      </c>
      <c r="E10" s="1142" t="s">
        <v>596</v>
      </c>
      <c r="F10" s="1142" t="s">
        <v>490</v>
      </c>
      <c r="G10" s="1142" t="s">
        <v>491</v>
      </c>
      <c r="H10" s="1142" t="s">
        <v>597</v>
      </c>
      <c r="I10" s="1142" t="s">
        <v>598</v>
      </c>
      <c r="J10" s="1142" t="s">
        <v>599</v>
      </c>
      <c r="K10" s="1142" t="s">
        <v>492</v>
      </c>
      <c r="L10" s="1142" t="s">
        <v>493</v>
      </c>
      <c r="M10" s="1142" t="s">
        <v>504</v>
      </c>
      <c r="N10" s="1142" t="s">
        <v>505</v>
      </c>
      <c r="O10" s="1568" t="s">
        <v>506</v>
      </c>
      <c r="P10" s="1560" t="s">
        <v>626</v>
      </c>
    </row>
    <row r="11" spans="1:16" x14ac:dyDescent="0.25">
      <c r="A11" s="149">
        <v>1</v>
      </c>
      <c r="B11" s="1609" t="s">
        <v>11</v>
      </c>
      <c r="C11" s="1147">
        <v>0</v>
      </c>
      <c r="D11" s="1147">
        <v>0</v>
      </c>
      <c r="E11" s="1147">
        <v>0</v>
      </c>
      <c r="F11" s="1147">
        <v>0</v>
      </c>
      <c r="G11" s="1147">
        <v>0</v>
      </c>
      <c r="H11" s="1147">
        <v>0</v>
      </c>
      <c r="I11" s="1147">
        <v>0</v>
      </c>
      <c r="J11" s="1147">
        <v>0</v>
      </c>
      <c r="K11" s="1147">
        <v>0</v>
      </c>
      <c r="L11" s="1147">
        <v>0</v>
      </c>
      <c r="M11" s="1147">
        <v>0</v>
      </c>
      <c r="N11" s="1147">
        <v>0</v>
      </c>
      <c r="O11" s="1148">
        <v>0</v>
      </c>
      <c r="P11" s="1565" t="e">
        <f>L11/E11</f>
        <v>#DIV/0!</v>
      </c>
    </row>
    <row r="12" spans="1:16" x14ac:dyDescent="0.25">
      <c r="A12" s="150">
        <v>2</v>
      </c>
      <c r="B12" s="628" t="s">
        <v>12</v>
      </c>
      <c r="C12" s="1144">
        <v>0</v>
      </c>
      <c r="D12" s="1144">
        <v>0</v>
      </c>
      <c r="E12" s="1144">
        <v>0</v>
      </c>
      <c r="F12" s="1144">
        <v>0</v>
      </c>
      <c r="G12" s="1144">
        <v>0</v>
      </c>
      <c r="H12" s="1144">
        <v>0</v>
      </c>
      <c r="I12" s="1144">
        <v>0</v>
      </c>
      <c r="J12" s="1144">
        <v>0</v>
      </c>
      <c r="K12" s="1144">
        <v>0</v>
      </c>
      <c r="L12" s="1144">
        <v>0</v>
      </c>
      <c r="M12" s="1144">
        <v>0</v>
      </c>
      <c r="N12" s="1144">
        <v>0</v>
      </c>
      <c r="O12" s="1150">
        <v>0</v>
      </c>
      <c r="P12" s="1566" t="e">
        <f t="shared" ref="P12:P26" si="0">L12/E12</f>
        <v>#DIV/0!</v>
      </c>
    </row>
    <row r="13" spans="1:16" x14ac:dyDescent="0.25">
      <c r="A13" s="150">
        <v>3</v>
      </c>
      <c r="B13" s="628" t="s">
        <v>14</v>
      </c>
      <c r="C13" s="1144">
        <v>1</v>
      </c>
      <c r="D13" s="1144">
        <v>2</v>
      </c>
      <c r="E13" s="1144">
        <v>1</v>
      </c>
      <c r="F13" s="1144">
        <v>0</v>
      </c>
      <c r="G13" s="1144">
        <v>3</v>
      </c>
      <c r="H13" s="1144">
        <v>0</v>
      </c>
      <c r="I13" s="1144">
        <v>0</v>
      </c>
      <c r="J13" s="1144">
        <v>1</v>
      </c>
      <c r="K13" s="1144">
        <v>0</v>
      </c>
      <c r="L13" s="1144">
        <v>0</v>
      </c>
      <c r="M13" s="1144">
        <v>0</v>
      </c>
      <c r="N13" s="1144">
        <v>0</v>
      </c>
      <c r="O13" s="1150">
        <v>2</v>
      </c>
      <c r="P13" s="1566">
        <f t="shared" si="0"/>
        <v>0</v>
      </c>
    </row>
    <row r="14" spans="1:16" x14ac:dyDescent="0.25">
      <c r="A14" s="150">
        <v>4</v>
      </c>
      <c r="B14" s="628" t="s">
        <v>15</v>
      </c>
      <c r="C14" s="1144">
        <v>0</v>
      </c>
      <c r="D14" s="1144">
        <v>5</v>
      </c>
      <c r="E14" s="1144">
        <v>2</v>
      </c>
      <c r="F14" s="1144">
        <v>2</v>
      </c>
      <c r="G14" s="1144">
        <v>3</v>
      </c>
      <c r="H14" s="1144">
        <v>0</v>
      </c>
      <c r="I14" s="1144">
        <v>0</v>
      </c>
      <c r="J14" s="1144">
        <v>1</v>
      </c>
      <c r="K14" s="1144">
        <v>0</v>
      </c>
      <c r="L14" s="1144">
        <v>2</v>
      </c>
      <c r="M14" s="1144">
        <v>0</v>
      </c>
      <c r="N14" s="1144">
        <v>1</v>
      </c>
      <c r="O14" s="1150">
        <v>2</v>
      </c>
      <c r="P14" s="1566">
        <f t="shared" si="0"/>
        <v>1</v>
      </c>
    </row>
    <row r="15" spans="1:16" x14ac:dyDescent="0.25">
      <c r="A15" s="150">
        <v>5</v>
      </c>
      <c r="B15" s="628" t="s">
        <v>16</v>
      </c>
      <c r="C15" s="1144">
        <v>0</v>
      </c>
      <c r="D15" s="1144">
        <v>1</v>
      </c>
      <c r="E15" s="1144">
        <v>0</v>
      </c>
      <c r="F15" s="1144">
        <v>0</v>
      </c>
      <c r="G15" s="1144">
        <v>0</v>
      </c>
      <c r="H15" s="1144">
        <v>0</v>
      </c>
      <c r="I15" s="1144">
        <v>0</v>
      </c>
      <c r="J15" s="1144">
        <v>0</v>
      </c>
      <c r="K15" s="1144">
        <v>0</v>
      </c>
      <c r="L15" s="1144">
        <v>0</v>
      </c>
      <c r="M15" s="1144">
        <v>0</v>
      </c>
      <c r="N15" s="1144">
        <v>0</v>
      </c>
      <c r="O15" s="1150">
        <v>0</v>
      </c>
      <c r="P15" s="1566" t="e">
        <f t="shared" si="0"/>
        <v>#DIV/0!</v>
      </c>
    </row>
    <row r="16" spans="1:16" x14ac:dyDescent="0.25">
      <c r="A16" s="150">
        <v>6</v>
      </c>
      <c r="B16" s="628" t="s">
        <v>17</v>
      </c>
      <c r="C16" s="1144">
        <v>0</v>
      </c>
      <c r="D16" s="1144">
        <v>1</v>
      </c>
      <c r="E16" s="1144">
        <v>1</v>
      </c>
      <c r="F16" s="1144">
        <v>1</v>
      </c>
      <c r="G16" s="1144">
        <v>0</v>
      </c>
      <c r="H16" s="1144">
        <v>0</v>
      </c>
      <c r="I16" s="1144">
        <v>0</v>
      </c>
      <c r="J16" s="1144">
        <v>0</v>
      </c>
      <c r="K16" s="1144">
        <v>0</v>
      </c>
      <c r="L16" s="1144">
        <v>1</v>
      </c>
      <c r="M16" s="1144">
        <v>0</v>
      </c>
      <c r="N16" s="1144">
        <v>0</v>
      </c>
      <c r="O16" s="1150">
        <v>0</v>
      </c>
      <c r="P16" s="1566">
        <f t="shared" si="0"/>
        <v>1</v>
      </c>
    </row>
    <row r="17" spans="1:16" x14ac:dyDescent="0.25">
      <c r="A17" s="150">
        <v>7</v>
      </c>
      <c r="B17" s="628" t="s">
        <v>18</v>
      </c>
      <c r="C17" s="1144">
        <v>0</v>
      </c>
      <c r="D17" s="1144">
        <v>0</v>
      </c>
      <c r="E17" s="1144">
        <v>0</v>
      </c>
      <c r="F17" s="1144">
        <v>0</v>
      </c>
      <c r="G17" s="1144">
        <v>0</v>
      </c>
      <c r="H17" s="1144">
        <v>0</v>
      </c>
      <c r="I17" s="1144">
        <v>0</v>
      </c>
      <c r="J17" s="1144">
        <v>0</v>
      </c>
      <c r="K17" s="1144">
        <v>0</v>
      </c>
      <c r="L17" s="1144">
        <v>0</v>
      </c>
      <c r="M17" s="1144">
        <v>0</v>
      </c>
      <c r="N17" s="1144">
        <v>0</v>
      </c>
      <c r="O17" s="1150">
        <v>0</v>
      </c>
      <c r="P17" s="1566" t="e">
        <f t="shared" si="0"/>
        <v>#DIV/0!</v>
      </c>
    </row>
    <row r="18" spans="1:16" x14ac:dyDescent="0.25">
      <c r="A18" s="150">
        <v>8</v>
      </c>
      <c r="B18" s="628" t="s">
        <v>19</v>
      </c>
      <c r="C18" s="1144">
        <v>0</v>
      </c>
      <c r="D18" s="1144">
        <v>1</v>
      </c>
      <c r="E18" s="1144">
        <v>0</v>
      </c>
      <c r="F18" s="1144">
        <v>0</v>
      </c>
      <c r="G18" s="1144">
        <v>0</v>
      </c>
      <c r="H18" s="1144">
        <v>0</v>
      </c>
      <c r="I18" s="1144">
        <v>0</v>
      </c>
      <c r="J18" s="1144">
        <v>0</v>
      </c>
      <c r="K18" s="1144">
        <v>0</v>
      </c>
      <c r="L18" s="1144">
        <v>0</v>
      </c>
      <c r="M18" s="1144">
        <v>1</v>
      </c>
      <c r="N18" s="1144">
        <v>0</v>
      </c>
      <c r="O18" s="1150">
        <v>0</v>
      </c>
      <c r="P18" s="1566" t="e">
        <f t="shared" si="0"/>
        <v>#DIV/0!</v>
      </c>
    </row>
    <row r="19" spans="1:16" x14ac:dyDescent="0.25">
      <c r="A19" s="150">
        <v>9</v>
      </c>
      <c r="B19" s="628" t="s">
        <v>20</v>
      </c>
      <c r="C19" s="1144">
        <v>1</v>
      </c>
      <c r="D19" s="1144">
        <v>3</v>
      </c>
      <c r="E19" s="1144">
        <v>2</v>
      </c>
      <c r="F19" s="1144">
        <v>0</v>
      </c>
      <c r="G19" s="1144">
        <v>2</v>
      </c>
      <c r="H19" s="1144">
        <v>0</v>
      </c>
      <c r="I19" s="1144">
        <v>1</v>
      </c>
      <c r="J19" s="1144">
        <v>1</v>
      </c>
      <c r="K19" s="1144">
        <v>0</v>
      </c>
      <c r="L19" s="1144">
        <v>0</v>
      </c>
      <c r="M19" s="1144">
        <v>2</v>
      </c>
      <c r="N19" s="1144">
        <v>0</v>
      </c>
      <c r="O19" s="1150">
        <v>0</v>
      </c>
      <c r="P19" s="1566">
        <f t="shared" si="0"/>
        <v>0</v>
      </c>
    </row>
    <row r="20" spans="1:16" x14ac:dyDescent="0.25">
      <c r="A20" s="150">
        <v>10</v>
      </c>
      <c r="B20" s="628" t="s">
        <v>21</v>
      </c>
      <c r="C20" s="1144">
        <v>1</v>
      </c>
      <c r="D20" s="1144">
        <v>3</v>
      </c>
      <c r="E20" s="1144">
        <v>1</v>
      </c>
      <c r="F20" s="1144">
        <v>1</v>
      </c>
      <c r="G20" s="1144">
        <v>1</v>
      </c>
      <c r="H20" s="1144">
        <v>0</v>
      </c>
      <c r="I20" s="1144">
        <v>0</v>
      </c>
      <c r="J20" s="1144">
        <v>1</v>
      </c>
      <c r="K20" s="1144">
        <v>0</v>
      </c>
      <c r="L20" s="1144">
        <v>1</v>
      </c>
      <c r="M20" s="1144">
        <v>1</v>
      </c>
      <c r="N20" s="1144">
        <v>1</v>
      </c>
      <c r="O20" s="1150">
        <v>0</v>
      </c>
      <c r="P20" s="1566">
        <f t="shared" si="0"/>
        <v>1</v>
      </c>
    </row>
    <row r="21" spans="1:16" x14ac:dyDescent="0.25">
      <c r="A21" s="150">
        <v>11</v>
      </c>
      <c r="B21" s="628" t="s">
        <v>22</v>
      </c>
      <c r="C21" s="1144">
        <v>1</v>
      </c>
      <c r="D21" s="1144">
        <v>2</v>
      </c>
      <c r="E21" s="1144">
        <v>0</v>
      </c>
      <c r="F21" s="1144">
        <v>0</v>
      </c>
      <c r="G21" s="1144">
        <v>1</v>
      </c>
      <c r="H21" s="1144">
        <v>0</v>
      </c>
      <c r="I21" s="1144">
        <v>0</v>
      </c>
      <c r="J21" s="1144">
        <v>0</v>
      </c>
      <c r="K21" s="1144">
        <v>0</v>
      </c>
      <c r="L21" s="1144">
        <v>0</v>
      </c>
      <c r="M21" s="1144">
        <v>0</v>
      </c>
      <c r="N21" s="1144">
        <v>0</v>
      </c>
      <c r="O21" s="1150">
        <v>1</v>
      </c>
      <c r="P21" s="1566" t="e">
        <f t="shared" si="0"/>
        <v>#DIV/0!</v>
      </c>
    </row>
    <row r="22" spans="1:16" x14ac:dyDescent="0.25">
      <c r="A22" s="150">
        <v>12</v>
      </c>
      <c r="B22" s="628" t="s">
        <v>23</v>
      </c>
      <c r="C22" s="1144">
        <v>0</v>
      </c>
      <c r="D22" s="1144">
        <v>0</v>
      </c>
      <c r="E22" s="1144">
        <v>0</v>
      </c>
      <c r="F22" s="1144">
        <v>0</v>
      </c>
      <c r="G22" s="1144">
        <v>0</v>
      </c>
      <c r="H22" s="1144">
        <v>0</v>
      </c>
      <c r="I22" s="1144">
        <v>0</v>
      </c>
      <c r="J22" s="1144">
        <v>0</v>
      </c>
      <c r="K22" s="1144">
        <v>0</v>
      </c>
      <c r="L22" s="1144">
        <v>0</v>
      </c>
      <c r="M22" s="1144">
        <v>0</v>
      </c>
      <c r="N22" s="1144">
        <v>0</v>
      </c>
      <c r="O22" s="1150">
        <v>0</v>
      </c>
      <c r="P22" s="1566" t="e">
        <f t="shared" si="0"/>
        <v>#DIV/0!</v>
      </c>
    </row>
    <row r="23" spans="1:16" x14ac:dyDescent="0.25">
      <c r="A23" s="150">
        <v>13</v>
      </c>
      <c r="B23" s="628" t="s">
        <v>24</v>
      </c>
      <c r="C23" s="1144">
        <v>4</v>
      </c>
      <c r="D23" s="1144">
        <v>1</v>
      </c>
      <c r="E23" s="1144">
        <v>4</v>
      </c>
      <c r="F23" s="1144">
        <v>2</v>
      </c>
      <c r="G23" s="1144">
        <v>3</v>
      </c>
      <c r="H23" s="1144">
        <v>0</v>
      </c>
      <c r="I23" s="1144">
        <v>0</v>
      </c>
      <c r="J23" s="1144">
        <v>1</v>
      </c>
      <c r="K23" s="1144">
        <v>1</v>
      </c>
      <c r="L23" s="1144">
        <v>3</v>
      </c>
      <c r="M23" s="1144">
        <v>0</v>
      </c>
      <c r="N23" s="1144">
        <v>0</v>
      </c>
      <c r="O23" s="1150">
        <v>1</v>
      </c>
      <c r="P23" s="1566">
        <f t="shared" si="0"/>
        <v>0.75</v>
      </c>
    </row>
    <row r="24" spans="1:16" x14ac:dyDescent="0.25">
      <c r="A24" s="150">
        <v>14</v>
      </c>
      <c r="B24" s="628" t="s">
        <v>25</v>
      </c>
      <c r="C24" s="1144">
        <v>0</v>
      </c>
      <c r="D24" s="1144">
        <v>8</v>
      </c>
      <c r="E24" s="1144">
        <v>4</v>
      </c>
      <c r="F24" s="1144">
        <v>4</v>
      </c>
      <c r="G24" s="1144">
        <v>2</v>
      </c>
      <c r="H24" s="1144">
        <v>0</v>
      </c>
      <c r="I24" s="1144">
        <v>0</v>
      </c>
      <c r="J24" s="1144">
        <v>0</v>
      </c>
      <c r="K24" s="1144">
        <v>0</v>
      </c>
      <c r="L24" s="1144">
        <v>4</v>
      </c>
      <c r="M24" s="1144">
        <v>2</v>
      </c>
      <c r="N24" s="1144">
        <v>0</v>
      </c>
      <c r="O24" s="1150">
        <v>2</v>
      </c>
      <c r="P24" s="1566">
        <f t="shared" si="0"/>
        <v>1</v>
      </c>
    </row>
    <row r="25" spans="1:16" ht="13.8" thickBot="1" x14ac:dyDescent="0.3">
      <c r="A25" s="151">
        <v>15</v>
      </c>
      <c r="B25" s="629" t="s">
        <v>26</v>
      </c>
      <c r="C25" s="1152">
        <v>1</v>
      </c>
      <c r="D25" s="1152">
        <v>2</v>
      </c>
      <c r="E25" s="1152">
        <v>3</v>
      </c>
      <c r="F25" s="1152">
        <v>2</v>
      </c>
      <c r="G25" s="1152">
        <v>1</v>
      </c>
      <c r="H25" s="1152">
        <v>0</v>
      </c>
      <c r="I25" s="1152">
        <v>0</v>
      </c>
      <c r="J25" s="1152">
        <v>1</v>
      </c>
      <c r="K25" s="1152">
        <v>0</v>
      </c>
      <c r="L25" s="1152">
        <v>2</v>
      </c>
      <c r="M25" s="1152">
        <v>0</v>
      </c>
      <c r="N25" s="1152">
        <v>0</v>
      </c>
      <c r="O25" s="1153">
        <v>0</v>
      </c>
      <c r="P25" s="1567">
        <f t="shared" si="0"/>
        <v>0.66666666666666663</v>
      </c>
    </row>
    <row r="26" spans="1:16" ht="13.8" thickBot="1" x14ac:dyDescent="0.3">
      <c r="A26" s="1610"/>
      <c r="B26" s="1611" t="s">
        <v>570</v>
      </c>
      <c r="C26" s="1143">
        <f>SUM(C11:C25)</f>
        <v>9</v>
      </c>
      <c r="D26" s="1143">
        <f t="shared" ref="D26:O26" si="1">SUM(D11:D25)</f>
        <v>29</v>
      </c>
      <c r="E26" s="1143">
        <f t="shared" si="1"/>
        <v>18</v>
      </c>
      <c r="F26" s="1143">
        <f t="shared" si="1"/>
        <v>12</v>
      </c>
      <c r="G26" s="1143">
        <f t="shared" si="1"/>
        <v>16</v>
      </c>
      <c r="H26" s="1143">
        <f t="shared" si="1"/>
        <v>0</v>
      </c>
      <c r="I26" s="1143">
        <f t="shared" si="1"/>
        <v>1</v>
      </c>
      <c r="J26" s="1143">
        <f t="shared" si="1"/>
        <v>6</v>
      </c>
      <c r="K26" s="1143">
        <f t="shared" si="1"/>
        <v>1</v>
      </c>
      <c r="L26" s="1143">
        <f t="shared" si="1"/>
        <v>13</v>
      </c>
      <c r="M26" s="1143">
        <f t="shared" si="1"/>
        <v>6</v>
      </c>
      <c r="N26" s="1143">
        <f t="shared" si="1"/>
        <v>2</v>
      </c>
      <c r="O26" s="1143">
        <f t="shared" si="1"/>
        <v>8</v>
      </c>
      <c r="P26" s="1607">
        <f t="shared" si="0"/>
        <v>0.72222222222222221</v>
      </c>
    </row>
    <row r="27" spans="1:16" x14ac:dyDescent="0.25">
      <c r="A27" t="s">
        <v>625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6"/>
  <dimension ref="A2:I46"/>
  <sheetViews>
    <sheetView showGridLines="0" zoomScaleNormal="100" workbookViewId="0">
      <selection activeCell="K9" sqref="K9"/>
    </sheetView>
  </sheetViews>
  <sheetFormatPr baseColWidth="10" defaultColWidth="11.44140625" defaultRowHeight="13.2" x14ac:dyDescent="0.25"/>
  <cols>
    <col min="1" max="1" width="5.109375" customWidth="1"/>
    <col min="2" max="2" width="23.44140625" customWidth="1"/>
    <col min="3" max="3" width="21" customWidth="1"/>
    <col min="4" max="4" width="16.44140625" customWidth="1"/>
  </cols>
  <sheetData>
    <row r="2" spans="1:9" x14ac:dyDescent="0.25">
      <c r="A2" s="129" t="s">
        <v>0</v>
      </c>
    </row>
    <row r="3" spans="1:9" x14ac:dyDescent="0.25">
      <c r="A3" t="str">
        <f>A6</f>
        <v>Tabell 1 - 16 - B - Psykologer i bydelen 1)</v>
      </c>
    </row>
    <row r="6" spans="1:9" ht="13.8" thickBot="1" x14ac:dyDescent="0.3">
      <c r="A6" s="6" t="s">
        <v>39</v>
      </c>
    </row>
    <row r="7" spans="1:9" ht="13.8" thickBot="1" x14ac:dyDescent="0.3">
      <c r="A7" s="622"/>
      <c r="B7" s="623"/>
      <c r="C7" s="630" t="s">
        <v>2</v>
      </c>
      <c r="D7" s="630" t="s">
        <v>3</v>
      </c>
      <c r="F7" s="686"/>
      <c r="G7" s="686"/>
    </row>
    <row r="8" spans="1:9" ht="13.8" thickBot="1" x14ac:dyDescent="0.3">
      <c r="A8" s="624" t="s">
        <v>4</v>
      </c>
      <c r="B8" s="135" t="s">
        <v>5</v>
      </c>
      <c r="C8" s="631" t="s">
        <v>40</v>
      </c>
      <c r="D8" s="631" t="s">
        <v>40</v>
      </c>
      <c r="F8" s="1323"/>
      <c r="G8" s="1323"/>
    </row>
    <row r="9" spans="1:9" x14ac:dyDescent="0.25">
      <c r="A9" s="145">
        <v>1</v>
      </c>
      <c r="B9" s="146" t="s">
        <v>11</v>
      </c>
      <c r="C9" s="1320">
        <v>9</v>
      </c>
      <c r="D9" s="1320">
        <v>13</v>
      </c>
      <c r="F9" s="1286"/>
      <c r="G9" s="1286"/>
      <c r="H9" s="687"/>
      <c r="I9" s="687"/>
    </row>
    <row r="10" spans="1:9" x14ac:dyDescent="0.25">
      <c r="A10" s="142">
        <v>2</v>
      </c>
      <c r="B10" s="143" t="s">
        <v>12</v>
      </c>
      <c r="C10" s="1321">
        <v>3</v>
      </c>
      <c r="D10" s="1321">
        <v>3</v>
      </c>
      <c r="F10" s="1286"/>
      <c r="G10" s="1286"/>
      <c r="H10" s="687"/>
      <c r="I10" s="687"/>
    </row>
    <row r="11" spans="1:9" x14ac:dyDescent="0.25">
      <c r="A11" s="142">
        <v>3</v>
      </c>
      <c r="B11" s="143" t="s">
        <v>14</v>
      </c>
      <c r="C11" s="1321">
        <v>3</v>
      </c>
      <c r="D11" s="1321">
        <v>3</v>
      </c>
      <c r="F11" s="1286"/>
      <c r="G11" s="1286"/>
      <c r="H11" s="687"/>
      <c r="I11" s="687"/>
    </row>
    <row r="12" spans="1:9" x14ac:dyDescent="0.25">
      <c r="A12" s="142">
        <v>4</v>
      </c>
      <c r="B12" s="143" t="s">
        <v>15</v>
      </c>
      <c r="C12" s="1321">
        <v>3</v>
      </c>
      <c r="D12" s="1321">
        <v>3</v>
      </c>
      <c r="F12" s="1286"/>
      <c r="G12" s="1286"/>
      <c r="H12" s="687"/>
      <c r="I12" s="687"/>
    </row>
    <row r="13" spans="1:9" x14ac:dyDescent="0.25">
      <c r="A13" s="142">
        <v>5</v>
      </c>
      <c r="B13" s="143" t="s">
        <v>16</v>
      </c>
      <c r="C13" s="1321">
        <v>6.4</v>
      </c>
      <c r="D13" s="1321">
        <v>9</v>
      </c>
      <c r="F13" s="1286"/>
      <c r="G13" s="1286"/>
      <c r="H13" s="687"/>
      <c r="I13" s="687"/>
    </row>
    <row r="14" spans="1:9" x14ac:dyDescent="0.25">
      <c r="A14" s="142">
        <v>6</v>
      </c>
      <c r="B14" s="143" t="s">
        <v>17</v>
      </c>
      <c r="C14" s="1321">
        <v>3</v>
      </c>
      <c r="D14" s="1321">
        <v>3</v>
      </c>
      <c r="F14" s="1286"/>
      <c r="G14" s="1286"/>
      <c r="H14" s="687"/>
      <c r="I14" s="687"/>
    </row>
    <row r="15" spans="1:9" x14ac:dyDescent="0.25">
      <c r="A15" s="142">
        <v>7</v>
      </c>
      <c r="B15" s="143" t="s">
        <v>18</v>
      </c>
      <c r="C15" s="1321">
        <v>3</v>
      </c>
      <c r="D15" s="1321">
        <v>3</v>
      </c>
      <c r="F15" s="1286"/>
      <c r="G15" s="1286"/>
      <c r="H15" s="687"/>
      <c r="I15" s="687"/>
    </row>
    <row r="16" spans="1:9" x14ac:dyDescent="0.25">
      <c r="A16" s="142">
        <v>8</v>
      </c>
      <c r="B16" s="143" t="s">
        <v>19</v>
      </c>
      <c r="C16" s="1321">
        <v>5</v>
      </c>
      <c r="D16" s="1321">
        <v>5</v>
      </c>
      <c r="F16" s="1286"/>
      <c r="G16" s="1286"/>
      <c r="H16" s="687"/>
      <c r="I16" s="687"/>
    </row>
    <row r="17" spans="1:9" x14ac:dyDescent="0.25">
      <c r="A17" s="142">
        <v>9</v>
      </c>
      <c r="B17" s="143" t="s">
        <v>20</v>
      </c>
      <c r="C17" s="1321">
        <v>4</v>
      </c>
      <c r="D17" s="1321">
        <v>4</v>
      </c>
      <c r="F17" s="1286"/>
      <c r="G17" s="1286"/>
      <c r="H17" s="687"/>
      <c r="I17" s="687"/>
    </row>
    <row r="18" spans="1:9" x14ac:dyDescent="0.25">
      <c r="A18" s="142">
        <v>10</v>
      </c>
      <c r="B18" s="143" t="s">
        <v>21</v>
      </c>
      <c r="C18" s="1321">
        <v>5</v>
      </c>
      <c r="D18" s="1321">
        <v>5</v>
      </c>
      <c r="F18" s="1286"/>
      <c r="G18" s="1286"/>
      <c r="H18" s="687"/>
      <c r="I18" s="687"/>
    </row>
    <row r="19" spans="1:9" x14ac:dyDescent="0.25">
      <c r="A19" s="142">
        <v>11</v>
      </c>
      <c r="B19" s="143" t="s">
        <v>22</v>
      </c>
      <c r="C19" s="1321">
        <v>10</v>
      </c>
      <c r="D19" s="1321">
        <v>10</v>
      </c>
      <c r="F19" s="1286"/>
      <c r="G19" s="1286"/>
      <c r="H19" s="687"/>
      <c r="I19" s="687"/>
    </row>
    <row r="20" spans="1:9" x14ac:dyDescent="0.25">
      <c r="A20" s="142">
        <v>12</v>
      </c>
      <c r="B20" s="143" t="s">
        <v>23</v>
      </c>
      <c r="C20" s="1321">
        <v>6.6</v>
      </c>
      <c r="D20" s="1321">
        <v>7</v>
      </c>
      <c r="F20" s="1286"/>
      <c r="G20" s="1286"/>
      <c r="H20" s="687"/>
      <c r="I20" s="687"/>
    </row>
    <row r="21" spans="1:9" x14ac:dyDescent="0.25">
      <c r="A21" s="142">
        <v>13</v>
      </c>
      <c r="B21" s="143" t="s">
        <v>24</v>
      </c>
      <c r="C21" s="1321">
        <v>7.5</v>
      </c>
      <c r="D21" s="1321">
        <v>8</v>
      </c>
      <c r="F21" s="1286"/>
      <c r="G21" s="1286"/>
      <c r="H21" s="687"/>
      <c r="I21" s="687"/>
    </row>
    <row r="22" spans="1:9" x14ac:dyDescent="0.25">
      <c r="A22" s="142">
        <v>14</v>
      </c>
      <c r="B22" s="143" t="s">
        <v>25</v>
      </c>
      <c r="C22" s="1321">
        <v>8.5</v>
      </c>
      <c r="D22" s="1321">
        <v>9</v>
      </c>
      <c r="F22" s="1286"/>
      <c r="G22" s="1286"/>
      <c r="H22" s="687"/>
      <c r="I22" s="687"/>
    </row>
    <row r="23" spans="1:9" ht="13.8" thickBot="1" x14ac:dyDescent="0.3">
      <c r="A23" s="147">
        <v>15</v>
      </c>
      <c r="B23" s="148" t="s">
        <v>26</v>
      </c>
      <c r="C23" s="1322">
        <v>6</v>
      </c>
      <c r="D23" s="1322">
        <v>6</v>
      </c>
      <c r="F23" s="1286"/>
      <c r="G23" s="1286"/>
      <c r="H23" s="687"/>
      <c r="I23" s="687"/>
    </row>
    <row r="24" spans="1:9" x14ac:dyDescent="0.25">
      <c r="A24" s="647"/>
      <c r="B24" s="648" t="s">
        <v>573</v>
      </c>
      <c r="C24" s="1035">
        <f>SUM(C9:C23)</f>
        <v>83</v>
      </c>
      <c r="D24" s="1036">
        <f t="shared" ref="D24" si="0">SUM(D9:D23)</f>
        <v>91</v>
      </c>
      <c r="F24" s="1325" t="s">
        <v>574</v>
      </c>
      <c r="G24" s="1324"/>
      <c r="H24" s="687"/>
      <c r="I24" s="687"/>
    </row>
    <row r="25" spans="1:9" x14ac:dyDescent="0.25">
      <c r="A25" s="614"/>
      <c r="B25" s="751" t="s">
        <v>481</v>
      </c>
      <c r="C25" s="942">
        <v>83</v>
      </c>
      <c r="D25" s="836">
        <v>91</v>
      </c>
    </row>
    <row r="26" spans="1:9" x14ac:dyDescent="0.25">
      <c r="A26" s="614"/>
      <c r="B26" s="751" t="s">
        <v>41</v>
      </c>
      <c r="C26" s="942">
        <v>76.8</v>
      </c>
      <c r="D26" s="836">
        <v>81</v>
      </c>
    </row>
    <row r="27" spans="1:9" x14ac:dyDescent="0.25">
      <c r="A27" s="614"/>
      <c r="B27" s="751" t="s">
        <v>42</v>
      </c>
      <c r="C27" s="942">
        <v>70.099999999999994</v>
      </c>
      <c r="D27" s="836">
        <v>76</v>
      </c>
    </row>
    <row r="28" spans="1:9" x14ac:dyDescent="0.25">
      <c r="A28" s="614"/>
      <c r="B28" s="751" t="s">
        <v>43</v>
      </c>
      <c r="C28" s="942">
        <v>66.199999999999989</v>
      </c>
      <c r="D28" s="836">
        <v>71</v>
      </c>
    </row>
    <row r="29" spans="1:9" x14ac:dyDescent="0.25">
      <c r="A29" s="614"/>
      <c r="B29" s="751" t="s">
        <v>44</v>
      </c>
      <c r="C29" s="942">
        <v>52.2</v>
      </c>
      <c r="D29" s="836">
        <v>56.5</v>
      </c>
    </row>
    <row r="30" spans="1:9" x14ac:dyDescent="0.25">
      <c r="A30" s="614"/>
      <c r="B30" s="751" t="s">
        <v>45</v>
      </c>
      <c r="C30" s="942">
        <v>61.5</v>
      </c>
      <c r="D30" s="836">
        <v>63.4</v>
      </c>
    </row>
    <row r="31" spans="1:9" x14ac:dyDescent="0.25">
      <c r="A31" s="614"/>
      <c r="B31" s="751" t="s">
        <v>46</v>
      </c>
      <c r="C31" s="942">
        <v>60.7</v>
      </c>
      <c r="D31" s="836">
        <v>67</v>
      </c>
    </row>
    <row r="32" spans="1:9" x14ac:dyDescent="0.25">
      <c r="A32" s="614"/>
      <c r="B32" s="751" t="s">
        <v>47</v>
      </c>
      <c r="C32" s="942">
        <v>44.9</v>
      </c>
      <c r="D32" s="836">
        <v>56.5</v>
      </c>
    </row>
    <row r="33" spans="1:4" x14ac:dyDescent="0.25">
      <c r="A33" s="150"/>
      <c r="B33" s="628" t="s">
        <v>36</v>
      </c>
      <c r="C33" s="943">
        <v>47</v>
      </c>
      <c r="D33" s="945">
        <v>52</v>
      </c>
    </row>
    <row r="34" spans="1:4" ht="13.8" thickBot="1" x14ac:dyDescent="0.3">
      <c r="A34" s="151"/>
      <c r="B34" s="629" t="s">
        <v>37</v>
      </c>
      <c r="C34" s="944">
        <v>40.4</v>
      </c>
      <c r="D34" s="946">
        <v>43</v>
      </c>
    </row>
    <row r="35" spans="1:4" x14ac:dyDescent="0.25">
      <c r="A35" s="626" t="s">
        <v>48</v>
      </c>
    </row>
    <row r="46" spans="1:4" x14ac:dyDescent="0.25">
      <c r="C46" t="s">
        <v>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977-BD92-4BDA-933D-BF2D3386BE23}">
  <dimension ref="A1:P27"/>
  <sheetViews>
    <sheetView showGridLines="0" workbookViewId="0">
      <selection activeCell="B26" sqref="B26"/>
    </sheetView>
  </sheetViews>
  <sheetFormatPr baseColWidth="10" defaultRowHeight="13.2" x14ac:dyDescent="0.25"/>
  <cols>
    <col min="2" max="2" width="29.109375" customWidth="1"/>
    <col min="5" max="5" width="13" customWidth="1"/>
    <col min="6" max="6" width="13.33203125" customWidth="1"/>
    <col min="10" max="10" width="13.5546875" customWidth="1"/>
  </cols>
  <sheetData>
    <row r="1" spans="1:16" x14ac:dyDescent="0.25">
      <c r="A1" s="1141" t="s">
        <v>100</v>
      </c>
      <c r="B1" s="1141"/>
    </row>
    <row r="3" spans="1:16" x14ac:dyDescent="0.25">
      <c r="A3" t="s">
        <v>0</v>
      </c>
    </row>
    <row r="4" spans="1:16" x14ac:dyDescent="0.25">
      <c r="A4" t="str">
        <f>A7</f>
        <v>Tabell 3-7-D</v>
      </c>
      <c r="B4" t="str">
        <f>A8</f>
        <v xml:space="preserve">Klager på vedtak om praktisk bistand - opplæring i daglige gjøremål </v>
      </c>
    </row>
    <row r="7" spans="1:16" x14ac:dyDescent="0.25">
      <c r="A7" s="100" t="s">
        <v>497</v>
      </c>
    </row>
    <row r="8" spans="1:16" x14ac:dyDescent="0.25">
      <c r="A8" s="100" t="s">
        <v>498</v>
      </c>
    </row>
    <row r="9" spans="1:16" ht="13.8" thickBot="1" x14ac:dyDescent="0.3"/>
    <row r="10" spans="1:16" ht="159" thickBot="1" x14ac:dyDescent="0.3">
      <c r="A10" s="994" t="s">
        <v>51</v>
      </c>
      <c r="B10" s="1137" t="s">
        <v>5</v>
      </c>
      <c r="C10" s="1142" t="s">
        <v>629</v>
      </c>
      <c r="D10" s="1142" t="s">
        <v>630</v>
      </c>
      <c r="E10" s="1142" t="s">
        <v>596</v>
      </c>
      <c r="F10" s="1142" t="s">
        <v>490</v>
      </c>
      <c r="G10" s="1142" t="s">
        <v>491</v>
      </c>
      <c r="H10" s="1142" t="s">
        <v>597</v>
      </c>
      <c r="I10" s="1142" t="s">
        <v>598</v>
      </c>
      <c r="J10" s="1142" t="s">
        <v>599</v>
      </c>
      <c r="K10" s="1142" t="s">
        <v>492</v>
      </c>
      <c r="L10" s="1142" t="s">
        <v>493</v>
      </c>
      <c r="M10" s="1142" t="s">
        <v>499</v>
      </c>
      <c r="N10" s="1142" t="s">
        <v>500</v>
      </c>
      <c r="O10" s="1568" t="s">
        <v>501</v>
      </c>
      <c r="P10" s="1560" t="s">
        <v>626</v>
      </c>
    </row>
    <row r="11" spans="1:16" x14ac:dyDescent="0.25">
      <c r="A11" s="1136">
        <v>1</v>
      </c>
      <c r="B11" s="751" t="s">
        <v>11</v>
      </c>
      <c r="C11" s="1146">
        <v>0</v>
      </c>
      <c r="D11" s="1147">
        <v>1</v>
      </c>
      <c r="E11" s="1147">
        <v>0</v>
      </c>
      <c r="F11" s="1147">
        <v>0</v>
      </c>
      <c r="G11" s="1147">
        <v>1</v>
      </c>
      <c r="H11" s="1147">
        <v>0</v>
      </c>
      <c r="I11" s="1147">
        <v>0</v>
      </c>
      <c r="J11" s="1147">
        <v>0</v>
      </c>
      <c r="K11" s="1147">
        <v>0</v>
      </c>
      <c r="L11" s="1147">
        <v>0</v>
      </c>
      <c r="M11" s="1147">
        <v>0</v>
      </c>
      <c r="N11" s="1147">
        <v>0</v>
      </c>
      <c r="O11" s="1148">
        <v>1</v>
      </c>
      <c r="P11" s="1565" t="e">
        <f>L11/E11</f>
        <v>#DIV/0!</v>
      </c>
    </row>
    <row r="12" spans="1:16" x14ac:dyDescent="0.25">
      <c r="A12" s="1135">
        <v>2</v>
      </c>
      <c r="B12" s="628" t="s">
        <v>12</v>
      </c>
      <c r="C12" s="1149">
        <v>0</v>
      </c>
      <c r="D12" s="1144">
        <v>0</v>
      </c>
      <c r="E12" s="1144">
        <v>0</v>
      </c>
      <c r="F12" s="1144">
        <v>0</v>
      </c>
      <c r="G12" s="1144">
        <v>0</v>
      </c>
      <c r="H12" s="1144">
        <v>0</v>
      </c>
      <c r="I12" s="1144">
        <v>0</v>
      </c>
      <c r="J12" s="1144">
        <v>0</v>
      </c>
      <c r="K12" s="1144">
        <v>0</v>
      </c>
      <c r="L12" s="1144">
        <v>0</v>
      </c>
      <c r="M12" s="1144">
        <v>0</v>
      </c>
      <c r="N12" s="1144">
        <v>0</v>
      </c>
      <c r="O12" s="1150">
        <v>0</v>
      </c>
      <c r="P12" s="1566" t="e">
        <f t="shared" ref="P12:P26" si="0">L12/E12</f>
        <v>#DIV/0!</v>
      </c>
    </row>
    <row r="13" spans="1:16" x14ac:dyDescent="0.25">
      <c r="A13" s="1135">
        <v>3</v>
      </c>
      <c r="B13" s="628" t="s">
        <v>14</v>
      </c>
      <c r="C13" s="1149">
        <v>0</v>
      </c>
      <c r="D13" s="1144">
        <v>1</v>
      </c>
      <c r="E13" s="1144">
        <v>0</v>
      </c>
      <c r="F13" s="1144">
        <v>0</v>
      </c>
      <c r="G13" s="1144">
        <v>0</v>
      </c>
      <c r="H13" s="1144">
        <v>0</v>
      </c>
      <c r="I13" s="1144">
        <v>0</v>
      </c>
      <c r="J13" s="1144">
        <v>0</v>
      </c>
      <c r="K13" s="1144">
        <v>0</v>
      </c>
      <c r="L13" s="1144">
        <v>0</v>
      </c>
      <c r="M13" s="1144">
        <v>1</v>
      </c>
      <c r="N13" s="1144">
        <v>0</v>
      </c>
      <c r="O13" s="1150">
        <v>0</v>
      </c>
      <c r="P13" s="1566" t="e">
        <f t="shared" si="0"/>
        <v>#DIV/0!</v>
      </c>
    </row>
    <row r="14" spans="1:16" x14ac:dyDescent="0.25">
      <c r="A14" s="1135">
        <v>4</v>
      </c>
      <c r="B14" s="628" t="s">
        <v>15</v>
      </c>
      <c r="C14" s="1149">
        <v>0</v>
      </c>
      <c r="D14" s="1144">
        <v>0</v>
      </c>
      <c r="E14" s="1144">
        <v>0</v>
      </c>
      <c r="F14" s="1144">
        <v>0</v>
      </c>
      <c r="G14" s="1144">
        <v>0</v>
      </c>
      <c r="H14" s="1144">
        <v>0</v>
      </c>
      <c r="I14" s="1144">
        <v>0</v>
      </c>
      <c r="J14" s="1144">
        <v>0</v>
      </c>
      <c r="K14" s="1144">
        <v>0</v>
      </c>
      <c r="L14" s="1144">
        <v>0</v>
      </c>
      <c r="M14" s="1144">
        <v>0</v>
      </c>
      <c r="N14" s="1144">
        <v>0</v>
      </c>
      <c r="O14" s="1150">
        <v>0</v>
      </c>
      <c r="P14" s="1566" t="e">
        <f t="shared" si="0"/>
        <v>#DIV/0!</v>
      </c>
    </row>
    <row r="15" spans="1:16" x14ac:dyDescent="0.25">
      <c r="A15" s="1135">
        <v>5</v>
      </c>
      <c r="B15" s="628" t="s">
        <v>16</v>
      </c>
      <c r="C15" s="1149">
        <v>0</v>
      </c>
      <c r="D15" s="1144">
        <v>0</v>
      </c>
      <c r="E15" s="1144">
        <v>0</v>
      </c>
      <c r="F15" s="1144">
        <v>0</v>
      </c>
      <c r="G15" s="1144">
        <v>0</v>
      </c>
      <c r="H15" s="1144">
        <v>0</v>
      </c>
      <c r="I15" s="1144">
        <v>0</v>
      </c>
      <c r="J15" s="1144">
        <v>0</v>
      </c>
      <c r="K15" s="1144">
        <v>0</v>
      </c>
      <c r="L15" s="1144">
        <v>0</v>
      </c>
      <c r="M15" s="1144">
        <v>0</v>
      </c>
      <c r="N15" s="1144">
        <v>0</v>
      </c>
      <c r="O15" s="1150">
        <v>0</v>
      </c>
      <c r="P15" s="1566" t="e">
        <f t="shared" si="0"/>
        <v>#DIV/0!</v>
      </c>
    </row>
    <row r="16" spans="1:16" x14ac:dyDescent="0.25">
      <c r="A16" s="1135">
        <v>6</v>
      </c>
      <c r="B16" s="628" t="s">
        <v>17</v>
      </c>
      <c r="C16" s="1149">
        <v>0</v>
      </c>
      <c r="D16" s="1144">
        <v>1</v>
      </c>
      <c r="E16" s="1144">
        <v>0</v>
      </c>
      <c r="F16" s="1144">
        <v>0</v>
      </c>
      <c r="G16" s="1144">
        <v>0</v>
      </c>
      <c r="H16" s="1144">
        <v>0</v>
      </c>
      <c r="I16" s="1144">
        <v>0</v>
      </c>
      <c r="J16" s="1144">
        <v>0</v>
      </c>
      <c r="K16" s="1144">
        <v>0</v>
      </c>
      <c r="L16" s="1144">
        <v>0</v>
      </c>
      <c r="M16" s="1144">
        <v>1</v>
      </c>
      <c r="N16" s="1144">
        <v>0</v>
      </c>
      <c r="O16" s="1150">
        <v>0</v>
      </c>
      <c r="P16" s="1566" t="e">
        <f t="shared" si="0"/>
        <v>#DIV/0!</v>
      </c>
    </row>
    <row r="17" spans="1:16" x14ac:dyDescent="0.25">
      <c r="A17" s="1135">
        <v>7</v>
      </c>
      <c r="B17" s="628" t="s">
        <v>18</v>
      </c>
      <c r="C17" s="1149">
        <v>1</v>
      </c>
      <c r="D17" s="1144">
        <v>0</v>
      </c>
      <c r="E17" s="1144">
        <v>1</v>
      </c>
      <c r="F17" s="1144">
        <v>1</v>
      </c>
      <c r="G17" s="1144">
        <v>0</v>
      </c>
      <c r="H17" s="1144">
        <v>0</v>
      </c>
      <c r="I17" s="1144">
        <v>0</v>
      </c>
      <c r="J17" s="1144">
        <v>0</v>
      </c>
      <c r="K17" s="1144">
        <v>0</v>
      </c>
      <c r="L17" s="1144">
        <v>1</v>
      </c>
      <c r="M17" s="1144">
        <v>0</v>
      </c>
      <c r="N17" s="1144">
        <v>0</v>
      </c>
      <c r="O17" s="1150">
        <v>0</v>
      </c>
      <c r="P17" s="1566">
        <f t="shared" si="0"/>
        <v>1</v>
      </c>
    </row>
    <row r="18" spans="1:16" x14ac:dyDescent="0.25">
      <c r="A18" s="1135">
        <v>8</v>
      </c>
      <c r="B18" s="628" t="s">
        <v>19</v>
      </c>
      <c r="C18" s="1149">
        <v>1</v>
      </c>
      <c r="D18" s="1144">
        <v>1</v>
      </c>
      <c r="E18" s="1144">
        <v>1</v>
      </c>
      <c r="F18" s="1144">
        <v>0</v>
      </c>
      <c r="G18" s="1144">
        <v>1</v>
      </c>
      <c r="H18" s="1144">
        <v>0</v>
      </c>
      <c r="I18" s="1144">
        <v>1</v>
      </c>
      <c r="J18" s="1144">
        <v>0</v>
      </c>
      <c r="K18" s="1144">
        <v>0</v>
      </c>
      <c r="L18" s="1144">
        <v>0</v>
      </c>
      <c r="M18" s="1144">
        <v>1</v>
      </c>
      <c r="N18" s="1144">
        <v>0</v>
      </c>
      <c r="O18" s="1150">
        <v>0</v>
      </c>
      <c r="P18" s="1566">
        <f t="shared" si="0"/>
        <v>0</v>
      </c>
    </row>
    <row r="19" spans="1:16" x14ac:dyDescent="0.25">
      <c r="A19" s="1135">
        <v>9</v>
      </c>
      <c r="B19" s="628" t="s">
        <v>20</v>
      </c>
      <c r="C19" s="1149">
        <v>1</v>
      </c>
      <c r="D19" s="1144">
        <v>0</v>
      </c>
      <c r="E19" s="1144">
        <v>1</v>
      </c>
      <c r="F19" s="1144">
        <v>0</v>
      </c>
      <c r="G19" s="1144">
        <v>1</v>
      </c>
      <c r="H19" s="1144">
        <v>0</v>
      </c>
      <c r="I19" s="1144">
        <v>1</v>
      </c>
      <c r="J19" s="1144">
        <v>0</v>
      </c>
      <c r="K19" s="1144">
        <v>0</v>
      </c>
      <c r="L19" s="1144">
        <v>0</v>
      </c>
      <c r="M19" s="1144">
        <v>0</v>
      </c>
      <c r="N19" s="1144">
        <v>0</v>
      </c>
      <c r="O19" s="1150">
        <v>0</v>
      </c>
      <c r="P19" s="1566">
        <f t="shared" si="0"/>
        <v>0</v>
      </c>
    </row>
    <row r="20" spans="1:16" x14ac:dyDescent="0.25">
      <c r="A20" s="1135">
        <v>10</v>
      </c>
      <c r="B20" s="628" t="s">
        <v>21</v>
      </c>
      <c r="C20" s="1149">
        <v>0</v>
      </c>
      <c r="D20" s="1144">
        <v>1</v>
      </c>
      <c r="E20" s="1144">
        <v>1</v>
      </c>
      <c r="F20" s="1144">
        <v>1</v>
      </c>
      <c r="G20" s="1144">
        <v>0</v>
      </c>
      <c r="H20" s="1144">
        <v>0</v>
      </c>
      <c r="I20" s="1144">
        <v>0</v>
      </c>
      <c r="J20" s="1144">
        <v>0</v>
      </c>
      <c r="K20" s="1144">
        <v>0</v>
      </c>
      <c r="L20" s="1144">
        <v>1</v>
      </c>
      <c r="M20" s="1144">
        <v>0</v>
      </c>
      <c r="N20" s="1144">
        <v>0</v>
      </c>
      <c r="O20" s="1150">
        <v>0</v>
      </c>
      <c r="P20" s="1566">
        <f t="shared" si="0"/>
        <v>1</v>
      </c>
    </row>
    <row r="21" spans="1:16" x14ac:dyDescent="0.25">
      <c r="A21" s="1135">
        <v>11</v>
      </c>
      <c r="B21" s="628" t="s">
        <v>22</v>
      </c>
      <c r="C21" s="1149">
        <v>0</v>
      </c>
      <c r="D21" s="1144">
        <v>2</v>
      </c>
      <c r="E21" s="1144">
        <v>0</v>
      </c>
      <c r="F21" s="1144">
        <v>0</v>
      </c>
      <c r="G21" s="1144">
        <v>0</v>
      </c>
      <c r="H21" s="1144">
        <v>0</v>
      </c>
      <c r="I21" s="1144">
        <v>0</v>
      </c>
      <c r="J21" s="1144">
        <v>0</v>
      </c>
      <c r="K21" s="1144">
        <v>0</v>
      </c>
      <c r="L21" s="1144">
        <v>0</v>
      </c>
      <c r="M21" s="1144">
        <v>2</v>
      </c>
      <c r="N21" s="1144">
        <v>0</v>
      </c>
      <c r="O21" s="1150">
        <v>0</v>
      </c>
      <c r="P21" s="1566" t="e">
        <f t="shared" si="0"/>
        <v>#DIV/0!</v>
      </c>
    </row>
    <row r="22" spans="1:16" x14ac:dyDescent="0.25">
      <c r="A22" s="1135">
        <v>12</v>
      </c>
      <c r="B22" s="628" t="s">
        <v>23</v>
      </c>
      <c r="C22" s="1149">
        <v>0</v>
      </c>
      <c r="D22" s="1144">
        <v>0</v>
      </c>
      <c r="E22" s="1144">
        <v>0</v>
      </c>
      <c r="F22" s="1144">
        <v>0</v>
      </c>
      <c r="G22" s="1144">
        <v>0</v>
      </c>
      <c r="H22" s="1144">
        <v>0</v>
      </c>
      <c r="I22" s="1144">
        <v>0</v>
      </c>
      <c r="J22" s="1144">
        <v>0</v>
      </c>
      <c r="K22" s="1144">
        <v>0</v>
      </c>
      <c r="L22" s="1144">
        <v>0</v>
      </c>
      <c r="M22" s="1144">
        <v>0</v>
      </c>
      <c r="N22" s="1144">
        <v>0</v>
      </c>
      <c r="O22" s="1150">
        <v>0</v>
      </c>
      <c r="P22" s="1566" t="e">
        <f t="shared" si="0"/>
        <v>#DIV/0!</v>
      </c>
    </row>
    <row r="23" spans="1:16" x14ac:dyDescent="0.25">
      <c r="A23" s="1135">
        <v>13</v>
      </c>
      <c r="B23" s="628" t="s">
        <v>24</v>
      </c>
      <c r="C23" s="1149">
        <v>0</v>
      </c>
      <c r="D23" s="1144">
        <v>3</v>
      </c>
      <c r="E23" s="1144">
        <v>1</v>
      </c>
      <c r="F23" s="1144">
        <v>1</v>
      </c>
      <c r="G23" s="1144">
        <v>1</v>
      </c>
      <c r="H23" s="1144">
        <v>0</v>
      </c>
      <c r="I23" s="1144">
        <v>0</v>
      </c>
      <c r="J23" s="1144">
        <v>0</v>
      </c>
      <c r="K23" s="1144">
        <v>0</v>
      </c>
      <c r="L23" s="1144">
        <v>1</v>
      </c>
      <c r="M23" s="1144">
        <v>1</v>
      </c>
      <c r="N23" s="1144">
        <v>0</v>
      </c>
      <c r="O23" s="1150">
        <v>1</v>
      </c>
      <c r="P23" s="1566">
        <f t="shared" si="0"/>
        <v>1</v>
      </c>
    </row>
    <row r="24" spans="1:16" x14ac:dyDescent="0.25">
      <c r="A24" s="1135">
        <v>14</v>
      </c>
      <c r="B24" s="628" t="s">
        <v>25</v>
      </c>
      <c r="C24" s="1149">
        <v>0</v>
      </c>
      <c r="D24" s="1144">
        <v>0</v>
      </c>
      <c r="E24" s="1144">
        <v>0</v>
      </c>
      <c r="F24" s="1144">
        <v>0</v>
      </c>
      <c r="G24" s="1144">
        <v>0</v>
      </c>
      <c r="H24" s="1144">
        <v>0</v>
      </c>
      <c r="I24" s="1144">
        <v>0</v>
      </c>
      <c r="J24" s="1144">
        <v>0</v>
      </c>
      <c r="K24" s="1144">
        <v>0</v>
      </c>
      <c r="L24" s="1144">
        <v>0</v>
      </c>
      <c r="M24" s="1144">
        <v>0</v>
      </c>
      <c r="N24" s="1144">
        <v>0</v>
      </c>
      <c r="O24" s="1150">
        <v>0</v>
      </c>
      <c r="P24" s="1566" t="e">
        <f t="shared" si="0"/>
        <v>#DIV/0!</v>
      </c>
    </row>
    <row r="25" spans="1:16" ht="13.8" thickBot="1" x14ac:dyDescent="0.3">
      <c r="A25" s="1138">
        <v>15</v>
      </c>
      <c r="B25" s="1145" t="s">
        <v>26</v>
      </c>
      <c r="C25" s="1151">
        <v>0</v>
      </c>
      <c r="D25" s="1152">
        <v>2</v>
      </c>
      <c r="E25" s="1152">
        <v>2</v>
      </c>
      <c r="F25" s="1152">
        <v>2</v>
      </c>
      <c r="G25" s="1152">
        <v>0</v>
      </c>
      <c r="H25" s="1152">
        <v>0</v>
      </c>
      <c r="I25" s="1152">
        <v>0</v>
      </c>
      <c r="J25" s="1152">
        <v>0</v>
      </c>
      <c r="K25" s="1152">
        <v>0</v>
      </c>
      <c r="L25" s="1152">
        <v>2</v>
      </c>
      <c r="M25" s="1152">
        <v>0</v>
      </c>
      <c r="N25" s="1152">
        <v>0</v>
      </c>
      <c r="O25" s="1153">
        <v>0</v>
      </c>
      <c r="P25" s="1567">
        <f t="shared" si="0"/>
        <v>1</v>
      </c>
    </row>
    <row r="26" spans="1:16" ht="13.8" thickBot="1" x14ac:dyDescent="0.3">
      <c r="A26" s="1139"/>
      <c r="B26" s="1140" t="s">
        <v>570</v>
      </c>
      <c r="C26" s="1143">
        <f>SUM(C11:C25)</f>
        <v>3</v>
      </c>
      <c r="D26" s="1143">
        <f t="shared" ref="D26:O26" si="1">SUM(D11:D25)</f>
        <v>12</v>
      </c>
      <c r="E26" s="1143">
        <f t="shared" si="1"/>
        <v>7</v>
      </c>
      <c r="F26" s="1143">
        <f t="shared" si="1"/>
        <v>5</v>
      </c>
      <c r="G26" s="1143">
        <f t="shared" si="1"/>
        <v>4</v>
      </c>
      <c r="H26" s="1143">
        <f t="shared" si="1"/>
        <v>0</v>
      </c>
      <c r="I26" s="1143">
        <f t="shared" si="1"/>
        <v>2</v>
      </c>
      <c r="J26" s="1143">
        <f t="shared" si="1"/>
        <v>0</v>
      </c>
      <c r="K26" s="1143">
        <f t="shared" si="1"/>
        <v>0</v>
      </c>
      <c r="L26" s="1143">
        <f t="shared" si="1"/>
        <v>5</v>
      </c>
      <c r="M26" s="1143">
        <f t="shared" si="1"/>
        <v>6</v>
      </c>
      <c r="N26" s="1143">
        <f t="shared" si="1"/>
        <v>0</v>
      </c>
      <c r="O26" s="1143">
        <f t="shared" si="1"/>
        <v>2</v>
      </c>
      <c r="P26" s="1567">
        <f t="shared" si="0"/>
        <v>0.7142857142857143</v>
      </c>
    </row>
    <row r="27" spans="1:16" x14ac:dyDescent="0.25">
      <c r="A27" t="s">
        <v>625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AC9-931F-4193-9C0A-4F50DFE72279}">
  <dimension ref="A1:P32"/>
  <sheetViews>
    <sheetView showGridLines="0" zoomScaleNormal="100" workbookViewId="0">
      <selection activeCell="H27" sqref="H27"/>
    </sheetView>
  </sheetViews>
  <sheetFormatPr baseColWidth="10" defaultRowHeight="13.2" x14ac:dyDescent="0.25"/>
  <cols>
    <col min="2" max="2" width="29.109375" customWidth="1"/>
    <col min="5" max="5" width="13" customWidth="1"/>
    <col min="6" max="6" width="13.33203125" customWidth="1"/>
    <col min="10" max="10" width="13.5546875" customWidth="1"/>
  </cols>
  <sheetData>
    <row r="1" spans="1:16" x14ac:dyDescent="0.25">
      <c r="A1" s="1141" t="s">
        <v>100</v>
      </c>
      <c r="B1" s="1141"/>
    </row>
    <row r="3" spans="1:16" x14ac:dyDescent="0.25">
      <c r="A3" t="s">
        <v>0</v>
      </c>
    </row>
    <row r="4" spans="1:16" x14ac:dyDescent="0.25">
      <c r="A4" t="str">
        <f>A7</f>
        <v>Tabell 3-7-E</v>
      </c>
      <c r="B4" t="str">
        <f>A8</f>
        <v xml:space="preserve">Klager på vedtak om BPA (brukerstyrt personlig assistanse) </v>
      </c>
    </row>
    <row r="7" spans="1:16" x14ac:dyDescent="0.25">
      <c r="A7" s="100" t="s">
        <v>488</v>
      </c>
    </row>
    <row r="8" spans="1:16" x14ac:dyDescent="0.25">
      <c r="A8" s="100" t="s">
        <v>489</v>
      </c>
    </row>
    <row r="9" spans="1:16" ht="13.8" thickBot="1" x14ac:dyDescent="0.3"/>
    <row r="10" spans="1:16" ht="132.6" thickBot="1" x14ac:dyDescent="0.3">
      <c r="A10" s="994" t="s">
        <v>51</v>
      </c>
      <c r="B10" s="1137" t="s">
        <v>5</v>
      </c>
      <c r="C10" s="1142" t="s">
        <v>631</v>
      </c>
      <c r="D10" s="1142" t="s">
        <v>632</v>
      </c>
      <c r="E10" s="1142" t="s">
        <v>596</v>
      </c>
      <c r="F10" s="1142" t="s">
        <v>490</v>
      </c>
      <c r="G10" s="1142" t="s">
        <v>491</v>
      </c>
      <c r="H10" s="1142" t="s">
        <v>597</v>
      </c>
      <c r="I10" s="1142" t="s">
        <v>598</v>
      </c>
      <c r="J10" s="1142" t="s">
        <v>599</v>
      </c>
      <c r="K10" s="1142" t="s">
        <v>492</v>
      </c>
      <c r="L10" s="1142" t="s">
        <v>493</v>
      </c>
      <c r="M10" s="1142" t="s">
        <v>494</v>
      </c>
      <c r="N10" s="1142" t="s">
        <v>495</v>
      </c>
      <c r="O10" s="1568" t="s">
        <v>496</v>
      </c>
      <c r="P10" s="1560" t="s">
        <v>626</v>
      </c>
    </row>
    <row r="11" spans="1:16" x14ac:dyDescent="0.25">
      <c r="A11" s="1136">
        <v>1</v>
      </c>
      <c r="B11" s="751" t="s">
        <v>11</v>
      </c>
      <c r="C11" s="1146">
        <v>7</v>
      </c>
      <c r="D11" s="1147">
        <v>16</v>
      </c>
      <c r="E11" s="1147">
        <v>4</v>
      </c>
      <c r="F11" s="1147">
        <v>12</v>
      </c>
      <c r="G11" s="1147">
        <v>13</v>
      </c>
      <c r="H11" s="1147">
        <v>0</v>
      </c>
      <c r="I11" s="1147">
        <v>3</v>
      </c>
      <c r="J11" s="1147">
        <v>5</v>
      </c>
      <c r="K11" s="1147">
        <v>0</v>
      </c>
      <c r="L11" s="1147">
        <v>12</v>
      </c>
      <c r="M11" s="1147">
        <v>3</v>
      </c>
      <c r="N11" s="1147">
        <v>0</v>
      </c>
      <c r="O11" s="1148">
        <v>7</v>
      </c>
      <c r="P11" s="1565">
        <f>L11/E11</f>
        <v>3</v>
      </c>
    </row>
    <row r="12" spans="1:16" x14ac:dyDescent="0.25">
      <c r="A12" s="1135">
        <v>2</v>
      </c>
      <c r="B12" s="628" t="s">
        <v>12</v>
      </c>
      <c r="C12" s="1149">
        <v>0</v>
      </c>
      <c r="D12" s="1144">
        <v>7</v>
      </c>
      <c r="E12" s="1144">
        <v>0</v>
      </c>
      <c r="F12" s="1144">
        <v>0</v>
      </c>
      <c r="G12" s="1144">
        <v>5</v>
      </c>
      <c r="H12" s="1144">
        <v>0</v>
      </c>
      <c r="I12" s="1144">
        <v>0</v>
      </c>
      <c r="J12" s="1144">
        <v>1</v>
      </c>
      <c r="K12" s="1144">
        <v>0</v>
      </c>
      <c r="L12" s="1144">
        <v>0</v>
      </c>
      <c r="M12" s="1144">
        <v>2</v>
      </c>
      <c r="N12" s="1144">
        <v>0</v>
      </c>
      <c r="O12" s="1150">
        <v>4</v>
      </c>
      <c r="P12" s="1566" t="e">
        <f t="shared" ref="P12:P26" si="0">L12/E12</f>
        <v>#DIV/0!</v>
      </c>
    </row>
    <row r="13" spans="1:16" x14ac:dyDescent="0.25">
      <c r="A13" s="1135">
        <v>3</v>
      </c>
      <c r="B13" s="628" t="s">
        <v>14</v>
      </c>
      <c r="C13" s="1149">
        <v>3</v>
      </c>
      <c r="D13" s="1144">
        <v>7</v>
      </c>
      <c r="E13" s="1144">
        <v>1</v>
      </c>
      <c r="F13" s="1144">
        <v>6</v>
      </c>
      <c r="G13" s="1144">
        <v>6</v>
      </c>
      <c r="H13" s="1144">
        <v>0</v>
      </c>
      <c r="I13" s="1144">
        <v>1</v>
      </c>
      <c r="J13" s="1144">
        <v>1</v>
      </c>
      <c r="K13" s="1144">
        <v>0</v>
      </c>
      <c r="L13" s="1144">
        <v>6</v>
      </c>
      <c r="M13" s="1144">
        <v>1</v>
      </c>
      <c r="N13" s="1144">
        <v>1</v>
      </c>
      <c r="O13" s="1150">
        <v>4</v>
      </c>
      <c r="P13" s="1566">
        <f t="shared" si="0"/>
        <v>6</v>
      </c>
    </row>
    <row r="14" spans="1:16" x14ac:dyDescent="0.25">
      <c r="A14" s="1135">
        <v>4</v>
      </c>
      <c r="B14" s="628" t="s">
        <v>15</v>
      </c>
      <c r="C14" s="1149">
        <v>3</v>
      </c>
      <c r="D14" s="1144">
        <v>2</v>
      </c>
      <c r="E14" s="1144">
        <v>4</v>
      </c>
      <c r="F14" s="1144">
        <v>4</v>
      </c>
      <c r="G14" s="1144">
        <v>2</v>
      </c>
      <c r="H14" s="1144">
        <v>0</v>
      </c>
      <c r="I14" s="1144">
        <v>0</v>
      </c>
      <c r="J14" s="1144">
        <v>2</v>
      </c>
      <c r="K14" s="1144">
        <v>0</v>
      </c>
      <c r="L14" s="1144">
        <v>4</v>
      </c>
      <c r="M14" s="1144">
        <v>1</v>
      </c>
      <c r="N14" s="1144">
        <v>0</v>
      </c>
      <c r="O14" s="1150">
        <v>1</v>
      </c>
      <c r="P14" s="1566">
        <f t="shared" si="0"/>
        <v>1</v>
      </c>
    </row>
    <row r="15" spans="1:16" x14ac:dyDescent="0.25">
      <c r="A15" s="1135">
        <v>5</v>
      </c>
      <c r="B15" s="628" t="s">
        <v>16</v>
      </c>
      <c r="C15" s="1149">
        <v>0</v>
      </c>
      <c r="D15" s="1144">
        <v>8</v>
      </c>
      <c r="E15" s="1144">
        <v>2</v>
      </c>
      <c r="F15" s="1144">
        <v>2</v>
      </c>
      <c r="G15" s="1144">
        <v>1</v>
      </c>
      <c r="H15" s="1144">
        <v>0</v>
      </c>
      <c r="I15" s="1144">
        <v>0</v>
      </c>
      <c r="J15" s="1144">
        <v>0</v>
      </c>
      <c r="K15" s="1144">
        <v>0</v>
      </c>
      <c r="L15" s="1144">
        <v>2</v>
      </c>
      <c r="M15" s="1144">
        <v>5</v>
      </c>
      <c r="N15" s="1144">
        <v>0</v>
      </c>
      <c r="O15" s="1150">
        <v>1</v>
      </c>
      <c r="P15" s="1566">
        <f t="shared" si="0"/>
        <v>1</v>
      </c>
    </row>
    <row r="16" spans="1:16" x14ac:dyDescent="0.25">
      <c r="A16" s="1135">
        <v>6</v>
      </c>
      <c r="B16" s="628" t="s">
        <v>17</v>
      </c>
      <c r="C16" s="1149">
        <v>0</v>
      </c>
      <c r="D16" s="1144">
        <v>4</v>
      </c>
      <c r="E16" s="1144">
        <v>2</v>
      </c>
      <c r="F16" s="1144">
        <v>0</v>
      </c>
      <c r="G16" s="1144">
        <v>1</v>
      </c>
      <c r="H16" s="1144">
        <v>0</v>
      </c>
      <c r="I16" s="1144">
        <v>0</v>
      </c>
      <c r="J16" s="1144">
        <v>1</v>
      </c>
      <c r="K16" s="1144">
        <v>0</v>
      </c>
      <c r="L16" s="1144">
        <v>0</v>
      </c>
      <c r="M16" s="1144">
        <v>0</v>
      </c>
      <c r="N16" s="1144">
        <v>3</v>
      </c>
      <c r="O16" s="1150">
        <v>0</v>
      </c>
      <c r="P16" s="1566">
        <f t="shared" si="0"/>
        <v>0</v>
      </c>
    </row>
    <row r="17" spans="1:16" x14ac:dyDescent="0.25">
      <c r="A17" s="1135">
        <v>7</v>
      </c>
      <c r="B17" s="628" t="s">
        <v>18</v>
      </c>
      <c r="C17" s="1149">
        <v>5</v>
      </c>
      <c r="D17" s="1144">
        <v>11</v>
      </c>
      <c r="E17" s="1144">
        <v>12</v>
      </c>
      <c r="F17" s="1144">
        <v>4</v>
      </c>
      <c r="G17" s="1144">
        <v>12</v>
      </c>
      <c r="H17" s="1144">
        <v>0</v>
      </c>
      <c r="I17" s="1144">
        <v>4</v>
      </c>
      <c r="J17" s="1144">
        <v>3</v>
      </c>
      <c r="K17" s="1144">
        <v>0</v>
      </c>
      <c r="L17" s="1144">
        <v>4</v>
      </c>
      <c r="M17" s="1144">
        <v>0</v>
      </c>
      <c r="N17" s="1144">
        <v>1</v>
      </c>
      <c r="O17" s="1150">
        <v>5</v>
      </c>
      <c r="P17" s="1566">
        <f t="shared" si="0"/>
        <v>0.33333333333333331</v>
      </c>
    </row>
    <row r="18" spans="1:16" x14ac:dyDescent="0.25">
      <c r="A18" s="1135">
        <v>8</v>
      </c>
      <c r="B18" s="628" t="s">
        <v>19</v>
      </c>
      <c r="C18" s="1149">
        <v>1</v>
      </c>
      <c r="D18" s="1144">
        <v>5</v>
      </c>
      <c r="E18" s="1144">
        <v>1</v>
      </c>
      <c r="F18" s="1144">
        <v>2</v>
      </c>
      <c r="G18" s="1144">
        <v>3</v>
      </c>
      <c r="H18" s="1144">
        <v>0</v>
      </c>
      <c r="I18" s="1144">
        <v>1</v>
      </c>
      <c r="J18" s="1144">
        <v>0</v>
      </c>
      <c r="K18" s="1144">
        <v>0</v>
      </c>
      <c r="L18" s="1144">
        <v>2</v>
      </c>
      <c r="M18" s="1144">
        <v>2</v>
      </c>
      <c r="N18" s="1144">
        <v>0</v>
      </c>
      <c r="O18" s="1150">
        <v>1</v>
      </c>
      <c r="P18" s="1566">
        <f t="shared" si="0"/>
        <v>2</v>
      </c>
    </row>
    <row r="19" spans="1:16" x14ac:dyDescent="0.25">
      <c r="A19" s="1135">
        <v>9</v>
      </c>
      <c r="B19" s="628" t="s">
        <v>20</v>
      </c>
      <c r="C19" s="1149">
        <v>3</v>
      </c>
      <c r="D19" s="1144">
        <v>10</v>
      </c>
      <c r="E19" s="1144">
        <v>7</v>
      </c>
      <c r="F19" s="1144">
        <v>3</v>
      </c>
      <c r="G19" s="1144">
        <v>7</v>
      </c>
      <c r="H19" s="1144">
        <v>0</v>
      </c>
      <c r="I19" s="1144">
        <v>4</v>
      </c>
      <c r="J19" s="1144">
        <v>2</v>
      </c>
      <c r="K19" s="1144">
        <v>0</v>
      </c>
      <c r="L19" s="1144">
        <v>3</v>
      </c>
      <c r="M19" s="1144">
        <v>2</v>
      </c>
      <c r="N19" s="1144">
        <v>0</v>
      </c>
      <c r="O19" s="1150">
        <v>3</v>
      </c>
      <c r="P19" s="1566">
        <f t="shared" si="0"/>
        <v>0.42857142857142855</v>
      </c>
    </row>
    <row r="20" spans="1:16" x14ac:dyDescent="0.25">
      <c r="A20" s="1135">
        <v>10</v>
      </c>
      <c r="B20" s="628" t="s">
        <v>21</v>
      </c>
      <c r="C20" s="1149">
        <v>0</v>
      </c>
      <c r="D20" s="1144">
        <v>4</v>
      </c>
      <c r="E20" s="1144">
        <v>4</v>
      </c>
      <c r="F20" s="1144">
        <v>0</v>
      </c>
      <c r="G20" s="1144">
        <v>4</v>
      </c>
      <c r="H20" s="1144">
        <v>0</v>
      </c>
      <c r="I20" s="1144">
        <v>0</v>
      </c>
      <c r="J20" s="1144">
        <v>2</v>
      </c>
      <c r="K20" s="1144">
        <v>0</v>
      </c>
      <c r="L20" s="1144">
        <v>0</v>
      </c>
      <c r="M20" s="1144">
        <v>0</v>
      </c>
      <c r="N20" s="1144">
        <v>0</v>
      </c>
      <c r="O20" s="1150">
        <v>2</v>
      </c>
      <c r="P20" s="1566">
        <f t="shared" si="0"/>
        <v>0</v>
      </c>
    </row>
    <row r="21" spans="1:16" x14ac:dyDescent="0.25">
      <c r="A21" s="1135">
        <v>11</v>
      </c>
      <c r="B21" s="628" t="s">
        <v>22</v>
      </c>
      <c r="C21" s="1149">
        <v>1</v>
      </c>
      <c r="D21" s="1144">
        <v>4</v>
      </c>
      <c r="E21" s="1144">
        <v>4</v>
      </c>
      <c r="F21" s="1144">
        <v>0</v>
      </c>
      <c r="G21" s="1144">
        <v>3</v>
      </c>
      <c r="H21" s="1144">
        <v>0</v>
      </c>
      <c r="I21" s="1144">
        <v>1</v>
      </c>
      <c r="J21" s="1144">
        <v>2</v>
      </c>
      <c r="K21" s="1144">
        <v>0</v>
      </c>
      <c r="L21" s="1144">
        <v>0</v>
      </c>
      <c r="M21" s="1144">
        <v>1</v>
      </c>
      <c r="N21" s="1144">
        <v>1</v>
      </c>
      <c r="O21" s="1150">
        <v>1</v>
      </c>
      <c r="P21" s="1566">
        <f t="shared" si="0"/>
        <v>0</v>
      </c>
    </row>
    <row r="22" spans="1:16" x14ac:dyDescent="0.25">
      <c r="A22" s="1135">
        <v>12</v>
      </c>
      <c r="B22" s="628" t="s">
        <v>23</v>
      </c>
      <c r="C22" s="1149">
        <v>3</v>
      </c>
      <c r="D22" s="1144">
        <v>7</v>
      </c>
      <c r="E22" s="1144">
        <v>6</v>
      </c>
      <c r="F22" s="1144">
        <v>2</v>
      </c>
      <c r="G22" s="1144">
        <v>3</v>
      </c>
      <c r="H22" s="1144">
        <v>0</v>
      </c>
      <c r="I22" s="1144">
        <v>3</v>
      </c>
      <c r="J22" s="1144">
        <v>0</v>
      </c>
      <c r="K22" s="1144">
        <v>0</v>
      </c>
      <c r="L22" s="1144">
        <v>2</v>
      </c>
      <c r="M22" s="1144">
        <v>2</v>
      </c>
      <c r="N22" s="1144">
        <v>0</v>
      </c>
      <c r="O22" s="1150">
        <v>2</v>
      </c>
      <c r="P22" s="1566">
        <f t="shared" si="0"/>
        <v>0.33333333333333331</v>
      </c>
    </row>
    <row r="23" spans="1:16" x14ac:dyDescent="0.25">
      <c r="A23" s="1135">
        <v>13</v>
      </c>
      <c r="B23" s="628" t="s">
        <v>24</v>
      </c>
      <c r="C23" s="1149">
        <v>1</v>
      </c>
      <c r="D23" s="1144">
        <v>5</v>
      </c>
      <c r="E23" s="1144">
        <v>2</v>
      </c>
      <c r="F23" s="1144">
        <v>0</v>
      </c>
      <c r="G23" s="1144">
        <v>3</v>
      </c>
      <c r="H23" s="1144">
        <v>0</v>
      </c>
      <c r="I23" s="1144">
        <v>0</v>
      </c>
      <c r="J23" s="1144">
        <v>2</v>
      </c>
      <c r="K23" s="1144">
        <v>0</v>
      </c>
      <c r="L23" s="1144">
        <v>0</v>
      </c>
      <c r="M23" s="1144">
        <v>3</v>
      </c>
      <c r="N23" s="1144">
        <v>0</v>
      </c>
      <c r="O23" s="1150">
        <v>1</v>
      </c>
      <c r="P23" s="1566">
        <f t="shared" si="0"/>
        <v>0</v>
      </c>
    </row>
    <row r="24" spans="1:16" x14ac:dyDescent="0.25">
      <c r="A24" s="1135">
        <v>14</v>
      </c>
      <c r="B24" s="628" t="s">
        <v>25</v>
      </c>
      <c r="C24" s="1149">
        <v>0</v>
      </c>
      <c r="D24" s="1144">
        <v>1</v>
      </c>
      <c r="E24" s="1144">
        <v>0</v>
      </c>
      <c r="F24" s="1144">
        <v>0</v>
      </c>
      <c r="G24" s="1144">
        <v>0</v>
      </c>
      <c r="H24" s="1144">
        <v>0</v>
      </c>
      <c r="I24" s="1144">
        <v>0</v>
      </c>
      <c r="J24" s="1144">
        <v>0</v>
      </c>
      <c r="K24" s="1144">
        <v>0</v>
      </c>
      <c r="L24" s="1144">
        <v>0</v>
      </c>
      <c r="M24" s="1144">
        <v>1</v>
      </c>
      <c r="N24" s="1144">
        <v>0</v>
      </c>
      <c r="O24" s="1150">
        <v>0</v>
      </c>
      <c r="P24" s="1566" t="e">
        <f t="shared" si="0"/>
        <v>#DIV/0!</v>
      </c>
    </row>
    <row r="25" spans="1:16" ht="13.8" thickBot="1" x14ac:dyDescent="0.3">
      <c r="A25" s="1138">
        <v>15</v>
      </c>
      <c r="B25" s="1145" t="s">
        <v>26</v>
      </c>
      <c r="C25" s="1151">
        <v>2</v>
      </c>
      <c r="D25" s="1152">
        <v>8</v>
      </c>
      <c r="E25" s="1152">
        <v>7</v>
      </c>
      <c r="F25" s="1152">
        <v>3</v>
      </c>
      <c r="G25" s="1152">
        <v>7</v>
      </c>
      <c r="H25" s="1152">
        <v>0</v>
      </c>
      <c r="I25" s="1152">
        <v>1</v>
      </c>
      <c r="J25" s="1152">
        <v>3</v>
      </c>
      <c r="K25" s="1152">
        <v>0</v>
      </c>
      <c r="L25" s="1152">
        <v>3</v>
      </c>
      <c r="M25" s="1152">
        <v>0</v>
      </c>
      <c r="N25" s="1152">
        <v>0</v>
      </c>
      <c r="O25" s="1153">
        <v>2</v>
      </c>
      <c r="P25" s="1567">
        <f t="shared" si="0"/>
        <v>0.42857142857142855</v>
      </c>
    </row>
    <row r="26" spans="1:16" ht="13.8" thickBot="1" x14ac:dyDescent="0.3">
      <c r="A26" s="1139"/>
      <c r="B26" s="1569" t="s">
        <v>570</v>
      </c>
      <c r="C26" s="1570">
        <f>SUM(C11:C25)</f>
        <v>29</v>
      </c>
      <c r="D26" s="1143">
        <f t="shared" ref="D26:O26" si="1">SUM(D11:D25)</f>
        <v>99</v>
      </c>
      <c r="E26" s="1143">
        <f t="shared" si="1"/>
        <v>56</v>
      </c>
      <c r="F26" s="1143">
        <f t="shared" si="1"/>
        <v>38</v>
      </c>
      <c r="G26" s="1143">
        <f t="shared" si="1"/>
        <v>70</v>
      </c>
      <c r="H26" s="1143">
        <f t="shared" si="1"/>
        <v>0</v>
      </c>
      <c r="I26" s="1143">
        <f t="shared" si="1"/>
        <v>18</v>
      </c>
      <c r="J26" s="1143">
        <f t="shared" si="1"/>
        <v>24</v>
      </c>
      <c r="K26" s="1143">
        <f t="shared" si="1"/>
        <v>0</v>
      </c>
      <c r="L26" s="1143">
        <f t="shared" si="1"/>
        <v>38</v>
      </c>
      <c r="M26" s="1143">
        <f t="shared" si="1"/>
        <v>23</v>
      </c>
      <c r="N26" s="1143">
        <f t="shared" si="1"/>
        <v>6</v>
      </c>
      <c r="O26" s="1143">
        <f t="shared" si="1"/>
        <v>34</v>
      </c>
      <c r="P26" s="1567">
        <f t="shared" si="0"/>
        <v>0.6785714285714286</v>
      </c>
    </row>
    <row r="27" spans="1:16" x14ac:dyDescent="0.25">
      <c r="A27" t="s">
        <v>625</v>
      </c>
    </row>
    <row r="30" spans="1:16" x14ac:dyDescent="0.25">
      <c r="C30" s="779"/>
    </row>
    <row r="32" spans="1:16" x14ac:dyDescent="0.25">
      <c r="C32" s="1155"/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3">
    <tabColor rgb="FFFF0000"/>
  </sheetPr>
  <dimension ref="A1:J27"/>
  <sheetViews>
    <sheetView showGridLines="0" zoomScaleNormal="100" workbookViewId="0">
      <selection activeCell="K22" sqref="K22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6" width="16.33203125" style="2" customWidth="1"/>
    <col min="7" max="7" width="26.44140625" style="2" customWidth="1"/>
    <col min="8" max="8" width="19.88671875" style="2" customWidth="1"/>
    <col min="9" max="9" width="6.44140625" style="2" customWidth="1"/>
    <col min="10" max="10" width="7.109375" style="2" customWidth="1"/>
    <col min="11" max="11" width="11.44140625" style="2" customWidth="1"/>
    <col min="12" max="16384" width="11.44140625" style="2"/>
  </cols>
  <sheetData>
    <row r="1" spans="1:10" x14ac:dyDescent="0.2">
      <c r="A1" s="85" t="s">
        <v>100</v>
      </c>
      <c r="B1" s="85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A -  Brukerundersøkelse og kvalitetsmåling i hjemmetjenesten</v>
      </c>
    </row>
    <row r="6" spans="1:10" x14ac:dyDescent="0.2">
      <c r="A6" s="1"/>
    </row>
    <row r="8" spans="1:10" s="7" customFormat="1" ht="30" customHeight="1" thickBot="1" x14ac:dyDescent="0.3">
      <c r="A8" s="6" t="s">
        <v>305</v>
      </c>
    </row>
    <row r="9" spans="1:10" s="10" customFormat="1" ht="26.25" customHeight="1" thickBot="1" x14ac:dyDescent="0.3">
      <c r="A9" s="8"/>
      <c r="B9" s="9"/>
      <c r="C9" s="1681" t="s">
        <v>306</v>
      </c>
      <c r="D9" s="1707"/>
      <c r="E9" s="1709" t="s">
        <v>307</v>
      </c>
      <c r="F9" s="1710"/>
      <c r="G9" s="1708" t="s">
        <v>308</v>
      </c>
      <c r="H9" s="1681"/>
      <c r="I9" s="35"/>
    </row>
    <row r="10" spans="1:10" s="10" customFormat="1" ht="53.25" customHeight="1" thickBot="1" x14ac:dyDescent="0.3">
      <c r="A10" s="12" t="s">
        <v>51</v>
      </c>
      <c r="B10" s="13" t="s">
        <v>5</v>
      </c>
      <c r="C10" s="32" t="s">
        <v>309</v>
      </c>
      <c r="D10" s="42" t="s">
        <v>310</v>
      </c>
      <c r="E10" s="111" t="s">
        <v>309</v>
      </c>
      <c r="F10" s="688" t="s">
        <v>310</v>
      </c>
      <c r="G10" s="30" t="s">
        <v>311</v>
      </c>
      <c r="H10" s="31" t="s">
        <v>312</v>
      </c>
    </row>
    <row r="11" spans="1:10" ht="12.9" customHeight="1" x14ac:dyDescent="0.25">
      <c r="A11" s="16">
        <v>1</v>
      </c>
      <c r="B11" s="17" t="s">
        <v>11</v>
      </c>
      <c r="C11" s="448"/>
      <c r="D11" s="452"/>
      <c r="E11" s="448"/>
      <c r="F11" s="570"/>
      <c r="G11" s="567"/>
      <c r="H11" s="479"/>
      <c r="I11" s="21"/>
      <c r="J11" s="21"/>
    </row>
    <row r="12" spans="1:10" ht="12.9" customHeight="1" x14ac:dyDescent="0.25">
      <c r="A12" s="22">
        <v>2</v>
      </c>
      <c r="B12" s="23" t="s">
        <v>12</v>
      </c>
      <c r="C12" s="449"/>
      <c r="D12" s="453"/>
      <c r="E12" s="449"/>
      <c r="F12" s="571"/>
      <c r="G12" s="568"/>
      <c r="H12" s="480"/>
      <c r="I12" s="21"/>
      <c r="J12" s="21"/>
    </row>
    <row r="13" spans="1:10" ht="12.9" customHeight="1" x14ac:dyDescent="0.25">
      <c r="A13" s="22">
        <v>3</v>
      </c>
      <c r="B13" s="23" t="s">
        <v>14</v>
      </c>
      <c r="C13" s="449"/>
      <c r="D13" s="453"/>
      <c r="E13" s="449"/>
      <c r="F13" s="571"/>
      <c r="G13" s="568"/>
      <c r="H13" s="480"/>
      <c r="I13" s="21"/>
      <c r="J13" s="21"/>
    </row>
    <row r="14" spans="1:10" ht="12.9" customHeight="1" x14ac:dyDescent="0.25">
      <c r="A14" s="22">
        <v>4</v>
      </c>
      <c r="B14" s="23" t="s">
        <v>15</v>
      </c>
      <c r="C14" s="449"/>
      <c r="D14" s="453"/>
      <c r="E14" s="449"/>
      <c r="F14" s="571"/>
      <c r="G14" s="568"/>
      <c r="H14" s="480"/>
      <c r="I14" s="21"/>
      <c r="J14" s="21"/>
    </row>
    <row r="15" spans="1:10" ht="12.9" customHeight="1" x14ac:dyDescent="0.25">
      <c r="A15" s="22">
        <v>5</v>
      </c>
      <c r="B15" s="23" t="s">
        <v>16</v>
      </c>
      <c r="C15" s="449"/>
      <c r="D15" s="453"/>
      <c r="E15" s="449"/>
      <c r="F15" s="571"/>
      <c r="G15" s="568"/>
      <c r="H15" s="480"/>
      <c r="I15" s="21"/>
      <c r="J15" s="21"/>
    </row>
    <row r="16" spans="1:10" ht="12.9" customHeight="1" x14ac:dyDescent="0.25">
      <c r="A16" s="22">
        <v>6</v>
      </c>
      <c r="B16" s="23" t="s">
        <v>17</v>
      </c>
      <c r="C16" s="449"/>
      <c r="D16" s="453"/>
      <c r="E16" s="449"/>
      <c r="F16" s="571"/>
      <c r="G16" s="568"/>
      <c r="H16" s="480"/>
      <c r="I16" s="21"/>
      <c r="J16" s="21"/>
    </row>
    <row r="17" spans="1:10" ht="12.9" customHeight="1" x14ac:dyDescent="0.25">
      <c r="A17" s="24">
        <v>7</v>
      </c>
      <c r="B17" s="25" t="s">
        <v>18</v>
      </c>
      <c r="C17" s="449"/>
      <c r="D17" s="453"/>
      <c r="E17" s="449"/>
      <c r="F17" s="571"/>
      <c r="G17" s="568"/>
      <c r="H17" s="480"/>
      <c r="I17" s="21"/>
      <c r="J17" s="21"/>
    </row>
    <row r="18" spans="1:10" ht="12.9" customHeight="1" x14ac:dyDescent="0.25">
      <c r="A18" s="22">
        <v>8</v>
      </c>
      <c r="B18" s="23" t="s">
        <v>19</v>
      </c>
      <c r="C18" s="449"/>
      <c r="D18" s="453"/>
      <c r="E18" s="449"/>
      <c r="F18" s="571"/>
      <c r="G18" s="568"/>
      <c r="H18" s="480"/>
      <c r="I18" s="21"/>
      <c r="J18" s="21"/>
    </row>
    <row r="19" spans="1:10" ht="12.9" customHeight="1" x14ac:dyDescent="0.25">
      <c r="A19" s="22">
        <v>9</v>
      </c>
      <c r="B19" s="23" t="s">
        <v>20</v>
      </c>
      <c r="C19" s="449"/>
      <c r="D19" s="453"/>
      <c r="E19" s="449"/>
      <c r="F19" s="571"/>
      <c r="G19" s="568"/>
      <c r="H19" s="480"/>
      <c r="I19" s="21"/>
      <c r="J19" s="21"/>
    </row>
    <row r="20" spans="1:10" ht="12.9" customHeight="1" x14ac:dyDescent="0.25">
      <c r="A20" s="22">
        <v>10</v>
      </c>
      <c r="B20" s="23" t="s">
        <v>21</v>
      </c>
      <c r="C20" s="449"/>
      <c r="D20" s="453"/>
      <c r="E20" s="449"/>
      <c r="F20" s="571"/>
      <c r="G20" s="568"/>
      <c r="H20" s="480"/>
      <c r="I20" s="21"/>
      <c r="J20" s="21"/>
    </row>
    <row r="21" spans="1:10" ht="13.2" x14ac:dyDescent="0.25">
      <c r="A21" s="24">
        <v>11</v>
      </c>
      <c r="B21" s="25" t="s">
        <v>22</v>
      </c>
      <c r="C21" s="449"/>
      <c r="D21" s="453"/>
      <c r="E21" s="449"/>
      <c r="F21" s="571"/>
      <c r="G21" s="568"/>
      <c r="H21" s="480"/>
      <c r="I21" s="21"/>
      <c r="J21" s="21"/>
    </row>
    <row r="22" spans="1:10" ht="12.9" customHeight="1" x14ac:dyDescent="0.25">
      <c r="A22" s="22">
        <v>12</v>
      </c>
      <c r="B22" s="23" t="s">
        <v>23</v>
      </c>
      <c r="C22" s="449"/>
      <c r="D22" s="453"/>
      <c r="E22" s="449"/>
      <c r="F22" s="571"/>
      <c r="G22" s="568"/>
      <c r="H22" s="480"/>
      <c r="I22" s="21"/>
      <c r="J22" s="21"/>
    </row>
    <row r="23" spans="1:10" ht="12.9" customHeight="1" x14ac:dyDescent="0.25">
      <c r="A23" s="22">
        <v>13</v>
      </c>
      <c r="B23" s="23" t="s">
        <v>24</v>
      </c>
      <c r="C23" s="450"/>
      <c r="D23" s="453"/>
      <c r="E23" s="450"/>
      <c r="F23" s="571"/>
      <c r="G23" s="568"/>
      <c r="H23" s="480"/>
      <c r="I23" s="21"/>
      <c r="J23" s="21"/>
    </row>
    <row r="24" spans="1:10" ht="12.9" customHeight="1" x14ac:dyDescent="0.25">
      <c r="A24" s="22">
        <v>14</v>
      </c>
      <c r="B24" s="23" t="s">
        <v>25</v>
      </c>
      <c r="C24" s="450"/>
      <c r="D24" s="453"/>
      <c r="E24" s="450"/>
      <c r="F24" s="571"/>
      <c r="G24" s="568"/>
      <c r="H24" s="480"/>
      <c r="I24" s="21"/>
      <c r="J24" s="21"/>
    </row>
    <row r="25" spans="1:10" ht="12.9" customHeight="1" thickBot="1" x14ac:dyDescent="0.3">
      <c r="A25" s="373">
        <v>15</v>
      </c>
      <c r="B25" s="374" t="s">
        <v>26</v>
      </c>
      <c r="C25" s="451"/>
      <c r="D25" s="454"/>
      <c r="E25" s="451"/>
      <c r="F25" s="572"/>
      <c r="G25" s="569"/>
      <c r="H25" s="481"/>
      <c r="I25" s="21"/>
      <c r="J25" s="21"/>
    </row>
    <row r="26" spans="1:10" s="29" customFormat="1" ht="22.5" customHeight="1" x14ac:dyDescent="0.25">
      <c r="A26" s="1" t="s">
        <v>313</v>
      </c>
      <c r="B26" s="2"/>
      <c r="C26" s="2"/>
      <c r="D26" s="2"/>
      <c r="E26" s="2"/>
      <c r="F26" s="2"/>
      <c r="G26" s="2"/>
      <c r="H26" s="2"/>
      <c r="I26" s="38"/>
      <c r="J26" s="38"/>
    </row>
    <row r="27" spans="1:10" x14ac:dyDescent="0.2">
      <c r="A27" s="1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8"/>
  <dimension ref="A1:AG52"/>
  <sheetViews>
    <sheetView showGridLines="0" zoomScaleNormal="100" workbookViewId="0">
      <selection activeCell="S9" sqref="S9"/>
    </sheetView>
  </sheetViews>
  <sheetFormatPr baseColWidth="10" defaultColWidth="11.44140625" defaultRowHeight="13.2" x14ac:dyDescent="0.25"/>
  <cols>
    <col min="1" max="1" width="5.5546875" customWidth="1"/>
    <col min="2" max="2" width="23.33203125" customWidth="1"/>
    <col min="3" max="4" width="8.6640625" customWidth="1"/>
    <col min="5" max="5" width="9.5546875" customWidth="1"/>
    <col min="6" max="6" width="11.109375" customWidth="1"/>
    <col min="7" max="7" width="11" customWidth="1"/>
    <col min="8" max="8" width="11.88671875" customWidth="1"/>
    <col min="9" max="9" width="9.33203125" customWidth="1"/>
    <col min="10" max="10" width="11.6640625" customWidth="1"/>
    <col min="11" max="11" width="10.6640625" customWidth="1"/>
    <col min="12" max="12" width="11.109375" customWidth="1"/>
    <col min="13" max="13" width="10" customWidth="1"/>
    <col min="14" max="14" width="9.44140625" customWidth="1"/>
    <col min="15" max="15" width="8.6640625" customWidth="1"/>
    <col min="16" max="16" width="11.5546875" customWidth="1"/>
    <col min="17" max="17" width="10.88671875" customWidth="1"/>
    <col min="18" max="18" width="11.44140625" customWidth="1"/>
    <col min="26" max="26" width="20.5546875" customWidth="1"/>
  </cols>
  <sheetData>
    <row r="1" spans="1:3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33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3" x14ac:dyDescent="0.25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3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3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3" ht="20.25" customHeight="1" thickBot="1" x14ac:dyDescent="0.3">
      <c r="A7" s="128" t="s">
        <v>314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"/>
      <c r="N7" s="2"/>
      <c r="O7" s="2"/>
      <c r="P7" s="2"/>
      <c r="Q7" s="2"/>
    </row>
    <row r="8" spans="1:33" s="69" customFormat="1" ht="13.5" customHeight="1" thickBot="1" x14ac:dyDescent="0.3">
      <c r="A8" s="77"/>
      <c r="B8" s="53"/>
      <c r="C8" s="1666" t="s">
        <v>315</v>
      </c>
      <c r="D8" s="1666"/>
      <c r="E8" s="1666"/>
      <c r="F8" s="1666"/>
      <c r="G8" s="1666"/>
      <c r="H8" s="1666" t="s">
        <v>263</v>
      </c>
      <c r="I8" s="1666"/>
      <c r="J8" s="1666"/>
      <c r="K8" s="1666"/>
      <c r="L8" s="1666"/>
      <c r="M8" s="1711" t="s">
        <v>316</v>
      </c>
      <c r="N8" s="1711"/>
      <c r="O8" s="1711"/>
      <c r="P8" s="1711"/>
      <c r="Q8" s="1712"/>
    </row>
    <row r="9" spans="1:33" ht="159" customHeight="1" thickBot="1" x14ac:dyDescent="0.3">
      <c r="A9" s="831" t="s">
        <v>4</v>
      </c>
      <c r="B9" s="203" t="s">
        <v>5</v>
      </c>
      <c r="C9" s="832" t="s">
        <v>317</v>
      </c>
      <c r="D9" s="833" t="s">
        <v>318</v>
      </c>
      <c r="E9" s="834" t="s">
        <v>319</v>
      </c>
      <c r="F9" s="835" t="s">
        <v>320</v>
      </c>
      <c r="G9" s="835" t="s">
        <v>321</v>
      </c>
      <c r="H9" s="832" t="s">
        <v>317</v>
      </c>
      <c r="I9" s="833" t="s">
        <v>322</v>
      </c>
      <c r="J9" s="834" t="s">
        <v>323</v>
      </c>
      <c r="K9" s="835" t="s">
        <v>324</v>
      </c>
      <c r="L9" s="835" t="s">
        <v>325</v>
      </c>
      <c r="M9" s="832" t="s">
        <v>317</v>
      </c>
      <c r="N9" s="833" t="s">
        <v>326</v>
      </c>
      <c r="O9" s="834" t="s">
        <v>327</v>
      </c>
      <c r="P9" s="835" t="s">
        <v>328</v>
      </c>
      <c r="Q9" s="835" t="s">
        <v>329</v>
      </c>
      <c r="W9" s="124"/>
    </row>
    <row r="10" spans="1:33" ht="15.6" x14ac:dyDescent="0.3">
      <c r="A10" s="164">
        <v>1</v>
      </c>
      <c r="B10" s="165" t="s">
        <v>11</v>
      </c>
      <c r="C10" s="1572">
        <f>SUM(D10:G10)</f>
        <v>204</v>
      </c>
      <c r="D10" s="213">
        <v>163</v>
      </c>
      <c r="E10" s="214">
        <v>3</v>
      </c>
      <c r="F10" s="214">
        <v>5</v>
      </c>
      <c r="G10" s="215">
        <v>33</v>
      </c>
      <c r="H10" s="1572">
        <f>SUM(I10:L10)</f>
        <v>9941.284993428575</v>
      </c>
      <c r="I10" s="213">
        <v>1720</v>
      </c>
      <c r="J10" s="214">
        <v>1144.5714285714284</v>
      </c>
      <c r="K10" s="214">
        <v>2974.8564220000035</v>
      </c>
      <c r="L10" s="1178">
        <v>4101.8571428571431</v>
      </c>
      <c r="M10" s="1575">
        <f>H10/C10</f>
        <v>48.73178918347341</v>
      </c>
      <c r="N10" s="1182">
        <f t="shared" ref="N10:N24" si="0">IFERROR(I10/D10,0)</f>
        <v>10.552147239263803</v>
      </c>
      <c r="O10" s="1182">
        <f t="shared" ref="O10:O24" si="1">IFERROR(J10/E10,0)</f>
        <v>381.52380952380946</v>
      </c>
      <c r="P10" s="1182">
        <f t="shared" ref="P10:Q24" si="2">IFERROR(K10/F10,0)</f>
        <v>594.97128440000074</v>
      </c>
      <c r="Q10" s="1183">
        <f>L10/G10</f>
        <v>124.2987012987013</v>
      </c>
      <c r="R10" s="825"/>
      <c r="S10" s="1571"/>
      <c r="T10" s="825"/>
      <c r="U10" s="825"/>
      <c r="V10" s="825"/>
    </row>
    <row r="11" spans="1:33" ht="15.6" x14ac:dyDescent="0.3">
      <c r="A11" s="162">
        <v>2</v>
      </c>
      <c r="B11" s="163" t="s">
        <v>12</v>
      </c>
      <c r="C11" s="1573">
        <f t="shared" ref="C11:C35" si="3">SUM(D11:G11)</f>
        <v>80</v>
      </c>
      <c r="D11" s="216"/>
      <c r="E11" s="217">
        <v>55</v>
      </c>
      <c r="F11" s="217">
        <v>10</v>
      </c>
      <c r="G11" s="218">
        <v>15</v>
      </c>
      <c r="H11" s="1573">
        <f t="shared" ref="H11:H35" si="4">SUM(I11:L11)</f>
        <v>25185.16980814284</v>
      </c>
      <c r="I11" s="216"/>
      <c r="J11" s="217">
        <v>14776.314285714287</v>
      </c>
      <c r="K11" s="217">
        <v>5531.4269509999831</v>
      </c>
      <c r="L11" s="1179">
        <v>4877.4285714285716</v>
      </c>
      <c r="M11" s="1576">
        <f t="shared" ref="M11:M24" si="5">H11/C11</f>
        <v>314.81462260178552</v>
      </c>
      <c r="N11" s="1181">
        <f t="shared" si="0"/>
        <v>0</v>
      </c>
      <c r="O11" s="1181">
        <f t="shared" si="1"/>
        <v>268.66025974025973</v>
      </c>
      <c r="P11" s="1181">
        <f t="shared" si="2"/>
        <v>553.14269509999826</v>
      </c>
      <c r="Q11" s="1184">
        <f t="shared" ref="Q11:Q24" si="6">L11/G11</f>
        <v>325.16190476190479</v>
      </c>
      <c r="R11" s="825"/>
      <c r="S11" s="1571"/>
      <c r="T11" s="825"/>
      <c r="U11" s="825"/>
      <c r="V11" s="825"/>
      <c r="W11" s="287"/>
      <c r="X11" s="286"/>
      <c r="Y11" s="287"/>
      <c r="Z11" s="286"/>
      <c r="AA11" s="286"/>
      <c r="AB11" s="287"/>
      <c r="AC11" s="287"/>
      <c r="AD11" s="287"/>
      <c r="AE11" s="287"/>
      <c r="AF11" s="287"/>
      <c r="AG11" s="287"/>
    </row>
    <row r="12" spans="1:33" ht="15.6" x14ac:dyDescent="0.3">
      <c r="A12" s="162">
        <v>3</v>
      </c>
      <c r="B12" s="163" t="s">
        <v>14</v>
      </c>
      <c r="C12" s="1573">
        <f t="shared" si="3"/>
        <v>68</v>
      </c>
      <c r="D12" s="216"/>
      <c r="E12" s="217">
        <v>38</v>
      </c>
      <c r="F12" s="217" t="s">
        <v>520</v>
      </c>
      <c r="G12" s="218">
        <v>30</v>
      </c>
      <c r="H12" s="1573">
        <f t="shared" si="4"/>
        <v>7874.9997392857158</v>
      </c>
      <c r="I12" s="216"/>
      <c r="J12" s="217">
        <v>5893.5714285714275</v>
      </c>
      <c r="K12" s="217">
        <v>1355.7140250000032</v>
      </c>
      <c r="L12" s="1179">
        <v>625.71428571428567</v>
      </c>
      <c r="M12" s="1576">
        <f t="shared" si="5"/>
        <v>115.80881969537818</v>
      </c>
      <c r="N12" s="1181">
        <f t="shared" si="0"/>
        <v>0</v>
      </c>
      <c r="O12" s="1181">
        <f t="shared" si="1"/>
        <v>155.09398496240598</v>
      </c>
      <c r="P12" s="1181">
        <f t="shared" si="2"/>
        <v>0</v>
      </c>
      <c r="Q12" s="1184">
        <f t="shared" si="6"/>
        <v>20.857142857142854</v>
      </c>
      <c r="R12" s="825"/>
      <c r="S12" s="1571"/>
      <c r="T12" s="825"/>
      <c r="U12" s="825"/>
      <c r="V12" s="825"/>
      <c r="W12" s="287"/>
      <c r="X12" s="286" t="s">
        <v>13</v>
      </c>
      <c r="Y12" s="287"/>
      <c r="Z12" s="286"/>
      <c r="AA12" s="286"/>
      <c r="AB12" s="287"/>
      <c r="AC12" s="287"/>
      <c r="AD12" s="287"/>
      <c r="AE12" s="287"/>
      <c r="AF12" s="287"/>
      <c r="AG12" s="287"/>
    </row>
    <row r="13" spans="1:33" ht="15.6" x14ac:dyDescent="0.3">
      <c r="A13" s="162">
        <v>4</v>
      </c>
      <c r="B13" s="163" t="s">
        <v>15</v>
      </c>
      <c r="C13" s="1573">
        <f t="shared" si="3"/>
        <v>65</v>
      </c>
      <c r="D13" s="216"/>
      <c r="E13" s="217">
        <v>60</v>
      </c>
      <c r="F13" s="217">
        <v>5</v>
      </c>
      <c r="G13" s="825">
        <v>0</v>
      </c>
      <c r="H13" s="1573">
        <f t="shared" si="4"/>
        <v>34527.99899214285</v>
      </c>
      <c r="I13" s="216"/>
      <c r="J13" s="217">
        <v>30720.142857142851</v>
      </c>
      <c r="K13" s="217">
        <v>3807.8561349999995</v>
      </c>
      <c r="L13" s="825">
        <v>0</v>
      </c>
      <c r="M13" s="1576">
        <f t="shared" si="5"/>
        <v>531.19998449450543</v>
      </c>
      <c r="N13" s="1181">
        <f t="shared" si="0"/>
        <v>0</v>
      </c>
      <c r="O13" s="1181">
        <f t="shared" si="1"/>
        <v>512.0023809523808</v>
      </c>
      <c r="P13" s="1181">
        <f t="shared" si="2"/>
        <v>761.57122699999991</v>
      </c>
      <c r="Q13" s="1184">
        <f t="shared" si="2"/>
        <v>0</v>
      </c>
      <c r="R13" s="825"/>
      <c r="S13" s="1571"/>
      <c r="T13" s="825"/>
      <c r="U13" s="825"/>
      <c r="V13" s="825"/>
      <c r="W13" s="287"/>
      <c r="X13" s="286"/>
      <c r="Y13" s="287"/>
      <c r="Z13" s="605"/>
      <c r="AA13" s="286"/>
      <c r="AB13" s="287"/>
      <c r="AC13" s="287"/>
      <c r="AD13" s="287"/>
      <c r="AE13" s="287"/>
      <c r="AF13" s="287"/>
      <c r="AG13" s="287"/>
    </row>
    <row r="14" spans="1:33" ht="15.6" x14ac:dyDescent="0.3">
      <c r="A14" s="162">
        <v>5</v>
      </c>
      <c r="B14" s="163" t="s">
        <v>330</v>
      </c>
      <c r="C14" s="1573">
        <f t="shared" si="3"/>
        <v>308</v>
      </c>
      <c r="D14" s="216">
        <v>222</v>
      </c>
      <c r="E14" s="217">
        <v>71</v>
      </c>
      <c r="F14" s="217" t="s">
        <v>520</v>
      </c>
      <c r="G14" s="218">
        <v>15</v>
      </c>
      <c r="H14" s="1573">
        <f t="shared" si="4"/>
        <v>38583.445434857145</v>
      </c>
      <c r="I14" s="216">
        <v>7768</v>
      </c>
      <c r="J14" s="217">
        <v>25841.874285714282</v>
      </c>
      <c r="K14" s="217">
        <v>2001.4282920000142</v>
      </c>
      <c r="L14" s="1179">
        <v>2972.1428571428573</v>
      </c>
      <c r="M14" s="1576">
        <f t="shared" si="5"/>
        <v>125.27092673654917</v>
      </c>
      <c r="N14" s="1181">
        <f t="shared" si="0"/>
        <v>34.990990990990994</v>
      </c>
      <c r="O14" s="1181">
        <f t="shared" si="1"/>
        <v>363.970060362173</v>
      </c>
      <c r="P14" s="1181">
        <f t="shared" si="2"/>
        <v>0</v>
      </c>
      <c r="Q14" s="1184">
        <f t="shared" si="6"/>
        <v>198.14285714285717</v>
      </c>
      <c r="R14" s="825"/>
      <c r="S14" s="1571"/>
      <c r="T14" s="825"/>
      <c r="U14" s="825"/>
      <c r="V14" s="825"/>
      <c r="W14" s="287"/>
      <c r="X14" s="286"/>
      <c r="Y14" s="287"/>
      <c r="Z14" s="286"/>
      <c r="AA14" s="286"/>
      <c r="AB14" s="287"/>
      <c r="AC14" s="287"/>
      <c r="AD14" s="287"/>
      <c r="AE14" s="287"/>
      <c r="AF14" s="287"/>
      <c r="AG14" s="287"/>
    </row>
    <row r="15" spans="1:33" ht="15.6" x14ac:dyDescent="0.3">
      <c r="A15" s="162">
        <v>6</v>
      </c>
      <c r="B15" s="163" t="s">
        <v>17</v>
      </c>
      <c r="C15" s="1573">
        <f t="shared" si="3"/>
        <v>145</v>
      </c>
      <c r="D15" s="216">
        <v>2</v>
      </c>
      <c r="E15" s="217">
        <v>109</v>
      </c>
      <c r="F15" s="217" t="s">
        <v>520</v>
      </c>
      <c r="G15" s="218">
        <v>34</v>
      </c>
      <c r="H15" s="1573">
        <f t="shared" si="4"/>
        <v>35880.999775714292</v>
      </c>
      <c r="I15" s="216">
        <v>11</v>
      </c>
      <c r="J15" s="217">
        <v>33615.71428571429</v>
      </c>
      <c r="K15" s="217">
        <v>538.28549000000226</v>
      </c>
      <c r="L15" s="1179">
        <v>1716</v>
      </c>
      <c r="M15" s="1576">
        <f t="shared" si="5"/>
        <v>247.4551708669951</v>
      </c>
      <c r="N15" s="1181">
        <f t="shared" si="0"/>
        <v>5.5</v>
      </c>
      <c r="O15" s="1181">
        <f t="shared" si="1"/>
        <v>308.40104849279163</v>
      </c>
      <c r="P15" s="1181">
        <f t="shared" si="2"/>
        <v>0</v>
      </c>
      <c r="Q15" s="1184">
        <f t="shared" si="6"/>
        <v>50.470588235294116</v>
      </c>
      <c r="R15" s="825"/>
      <c r="S15" s="1571"/>
      <c r="T15" s="825"/>
      <c r="U15" s="825"/>
      <c r="V15" s="825"/>
      <c r="W15" s="287"/>
      <c r="X15" s="286"/>
      <c r="Y15" s="287"/>
      <c r="Z15" s="286"/>
      <c r="AA15" s="286"/>
      <c r="AB15" s="287"/>
      <c r="AC15" s="287"/>
      <c r="AD15" s="287"/>
      <c r="AE15" s="287"/>
      <c r="AF15" s="287"/>
      <c r="AG15" s="287"/>
    </row>
    <row r="16" spans="1:33" ht="15.6" x14ac:dyDescent="0.3">
      <c r="A16" s="162">
        <v>7</v>
      </c>
      <c r="B16" s="163" t="s">
        <v>331</v>
      </c>
      <c r="C16" s="1573">
        <f t="shared" si="3"/>
        <v>167</v>
      </c>
      <c r="D16" s="216"/>
      <c r="E16" s="217">
        <v>113</v>
      </c>
      <c r="F16" s="217">
        <v>6</v>
      </c>
      <c r="G16" s="218">
        <v>48</v>
      </c>
      <c r="H16" s="1573">
        <f t="shared" si="4"/>
        <v>44502.714285714246</v>
      </c>
      <c r="I16" s="216"/>
      <c r="J16" s="217">
        <v>39116.571428571391</v>
      </c>
      <c r="K16" s="217">
        <v>4604</v>
      </c>
      <c r="L16" s="1179">
        <v>782.14285714285711</v>
      </c>
      <c r="M16" s="1576">
        <f t="shared" si="5"/>
        <v>266.48331907613323</v>
      </c>
      <c r="N16" s="1181">
        <f t="shared" si="0"/>
        <v>0</v>
      </c>
      <c r="O16" s="1181">
        <f t="shared" si="1"/>
        <v>346.16434892541054</v>
      </c>
      <c r="P16" s="1181">
        <f t="shared" si="2"/>
        <v>767.33333333333337</v>
      </c>
      <c r="Q16" s="1184">
        <f t="shared" si="6"/>
        <v>16.294642857142858</v>
      </c>
      <c r="R16" s="825"/>
      <c r="S16" s="1571"/>
      <c r="T16" s="825"/>
      <c r="U16" s="825"/>
      <c r="V16" s="825"/>
    </row>
    <row r="17" spans="1:22" ht="15.6" x14ac:dyDescent="0.3">
      <c r="A17" s="162">
        <v>8</v>
      </c>
      <c r="B17" s="163" t="s">
        <v>19</v>
      </c>
      <c r="C17" s="1573">
        <f t="shared" si="3"/>
        <v>161</v>
      </c>
      <c r="D17" s="216"/>
      <c r="E17" s="217">
        <v>103</v>
      </c>
      <c r="F17" s="217" t="s">
        <v>520</v>
      </c>
      <c r="G17" s="218">
        <v>58</v>
      </c>
      <c r="H17" s="1573">
        <f t="shared" si="4"/>
        <v>42686.827945714256</v>
      </c>
      <c r="I17" s="216"/>
      <c r="J17" s="217">
        <v>35802.114285714269</v>
      </c>
      <c r="K17" s="217">
        <v>2815.7136599999835</v>
      </c>
      <c r="L17" s="1179">
        <v>4069</v>
      </c>
      <c r="M17" s="1576">
        <f t="shared" si="5"/>
        <v>265.13557730257304</v>
      </c>
      <c r="N17" s="1181">
        <f t="shared" si="0"/>
        <v>0</v>
      </c>
      <c r="O17" s="1181">
        <f t="shared" si="1"/>
        <v>347.59334257975019</v>
      </c>
      <c r="P17" s="1181">
        <f t="shared" si="2"/>
        <v>0</v>
      </c>
      <c r="Q17" s="1184">
        <f t="shared" si="6"/>
        <v>70.15517241379311</v>
      </c>
      <c r="R17" s="825"/>
      <c r="S17" s="1571"/>
      <c r="T17" s="825"/>
      <c r="U17" s="825"/>
      <c r="V17" s="825"/>
    </row>
    <row r="18" spans="1:22" ht="15.6" x14ac:dyDescent="0.3">
      <c r="A18" s="162">
        <v>9</v>
      </c>
      <c r="B18" s="163" t="s">
        <v>20</v>
      </c>
      <c r="C18" s="1573">
        <f t="shared" si="3"/>
        <v>182</v>
      </c>
      <c r="D18" s="216"/>
      <c r="E18" s="217">
        <v>136</v>
      </c>
      <c r="F18" s="217" t="s">
        <v>520</v>
      </c>
      <c r="G18" s="218">
        <v>46</v>
      </c>
      <c r="H18" s="1573">
        <f t="shared" si="4"/>
        <v>85340.899634428526</v>
      </c>
      <c r="I18" s="216"/>
      <c r="J18" s="217">
        <v>79606.61428571424</v>
      </c>
      <c r="K18" s="217">
        <v>2918.5710630000031</v>
      </c>
      <c r="L18" s="1179">
        <v>2815.7142857142862</v>
      </c>
      <c r="M18" s="1576">
        <f t="shared" si="5"/>
        <v>468.90604194740951</v>
      </c>
      <c r="N18" s="1181">
        <f t="shared" si="0"/>
        <v>0</v>
      </c>
      <c r="O18" s="1181">
        <f t="shared" si="1"/>
        <v>585.34275210084002</v>
      </c>
      <c r="P18" s="1181">
        <f t="shared" si="2"/>
        <v>0</v>
      </c>
      <c r="Q18" s="1184">
        <f t="shared" si="6"/>
        <v>61.211180124223617</v>
      </c>
      <c r="R18" s="825"/>
      <c r="S18" s="1571"/>
      <c r="T18" s="825"/>
      <c r="U18" s="825"/>
      <c r="V18" s="825"/>
    </row>
    <row r="19" spans="1:22" ht="15.6" x14ac:dyDescent="0.3">
      <c r="A19" s="162">
        <v>10</v>
      </c>
      <c r="B19" s="163" t="s">
        <v>21</v>
      </c>
      <c r="C19" s="1573">
        <f t="shared" si="3"/>
        <v>169</v>
      </c>
      <c r="D19" s="216">
        <v>11</v>
      </c>
      <c r="E19" s="217">
        <v>94</v>
      </c>
      <c r="F19" s="217" t="s">
        <v>520</v>
      </c>
      <c r="G19" s="218">
        <v>64</v>
      </c>
      <c r="H19" s="1573">
        <f t="shared" si="4"/>
        <v>38821.356950000001</v>
      </c>
      <c r="I19" s="216">
        <v>1327</v>
      </c>
      <c r="J19" s="217">
        <v>34010.857142857145</v>
      </c>
      <c r="K19" s="217">
        <v>302.85694999999981</v>
      </c>
      <c r="L19" s="1179">
        <v>3180.6428571428569</v>
      </c>
      <c r="M19" s="1576">
        <f t="shared" si="5"/>
        <v>229.71217130177516</v>
      </c>
      <c r="N19" s="1181">
        <f t="shared" si="0"/>
        <v>120.63636363636364</v>
      </c>
      <c r="O19" s="1181">
        <f t="shared" si="1"/>
        <v>361.81762917933133</v>
      </c>
      <c r="P19" s="1181">
        <f t="shared" si="2"/>
        <v>0</v>
      </c>
      <c r="Q19" s="1184">
        <f t="shared" si="6"/>
        <v>49.697544642857139</v>
      </c>
      <c r="R19" s="825"/>
      <c r="S19" s="1571"/>
      <c r="T19" s="825"/>
      <c r="U19" s="825"/>
      <c r="V19" s="825"/>
    </row>
    <row r="20" spans="1:22" ht="15.6" x14ac:dyDescent="0.3">
      <c r="A20" s="162">
        <v>11</v>
      </c>
      <c r="B20" s="163" t="s">
        <v>22</v>
      </c>
      <c r="C20" s="1573">
        <f t="shared" si="3"/>
        <v>171</v>
      </c>
      <c r="D20" s="216">
        <v>16</v>
      </c>
      <c r="E20" s="217">
        <v>78</v>
      </c>
      <c r="F20" s="217">
        <v>8</v>
      </c>
      <c r="G20" s="218">
        <v>69</v>
      </c>
      <c r="H20" s="1573">
        <f t="shared" si="4"/>
        <v>51553.140841142878</v>
      </c>
      <c r="I20" s="216">
        <v>1191</v>
      </c>
      <c r="J20" s="217">
        <v>41745.42857142858</v>
      </c>
      <c r="K20" s="217">
        <v>8250.997984000016</v>
      </c>
      <c r="L20" s="1179">
        <v>365.71428571428572</v>
      </c>
      <c r="M20" s="1576">
        <f t="shared" si="5"/>
        <v>301.4803557961572</v>
      </c>
      <c r="N20" s="1181">
        <f t="shared" si="0"/>
        <v>74.4375</v>
      </c>
      <c r="O20" s="1181">
        <f t="shared" si="1"/>
        <v>535.19780219780228</v>
      </c>
      <c r="P20" s="1181">
        <f t="shared" si="2"/>
        <v>1031.374748000002</v>
      </c>
      <c r="Q20" s="1184">
        <f t="shared" si="6"/>
        <v>5.3002070393374741</v>
      </c>
      <c r="R20" s="825"/>
      <c r="S20" s="1571"/>
      <c r="T20" s="825"/>
      <c r="U20" s="825"/>
      <c r="V20" s="825"/>
    </row>
    <row r="21" spans="1:22" ht="15.6" x14ac:dyDescent="0.3">
      <c r="A21" s="162">
        <v>12</v>
      </c>
      <c r="B21" s="163" t="s">
        <v>23</v>
      </c>
      <c r="C21" s="1573">
        <f t="shared" si="3"/>
        <v>145</v>
      </c>
      <c r="D21" s="216">
        <v>42</v>
      </c>
      <c r="E21" s="217">
        <v>49</v>
      </c>
      <c r="F21" s="217">
        <v>9</v>
      </c>
      <c r="G21" s="218">
        <v>45</v>
      </c>
      <c r="H21" s="1573">
        <f t="shared" si="4"/>
        <v>56285.712886000059</v>
      </c>
      <c r="I21" s="216">
        <v>18359</v>
      </c>
      <c r="J21" s="217">
        <v>20899.857142857138</v>
      </c>
      <c r="K21" s="217">
        <v>8944.7128860000685</v>
      </c>
      <c r="L21" s="1179">
        <v>8082.1428571428569</v>
      </c>
      <c r="M21" s="1576">
        <f t="shared" si="5"/>
        <v>388.17733024827629</v>
      </c>
      <c r="N21" s="1181">
        <f t="shared" si="0"/>
        <v>437.11904761904759</v>
      </c>
      <c r="O21" s="1181">
        <f t="shared" si="1"/>
        <v>426.5276967930028</v>
      </c>
      <c r="P21" s="1181">
        <f t="shared" si="2"/>
        <v>993.85698733334095</v>
      </c>
      <c r="Q21" s="1184">
        <f t="shared" si="6"/>
        <v>179.60317460317461</v>
      </c>
      <c r="R21" s="825"/>
      <c r="S21" s="1571"/>
      <c r="T21" s="825"/>
      <c r="U21" s="825"/>
      <c r="V21" s="825"/>
    </row>
    <row r="22" spans="1:22" ht="15.6" x14ac:dyDescent="0.3">
      <c r="A22" s="162">
        <v>13</v>
      </c>
      <c r="B22" s="163" t="s">
        <v>24</v>
      </c>
      <c r="C22" s="1573">
        <f t="shared" si="3"/>
        <v>130</v>
      </c>
      <c r="D22" s="216"/>
      <c r="E22" s="217">
        <v>88</v>
      </c>
      <c r="F22" s="217">
        <v>5</v>
      </c>
      <c r="G22" s="218">
        <v>37</v>
      </c>
      <c r="H22" s="1573">
        <f t="shared" si="4"/>
        <v>43517.928042428583</v>
      </c>
      <c r="I22" s="216"/>
      <c r="J22" s="217">
        <v>31754.714285714294</v>
      </c>
      <c r="K22" s="217">
        <v>1282.4994710000046</v>
      </c>
      <c r="L22" s="1179">
        <v>10480.714285714286</v>
      </c>
      <c r="M22" s="1576">
        <f t="shared" si="5"/>
        <v>334.75329263406604</v>
      </c>
      <c r="N22" s="1181">
        <f t="shared" si="0"/>
        <v>0</v>
      </c>
      <c r="O22" s="1181">
        <f t="shared" si="1"/>
        <v>360.84902597402606</v>
      </c>
      <c r="P22" s="1181">
        <f t="shared" si="2"/>
        <v>256.49989420000094</v>
      </c>
      <c r="Q22" s="1184">
        <f t="shared" si="6"/>
        <v>283.26254826254825</v>
      </c>
      <c r="R22" s="825"/>
      <c r="S22" s="1571"/>
      <c r="T22" s="825"/>
      <c r="U22" s="825"/>
      <c r="V22" s="825"/>
    </row>
    <row r="23" spans="1:22" ht="15.6" x14ac:dyDescent="0.3">
      <c r="A23" s="162">
        <v>14</v>
      </c>
      <c r="B23" s="163" t="s">
        <v>25</v>
      </c>
      <c r="C23" s="1573">
        <f t="shared" si="3"/>
        <v>290</v>
      </c>
      <c r="D23" s="216"/>
      <c r="E23" s="217">
        <v>238</v>
      </c>
      <c r="F23" s="217">
        <v>8</v>
      </c>
      <c r="G23" s="218">
        <v>44</v>
      </c>
      <c r="H23" s="1573">
        <f t="shared" si="4"/>
        <v>121594.55714285716</v>
      </c>
      <c r="I23" s="216"/>
      <c r="J23" s="217">
        <v>119868.48571428572</v>
      </c>
      <c r="K23" s="217">
        <v>0</v>
      </c>
      <c r="L23" s="1179">
        <v>1726.0714285714287</v>
      </c>
      <c r="M23" s="1576">
        <f t="shared" si="5"/>
        <v>419.29157635467988</v>
      </c>
      <c r="N23" s="1181">
        <f t="shared" si="0"/>
        <v>0</v>
      </c>
      <c r="O23" s="1181">
        <f t="shared" si="1"/>
        <v>503.64909963985599</v>
      </c>
      <c r="P23" s="1181">
        <f t="shared" si="2"/>
        <v>0</v>
      </c>
      <c r="Q23" s="1184">
        <f t="shared" si="6"/>
        <v>39.228896103896105</v>
      </c>
      <c r="R23" s="825"/>
      <c r="S23" s="1571"/>
      <c r="T23" s="825"/>
      <c r="U23" s="825"/>
      <c r="V23" s="825"/>
    </row>
    <row r="24" spans="1:22" ht="32.25" customHeight="1" thickBot="1" x14ac:dyDescent="0.35">
      <c r="A24" s="347">
        <v>15</v>
      </c>
      <c r="B24" s="166" t="s">
        <v>26</v>
      </c>
      <c r="C24" s="1574">
        <f>SUM(D24:G24)</f>
        <v>156</v>
      </c>
      <c r="D24" s="219"/>
      <c r="E24" s="220">
        <v>90</v>
      </c>
      <c r="F24" s="220">
        <v>8</v>
      </c>
      <c r="G24" s="218">
        <v>58</v>
      </c>
      <c r="H24" s="1574">
        <f>SUM(I24:L24)</f>
        <v>44170.855475714314</v>
      </c>
      <c r="I24" s="219"/>
      <c r="J24" s="220">
        <v>34888.428571428587</v>
      </c>
      <c r="K24" s="220">
        <v>4642.3911900000112</v>
      </c>
      <c r="L24" s="1179">
        <v>4640.0357142857147</v>
      </c>
      <c r="M24" s="1577">
        <f t="shared" si="5"/>
        <v>283.14650945970715</v>
      </c>
      <c r="N24" s="1185">
        <f t="shared" si="0"/>
        <v>0</v>
      </c>
      <c r="O24" s="1185">
        <f t="shared" si="1"/>
        <v>387.64920634920651</v>
      </c>
      <c r="P24" s="1185">
        <f t="shared" si="2"/>
        <v>580.2988987500014</v>
      </c>
      <c r="Q24" s="1186">
        <f t="shared" si="6"/>
        <v>80.000615763546804</v>
      </c>
      <c r="R24" s="825"/>
      <c r="S24" s="825"/>
      <c r="T24" s="825"/>
      <c r="U24" s="825"/>
      <c r="V24" s="825"/>
    </row>
    <row r="25" spans="1:22" ht="15.6" x14ac:dyDescent="0.3">
      <c r="A25" s="1190"/>
      <c r="B25" s="882" t="s">
        <v>569</v>
      </c>
      <c r="C25" s="457">
        <f t="shared" ref="C25:F25" si="7">SUM(C10:C24)</f>
        <v>2441</v>
      </c>
      <c r="D25" s="457">
        <f t="shared" ref="D25" si="8">SUM(D10:D24)</f>
        <v>456</v>
      </c>
      <c r="E25" s="455">
        <f t="shared" si="7"/>
        <v>1325</v>
      </c>
      <c r="F25" s="455">
        <f t="shared" si="7"/>
        <v>64</v>
      </c>
      <c r="G25" s="456">
        <f>SUM(G10:G24)</f>
        <v>596</v>
      </c>
      <c r="H25" s="457">
        <f t="shared" ref="H25" si="9">SUM(H10:H24)</f>
        <v>680467.89194757142</v>
      </c>
      <c r="I25" s="457">
        <f>SUM(I10:I24)</f>
        <v>30376</v>
      </c>
      <c r="J25" s="457">
        <f>SUM(J10:J24)</f>
        <v>549685.26</v>
      </c>
      <c r="K25" s="457">
        <f>SUM(K10:K24)</f>
        <v>49971.310519000093</v>
      </c>
      <c r="L25" s="896">
        <f>SUM(L10:L24)</f>
        <v>50435.321428571435</v>
      </c>
      <c r="M25" s="1180">
        <f>H25/C25</f>
        <v>278.76603520998418</v>
      </c>
      <c r="N25" s="1180">
        <f>I25/D25</f>
        <v>66.614035087719301</v>
      </c>
      <c r="O25" s="1180">
        <f t="shared" ref="N25:Q35" si="10">J25/E25</f>
        <v>414.85680000000002</v>
      </c>
      <c r="P25" s="1180">
        <f t="shared" si="10"/>
        <v>780.80172685937646</v>
      </c>
      <c r="Q25" s="1180">
        <f t="shared" si="10"/>
        <v>84.623022531160132</v>
      </c>
      <c r="R25" s="825"/>
      <c r="S25" s="825"/>
      <c r="T25" s="825"/>
      <c r="U25" s="825"/>
      <c r="V25" s="825"/>
    </row>
    <row r="26" spans="1:22" ht="15" x14ac:dyDescent="0.25">
      <c r="A26" s="884"/>
      <c r="B26" s="883" t="s">
        <v>482</v>
      </c>
      <c r="C26" s="618">
        <v>2474</v>
      </c>
      <c r="D26" s="618">
        <v>421</v>
      </c>
      <c r="E26" s="619">
        <v>1408</v>
      </c>
      <c r="F26" s="619">
        <v>71</v>
      </c>
      <c r="G26" s="621">
        <v>574</v>
      </c>
      <c r="H26" s="618">
        <v>1418767.8830629918</v>
      </c>
      <c r="I26" s="618">
        <v>29477</v>
      </c>
      <c r="J26" s="992">
        <v>540999.50223900145</v>
      </c>
      <c r="K26" s="992">
        <v>49971.310519000093</v>
      </c>
      <c r="L26" s="930">
        <v>798320.07030499028</v>
      </c>
      <c r="M26" s="618">
        <v>573.47125426960054</v>
      </c>
      <c r="N26" s="618">
        <v>70.016627078384801</v>
      </c>
      <c r="O26" s="618">
        <v>384.23260102201806</v>
      </c>
      <c r="P26" s="618">
        <v>703.82127491549431</v>
      </c>
      <c r="Q26" s="618">
        <v>1390.8015162107845</v>
      </c>
      <c r="R26" s="825"/>
      <c r="S26" s="825"/>
      <c r="T26" s="825"/>
      <c r="U26" s="825"/>
      <c r="V26" s="825"/>
    </row>
    <row r="27" spans="1:22" ht="15" x14ac:dyDescent="0.25">
      <c r="A27" s="884"/>
      <c r="B27" s="883" t="s">
        <v>102</v>
      </c>
      <c r="C27" s="618">
        <v>2393</v>
      </c>
      <c r="D27" s="618">
        <v>339</v>
      </c>
      <c r="E27" s="619">
        <v>1412</v>
      </c>
      <c r="F27" s="619">
        <v>69</v>
      </c>
      <c r="G27" s="621">
        <v>573</v>
      </c>
      <c r="H27" s="618">
        <v>1431284</v>
      </c>
      <c r="I27" s="618">
        <v>22409</v>
      </c>
      <c r="J27" s="992">
        <v>572900</v>
      </c>
      <c r="K27" s="992">
        <v>50027</v>
      </c>
      <c r="L27" s="930">
        <v>785948</v>
      </c>
      <c r="M27" s="618">
        <v>598.11282908483076</v>
      </c>
      <c r="N27" s="618">
        <v>66.103244837758112</v>
      </c>
      <c r="O27" s="618">
        <v>405.73654390934843</v>
      </c>
      <c r="P27" s="618">
        <v>725.02898550724638</v>
      </c>
      <c r="Q27" s="618">
        <v>1371.6369982547992</v>
      </c>
    </row>
    <row r="28" spans="1:22" ht="15" x14ac:dyDescent="0.25">
      <c r="A28" s="884"/>
      <c r="B28" s="883" t="s">
        <v>103</v>
      </c>
      <c r="C28" s="618">
        <v>2593</v>
      </c>
      <c r="D28" s="618">
        <v>268</v>
      </c>
      <c r="E28" s="619">
        <v>1694</v>
      </c>
      <c r="F28" s="619">
        <v>77</v>
      </c>
      <c r="G28" s="621">
        <v>554</v>
      </c>
      <c r="H28" s="618">
        <v>1605101.9616490048</v>
      </c>
      <c r="I28" s="618">
        <v>34832</v>
      </c>
      <c r="J28" s="992">
        <v>738425.34663900023</v>
      </c>
      <c r="K28" s="992">
        <v>54589.202988000339</v>
      </c>
      <c r="L28" s="930">
        <v>777255.4120220039</v>
      </c>
      <c r="M28" s="618">
        <v>619.01348308870217</v>
      </c>
      <c r="N28" s="618">
        <v>129.97014925373134</v>
      </c>
      <c r="O28" s="618">
        <v>435.90634394273923</v>
      </c>
      <c r="P28" s="618">
        <v>708.95068815584852</v>
      </c>
      <c r="Q28" s="618">
        <v>1402.9881083429673</v>
      </c>
    </row>
    <row r="29" spans="1:22" ht="15" x14ac:dyDescent="0.25">
      <c r="A29" s="884"/>
      <c r="B29" s="883" t="s">
        <v>104</v>
      </c>
      <c r="C29" s="618">
        <v>3086</v>
      </c>
      <c r="D29" s="618">
        <v>307</v>
      </c>
      <c r="E29" s="619">
        <v>2155</v>
      </c>
      <c r="F29" s="619">
        <v>81</v>
      </c>
      <c r="G29" s="621">
        <v>543</v>
      </c>
      <c r="H29" s="618">
        <v>1766118</v>
      </c>
      <c r="I29" s="618">
        <v>35133</v>
      </c>
      <c r="J29" s="619">
        <v>936634</v>
      </c>
      <c r="K29" s="619">
        <v>60789</v>
      </c>
      <c r="L29" s="620">
        <v>733562</v>
      </c>
      <c r="M29" s="618">
        <v>572.300064808814</v>
      </c>
      <c r="N29" s="618">
        <v>114.43973941368078</v>
      </c>
      <c r="O29" s="618">
        <v>434.63294663573083</v>
      </c>
      <c r="P29" s="618">
        <v>750.48148148148152</v>
      </c>
      <c r="Q29" s="618">
        <v>1350.9429097605894</v>
      </c>
    </row>
    <row r="30" spans="1:22" ht="15" x14ac:dyDescent="0.25">
      <c r="A30" s="884"/>
      <c r="B30" s="883" t="s">
        <v>105</v>
      </c>
      <c r="C30" s="618">
        <v>3291</v>
      </c>
      <c r="D30" s="618">
        <v>422</v>
      </c>
      <c r="E30" s="619">
        <v>2252</v>
      </c>
      <c r="F30" s="619">
        <v>72</v>
      </c>
      <c r="G30" s="621">
        <v>545</v>
      </c>
      <c r="H30" s="618">
        <v>2042055</v>
      </c>
      <c r="I30" s="618">
        <v>38440</v>
      </c>
      <c r="J30" s="619">
        <v>1003641</v>
      </c>
      <c r="K30" s="619">
        <v>52653</v>
      </c>
      <c r="L30" s="620">
        <v>947321</v>
      </c>
      <c r="M30" s="618">
        <v>620.49680948040111</v>
      </c>
      <c r="N30" s="618">
        <v>91.090047393364927</v>
      </c>
      <c r="O30" s="618">
        <v>445.66651865008879</v>
      </c>
      <c r="P30" s="618">
        <v>731.29166666666663</v>
      </c>
      <c r="Q30" s="618">
        <v>1738.2036697247706</v>
      </c>
    </row>
    <row r="31" spans="1:22" ht="15" x14ac:dyDescent="0.25">
      <c r="A31" s="884"/>
      <c r="B31" s="883" t="s">
        <v>106</v>
      </c>
      <c r="C31" s="618">
        <v>3253</v>
      </c>
      <c r="D31" s="618">
        <v>402</v>
      </c>
      <c r="E31" s="619">
        <v>2231</v>
      </c>
      <c r="F31" s="619">
        <v>81</v>
      </c>
      <c r="G31" s="621">
        <v>539</v>
      </c>
      <c r="H31" s="618">
        <v>1741671</v>
      </c>
      <c r="I31" s="618" t="s">
        <v>127</v>
      </c>
      <c r="J31" s="619">
        <v>932965</v>
      </c>
      <c r="K31" s="619">
        <v>57180</v>
      </c>
      <c r="L31" s="620">
        <v>722294</v>
      </c>
      <c r="M31" s="618">
        <v>535.40454964648018</v>
      </c>
      <c r="N31" s="618" t="s">
        <v>127</v>
      </c>
      <c r="O31" s="618">
        <v>418.18242940385477</v>
      </c>
      <c r="P31" s="618">
        <v>705.92592592592598</v>
      </c>
      <c r="Q31" s="618">
        <v>1340.0630797773656</v>
      </c>
    </row>
    <row r="32" spans="1:22" ht="15" x14ac:dyDescent="0.25">
      <c r="A32" s="884"/>
      <c r="B32" s="883" t="s">
        <v>107</v>
      </c>
      <c r="C32" s="618">
        <f t="shared" si="3"/>
        <v>3344</v>
      </c>
      <c r="D32" s="618">
        <v>455</v>
      </c>
      <c r="E32" s="619">
        <v>2297</v>
      </c>
      <c r="F32" s="619">
        <v>68</v>
      </c>
      <c r="G32" s="621">
        <v>524</v>
      </c>
      <c r="H32" s="618">
        <f t="shared" si="4"/>
        <v>1804572</v>
      </c>
      <c r="I32" s="618" t="s">
        <v>127</v>
      </c>
      <c r="J32" s="619">
        <v>1048980</v>
      </c>
      <c r="K32" s="619">
        <v>52370</v>
      </c>
      <c r="L32" s="620">
        <v>703222</v>
      </c>
      <c r="M32" s="618">
        <f t="shared" ref="M32:M35" si="11">H32/C32</f>
        <v>539.64473684210532</v>
      </c>
      <c r="N32" s="618" t="s">
        <v>127</v>
      </c>
      <c r="O32" s="618">
        <f t="shared" si="10"/>
        <v>456.67392250761861</v>
      </c>
      <c r="P32" s="618">
        <f t="shared" si="10"/>
        <v>770.14705882352939</v>
      </c>
      <c r="Q32" s="618">
        <f t="shared" si="10"/>
        <v>1342.0267175572519</v>
      </c>
    </row>
    <row r="33" spans="1:19" ht="15" x14ac:dyDescent="0.25">
      <c r="A33" s="885"/>
      <c r="B33" s="883" t="s">
        <v>108</v>
      </c>
      <c r="C33" s="519">
        <f t="shared" si="3"/>
        <v>3407</v>
      </c>
      <c r="D33" s="519">
        <v>483</v>
      </c>
      <c r="E33" s="221">
        <v>2289</v>
      </c>
      <c r="F33" s="221">
        <v>69</v>
      </c>
      <c r="G33" s="222">
        <v>566</v>
      </c>
      <c r="H33" s="519">
        <f t="shared" si="4"/>
        <v>1752974</v>
      </c>
      <c r="I33" s="519" t="s">
        <v>127</v>
      </c>
      <c r="J33" s="221">
        <v>1053795</v>
      </c>
      <c r="K33" s="221">
        <v>51742</v>
      </c>
      <c r="L33" s="520">
        <v>647437</v>
      </c>
      <c r="M33" s="519">
        <f t="shared" si="11"/>
        <v>514.52127971822722</v>
      </c>
      <c r="N33" s="519" t="s">
        <v>127</v>
      </c>
      <c r="O33" s="519">
        <f t="shared" si="10"/>
        <v>460.37352555701182</v>
      </c>
      <c r="P33" s="519">
        <f t="shared" si="10"/>
        <v>749.8840579710145</v>
      </c>
      <c r="Q33" s="519">
        <f t="shared" si="10"/>
        <v>1143.8816254416961</v>
      </c>
    </row>
    <row r="34" spans="1:19" ht="15" x14ac:dyDescent="0.25">
      <c r="A34" s="885"/>
      <c r="B34" s="883" t="s">
        <v>109</v>
      </c>
      <c r="C34" s="519">
        <f t="shared" si="3"/>
        <v>3518</v>
      </c>
      <c r="D34" s="519">
        <v>742</v>
      </c>
      <c r="E34" s="221">
        <v>2214</v>
      </c>
      <c r="F34" s="221">
        <v>75</v>
      </c>
      <c r="G34" s="222">
        <v>487</v>
      </c>
      <c r="H34" s="519">
        <f t="shared" si="4"/>
        <v>1813484</v>
      </c>
      <c r="I34" s="519">
        <v>107104</v>
      </c>
      <c r="J34" s="221">
        <v>984929</v>
      </c>
      <c r="K34" s="221">
        <v>57967</v>
      </c>
      <c r="L34" s="520">
        <v>663484</v>
      </c>
      <c r="M34" s="519">
        <f t="shared" si="11"/>
        <v>515.48720864127347</v>
      </c>
      <c r="N34" s="519">
        <f t="shared" si="10"/>
        <v>144.34501347708894</v>
      </c>
      <c r="O34" s="519">
        <f t="shared" si="10"/>
        <v>444.86404697380306</v>
      </c>
      <c r="P34" s="519">
        <f t="shared" si="10"/>
        <v>772.89333333333332</v>
      </c>
      <c r="Q34" s="519">
        <f t="shared" si="10"/>
        <v>1362.3901437371662</v>
      </c>
    </row>
    <row r="35" spans="1:19" ht="15.6" thickBot="1" x14ac:dyDescent="0.3">
      <c r="A35" s="886"/>
      <c r="B35" s="887" t="s">
        <v>110</v>
      </c>
      <c r="C35" s="458">
        <f t="shared" si="3"/>
        <v>3758</v>
      </c>
      <c r="D35" s="458">
        <v>811</v>
      </c>
      <c r="E35" s="223">
        <v>2391</v>
      </c>
      <c r="F35" s="223">
        <v>80</v>
      </c>
      <c r="G35" s="224">
        <v>476</v>
      </c>
      <c r="H35" s="458">
        <f t="shared" si="4"/>
        <v>1946664</v>
      </c>
      <c r="I35" s="458">
        <v>105967</v>
      </c>
      <c r="J35" s="223">
        <v>1134910</v>
      </c>
      <c r="K35" s="223">
        <v>58621</v>
      </c>
      <c r="L35" s="459">
        <v>647166</v>
      </c>
      <c r="M35" s="458">
        <f t="shared" si="11"/>
        <v>518.00532197977645</v>
      </c>
      <c r="N35" s="458">
        <f t="shared" si="10"/>
        <v>130.66214549938348</v>
      </c>
      <c r="O35" s="458">
        <f t="shared" si="10"/>
        <v>474.65913843580091</v>
      </c>
      <c r="P35" s="458">
        <f t="shared" si="10"/>
        <v>732.76250000000005</v>
      </c>
      <c r="Q35" s="458">
        <f t="shared" si="10"/>
        <v>1359.59243697479</v>
      </c>
    </row>
    <row r="36" spans="1:19" ht="15" x14ac:dyDescent="0.25">
      <c r="A36" s="1189" t="s">
        <v>515</v>
      </c>
      <c r="B36" s="1187"/>
      <c r="C36" s="1188"/>
      <c r="D36" s="1188"/>
      <c r="E36" s="1188"/>
      <c r="F36" s="1188"/>
      <c r="G36" s="1188"/>
      <c r="H36" s="1188"/>
      <c r="I36" s="1188"/>
      <c r="J36" s="1188"/>
      <c r="K36" s="1188"/>
      <c r="L36" s="1188"/>
      <c r="M36" s="1188"/>
      <c r="N36" s="1188"/>
      <c r="O36" s="1188"/>
      <c r="P36" s="1188"/>
      <c r="Q36" s="1188"/>
    </row>
    <row r="37" spans="1:19" x14ac:dyDescent="0.25">
      <c r="A37" s="78" t="s">
        <v>332</v>
      </c>
      <c r="B37" s="45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S37" s="486"/>
    </row>
    <row r="38" spans="1:19" x14ac:dyDescent="0.25">
      <c r="A38" s="78" t="s">
        <v>333</v>
      </c>
      <c r="B38" s="4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S38" s="486"/>
    </row>
    <row r="39" spans="1:19" x14ac:dyDescent="0.25">
      <c r="A39" s="78" t="s">
        <v>334</v>
      </c>
      <c r="B39" s="4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S39" s="486"/>
    </row>
    <row r="40" spans="1:19" x14ac:dyDescent="0.25">
      <c r="A40" s="78" t="s">
        <v>335</v>
      </c>
      <c r="B40" s="78"/>
      <c r="C40" s="2"/>
      <c r="D40" s="2"/>
      <c r="E40" s="2"/>
      <c r="F40" s="2"/>
      <c r="G40" s="2"/>
      <c r="H40" s="2"/>
      <c r="I40" s="2"/>
      <c r="J40" s="2"/>
      <c r="K40" s="2"/>
      <c r="L40" s="2"/>
      <c r="S40" s="486"/>
    </row>
    <row r="41" spans="1:19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S41" s="486"/>
    </row>
    <row r="42" spans="1:19" x14ac:dyDescent="0.25">
      <c r="J42" t="s">
        <v>13</v>
      </c>
    </row>
    <row r="43" spans="1:19" x14ac:dyDescent="0.25">
      <c r="D43" t="s">
        <v>13</v>
      </c>
      <c r="G43" t="s">
        <v>13</v>
      </c>
    </row>
    <row r="45" spans="1:19" x14ac:dyDescent="0.25">
      <c r="H45" t="s">
        <v>13</v>
      </c>
    </row>
    <row r="48" spans="1:19" x14ac:dyDescent="0.25">
      <c r="G48" t="s">
        <v>13</v>
      </c>
    </row>
    <row r="52" spans="10:10" x14ac:dyDescent="0.25">
      <c r="J52" t="s">
        <v>85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2:R35"/>
  <sheetViews>
    <sheetView showGridLines="0" showRuler="0" zoomScaleNormal="100" workbookViewId="0">
      <selection activeCell="G14" sqref="G14"/>
    </sheetView>
  </sheetViews>
  <sheetFormatPr baseColWidth="10" defaultColWidth="11.44140625" defaultRowHeight="13.2" x14ac:dyDescent="0.25"/>
  <cols>
    <col min="1" max="1" width="7.6640625" customWidth="1"/>
    <col min="2" max="2" width="28.44140625" customWidth="1"/>
    <col min="3" max="3" width="12.109375" customWidth="1"/>
    <col min="4" max="4" width="12.6640625" customWidth="1"/>
    <col min="6" max="6" width="15.5546875" customWidth="1"/>
    <col min="7" max="7" width="19.88671875" customWidth="1"/>
    <col min="9" max="9" width="11.44140625" customWidth="1"/>
    <col min="10" max="10" width="25.109375" customWidth="1"/>
  </cols>
  <sheetData>
    <row r="2" spans="1:18" x14ac:dyDescent="0.25">
      <c r="A2" s="129" t="s">
        <v>0</v>
      </c>
    </row>
    <row r="4" spans="1:18" x14ac:dyDescent="0.25">
      <c r="A4" t="str">
        <f>A6</f>
        <v>Tabell 3 -8 - A-2 - Dagaktivitetstilbud for demente - hittil i år</v>
      </c>
      <c r="I4" s="1623" t="s">
        <v>653</v>
      </c>
      <c r="J4" s="1623"/>
      <c r="K4" s="1623"/>
    </row>
    <row r="5" spans="1:18" x14ac:dyDescent="0.25">
      <c r="A5" s="90"/>
    </row>
    <row r="6" spans="1:18" ht="13.8" thickBot="1" x14ac:dyDescent="0.3">
      <c r="A6" s="6" t="s">
        <v>336</v>
      </c>
      <c r="B6" s="130"/>
      <c r="C6" s="130"/>
      <c r="D6" s="130"/>
      <c r="I6" s="6" t="s">
        <v>336</v>
      </c>
      <c r="J6" s="130"/>
      <c r="K6" s="130"/>
      <c r="L6" s="130"/>
      <c r="M6" s="130"/>
      <c r="N6" s="130"/>
      <c r="O6" s="130"/>
    </row>
    <row r="7" spans="1:18" ht="32.25" customHeight="1" thickBot="1" x14ac:dyDescent="0.3">
      <c r="A7" s="131"/>
      <c r="B7" s="1294"/>
      <c r="C7" s="1288" t="s">
        <v>315</v>
      </c>
      <c r="D7" s="1295" t="s">
        <v>263</v>
      </c>
      <c r="I7" s="131"/>
      <c r="J7" s="132"/>
      <c r="K7" s="1703" t="s">
        <v>315</v>
      </c>
      <c r="L7" s="1704"/>
      <c r="M7" s="1435"/>
      <c r="N7" s="1705" t="s">
        <v>263</v>
      </c>
      <c r="O7" s="1706"/>
      <c r="Q7" s="995" t="s">
        <v>315</v>
      </c>
      <c r="R7" s="996" t="s">
        <v>263</v>
      </c>
    </row>
    <row r="8" spans="1:18" ht="93" thickBot="1" x14ac:dyDescent="0.3">
      <c r="A8" s="1289" t="s">
        <v>51</v>
      </c>
      <c r="B8" s="1289" t="s">
        <v>5</v>
      </c>
      <c r="C8" s="136" t="s">
        <v>567</v>
      </c>
      <c r="D8" s="1296" t="s">
        <v>568</v>
      </c>
      <c r="I8" s="134" t="s">
        <v>51</v>
      </c>
      <c r="J8" s="627" t="s">
        <v>5</v>
      </c>
      <c r="K8" s="136" t="s">
        <v>634</v>
      </c>
      <c r="L8" s="997" t="s">
        <v>338</v>
      </c>
      <c r="M8" s="1624" t="s">
        <v>633</v>
      </c>
      <c r="N8" s="136" t="s">
        <v>337</v>
      </c>
      <c r="O8" s="997" t="s">
        <v>338</v>
      </c>
      <c r="Q8" s="1629" t="s">
        <v>339</v>
      </c>
      <c r="R8" s="1630" t="s">
        <v>339</v>
      </c>
    </row>
    <row r="9" spans="1:18" ht="13.5" customHeight="1" x14ac:dyDescent="0.25">
      <c r="A9" s="1290">
        <v>1</v>
      </c>
      <c r="B9" s="1297" t="s">
        <v>11</v>
      </c>
      <c r="C9" s="1298">
        <v>75</v>
      </c>
      <c r="D9" s="1298">
        <v>44218</v>
      </c>
      <c r="I9" s="149">
        <v>1</v>
      </c>
      <c r="J9" s="1615" t="s">
        <v>11</v>
      </c>
      <c r="K9" s="1616">
        <f>C9</f>
        <v>75</v>
      </c>
      <c r="L9" s="1617">
        <v>72</v>
      </c>
      <c r="M9" s="1625">
        <f>K9-L9</f>
        <v>3</v>
      </c>
      <c r="N9" s="1616">
        <v>44218</v>
      </c>
      <c r="O9" s="998">
        <v>41287</v>
      </c>
      <c r="Q9" s="1631">
        <f t="shared" ref="Q9:Q25" si="0">K9-L9</f>
        <v>3</v>
      </c>
      <c r="R9" s="1631">
        <f>N9-O9</f>
        <v>2931</v>
      </c>
    </row>
    <row r="10" spans="1:18" x14ac:dyDescent="0.25">
      <c r="A10" s="1291">
        <v>2</v>
      </c>
      <c r="B10" s="1299" t="s">
        <v>12</v>
      </c>
      <c r="C10" s="1300">
        <v>24</v>
      </c>
      <c r="D10" s="1300">
        <v>11318</v>
      </c>
      <c r="H10" s="90"/>
      <c r="I10" s="150">
        <v>2</v>
      </c>
      <c r="J10" s="864" t="s">
        <v>12</v>
      </c>
      <c r="K10" s="1613">
        <f t="shared" ref="K10:K23" si="1">C10</f>
        <v>24</v>
      </c>
      <c r="L10" s="1614">
        <v>24</v>
      </c>
      <c r="M10" s="1626">
        <f t="shared" ref="M10:M24" si="2">K10-L10</f>
        <v>0</v>
      </c>
      <c r="N10" s="1613">
        <v>11318</v>
      </c>
      <c r="O10" s="999">
        <v>11318.571428571429</v>
      </c>
      <c r="Q10" s="1631">
        <f t="shared" si="0"/>
        <v>0</v>
      </c>
      <c r="R10" s="1631">
        <f t="shared" ref="R10:R31" si="3">N10-O10</f>
        <v>-0.571428571429351</v>
      </c>
    </row>
    <row r="11" spans="1:18" ht="12.75" customHeight="1" x14ac:dyDescent="0.25">
      <c r="A11" s="1291">
        <v>3</v>
      </c>
      <c r="B11" s="1299" t="s">
        <v>14</v>
      </c>
      <c r="C11" s="1300">
        <v>35</v>
      </c>
      <c r="D11" s="1300">
        <v>10394</v>
      </c>
      <c r="I11" s="150">
        <v>3</v>
      </c>
      <c r="J11" s="864" t="s">
        <v>14</v>
      </c>
      <c r="K11" s="1613">
        <f t="shared" si="1"/>
        <v>35</v>
      </c>
      <c r="L11" s="1614">
        <v>35</v>
      </c>
      <c r="M11" s="1626">
        <f t="shared" si="2"/>
        <v>0</v>
      </c>
      <c r="N11" s="1613">
        <v>10394</v>
      </c>
      <c r="O11" s="999">
        <v>10645.285714285712</v>
      </c>
      <c r="Q11" s="1631">
        <f t="shared" si="0"/>
        <v>0</v>
      </c>
      <c r="R11" s="1631">
        <f t="shared" si="3"/>
        <v>-251.28571428571195</v>
      </c>
    </row>
    <row r="12" spans="1:18" ht="12.75" customHeight="1" x14ac:dyDescent="0.25">
      <c r="A12" s="1291">
        <v>4</v>
      </c>
      <c r="B12" s="1299" t="s">
        <v>15</v>
      </c>
      <c r="C12" s="1300">
        <v>28</v>
      </c>
      <c r="D12" s="1300">
        <v>15525</v>
      </c>
      <c r="I12" s="150">
        <v>4</v>
      </c>
      <c r="J12" s="864" t="s">
        <v>15</v>
      </c>
      <c r="K12" s="1613">
        <f t="shared" si="1"/>
        <v>28</v>
      </c>
      <c r="L12" s="1614">
        <v>28</v>
      </c>
      <c r="M12" s="1626">
        <f t="shared" si="2"/>
        <v>0</v>
      </c>
      <c r="N12" s="1613">
        <v>15525</v>
      </c>
      <c r="O12" s="999">
        <v>15721.159999999998</v>
      </c>
      <c r="Q12" s="1631">
        <f t="shared" si="0"/>
        <v>0</v>
      </c>
      <c r="R12" s="1631">
        <f t="shared" si="3"/>
        <v>-196.15999999999804</v>
      </c>
    </row>
    <row r="13" spans="1:18" ht="12.75" customHeight="1" x14ac:dyDescent="0.25">
      <c r="A13" s="1291">
        <v>5</v>
      </c>
      <c r="B13" s="1299" t="s">
        <v>16</v>
      </c>
      <c r="C13" s="1300">
        <v>129</v>
      </c>
      <c r="D13" s="1300">
        <v>46275</v>
      </c>
      <c r="G13" t="s">
        <v>13</v>
      </c>
      <c r="I13" s="150">
        <v>5</v>
      </c>
      <c r="J13" s="864" t="s">
        <v>16</v>
      </c>
      <c r="K13" s="1613">
        <f t="shared" si="1"/>
        <v>129</v>
      </c>
      <c r="L13" s="1614">
        <v>129</v>
      </c>
      <c r="M13" s="1626">
        <f t="shared" si="2"/>
        <v>0</v>
      </c>
      <c r="N13" s="1613">
        <v>46275</v>
      </c>
      <c r="O13" s="999">
        <v>46559.217142857102</v>
      </c>
      <c r="Q13" s="1631">
        <f t="shared" si="0"/>
        <v>0</v>
      </c>
      <c r="R13" s="1631">
        <f t="shared" si="3"/>
        <v>-284.21714285710186</v>
      </c>
    </row>
    <row r="14" spans="1:18" ht="12.75" customHeight="1" x14ac:dyDescent="0.25">
      <c r="A14" s="1292">
        <v>6</v>
      </c>
      <c r="B14" s="1301" t="s">
        <v>17</v>
      </c>
      <c r="C14" s="1300">
        <v>47</v>
      </c>
      <c r="D14" s="1300">
        <v>13155</v>
      </c>
      <c r="I14" s="150">
        <v>6</v>
      </c>
      <c r="J14" s="864" t="s">
        <v>17</v>
      </c>
      <c r="K14" s="1613">
        <f t="shared" si="1"/>
        <v>47</v>
      </c>
      <c r="L14" s="1614">
        <v>47</v>
      </c>
      <c r="M14" s="1626">
        <f t="shared" si="2"/>
        <v>0</v>
      </c>
      <c r="N14" s="1613">
        <v>13155</v>
      </c>
      <c r="O14" s="999">
        <v>13721.285714285714</v>
      </c>
      <c r="Q14" s="1631">
        <f t="shared" si="0"/>
        <v>0</v>
      </c>
      <c r="R14" s="1631">
        <f t="shared" si="3"/>
        <v>-566.28571428571377</v>
      </c>
    </row>
    <row r="15" spans="1:18" ht="12.75" customHeight="1" x14ac:dyDescent="0.25">
      <c r="A15" s="1292">
        <v>7</v>
      </c>
      <c r="B15" s="1301" t="s">
        <v>18</v>
      </c>
      <c r="C15" s="1300">
        <v>83</v>
      </c>
      <c r="D15" s="1300">
        <v>37908</v>
      </c>
      <c r="I15" s="150">
        <v>7</v>
      </c>
      <c r="J15" s="864" t="s">
        <v>18</v>
      </c>
      <c r="K15" s="1613">
        <f t="shared" si="1"/>
        <v>83</v>
      </c>
      <c r="L15" s="1614">
        <v>83</v>
      </c>
      <c r="M15" s="1626">
        <f t="shared" si="2"/>
        <v>0</v>
      </c>
      <c r="N15" s="1613">
        <v>37908</v>
      </c>
      <c r="O15" s="999">
        <v>37907.78571428571</v>
      </c>
      <c r="Q15" s="1631">
        <f t="shared" si="0"/>
        <v>0</v>
      </c>
      <c r="R15" s="1631">
        <f t="shared" si="3"/>
        <v>0.21428571428987198</v>
      </c>
    </row>
    <row r="16" spans="1:18" x14ac:dyDescent="0.25">
      <c r="A16" s="1291">
        <v>8</v>
      </c>
      <c r="B16" s="1299" t="s">
        <v>19</v>
      </c>
      <c r="C16" s="1300">
        <v>94</v>
      </c>
      <c r="D16" s="1300">
        <v>36642.5</v>
      </c>
      <c r="I16" s="150">
        <v>8</v>
      </c>
      <c r="J16" s="864" t="s">
        <v>19</v>
      </c>
      <c r="K16" s="1613">
        <f t="shared" si="1"/>
        <v>94</v>
      </c>
      <c r="L16" s="1614">
        <v>94</v>
      </c>
      <c r="M16" s="1626">
        <f t="shared" si="2"/>
        <v>0</v>
      </c>
      <c r="N16" s="1613">
        <v>36642.5</v>
      </c>
      <c r="O16" s="999">
        <v>37616.571428571413</v>
      </c>
      <c r="Q16" s="1631">
        <f t="shared" si="0"/>
        <v>0</v>
      </c>
      <c r="R16" s="1631">
        <f t="shared" si="3"/>
        <v>-974.07142857141298</v>
      </c>
    </row>
    <row r="17" spans="1:18" ht="12.75" customHeight="1" x14ac:dyDescent="0.25">
      <c r="A17" s="1291">
        <v>9</v>
      </c>
      <c r="B17" s="1299" t="s">
        <v>20</v>
      </c>
      <c r="C17" s="1300">
        <v>22</v>
      </c>
      <c r="D17" s="1300">
        <v>4703</v>
      </c>
      <c r="I17" s="150">
        <v>9</v>
      </c>
      <c r="J17" s="864" t="s">
        <v>20</v>
      </c>
      <c r="K17" s="1613">
        <f t="shared" si="1"/>
        <v>22</v>
      </c>
      <c r="L17" s="1614">
        <v>22</v>
      </c>
      <c r="M17" s="1626">
        <f t="shared" si="2"/>
        <v>0</v>
      </c>
      <c r="N17" s="1613">
        <v>4703</v>
      </c>
      <c r="O17" s="999">
        <v>4703.3571428571422</v>
      </c>
      <c r="Q17" s="1631">
        <f t="shared" si="0"/>
        <v>0</v>
      </c>
      <c r="R17" s="1631">
        <f t="shared" si="3"/>
        <v>-0.3571428571422075</v>
      </c>
    </row>
    <row r="18" spans="1:18" ht="12.75" customHeight="1" x14ac:dyDescent="0.25">
      <c r="A18" s="1291">
        <v>10</v>
      </c>
      <c r="B18" s="1299" t="s">
        <v>21</v>
      </c>
      <c r="C18" s="1300">
        <v>31</v>
      </c>
      <c r="D18" s="1300">
        <v>1035</v>
      </c>
      <c r="I18" s="150">
        <v>10</v>
      </c>
      <c r="J18" s="864" t="s">
        <v>21</v>
      </c>
      <c r="K18" s="1613">
        <f t="shared" si="1"/>
        <v>31</v>
      </c>
      <c r="L18" s="1614">
        <v>30</v>
      </c>
      <c r="M18" s="1626">
        <f t="shared" si="2"/>
        <v>1</v>
      </c>
      <c r="N18" s="1613">
        <v>1035</v>
      </c>
      <c r="O18" s="999">
        <v>9727.7142857142862</v>
      </c>
      <c r="Q18" s="1631">
        <f t="shared" si="0"/>
        <v>1</v>
      </c>
      <c r="R18" s="1631">
        <f t="shared" si="3"/>
        <v>-8692.7142857142862</v>
      </c>
    </row>
    <row r="19" spans="1:18" ht="12.75" customHeight="1" x14ac:dyDescent="0.25">
      <c r="A19" s="1292">
        <v>11</v>
      </c>
      <c r="B19" s="1301" t="s">
        <v>22</v>
      </c>
      <c r="C19" s="1300">
        <v>51</v>
      </c>
      <c r="D19" s="1300">
        <v>70416</v>
      </c>
      <c r="I19" s="150">
        <v>11</v>
      </c>
      <c r="J19" s="864" t="s">
        <v>22</v>
      </c>
      <c r="K19" s="1613">
        <f t="shared" si="1"/>
        <v>51</v>
      </c>
      <c r="L19" s="1614">
        <v>51</v>
      </c>
      <c r="M19" s="1626">
        <f t="shared" si="2"/>
        <v>0</v>
      </c>
      <c r="N19" s="1613">
        <v>70416</v>
      </c>
      <c r="O19" s="999">
        <v>26213.428571428569</v>
      </c>
      <c r="Q19" s="1631">
        <f t="shared" si="0"/>
        <v>0</v>
      </c>
      <c r="R19" s="1631">
        <f t="shared" si="3"/>
        <v>44202.571428571435</v>
      </c>
    </row>
    <row r="20" spans="1:18" ht="12.75" customHeight="1" x14ac:dyDescent="0.25">
      <c r="A20" s="1291">
        <v>12</v>
      </c>
      <c r="B20" s="1299" t="s">
        <v>23</v>
      </c>
      <c r="C20" s="1300">
        <v>111</v>
      </c>
      <c r="D20" s="1300">
        <v>126047</v>
      </c>
      <c r="I20" s="150">
        <v>12</v>
      </c>
      <c r="J20" s="864" t="s">
        <v>23</v>
      </c>
      <c r="K20" s="1613">
        <f t="shared" si="1"/>
        <v>111</v>
      </c>
      <c r="L20" s="1614">
        <v>110</v>
      </c>
      <c r="M20" s="1626">
        <f t="shared" si="2"/>
        <v>1</v>
      </c>
      <c r="N20" s="1613">
        <v>126047</v>
      </c>
      <c r="O20" s="999">
        <v>26123.162857142863</v>
      </c>
      <c r="Q20" s="1631">
        <f t="shared" si="0"/>
        <v>1</v>
      </c>
      <c r="R20" s="1631">
        <f t="shared" si="3"/>
        <v>99923.837142857141</v>
      </c>
    </row>
    <row r="21" spans="1:18" ht="12.75" customHeight="1" x14ac:dyDescent="0.25">
      <c r="A21" s="1291">
        <v>13</v>
      </c>
      <c r="B21" s="1299" t="s">
        <v>24</v>
      </c>
      <c r="C21" s="1300">
        <v>112</v>
      </c>
      <c r="D21" s="1300">
        <v>54092</v>
      </c>
      <c r="I21" s="150">
        <v>13</v>
      </c>
      <c r="J21" s="864" t="s">
        <v>24</v>
      </c>
      <c r="K21" s="1613">
        <f t="shared" si="1"/>
        <v>112</v>
      </c>
      <c r="L21" s="1614">
        <v>112</v>
      </c>
      <c r="M21" s="1626">
        <f t="shared" si="2"/>
        <v>0</v>
      </c>
      <c r="N21" s="1613">
        <v>54092</v>
      </c>
      <c r="O21" s="999">
        <v>53828.571428571428</v>
      </c>
      <c r="Q21" s="1631">
        <f t="shared" si="0"/>
        <v>0</v>
      </c>
      <c r="R21" s="1631">
        <f t="shared" si="3"/>
        <v>263.42857142857247</v>
      </c>
    </row>
    <row r="22" spans="1:18" x14ac:dyDescent="0.25">
      <c r="A22" s="1291">
        <v>14</v>
      </c>
      <c r="B22" s="1299" t="s">
        <v>25</v>
      </c>
      <c r="C22" s="1300">
        <v>34</v>
      </c>
      <c r="D22" s="1300">
        <v>16588</v>
      </c>
      <c r="I22" s="150">
        <v>14</v>
      </c>
      <c r="J22" s="864" t="s">
        <v>25</v>
      </c>
      <c r="K22" s="1613">
        <f t="shared" si="1"/>
        <v>34</v>
      </c>
      <c r="L22" s="1614">
        <v>34</v>
      </c>
      <c r="M22" s="1626">
        <f t="shared" si="2"/>
        <v>0</v>
      </c>
      <c r="N22" s="1613">
        <v>16588</v>
      </c>
      <c r="O22" s="999">
        <v>15857</v>
      </c>
      <c r="Q22" s="1631">
        <f t="shared" si="0"/>
        <v>0</v>
      </c>
      <c r="R22" s="1631">
        <f t="shared" si="3"/>
        <v>731</v>
      </c>
    </row>
    <row r="23" spans="1:18" ht="13.5" customHeight="1" thickBot="1" x14ac:dyDescent="0.3">
      <c r="A23" s="1293">
        <v>15</v>
      </c>
      <c r="B23" s="1302" t="s">
        <v>26</v>
      </c>
      <c r="C23" s="1303">
        <v>30</v>
      </c>
      <c r="D23" s="1303">
        <v>6618</v>
      </c>
      <c r="E23" s="90"/>
      <c r="I23" s="151">
        <v>15</v>
      </c>
      <c r="J23" s="868" t="s">
        <v>26</v>
      </c>
      <c r="K23" s="1618">
        <f t="shared" si="1"/>
        <v>30</v>
      </c>
      <c r="L23" s="1619">
        <v>29</v>
      </c>
      <c r="M23" s="1627">
        <f t="shared" si="2"/>
        <v>1</v>
      </c>
      <c r="N23" s="1618">
        <v>6618</v>
      </c>
      <c r="O23" s="1000">
        <v>6618.8571428571422</v>
      </c>
      <c r="Q23" s="1631">
        <f t="shared" si="0"/>
        <v>1</v>
      </c>
      <c r="R23" s="1631">
        <f t="shared" si="3"/>
        <v>-0.8571428571422075</v>
      </c>
    </row>
    <row r="24" spans="1:18" ht="12.75" customHeight="1" x14ac:dyDescent="0.25">
      <c r="A24" s="614"/>
      <c r="B24" s="897" t="s">
        <v>570</v>
      </c>
      <c r="C24" s="898">
        <f>SUM(C9:C23)</f>
        <v>906</v>
      </c>
      <c r="D24" s="899">
        <f t="shared" ref="D24" si="4">SUM(D9:D23)</f>
        <v>494934.5</v>
      </c>
      <c r="I24" s="614"/>
      <c r="J24" s="897" t="s">
        <v>570</v>
      </c>
      <c r="K24" s="898">
        <f>SUM(K9:K23)</f>
        <v>906</v>
      </c>
      <c r="L24" s="1612">
        <v>900</v>
      </c>
      <c r="M24" s="1628">
        <f t="shared" si="2"/>
        <v>6</v>
      </c>
      <c r="N24" s="899">
        <v>494881.5</v>
      </c>
      <c r="O24" s="900">
        <v>357848.96857142833</v>
      </c>
      <c r="Q24" s="1632">
        <f t="shared" si="0"/>
        <v>6</v>
      </c>
      <c r="R24" s="1632">
        <f t="shared" si="3"/>
        <v>137032.53142857167</v>
      </c>
    </row>
    <row r="25" spans="1:18" ht="12.75" customHeight="1" x14ac:dyDescent="0.25">
      <c r="A25" s="614"/>
      <c r="B25" s="901" t="s">
        <v>483</v>
      </c>
      <c r="C25" s="902">
        <v>871</v>
      </c>
      <c r="D25" s="903">
        <v>318395</v>
      </c>
      <c r="I25" s="614"/>
      <c r="J25" s="901" t="s">
        <v>483</v>
      </c>
      <c r="K25" s="902">
        <v>871</v>
      </c>
      <c r="L25" s="902">
        <v>839</v>
      </c>
      <c r="M25" s="902"/>
      <c r="N25" s="903">
        <v>318395</v>
      </c>
      <c r="O25" s="904">
        <v>312796.51714285719</v>
      </c>
      <c r="Q25" s="993">
        <f t="shared" si="0"/>
        <v>32</v>
      </c>
      <c r="R25" s="993">
        <f t="shared" si="3"/>
        <v>5598.4828571428079</v>
      </c>
    </row>
    <row r="26" spans="1:18" ht="12.75" customHeight="1" x14ac:dyDescent="0.25">
      <c r="A26" s="614"/>
      <c r="B26" s="901" t="s">
        <v>200</v>
      </c>
      <c r="C26" s="902">
        <v>743</v>
      </c>
      <c r="D26" s="903">
        <v>264872</v>
      </c>
      <c r="I26" s="614"/>
      <c r="J26" s="901" t="s">
        <v>200</v>
      </c>
      <c r="K26" s="902">
        <v>743</v>
      </c>
      <c r="L26" s="902">
        <v>682</v>
      </c>
      <c r="M26" s="902"/>
      <c r="N26" s="903">
        <v>264872</v>
      </c>
      <c r="O26" s="904">
        <v>245432</v>
      </c>
      <c r="Q26" s="993">
        <f t="shared" ref="Q26:Q31" si="5">K26-L26</f>
        <v>61</v>
      </c>
      <c r="R26" s="993">
        <f t="shared" si="3"/>
        <v>19440</v>
      </c>
    </row>
    <row r="27" spans="1:18" ht="12.75" customHeight="1" x14ac:dyDescent="0.25">
      <c r="A27" s="614"/>
      <c r="B27" s="901" t="s">
        <v>201</v>
      </c>
      <c r="C27" s="902">
        <v>576</v>
      </c>
      <c r="D27" s="903">
        <v>164899</v>
      </c>
      <c r="I27" s="614"/>
      <c r="J27" s="901" t="s">
        <v>201</v>
      </c>
      <c r="K27" s="902">
        <v>576</v>
      </c>
      <c r="L27" s="902">
        <v>170</v>
      </c>
      <c r="M27" s="902"/>
      <c r="N27" s="903">
        <v>164899</v>
      </c>
      <c r="O27" s="904">
        <v>80155.429999999993</v>
      </c>
      <c r="Q27" s="993">
        <f t="shared" si="5"/>
        <v>406</v>
      </c>
      <c r="R27" s="993">
        <f t="shared" si="3"/>
        <v>84743.57</v>
      </c>
    </row>
    <row r="28" spans="1:18" ht="12.75" customHeight="1" x14ac:dyDescent="0.25">
      <c r="A28" s="614"/>
      <c r="B28" s="901" t="s">
        <v>340</v>
      </c>
      <c r="C28" s="902">
        <v>430</v>
      </c>
      <c r="D28" s="903">
        <v>97886</v>
      </c>
      <c r="I28" s="614"/>
      <c r="J28" s="901" t="s">
        <v>340</v>
      </c>
      <c r="K28" s="902">
        <v>430</v>
      </c>
      <c r="L28" s="902">
        <v>148</v>
      </c>
      <c r="M28" s="902"/>
      <c r="N28" s="903">
        <v>97886</v>
      </c>
      <c r="O28" s="904">
        <v>53522</v>
      </c>
      <c r="Q28" s="993">
        <f t="shared" si="5"/>
        <v>282</v>
      </c>
      <c r="R28" s="993">
        <f t="shared" si="3"/>
        <v>44364</v>
      </c>
    </row>
    <row r="29" spans="1:18" ht="12.75" customHeight="1" x14ac:dyDescent="0.25">
      <c r="A29" s="614"/>
      <c r="B29" s="901" t="s">
        <v>202</v>
      </c>
      <c r="C29" s="902">
        <v>748</v>
      </c>
      <c r="D29" s="903">
        <v>198638</v>
      </c>
      <c r="I29" s="614"/>
      <c r="J29" s="901" t="s">
        <v>202</v>
      </c>
      <c r="K29" s="902">
        <v>748</v>
      </c>
      <c r="L29" s="902">
        <v>176</v>
      </c>
      <c r="M29" s="902"/>
      <c r="N29" s="903">
        <v>198638</v>
      </c>
      <c r="O29" s="904">
        <v>79332</v>
      </c>
      <c r="Q29" s="993">
        <f t="shared" si="5"/>
        <v>572</v>
      </c>
      <c r="R29" s="993">
        <f t="shared" si="3"/>
        <v>119306</v>
      </c>
    </row>
    <row r="30" spans="1:18" ht="12.75" customHeight="1" x14ac:dyDescent="0.25">
      <c r="A30" s="150"/>
      <c r="B30" s="864" t="s">
        <v>341</v>
      </c>
      <c r="C30" s="865">
        <v>575</v>
      </c>
      <c r="D30" s="866">
        <v>119786</v>
      </c>
      <c r="I30" s="150"/>
      <c r="J30" s="864" t="s">
        <v>341</v>
      </c>
      <c r="K30" s="865">
        <v>575</v>
      </c>
      <c r="L30" s="865">
        <v>142</v>
      </c>
      <c r="M30" s="865"/>
      <c r="N30" s="866">
        <v>119786</v>
      </c>
      <c r="O30" s="867">
        <v>38934</v>
      </c>
      <c r="Q30" s="993">
        <f t="shared" si="5"/>
        <v>433</v>
      </c>
      <c r="R30" s="993">
        <f t="shared" si="3"/>
        <v>80852</v>
      </c>
    </row>
    <row r="31" spans="1:18" ht="12.75" customHeight="1" thickBot="1" x14ac:dyDescent="0.3">
      <c r="A31" s="151"/>
      <c r="B31" s="868" t="s">
        <v>342</v>
      </c>
      <c r="C31" s="869">
        <v>543</v>
      </c>
      <c r="D31" s="870">
        <v>175249</v>
      </c>
      <c r="I31" s="151"/>
      <c r="J31" s="868" t="s">
        <v>342</v>
      </c>
      <c r="K31" s="869">
        <v>543</v>
      </c>
      <c r="L31" s="869">
        <v>110</v>
      </c>
      <c r="M31" s="869"/>
      <c r="N31" s="870">
        <v>175249</v>
      </c>
      <c r="O31" s="871">
        <v>65684</v>
      </c>
      <c r="Q31" s="993">
        <f t="shared" si="5"/>
        <v>433</v>
      </c>
      <c r="R31" s="993">
        <f t="shared" si="3"/>
        <v>109565</v>
      </c>
    </row>
    <row r="32" spans="1:18" x14ac:dyDescent="0.25">
      <c r="A32" s="931" t="s">
        <v>343</v>
      </c>
      <c r="I32" s="931" t="s">
        <v>343</v>
      </c>
    </row>
    <row r="33" spans="1:9" x14ac:dyDescent="0.25">
      <c r="A33" s="931" t="s">
        <v>344</v>
      </c>
      <c r="I33" s="931" t="s">
        <v>344</v>
      </c>
    </row>
    <row r="34" spans="1:9" x14ac:dyDescent="0.25">
      <c r="A34" s="931" t="s">
        <v>345</v>
      </c>
      <c r="I34" s="931" t="s">
        <v>345</v>
      </c>
    </row>
    <row r="35" spans="1:9" x14ac:dyDescent="0.25">
      <c r="A35" s="931" t="s">
        <v>346</v>
      </c>
      <c r="I35" s="931" t="s">
        <v>346</v>
      </c>
    </row>
  </sheetData>
  <mergeCells count="2">
    <mergeCell ref="K7:L7"/>
    <mergeCell ref="N7:O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L26"/>
  <sheetViews>
    <sheetView showGridLines="0" zoomScale="90" zoomScaleNormal="90" workbookViewId="0">
      <selection activeCell="M7" sqref="M7"/>
    </sheetView>
  </sheetViews>
  <sheetFormatPr baseColWidth="10" defaultColWidth="11.44140625" defaultRowHeight="13.8" x14ac:dyDescent="0.25"/>
  <cols>
    <col min="1" max="1" width="13.5546875" style="154" customWidth="1"/>
    <col min="2" max="2" width="25.33203125" style="154" customWidth="1"/>
    <col min="3" max="3" width="22.33203125" style="154" customWidth="1"/>
    <col min="4" max="4" width="19.5546875" style="154" customWidth="1"/>
    <col min="5" max="5" width="19.109375" style="154" customWidth="1"/>
    <col min="6" max="7" width="11.44140625" style="154"/>
    <col min="8" max="8" width="21" style="154" customWidth="1"/>
    <col min="9" max="16384" width="11.44140625" style="154"/>
  </cols>
  <sheetData>
    <row r="1" spans="1:12" x14ac:dyDescent="0.25">
      <c r="A1" s="129" t="s">
        <v>0</v>
      </c>
    </row>
    <row r="2" spans="1:12" x14ac:dyDescent="0.25">
      <c r="A2"/>
    </row>
    <row r="3" spans="1:12" x14ac:dyDescent="0.25">
      <c r="A3" t="str">
        <f>A5</f>
        <v>3-8-B Trygghetsalarmer og velferdsteknologi pr. 31.12.</v>
      </c>
      <c r="J3" s="184"/>
    </row>
    <row r="5" spans="1:12" x14ac:dyDescent="0.25">
      <c r="A5" s="387" t="s">
        <v>347</v>
      </c>
    </row>
    <row r="6" spans="1:12" ht="14.4" thickBot="1" x14ac:dyDescent="0.3"/>
    <row r="7" spans="1:12" ht="85.5" customHeight="1" thickBot="1" x14ac:dyDescent="0.3">
      <c r="A7" s="689" t="s">
        <v>51</v>
      </c>
      <c r="B7" s="1018" t="s">
        <v>5</v>
      </c>
      <c r="C7" s="1019" t="s">
        <v>348</v>
      </c>
      <c r="D7" s="606" t="s">
        <v>349</v>
      </c>
      <c r="E7" s="606" t="s">
        <v>350</v>
      </c>
      <c r="F7" s="606" t="s">
        <v>351</v>
      </c>
      <c r="G7" s="606" t="s">
        <v>352</v>
      </c>
      <c r="H7" s="607" t="s">
        <v>353</v>
      </c>
    </row>
    <row r="8" spans="1:12" x14ac:dyDescent="0.25">
      <c r="A8" s="690">
        <v>1</v>
      </c>
      <c r="B8" s="1122" t="s">
        <v>11</v>
      </c>
      <c r="C8" s="1620">
        <v>375</v>
      </c>
      <c r="D8" s="1620">
        <v>18</v>
      </c>
      <c r="E8" s="1620">
        <v>43</v>
      </c>
      <c r="F8" s="1620">
        <v>0</v>
      </c>
      <c r="G8" s="1620">
        <v>91</v>
      </c>
      <c r="H8" s="1621">
        <v>35</v>
      </c>
    </row>
    <row r="9" spans="1:12" x14ac:dyDescent="0.25">
      <c r="A9" s="167">
        <v>2</v>
      </c>
      <c r="B9" s="1123" t="s">
        <v>12</v>
      </c>
      <c r="C9" s="947">
        <v>509</v>
      </c>
      <c r="D9" s="947">
        <v>15</v>
      </c>
      <c r="E9" s="947">
        <v>82</v>
      </c>
      <c r="F9" s="947">
        <v>0</v>
      </c>
      <c r="G9" s="947">
        <v>137</v>
      </c>
      <c r="H9" s="470">
        <v>83</v>
      </c>
    </row>
    <row r="10" spans="1:12" x14ac:dyDescent="0.25">
      <c r="A10" s="167">
        <v>3</v>
      </c>
      <c r="B10" s="1123" t="s">
        <v>14</v>
      </c>
      <c r="C10" s="947">
        <v>498</v>
      </c>
      <c r="D10" s="947">
        <v>10</v>
      </c>
      <c r="E10" s="947">
        <v>67</v>
      </c>
      <c r="F10" s="947">
        <v>10</v>
      </c>
      <c r="G10" s="947">
        <v>51</v>
      </c>
      <c r="H10" s="470">
        <v>57</v>
      </c>
    </row>
    <row r="11" spans="1:12" x14ac:dyDescent="0.25">
      <c r="A11" s="167">
        <v>4</v>
      </c>
      <c r="B11" s="1123" t="s">
        <v>15</v>
      </c>
      <c r="C11" s="947">
        <v>396</v>
      </c>
      <c r="D11" s="947">
        <v>16</v>
      </c>
      <c r="E11" s="947">
        <v>82</v>
      </c>
      <c r="F11" s="947">
        <v>0</v>
      </c>
      <c r="G11" s="947">
        <v>119</v>
      </c>
      <c r="H11" s="470">
        <v>52</v>
      </c>
    </row>
    <row r="12" spans="1:12" x14ac:dyDescent="0.25">
      <c r="A12" s="167">
        <v>5</v>
      </c>
      <c r="B12" s="1123" t="s">
        <v>16</v>
      </c>
      <c r="C12" s="947">
        <v>907</v>
      </c>
      <c r="D12" s="947">
        <v>32</v>
      </c>
      <c r="E12" s="947">
        <v>76</v>
      </c>
      <c r="F12" s="947">
        <v>0</v>
      </c>
      <c r="G12" s="947">
        <v>150</v>
      </c>
      <c r="H12" s="470">
        <v>66</v>
      </c>
    </row>
    <row r="13" spans="1:12" x14ac:dyDescent="0.25">
      <c r="A13" s="167">
        <v>6</v>
      </c>
      <c r="B13" s="1123" t="s">
        <v>17</v>
      </c>
      <c r="C13" s="947">
        <v>718</v>
      </c>
      <c r="D13" s="947">
        <v>36</v>
      </c>
      <c r="E13" s="947">
        <v>65</v>
      </c>
      <c r="F13" s="947">
        <v>0</v>
      </c>
      <c r="G13" s="947">
        <v>20</v>
      </c>
      <c r="H13" s="470">
        <v>18</v>
      </c>
    </row>
    <row r="14" spans="1:12" ht="14.4" x14ac:dyDescent="0.3">
      <c r="A14" s="167">
        <v>7</v>
      </c>
      <c r="B14" s="1123" t="s">
        <v>18</v>
      </c>
      <c r="C14" s="947">
        <v>886</v>
      </c>
      <c r="D14" s="947">
        <v>28</v>
      </c>
      <c r="E14" s="947">
        <v>81</v>
      </c>
      <c r="F14" s="947">
        <v>0</v>
      </c>
      <c r="G14" s="947">
        <v>22</v>
      </c>
      <c r="H14" s="470">
        <v>5</v>
      </c>
      <c r="L14" s="1020"/>
    </row>
    <row r="15" spans="1:12" ht="14.4" x14ac:dyDescent="0.3">
      <c r="A15" s="167">
        <v>8</v>
      </c>
      <c r="B15" s="1123" t="s">
        <v>19</v>
      </c>
      <c r="C15" s="947">
        <v>821</v>
      </c>
      <c r="D15" s="947">
        <v>15</v>
      </c>
      <c r="E15" s="947">
        <v>38</v>
      </c>
      <c r="F15" s="947">
        <v>0</v>
      </c>
      <c r="G15" s="947">
        <v>211</v>
      </c>
      <c r="H15" s="470">
        <v>0</v>
      </c>
      <c r="L15" s="1020"/>
    </row>
    <row r="16" spans="1:12" ht="14.4" x14ac:dyDescent="0.3">
      <c r="A16" s="167">
        <v>9</v>
      </c>
      <c r="B16" s="1123" t="s">
        <v>20</v>
      </c>
      <c r="C16" s="947">
        <v>692</v>
      </c>
      <c r="D16" s="947">
        <v>61</v>
      </c>
      <c r="E16" s="947">
        <v>45</v>
      </c>
      <c r="F16" s="947">
        <v>0</v>
      </c>
      <c r="G16" s="947">
        <v>34</v>
      </c>
      <c r="H16" s="470">
        <v>0</v>
      </c>
      <c r="L16" s="1020"/>
    </row>
    <row r="17" spans="1:12" ht="14.4" x14ac:dyDescent="0.3">
      <c r="A17" s="167">
        <v>10</v>
      </c>
      <c r="B17" s="1123" t="s">
        <v>21</v>
      </c>
      <c r="C17" s="947">
        <v>591</v>
      </c>
      <c r="D17" s="947">
        <v>41</v>
      </c>
      <c r="E17" s="947">
        <v>36</v>
      </c>
      <c r="F17" s="947">
        <v>0</v>
      </c>
      <c r="G17" s="947">
        <v>170</v>
      </c>
      <c r="H17" s="470">
        <v>0</v>
      </c>
      <c r="L17" s="1021"/>
    </row>
    <row r="18" spans="1:12" ht="14.4" x14ac:dyDescent="0.3">
      <c r="A18" s="167">
        <v>11</v>
      </c>
      <c r="B18" s="1123" t="s">
        <v>22</v>
      </c>
      <c r="C18" s="947">
        <v>638</v>
      </c>
      <c r="D18" s="947">
        <v>13</v>
      </c>
      <c r="E18" s="947">
        <v>32</v>
      </c>
      <c r="F18" s="947">
        <v>0</v>
      </c>
      <c r="G18" s="947">
        <v>162</v>
      </c>
      <c r="H18" s="470">
        <v>0</v>
      </c>
      <c r="L18" s="1021"/>
    </row>
    <row r="19" spans="1:12" ht="14.4" x14ac:dyDescent="0.3">
      <c r="A19" s="167">
        <v>12</v>
      </c>
      <c r="B19" s="1123" t="s">
        <v>23</v>
      </c>
      <c r="C19" s="947">
        <v>760</v>
      </c>
      <c r="D19" s="947">
        <v>23</v>
      </c>
      <c r="E19" s="947">
        <v>74</v>
      </c>
      <c r="F19" s="947">
        <v>0</v>
      </c>
      <c r="G19" s="947">
        <v>237</v>
      </c>
      <c r="H19" s="470">
        <v>0</v>
      </c>
      <c r="L19" s="1021"/>
    </row>
    <row r="20" spans="1:12" x14ac:dyDescent="0.25">
      <c r="A20" s="167">
        <v>13</v>
      </c>
      <c r="B20" s="1123" t="s">
        <v>24</v>
      </c>
      <c r="C20" s="947">
        <v>1168</v>
      </c>
      <c r="D20" s="947">
        <v>41</v>
      </c>
      <c r="E20" s="947">
        <v>121</v>
      </c>
      <c r="F20" s="947">
        <v>0</v>
      </c>
      <c r="G20" s="947">
        <v>212</v>
      </c>
      <c r="H20" s="470">
        <v>0</v>
      </c>
    </row>
    <row r="21" spans="1:12" x14ac:dyDescent="0.25">
      <c r="A21" s="167">
        <v>14</v>
      </c>
      <c r="B21" s="1123" t="s">
        <v>25</v>
      </c>
      <c r="C21" s="947">
        <v>948</v>
      </c>
      <c r="D21" s="947">
        <v>29</v>
      </c>
      <c r="E21" s="947">
        <v>110</v>
      </c>
      <c r="F21" s="947">
        <v>0</v>
      </c>
      <c r="G21" s="947">
        <v>198</v>
      </c>
      <c r="H21" s="470">
        <v>0</v>
      </c>
    </row>
    <row r="22" spans="1:12" ht="14.4" thickBot="1" x14ac:dyDescent="0.3">
      <c r="A22" s="168">
        <v>15</v>
      </c>
      <c r="B22" s="1622" t="s">
        <v>26</v>
      </c>
      <c r="C22" s="948">
        <v>368</v>
      </c>
      <c r="D22" s="948">
        <v>3</v>
      </c>
      <c r="E22" s="948">
        <v>25</v>
      </c>
      <c r="F22" s="948">
        <v>0</v>
      </c>
      <c r="G22" s="948">
        <v>81</v>
      </c>
      <c r="H22" s="471">
        <v>0</v>
      </c>
    </row>
    <row r="23" spans="1:12" x14ac:dyDescent="0.25">
      <c r="A23" s="183"/>
      <c r="B23" s="1580" t="s">
        <v>635</v>
      </c>
      <c r="C23" s="1581">
        <f>SUM(C8:C22)</f>
        <v>10275</v>
      </c>
      <c r="D23" s="1582">
        <f>SUM(D8:D22)</f>
        <v>381</v>
      </c>
      <c r="E23" s="1582">
        <f t="shared" ref="E23:H23" si="0">SUM(E8:E22)</f>
        <v>977</v>
      </c>
      <c r="F23" s="1582">
        <f t="shared" si="0"/>
        <v>10</v>
      </c>
      <c r="G23" s="1582">
        <f t="shared" si="0"/>
        <v>1895</v>
      </c>
      <c r="H23" s="1583">
        <f t="shared" si="0"/>
        <v>316</v>
      </c>
    </row>
    <row r="24" spans="1:12" x14ac:dyDescent="0.25">
      <c r="A24" s="167"/>
      <c r="B24" s="1578" t="s">
        <v>512</v>
      </c>
      <c r="C24" s="1579">
        <v>10159</v>
      </c>
      <c r="D24" s="947">
        <v>435</v>
      </c>
      <c r="E24" s="947">
        <v>904</v>
      </c>
      <c r="F24" s="947">
        <v>49</v>
      </c>
      <c r="G24" s="947">
        <v>1618</v>
      </c>
      <c r="H24" s="470">
        <v>294</v>
      </c>
    </row>
    <row r="25" spans="1:12" ht="14.4" thickBot="1" x14ac:dyDescent="0.3">
      <c r="A25" s="168"/>
      <c r="B25" s="193" t="s">
        <v>354</v>
      </c>
      <c r="C25" s="185">
        <v>10255</v>
      </c>
      <c r="D25" s="948">
        <v>523</v>
      </c>
      <c r="E25" s="948">
        <v>958</v>
      </c>
      <c r="F25" s="948">
        <v>32</v>
      </c>
      <c r="G25" s="948">
        <v>1431</v>
      </c>
      <c r="H25" s="471">
        <v>250</v>
      </c>
    </row>
    <row r="26" spans="1:12" x14ac:dyDescent="0.25">
      <c r="A26" s="154" t="s">
        <v>355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4:E27"/>
  <sheetViews>
    <sheetView showGridLines="0" workbookViewId="0">
      <selection activeCell="J7" sqref="J7"/>
    </sheetView>
  </sheetViews>
  <sheetFormatPr baseColWidth="10" defaultColWidth="11.44140625" defaultRowHeight="13.2" x14ac:dyDescent="0.25"/>
  <cols>
    <col min="2" max="2" width="24.44140625" customWidth="1"/>
    <col min="3" max="3" width="22.6640625" customWidth="1"/>
    <col min="4" max="4" width="19.109375" customWidth="1"/>
    <col min="5" max="5" width="26.6640625" customWidth="1"/>
  </cols>
  <sheetData>
    <row r="4" spans="1:5" ht="13.8" x14ac:dyDescent="0.25">
      <c r="A4" s="872" t="s">
        <v>636</v>
      </c>
      <c r="B4" s="154"/>
    </row>
    <row r="5" spans="1:5" ht="14.4" thickBot="1" x14ac:dyDescent="0.3">
      <c r="A5" s="154"/>
      <c r="B5" s="154"/>
    </row>
    <row r="6" spans="1:5" ht="66.599999999999994" thickBot="1" x14ac:dyDescent="0.3">
      <c r="A6" s="873" t="s">
        <v>51</v>
      </c>
      <c r="B6" s="874" t="s">
        <v>5</v>
      </c>
      <c r="C6" s="1163" t="s">
        <v>356</v>
      </c>
      <c r="D6" s="1164" t="s">
        <v>357</v>
      </c>
      <c r="E6" s="1165" t="s">
        <v>358</v>
      </c>
    </row>
    <row r="7" spans="1:5" x14ac:dyDescent="0.25">
      <c r="A7" s="614">
        <v>1</v>
      </c>
      <c r="B7" s="615" t="s">
        <v>11</v>
      </c>
      <c r="C7" s="915">
        <v>219</v>
      </c>
      <c r="D7" s="915">
        <v>423</v>
      </c>
      <c r="E7" s="914">
        <f>C7/D7</f>
        <v>0.51773049645390068</v>
      </c>
    </row>
    <row r="8" spans="1:5" x14ac:dyDescent="0.25">
      <c r="A8" s="614">
        <v>2</v>
      </c>
      <c r="B8" s="615" t="s">
        <v>12</v>
      </c>
      <c r="C8" s="916">
        <v>232</v>
      </c>
      <c r="D8" s="916">
        <v>435</v>
      </c>
      <c r="E8" s="912">
        <f t="shared" ref="E8:E22" si="0">C8/D8</f>
        <v>0.53333333333333333</v>
      </c>
    </row>
    <row r="9" spans="1:5" x14ac:dyDescent="0.25">
      <c r="A9" s="614">
        <v>3</v>
      </c>
      <c r="B9" s="615" t="s">
        <v>14</v>
      </c>
      <c r="C9" s="916">
        <v>314</v>
      </c>
      <c r="D9" s="916">
        <v>394</v>
      </c>
      <c r="E9" s="912">
        <f t="shared" si="0"/>
        <v>0.79695431472081213</v>
      </c>
    </row>
    <row r="10" spans="1:5" x14ac:dyDescent="0.25">
      <c r="A10" s="614">
        <v>4</v>
      </c>
      <c r="B10" s="615" t="s">
        <v>15</v>
      </c>
      <c r="C10" s="916">
        <v>230</v>
      </c>
      <c r="D10" s="916">
        <v>351</v>
      </c>
      <c r="E10" s="912">
        <f t="shared" si="0"/>
        <v>0.65527065527065531</v>
      </c>
    </row>
    <row r="11" spans="1:5" x14ac:dyDescent="0.25">
      <c r="A11" s="614">
        <v>5</v>
      </c>
      <c r="B11" s="615" t="s">
        <v>16</v>
      </c>
      <c r="C11" s="916">
        <v>323</v>
      </c>
      <c r="D11" s="916">
        <v>673</v>
      </c>
      <c r="E11" s="912">
        <f t="shared" si="0"/>
        <v>0.47994056463595841</v>
      </c>
    </row>
    <row r="12" spans="1:5" x14ac:dyDescent="0.25">
      <c r="A12" s="614">
        <v>6</v>
      </c>
      <c r="B12" s="615" t="s">
        <v>17</v>
      </c>
      <c r="C12" s="916">
        <v>256</v>
      </c>
      <c r="D12" s="916">
        <v>488</v>
      </c>
      <c r="E12" s="912">
        <f t="shared" si="0"/>
        <v>0.52459016393442626</v>
      </c>
    </row>
    <row r="13" spans="1:5" x14ac:dyDescent="0.25">
      <c r="A13" s="614">
        <v>7</v>
      </c>
      <c r="B13" s="615" t="s">
        <v>18</v>
      </c>
      <c r="C13" s="916">
        <v>459</v>
      </c>
      <c r="D13" s="916">
        <v>670</v>
      </c>
      <c r="E13" s="912">
        <f t="shared" si="0"/>
        <v>0.68507462686567167</v>
      </c>
    </row>
    <row r="14" spans="1:5" x14ac:dyDescent="0.25">
      <c r="A14" s="614">
        <v>8</v>
      </c>
      <c r="B14" s="615" t="s">
        <v>19</v>
      </c>
      <c r="C14" s="916">
        <v>277</v>
      </c>
      <c r="D14" s="916">
        <v>638</v>
      </c>
      <c r="E14" s="912">
        <f t="shared" si="0"/>
        <v>0.43416927899686519</v>
      </c>
    </row>
    <row r="15" spans="1:5" x14ac:dyDescent="0.25">
      <c r="A15" s="614">
        <v>9</v>
      </c>
      <c r="B15" s="615" t="s">
        <v>20</v>
      </c>
      <c r="C15" s="916">
        <v>264</v>
      </c>
      <c r="D15" s="916">
        <v>385</v>
      </c>
      <c r="E15" s="912">
        <f t="shared" si="0"/>
        <v>0.68571428571428572</v>
      </c>
    </row>
    <row r="16" spans="1:5" x14ac:dyDescent="0.25">
      <c r="A16" s="614">
        <v>10</v>
      </c>
      <c r="B16" s="615" t="s">
        <v>21</v>
      </c>
      <c r="C16" s="916">
        <v>211</v>
      </c>
      <c r="D16" s="916">
        <v>396</v>
      </c>
      <c r="E16" s="912">
        <f t="shared" si="0"/>
        <v>0.53282828282828287</v>
      </c>
    </row>
    <row r="17" spans="1:5" x14ac:dyDescent="0.25">
      <c r="A17" s="614">
        <v>11</v>
      </c>
      <c r="B17" s="615" t="s">
        <v>22</v>
      </c>
      <c r="C17" s="916">
        <v>95</v>
      </c>
      <c r="D17" s="916">
        <v>386</v>
      </c>
      <c r="E17" s="912">
        <f t="shared" si="0"/>
        <v>0.24611398963730569</v>
      </c>
    </row>
    <row r="18" spans="1:5" x14ac:dyDescent="0.25">
      <c r="A18" s="614">
        <v>12</v>
      </c>
      <c r="B18" s="615" t="s">
        <v>23</v>
      </c>
      <c r="C18" s="916">
        <v>376</v>
      </c>
      <c r="D18" s="916">
        <v>558</v>
      </c>
      <c r="E18" s="912">
        <f t="shared" si="0"/>
        <v>0.6738351254480287</v>
      </c>
    </row>
    <row r="19" spans="1:5" x14ac:dyDescent="0.25">
      <c r="A19" s="614">
        <v>13</v>
      </c>
      <c r="B19" s="615" t="s">
        <v>24</v>
      </c>
      <c r="C19" s="916">
        <v>252</v>
      </c>
      <c r="D19" s="916">
        <v>674</v>
      </c>
      <c r="E19" s="912">
        <f t="shared" si="0"/>
        <v>0.37388724035608306</v>
      </c>
    </row>
    <row r="20" spans="1:5" x14ac:dyDescent="0.25">
      <c r="A20" s="614">
        <v>14</v>
      </c>
      <c r="B20" s="615" t="s">
        <v>25</v>
      </c>
      <c r="C20" s="916">
        <v>403</v>
      </c>
      <c r="D20" s="916">
        <v>740</v>
      </c>
      <c r="E20" s="912">
        <f t="shared" si="0"/>
        <v>0.54459459459459458</v>
      </c>
    </row>
    <row r="21" spans="1:5" ht="13.8" thickBot="1" x14ac:dyDescent="0.3">
      <c r="A21" s="1161">
        <v>15</v>
      </c>
      <c r="B21" s="1162" t="s">
        <v>26</v>
      </c>
      <c r="C21" s="917">
        <v>136</v>
      </c>
      <c r="D21" s="917">
        <v>386</v>
      </c>
      <c r="E21" s="913">
        <f t="shared" si="0"/>
        <v>0.35233160621761656</v>
      </c>
    </row>
    <row r="22" spans="1:5" ht="13.8" x14ac:dyDescent="0.25">
      <c r="A22" s="183"/>
      <c r="B22" s="1157" t="s">
        <v>570</v>
      </c>
      <c r="C22" s="1157">
        <f>SUM(C7:C21)</f>
        <v>4047</v>
      </c>
      <c r="D22" s="1157">
        <f>SUM(D7:D21)</f>
        <v>7597</v>
      </c>
      <c r="E22" s="1158">
        <f t="shared" si="0"/>
        <v>0.53271028037383172</v>
      </c>
    </row>
    <row r="23" spans="1:5" ht="13.8" x14ac:dyDescent="0.25">
      <c r="A23" s="297"/>
      <c r="B23" s="1381" t="s">
        <v>483</v>
      </c>
      <c r="C23" s="1381">
        <v>2688</v>
      </c>
      <c r="D23" s="1381">
        <v>7187</v>
      </c>
      <c r="E23" s="1584">
        <v>0.37400862668707391</v>
      </c>
    </row>
    <row r="24" spans="1:5" ht="13.8" x14ac:dyDescent="0.25">
      <c r="A24" s="167"/>
      <c r="B24" s="891" t="s">
        <v>200</v>
      </c>
      <c r="C24" s="891">
        <v>2772</v>
      </c>
      <c r="D24" s="891">
        <v>7653</v>
      </c>
      <c r="E24" s="1159">
        <f>C24/D24</f>
        <v>0.36221089768718151</v>
      </c>
    </row>
    <row r="25" spans="1:5" ht="13.8" x14ac:dyDescent="0.25">
      <c r="A25" s="167"/>
      <c r="B25" s="891" t="s">
        <v>201</v>
      </c>
      <c r="C25" s="891">
        <v>2466</v>
      </c>
      <c r="D25" s="891">
        <v>7566</v>
      </c>
      <c r="E25" s="1159">
        <f t="shared" ref="E25:E26" si="1">C25/D25</f>
        <v>0.32593180015860429</v>
      </c>
    </row>
    <row r="26" spans="1:5" ht="14.4" thickBot="1" x14ac:dyDescent="0.3">
      <c r="A26" s="168"/>
      <c r="B26" s="894" t="s">
        <v>202</v>
      </c>
      <c r="C26" s="894">
        <v>2497</v>
      </c>
      <c r="D26" s="894">
        <v>7880</v>
      </c>
      <c r="E26" s="1160">
        <f t="shared" si="1"/>
        <v>0.3168781725888325</v>
      </c>
    </row>
    <row r="27" spans="1:5" x14ac:dyDescent="0.25">
      <c r="A27" s="905" t="s">
        <v>513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9">
    <tabColor rgb="FFFF0000"/>
  </sheetPr>
  <dimension ref="A1:AP366"/>
  <sheetViews>
    <sheetView showGridLines="0" zoomScaleNormal="100" zoomScaleSheetLayoutView="110" workbookViewId="0">
      <selection activeCell="A18" sqref="A18:R36"/>
    </sheetView>
  </sheetViews>
  <sheetFormatPr baseColWidth="10" defaultColWidth="11.44140625" defaultRowHeight="15.75" customHeight="1" x14ac:dyDescent="0.25"/>
  <cols>
    <col min="1" max="1" width="7" style="169" customWidth="1"/>
    <col min="2" max="2" width="20.88671875" style="154" customWidth="1"/>
    <col min="3" max="3" width="6.6640625" style="154" customWidth="1"/>
    <col min="4" max="4" width="9.44140625" style="154" customWidth="1"/>
    <col min="5" max="5" width="9.5546875" style="154" customWidth="1"/>
    <col min="6" max="6" width="10.33203125" style="154" customWidth="1"/>
    <col min="7" max="7" width="5.6640625" style="154" customWidth="1"/>
    <col min="8" max="8" width="6.88671875" style="154" customWidth="1"/>
    <col min="9" max="9" width="10.109375" style="154" customWidth="1"/>
    <col min="10" max="10" width="9.88671875" style="154" customWidth="1"/>
    <col min="11" max="11" width="9.6640625" style="154" customWidth="1"/>
    <col min="12" max="12" width="5.6640625" style="154" customWidth="1"/>
    <col min="13" max="13" width="6.33203125" style="154" customWidth="1"/>
    <col min="14" max="14" width="9.33203125" style="154" customWidth="1"/>
    <col min="15" max="15" width="9.109375" style="154" customWidth="1"/>
    <col min="16" max="16" width="10" style="154" customWidth="1"/>
    <col min="17" max="17" width="5.6640625" style="154" customWidth="1"/>
    <col min="18" max="18" width="11.6640625" style="154" customWidth="1"/>
    <col min="19" max="19" width="7.109375" style="154" customWidth="1"/>
    <col min="20" max="20" width="11.44140625" style="154" customWidth="1"/>
    <col min="21" max="21" width="9.5546875" style="154" customWidth="1"/>
    <col min="22" max="22" width="20" style="154" customWidth="1"/>
    <col min="23" max="23" width="7.33203125" style="154" customWidth="1"/>
    <col min="24" max="24" width="6.88671875" style="154" customWidth="1"/>
    <col min="25" max="25" width="9.44140625" style="154" customWidth="1"/>
    <col min="26" max="26" width="10.44140625" style="154" customWidth="1"/>
    <col min="27" max="27" width="7" style="154" customWidth="1"/>
    <col min="28" max="28" width="8.33203125" style="154" customWidth="1"/>
    <col min="29" max="29" width="6.6640625" style="154" customWidth="1"/>
    <col min="30" max="30" width="9.109375" style="154" customWidth="1"/>
    <col min="31" max="31" width="10.5546875" style="154" customWidth="1"/>
    <col min="32" max="32" width="6.44140625" style="154" customWidth="1"/>
    <col min="33" max="33" width="7.44140625" style="154" customWidth="1"/>
    <col min="34" max="34" width="8.6640625" style="154" customWidth="1"/>
    <col min="35" max="35" width="8.88671875" style="154" customWidth="1"/>
    <col min="36" max="36" width="9.6640625" style="154" customWidth="1"/>
    <col min="37" max="37" width="6.88671875" style="154" customWidth="1"/>
    <col min="38" max="38" width="11" style="154" customWidth="1"/>
    <col min="39" max="16384" width="11.44140625" style="154"/>
  </cols>
  <sheetData>
    <row r="1" spans="1:27" ht="15.75" customHeight="1" x14ac:dyDescent="0.25">
      <c r="A1" s="155" t="s">
        <v>0</v>
      </c>
    </row>
    <row r="2" spans="1:27" ht="15.75" customHeight="1" x14ac:dyDescent="0.25">
      <c r="A2" s="155"/>
    </row>
    <row r="3" spans="1:27" ht="15.75" customHeight="1" x14ac:dyDescent="0.25">
      <c r="A3" s="155" t="str">
        <f>A18</f>
        <v>Tabell 3 -9 - A1 -  Beboere med vedtak om bolig til pleie og omsorgsformål - sum alle aldersgrupper - pr. 31.12.  *)</v>
      </c>
    </row>
    <row r="4" spans="1:27" ht="15.75" customHeight="1" x14ac:dyDescent="0.25">
      <c r="A4" s="155" t="str">
        <f>A50</f>
        <v>Tabell 3 -9 - A2 -  Beboere med vedtak om bolig til pleie og omsorgsformål - antall 0 - 17 år - pr. 31.12.  *)</v>
      </c>
    </row>
    <row r="5" spans="1:27" ht="15.75" customHeight="1" x14ac:dyDescent="0.25">
      <c r="A5" s="155" t="str">
        <f>A82</f>
        <v>Tabell 3 -9 - A3 -  Beboere med vedtak om bolig til pleie og omsorgsformål - antall 18 - 49 år - pr. 31.12*)</v>
      </c>
    </row>
    <row r="6" spans="1:27" ht="15.75" customHeight="1" x14ac:dyDescent="0.25">
      <c r="A6" s="155" t="str">
        <f>A113</f>
        <v>Tabell 3 -9 - A4 -  Beboere med vedtak om bolig til pleie og omsorgsformål - antall 50 - 66 år - pr. 31.12.  *)</v>
      </c>
    </row>
    <row r="7" spans="1:27" ht="15.75" customHeight="1" x14ac:dyDescent="0.25">
      <c r="A7" s="155" t="str">
        <f>A144</f>
        <v>Tabell 3 -9 - A5 -  Beboere med vedtak om bolig til pleie og omsorgsformål - antall 67 - 74 år - pr. 31.12.  *)</v>
      </c>
    </row>
    <row r="8" spans="1:27" ht="15.75" customHeight="1" x14ac:dyDescent="0.25">
      <c r="A8" s="155" t="str">
        <f>A175</f>
        <v>Tabell 3 -9 - A6 -  Beboere med vedtak om bolig til pleie og omsorgsformål - antall 75 - 79 år - pr. 31.12.  *)</v>
      </c>
    </row>
    <row r="9" spans="1:27" ht="15.75" customHeight="1" x14ac:dyDescent="0.25">
      <c r="A9" s="155" t="str">
        <f>A207</f>
        <v>Tabell 3 -9 - A7 -  Beboere med vedtak om bolig til pleie og omsorgsformål - antall 80 - 84 år - pr. 31.12.  *)</v>
      </c>
    </row>
    <row r="10" spans="1:27" ht="15.75" customHeight="1" x14ac:dyDescent="0.25">
      <c r="A10" s="155" t="str">
        <f>A239</f>
        <v>Tabell 3 -9 - A8 -  Beboere med vedtak om bolig til pleie og omsorgsformål - antall 85 - 89 år - pr. 31.12.  *)</v>
      </c>
    </row>
    <row r="11" spans="1:27" ht="15.75" customHeight="1" x14ac:dyDescent="0.25">
      <c r="A11" s="155" t="str">
        <f>A271</f>
        <v>Tabell 3 -9 - A9 -  Beboere med vedtak om bolig til pleie og omsorgsformål - antall 90 - 94 år - pr. 31.12.  *)</v>
      </c>
    </row>
    <row r="12" spans="1:27" ht="15.75" customHeight="1" x14ac:dyDescent="0.25">
      <c r="A12" s="155" t="str">
        <f>A302</f>
        <v>Tabell 3 -9 - A10 -  Beboere med vedtak om bolig til pleie og omsorgsformål - antall ≥ 95 år - pr. 31.12.  *)</v>
      </c>
      <c r="AA12" s="154" t="s">
        <v>13</v>
      </c>
    </row>
    <row r="13" spans="1:27" ht="15.75" customHeight="1" x14ac:dyDescent="0.25">
      <c r="A13" s="155" t="str">
        <f>A335</f>
        <v>Tabell 3 -9 - A11 -  Beboere med vedtak om bolig til pleie og omsorgsformål - sum antall  ≥ 90 år - pr. 31.12.  *)</v>
      </c>
      <c r="P13" s="154" t="s">
        <v>157</v>
      </c>
    </row>
    <row r="14" spans="1:27" ht="15.75" customHeight="1" x14ac:dyDescent="0.25">
      <c r="A14" s="155"/>
    </row>
    <row r="15" spans="1:27" ht="15.75" customHeight="1" x14ac:dyDescent="0.25">
      <c r="A15" s="155"/>
    </row>
    <row r="16" spans="1:27" ht="15.75" customHeight="1" x14ac:dyDescent="0.25">
      <c r="A16" s="155"/>
      <c r="E16" s="590"/>
    </row>
    <row r="18" spans="1:40" s="156" customFormat="1" ht="15.75" customHeight="1" thickBot="1" x14ac:dyDescent="0.3">
      <c r="A18" s="127" t="s">
        <v>359</v>
      </c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</row>
    <row r="19" spans="1:40" s="158" customFormat="1" ht="15.75" customHeight="1" thickBot="1" x14ac:dyDescent="0.3">
      <c r="A19" s="175"/>
      <c r="B19" s="176"/>
      <c r="C19" s="1713" t="s">
        <v>360</v>
      </c>
      <c r="D19" s="1714"/>
      <c r="E19" s="1714"/>
      <c r="F19" s="1714"/>
      <c r="G19" s="1715"/>
      <c r="H19" s="1713" t="s">
        <v>361</v>
      </c>
      <c r="I19" s="1714"/>
      <c r="J19" s="1714"/>
      <c r="K19" s="1714"/>
      <c r="L19" s="1715"/>
      <c r="M19" s="1713" t="s">
        <v>362</v>
      </c>
      <c r="N19" s="1714"/>
      <c r="O19" s="1714"/>
      <c r="P19" s="1714"/>
      <c r="Q19" s="1714"/>
      <c r="R19" s="1715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</row>
    <row r="20" spans="1:40" s="158" customFormat="1" ht="78" customHeight="1" thickBot="1" x14ac:dyDescent="0.3">
      <c r="A20" s="177" t="s">
        <v>51</v>
      </c>
      <c r="B20" s="159" t="s">
        <v>5</v>
      </c>
      <c r="C20" s="190" t="s">
        <v>363</v>
      </c>
      <c r="D20" s="188" t="s">
        <v>364</v>
      </c>
      <c r="E20" s="188" t="s">
        <v>365</v>
      </c>
      <c r="F20" s="188" t="s">
        <v>366</v>
      </c>
      <c r="G20" s="206" t="s">
        <v>367</v>
      </c>
      <c r="H20" s="198" t="s">
        <v>363</v>
      </c>
      <c r="I20" s="188" t="s">
        <v>364</v>
      </c>
      <c r="J20" s="188" t="s">
        <v>365</v>
      </c>
      <c r="K20" s="188" t="s">
        <v>366</v>
      </c>
      <c r="L20" s="206" t="s">
        <v>228</v>
      </c>
      <c r="M20" s="198" t="s">
        <v>363</v>
      </c>
      <c r="N20" s="188" t="s">
        <v>364</v>
      </c>
      <c r="O20" s="188" t="s">
        <v>365</v>
      </c>
      <c r="P20" s="188" t="s">
        <v>366</v>
      </c>
      <c r="Q20" s="206" t="s">
        <v>228</v>
      </c>
      <c r="R20" s="284" t="s">
        <v>368</v>
      </c>
      <c r="T20" s="187" t="s">
        <v>369</v>
      </c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</row>
    <row r="21" spans="1:40" ht="15.75" customHeight="1" x14ac:dyDescent="0.25">
      <c r="A21" s="179">
        <v>1</v>
      </c>
      <c r="B21" s="161" t="s">
        <v>11</v>
      </c>
      <c r="C21" s="711">
        <f t="shared" ref="C21:F35" si="0">C53+C85+C116+C147+C178+C210+C242+C274+C305</f>
        <v>45</v>
      </c>
      <c r="D21" s="712">
        <f t="shared" si="0"/>
        <v>31</v>
      </c>
      <c r="E21" s="712">
        <f t="shared" si="0"/>
        <v>14</v>
      </c>
      <c r="F21" s="712">
        <f t="shared" si="0"/>
        <v>33</v>
      </c>
      <c r="G21" s="713">
        <f t="shared" ref="G21:G35" si="1">SUM(C21:F21)</f>
        <v>123</v>
      </c>
      <c r="H21" s="711">
        <f t="shared" ref="H21:K35" si="2">H53+H85+H116+H147+H178+H210+H242+H274+H305</f>
        <v>103</v>
      </c>
      <c r="I21" s="712">
        <f t="shared" si="2"/>
        <v>25</v>
      </c>
      <c r="J21" s="712">
        <f t="shared" si="2"/>
        <v>16</v>
      </c>
      <c r="K21" s="712">
        <f t="shared" si="2"/>
        <v>18</v>
      </c>
      <c r="L21" s="714">
        <f t="shared" ref="L21:L35" si="3">SUM(H21:K21)</f>
        <v>162</v>
      </c>
      <c r="M21" s="711">
        <f t="shared" ref="M21:M35" si="4">C21+H21</f>
        <v>148</v>
      </c>
      <c r="N21" s="712">
        <f t="shared" ref="N21:N35" si="5">D21+I21</f>
        <v>56</v>
      </c>
      <c r="O21" s="712">
        <f t="shared" ref="O21:O35" si="6">E21+J21</f>
        <v>30</v>
      </c>
      <c r="P21" s="712">
        <f t="shared" ref="P21:P35" si="7">F21+K21</f>
        <v>51</v>
      </c>
      <c r="Q21" s="578">
        <f t="shared" ref="Q21:Q35" si="8">SUM(M21:P21)</f>
        <v>285</v>
      </c>
      <c r="R21" s="579">
        <f t="shared" ref="R21:R35" si="9">SUM(R53,R85,R116,R147,R178,R210,R242,R274,R305)</f>
        <v>145</v>
      </c>
      <c r="S21" s="200"/>
      <c r="T21" s="200"/>
      <c r="V21" s="1017" t="s">
        <v>370</v>
      </c>
      <c r="W21" s="154" t="s">
        <v>371</v>
      </c>
    </row>
    <row r="22" spans="1:40" ht="15.75" customHeight="1" x14ac:dyDescent="0.25">
      <c r="A22" s="180">
        <v>2</v>
      </c>
      <c r="B22" s="163" t="s">
        <v>12</v>
      </c>
      <c r="C22" s="580">
        <f t="shared" si="0"/>
        <v>42</v>
      </c>
      <c r="D22" s="581">
        <f t="shared" si="0"/>
        <v>0</v>
      </c>
      <c r="E22" s="581">
        <f t="shared" si="0"/>
        <v>15</v>
      </c>
      <c r="F22" s="581">
        <f t="shared" si="0"/>
        <v>43</v>
      </c>
      <c r="G22" s="582">
        <f t="shared" si="1"/>
        <v>100</v>
      </c>
      <c r="H22" s="580">
        <f t="shared" si="2"/>
        <v>79</v>
      </c>
      <c r="I22" s="581">
        <f t="shared" si="2"/>
        <v>0</v>
      </c>
      <c r="J22" s="581">
        <f t="shared" si="2"/>
        <v>13</v>
      </c>
      <c r="K22" s="581">
        <f t="shared" si="2"/>
        <v>33</v>
      </c>
      <c r="L22" s="583">
        <f t="shared" si="3"/>
        <v>125</v>
      </c>
      <c r="M22" s="580">
        <f t="shared" si="4"/>
        <v>121</v>
      </c>
      <c r="N22" s="581">
        <f t="shared" si="5"/>
        <v>0</v>
      </c>
      <c r="O22" s="581">
        <f t="shared" si="6"/>
        <v>28</v>
      </c>
      <c r="P22" s="581">
        <f t="shared" si="7"/>
        <v>76</v>
      </c>
      <c r="Q22" s="583">
        <f t="shared" si="8"/>
        <v>225</v>
      </c>
      <c r="R22" s="584">
        <f t="shared" si="9"/>
        <v>91</v>
      </c>
      <c r="S22" s="200"/>
      <c r="T22" s="200" t="s">
        <v>649</v>
      </c>
      <c r="V22" s="154">
        <f>R100+R131</f>
        <v>22</v>
      </c>
      <c r="W22" s="743">
        <f>V22/$V$25</f>
        <v>2.1999999999999999E-2</v>
      </c>
    </row>
    <row r="23" spans="1:40" ht="15.75" customHeight="1" x14ac:dyDescent="0.25">
      <c r="A23" s="180">
        <v>3</v>
      </c>
      <c r="B23" s="163" t="s">
        <v>14</v>
      </c>
      <c r="C23" s="580">
        <f t="shared" si="0"/>
        <v>88</v>
      </c>
      <c r="D23" s="581">
        <f t="shared" si="0"/>
        <v>0</v>
      </c>
      <c r="E23" s="581">
        <f t="shared" si="0"/>
        <v>15</v>
      </c>
      <c r="F23" s="581">
        <f t="shared" si="0"/>
        <v>47</v>
      </c>
      <c r="G23" s="582">
        <f t="shared" si="1"/>
        <v>150</v>
      </c>
      <c r="H23" s="580">
        <f t="shared" si="2"/>
        <v>117</v>
      </c>
      <c r="I23" s="581">
        <f t="shared" si="2"/>
        <v>0</v>
      </c>
      <c r="J23" s="581">
        <f t="shared" si="2"/>
        <v>11</v>
      </c>
      <c r="K23" s="581">
        <f t="shared" si="2"/>
        <v>37</v>
      </c>
      <c r="L23" s="583">
        <f t="shared" si="3"/>
        <v>165</v>
      </c>
      <c r="M23" s="580">
        <f t="shared" si="4"/>
        <v>205</v>
      </c>
      <c r="N23" s="581">
        <f t="shared" si="5"/>
        <v>0</v>
      </c>
      <c r="O23" s="581">
        <f t="shared" si="6"/>
        <v>26</v>
      </c>
      <c r="P23" s="581">
        <f t="shared" si="7"/>
        <v>84</v>
      </c>
      <c r="Q23" s="583">
        <f t="shared" si="8"/>
        <v>315</v>
      </c>
      <c r="R23" s="584">
        <f t="shared" si="9"/>
        <v>73</v>
      </c>
      <c r="S23" s="200"/>
      <c r="T23" s="200" t="s">
        <v>372</v>
      </c>
      <c r="V23" s="154">
        <f>R162+R193</f>
        <v>299</v>
      </c>
      <c r="W23" s="743">
        <f t="shared" ref="W23:W24" si="10">V23/$V$25</f>
        <v>0.29899999999999999</v>
      </c>
    </row>
    <row r="24" spans="1:40" ht="15.75" customHeight="1" x14ac:dyDescent="0.25">
      <c r="A24" s="180">
        <v>4</v>
      </c>
      <c r="B24" s="163" t="s">
        <v>15</v>
      </c>
      <c r="C24" s="580">
        <f t="shared" si="0"/>
        <v>33</v>
      </c>
      <c r="D24" s="581">
        <f t="shared" si="0"/>
        <v>2</v>
      </c>
      <c r="E24" s="581">
        <f t="shared" si="0"/>
        <v>3</v>
      </c>
      <c r="F24" s="581">
        <f t="shared" si="0"/>
        <v>61</v>
      </c>
      <c r="G24" s="582">
        <f t="shared" si="1"/>
        <v>99</v>
      </c>
      <c r="H24" s="580">
        <f t="shared" si="2"/>
        <v>54</v>
      </c>
      <c r="I24" s="581">
        <f t="shared" si="2"/>
        <v>0</v>
      </c>
      <c r="J24" s="581">
        <f t="shared" si="2"/>
        <v>1</v>
      </c>
      <c r="K24" s="581">
        <f t="shared" si="2"/>
        <v>29</v>
      </c>
      <c r="L24" s="583">
        <f t="shared" si="3"/>
        <v>84</v>
      </c>
      <c r="M24" s="580">
        <f t="shared" si="4"/>
        <v>87</v>
      </c>
      <c r="N24" s="581">
        <f t="shared" si="5"/>
        <v>2</v>
      </c>
      <c r="O24" s="581">
        <f t="shared" si="6"/>
        <v>4</v>
      </c>
      <c r="P24" s="581">
        <f t="shared" si="7"/>
        <v>90</v>
      </c>
      <c r="Q24" s="583">
        <f t="shared" si="8"/>
        <v>183</v>
      </c>
      <c r="R24" s="584">
        <f t="shared" si="9"/>
        <v>56</v>
      </c>
      <c r="S24" s="200"/>
      <c r="T24" s="200" t="s">
        <v>373</v>
      </c>
      <c r="V24" s="154">
        <f>R225+R257+R289+R320</f>
        <v>679</v>
      </c>
      <c r="W24" s="743">
        <f t="shared" si="10"/>
        <v>0.67900000000000005</v>
      </c>
    </row>
    <row r="25" spans="1:40" ht="15.75" customHeight="1" x14ac:dyDescent="0.25">
      <c r="A25" s="180">
        <v>5</v>
      </c>
      <c r="B25" s="163" t="s">
        <v>16</v>
      </c>
      <c r="C25" s="580">
        <f t="shared" si="0"/>
        <v>29</v>
      </c>
      <c r="D25" s="581">
        <f t="shared" si="0"/>
        <v>18</v>
      </c>
      <c r="E25" s="581">
        <f t="shared" si="0"/>
        <v>13</v>
      </c>
      <c r="F25" s="581">
        <f t="shared" si="0"/>
        <v>19</v>
      </c>
      <c r="G25" s="582">
        <f t="shared" si="1"/>
        <v>79</v>
      </c>
      <c r="H25" s="580">
        <f t="shared" si="2"/>
        <v>28</v>
      </c>
      <c r="I25" s="581">
        <f t="shared" si="2"/>
        <v>12</v>
      </c>
      <c r="J25" s="581">
        <f t="shared" si="2"/>
        <v>21</v>
      </c>
      <c r="K25" s="581">
        <f t="shared" si="2"/>
        <v>8</v>
      </c>
      <c r="L25" s="583">
        <f t="shared" si="3"/>
        <v>69</v>
      </c>
      <c r="M25" s="580">
        <f t="shared" si="4"/>
        <v>57</v>
      </c>
      <c r="N25" s="581">
        <f t="shared" si="5"/>
        <v>30</v>
      </c>
      <c r="O25" s="581">
        <f t="shared" si="6"/>
        <v>34</v>
      </c>
      <c r="P25" s="581">
        <f t="shared" si="7"/>
        <v>27</v>
      </c>
      <c r="Q25" s="583">
        <f t="shared" si="8"/>
        <v>148</v>
      </c>
      <c r="R25" s="584">
        <f t="shared" si="9"/>
        <v>15</v>
      </c>
      <c r="S25" s="200"/>
      <c r="T25" s="231" t="s">
        <v>228</v>
      </c>
      <c r="U25" s="184"/>
      <c r="V25" s="184">
        <f>SUM(V22:V24)</f>
        <v>1000</v>
      </c>
      <c r="W25" s="1606">
        <f>V25/$V$25</f>
        <v>1</v>
      </c>
    </row>
    <row r="26" spans="1:40" ht="15.75" customHeight="1" x14ac:dyDescent="0.25">
      <c r="A26" s="181">
        <v>6</v>
      </c>
      <c r="B26" s="165" t="s">
        <v>17</v>
      </c>
      <c r="C26" s="580">
        <f t="shared" si="0"/>
        <v>18</v>
      </c>
      <c r="D26" s="581">
        <f t="shared" si="0"/>
        <v>0</v>
      </c>
      <c r="E26" s="581">
        <f t="shared" si="0"/>
        <v>24</v>
      </c>
      <c r="F26" s="581">
        <f t="shared" si="0"/>
        <v>8</v>
      </c>
      <c r="G26" s="582">
        <f t="shared" si="1"/>
        <v>50</v>
      </c>
      <c r="H26" s="580">
        <f t="shared" si="2"/>
        <v>44</v>
      </c>
      <c r="I26" s="581">
        <f t="shared" si="2"/>
        <v>0</v>
      </c>
      <c r="J26" s="581">
        <f t="shared" si="2"/>
        <v>17</v>
      </c>
      <c r="K26" s="581">
        <f t="shared" si="2"/>
        <v>4</v>
      </c>
      <c r="L26" s="583">
        <f t="shared" si="3"/>
        <v>65</v>
      </c>
      <c r="M26" s="580">
        <f t="shared" si="4"/>
        <v>62</v>
      </c>
      <c r="N26" s="581">
        <f t="shared" si="5"/>
        <v>0</v>
      </c>
      <c r="O26" s="581">
        <f t="shared" si="6"/>
        <v>41</v>
      </c>
      <c r="P26" s="581">
        <f t="shared" si="7"/>
        <v>12</v>
      </c>
      <c r="Q26" s="583">
        <f t="shared" si="8"/>
        <v>115</v>
      </c>
      <c r="R26" s="584">
        <f t="shared" si="9"/>
        <v>52</v>
      </c>
      <c r="S26" s="200"/>
      <c r="T26" s="200" t="s">
        <v>650</v>
      </c>
      <c r="V26" s="154">
        <f>R225</f>
        <v>160</v>
      </c>
    </row>
    <row r="27" spans="1:40" ht="15.75" customHeight="1" x14ac:dyDescent="0.25">
      <c r="A27" s="181">
        <v>7</v>
      </c>
      <c r="B27" s="165" t="s">
        <v>18</v>
      </c>
      <c r="C27" s="580">
        <f t="shared" si="0"/>
        <v>40</v>
      </c>
      <c r="D27" s="581">
        <f t="shared" si="0"/>
        <v>3</v>
      </c>
      <c r="E27" s="581">
        <f t="shared" si="0"/>
        <v>36</v>
      </c>
      <c r="F27" s="581">
        <f t="shared" si="0"/>
        <v>8</v>
      </c>
      <c r="G27" s="582">
        <f t="shared" si="1"/>
        <v>87</v>
      </c>
      <c r="H27" s="580">
        <f t="shared" si="2"/>
        <v>105</v>
      </c>
      <c r="I27" s="581">
        <f t="shared" si="2"/>
        <v>1</v>
      </c>
      <c r="J27" s="581">
        <f t="shared" si="2"/>
        <v>40</v>
      </c>
      <c r="K27" s="581">
        <f t="shared" si="2"/>
        <v>10</v>
      </c>
      <c r="L27" s="583">
        <f t="shared" si="3"/>
        <v>156</v>
      </c>
      <c r="M27" s="580">
        <f t="shared" si="4"/>
        <v>145</v>
      </c>
      <c r="N27" s="581">
        <f t="shared" si="5"/>
        <v>4</v>
      </c>
      <c r="O27" s="581">
        <f t="shared" si="6"/>
        <v>76</v>
      </c>
      <c r="P27" s="581">
        <f t="shared" si="7"/>
        <v>18</v>
      </c>
      <c r="Q27" s="583">
        <f t="shared" si="8"/>
        <v>243</v>
      </c>
      <c r="R27" s="584">
        <f t="shared" si="9"/>
        <v>103</v>
      </c>
      <c r="S27" s="200"/>
      <c r="T27" s="200" t="s">
        <v>651</v>
      </c>
      <c r="V27" s="154">
        <f>R257</f>
        <v>231</v>
      </c>
    </row>
    <row r="28" spans="1:40" ht="15.75" customHeight="1" x14ac:dyDescent="0.25">
      <c r="A28" s="180">
        <v>8</v>
      </c>
      <c r="B28" s="163" t="s">
        <v>19</v>
      </c>
      <c r="C28" s="580">
        <f t="shared" si="0"/>
        <v>38</v>
      </c>
      <c r="D28" s="581">
        <f t="shared" si="0"/>
        <v>7</v>
      </c>
      <c r="E28" s="581">
        <f t="shared" si="0"/>
        <v>29</v>
      </c>
      <c r="F28" s="581">
        <f t="shared" si="0"/>
        <v>64</v>
      </c>
      <c r="G28" s="582">
        <f t="shared" si="1"/>
        <v>138</v>
      </c>
      <c r="H28" s="580">
        <f t="shared" si="2"/>
        <v>60</v>
      </c>
      <c r="I28" s="581">
        <f t="shared" si="2"/>
        <v>6</v>
      </c>
      <c r="J28" s="581">
        <f t="shared" si="2"/>
        <v>19</v>
      </c>
      <c r="K28" s="581">
        <f t="shared" si="2"/>
        <v>15</v>
      </c>
      <c r="L28" s="583">
        <f t="shared" si="3"/>
        <v>100</v>
      </c>
      <c r="M28" s="580">
        <f t="shared" si="4"/>
        <v>98</v>
      </c>
      <c r="N28" s="581">
        <f t="shared" si="5"/>
        <v>13</v>
      </c>
      <c r="O28" s="581">
        <f t="shared" si="6"/>
        <v>48</v>
      </c>
      <c r="P28" s="581">
        <f t="shared" si="7"/>
        <v>79</v>
      </c>
      <c r="Q28" s="583">
        <f t="shared" si="8"/>
        <v>238</v>
      </c>
      <c r="R28" s="584">
        <f t="shared" si="9"/>
        <v>77</v>
      </c>
      <c r="S28" s="200"/>
      <c r="T28" s="200" t="s">
        <v>652</v>
      </c>
      <c r="V28" s="154">
        <f>R353</f>
        <v>288</v>
      </c>
      <c r="W28" s="154" t="s">
        <v>13</v>
      </c>
    </row>
    <row r="29" spans="1:40" ht="15.75" customHeight="1" x14ac:dyDescent="0.25">
      <c r="A29" s="180">
        <v>9</v>
      </c>
      <c r="B29" s="163" t="s">
        <v>20</v>
      </c>
      <c r="C29" s="580">
        <f t="shared" si="0"/>
        <v>34</v>
      </c>
      <c r="D29" s="581">
        <f t="shared" si="0"/>
        <v>0</v>
      </c>
      <c r="E29" s="581">
        <f t="shared" si="0"/>
        <v>24</v>
      </c>
      <c r="F29" s="581">
        <f t="shared" si="0"/>
        <v>21</v>
      </c>
      <c r="G29" s="582">
        <f t="shared" si="1"/>
        <v>79</v>
      </c>
      <c r="H29" s="580">
        <f t="shared" si="2"/>
        <v>58</v>
      </c>
      <c r="I29" s="581">
        <f t="shared" si="2"/>
        <v>0</v>
      </c>
      <c r="J29" s="581">
        <f t="shared" si="2"/>
        <v>28</v>
      </c>
      <c r="K29" s="581">
        <f t="shared" si="2"/>
        <v>6</v>
      </c>
      <c r="L29" s="583">
        <f t="shared" si="3"/>
        <v>92</v>
      </c>
      <c r="M29" s="580">
        <f t="shared" si="4"/>
        <v>92</v>
      </c>
      <c r="N29" s="581">
        <f t="shared" si="5"/>
        <v>0</v>
      </c>
      <c r="O29" s="581">
        <f t="shared" si="6"/>
        <v>52</v>
      </c>
      <c r="P29" s="581">
        <f t="shared" si="7"/>
        <v>27</v>
      </c>
      <c r="Q29" s="583">
        <f t="shared" si="8"/>
        <v>171</v>
      </c>
      <c r="R29" s="584">
        <f t="shared" si="9"/>
        <v>91</v>
      </c>
      <c r="S29" s="200"/>
      <c r="T29" s="231" t="s">
        <v>228</v>
      </c>
      <c r="U29" s="184"/>
      <c r="V29" s="184">
        <f>SUM(V26:V28)</f>
        <v>679</v>
      </c>
    </row>
    <row r="30" spans="1:40" ht="15.75" customHeight="1" x14ac:dyDescent="0.25">
      <c r="A30" s="180">
        <v>10</v>
      </c>
      <c r="B30" s="163" t="s">
        <v>21</v>
      </c>
      <c r="C30" s="580">
        <f t="shared" si="0"/>
        <v>48</v>
      </c>
      <c r="D30" s="581">
        <f t="shared" si="0"/>
        <v>15</v>
      </c>
      <c r="E30" s="581">
        <f t="shared" si="0"/>
        <v>38</v>
      </c>
      <c r="F30" s="581">
        <f t="shared" si="0"/>
        <v>26</v>
      </c>
      <c r="G30" s="582">
        <f t="shared" si="1"/>
        <v>127</v>
      </c>
      <c r="H30" s="580">
        <f t="shared" si="2"/>
        <v>69</v>
      </c>
      <c r="I30" s="581">
        <f t="shared" si="2"/>
        <v>17</v>
      </c>
      <c r="J30" s="581">
        <f t="shared" si="2"/>
        <v>28</v>
      </c>
      <c r="K30" s="581">
        <f t="shared" si="2"/>
        <v>24</v>
      </c>
      <c r="L30" s="583">
        <f t="shared" si="3"/>
        <v>138</v>
      </c>
      <c r="M30" s="580">
        <f t="shared" si="4"/>
        <v>117</v>
      </c>
      <c r="N30" s="581">
        <f t="shared" si="5"/>
        <v>32</v>
      </c>
      <c r="O30" s="581">
        <f t="shared" si="6"/>
        <v>66</v>
      </c>
      <c r="P30" s="581">
        <f t="shared" si="7"/>
        <v>50</v>
      </c>
      <c r="Q30" s="583">
        <f t="shared" si="8"/>
        <v>265</v>
      </c>
      <c r="R30" s="584">
        <f t="shared" si="9"/>
        <v>86</v>
      </c>
      <c r="S30" s="200"/>
      <c r="T30" s="200"/>
    </row>
    <row r="31" spans="1:40" ht="15.75" customHeight="1" x14ac:dyDescent="0.25">
      <c r="A31" s="181">
        <v>11</v>
      </c>
      <c r="B31" s="165" t="s">
        <v>22</v>
      </c>
      <c r="C31" s="580">
        <f t="shared" si="0"/>
        <v>63</v>
      </c>
      <c r="D31" s="581">
        <f t="shared" si="0"/>
        <v>13</v>
      </c>
      <c r="E31" s="581">
        <f t="shared" si="0"/>
        <v>28</v>
      </c>
      <c r="F31" s="581">
        <f t="shared" si="0"/>
        <v>36</v>
      </c>
      <c r="G31" s="582">
        <f t="shared" si="1"/>
        <v>140</v>
      </c>
      <c r="H31" s="580">
        <f t="shared" si="2"/>
        <v>61</v>
      </c>
      <c r="I31" s="581">
        <f t="shared" si="2"/>
        <v>0</v>
      </c>
      <c r="J31" s="581">
        <f t="shared" si="2"/>
        <v>34</v>
      </c>
      <c r="K31" s="581">
        <f t="shared" si="2"/>
        <v>30</v>
      </c>
      <c r="L31" s="583">
        <f t="shared" si="3"/>
        <v>125</v>
      </c>
      <c r="M31" s="580">
        <f t="shared" si="4"/>
        <v>124</v>
      </c>
      <c r="N31" s="581">
        <f t="shared" si="5"/>
        <v>13</v>
      </c>
      <c r="O31" s="581">
        <f t="shared" si="6"/>
        <v>62</v>
      </c>
      <c r="P31" s="581">
        <f t="shared" si="7"/>
        <v>66</v>
      </c>
      <c r="Q31" s="583">
        <f t="shared" si="8"/>
        <v>265</v>
      </c>
      <c r="R31" s="584">
        <f t="shared" si="9"/>
        <v>0</v>
      </c>
      <c r="S31" s="200"/>
      <c r="T31" s="200"/>
    </row>
    <row r="32" spans="1:40" ht="15.75" customHeight="1" x14ac:dyDescent="0.25">
      <c r="A32" s="180">
        <v>12</v>
      </c>
      <c r="B32" s="163" t="s">
        <v>23</v>
      </c>
      <c r="C32" s="580">
        <f t="shared" si="0"/>
        <v>19</v>
      </c>
      <c r="D32" s="581">
        <f t="shared" si="0"/>
        <v>3</v>
      </c>
      <c r="E32" s="581">
        <f t="shared" si="0"/>
        <v>60</v>
      </c>
      <c r="F32" s="581">
        <f t="shared" si="0"/>
        <v>52</v>
      </c>
      <c r="G32" s="582">
        <f t="shared" si="1"/>
        <v>134</v>
      </c>
      <c r="H32" s="580">
        <f t="shared" si="2"/>
        <v>56</v>
      </c>
      <c r="I32" s="581">
        <f t="shared" si="2"/>
        <v>1</v>
      </c>
      <c r="J32" s="581">
        <f t="shared" si="2"/>
        <v>31</v>
      </c>
      <c r="K32" s="581">
        <f t="shared" si="2"/>
        <v>22</v>
      </c>
      <c r="L32" s="583">
        <f t="shared" si="3"/>
        <v>110</v>
      </c>
      <c r="M32" s="580">
        <f t="shared" si="4"/>
        <v>75</v>
      </c>
      <c r="N32" s="581">
        <f t="shared" si="5"/>
        <v>4</v>
      </c>
      <c r="O32" s="581">
        <f t="shared" si="6"/>
        <v>91</v>
      </c>
      <c r="P32" s="581">
        <f t="shared" si="7"/>
        <v>74</v>
      </c>
      <c r="Q32" s="583">
        <f t="shared" si="8"/>
        <v>244</v>
      </c>
      <c r="R32" s="584">
        <f t="shared" si="9"/>
        <v>75</v>
      </c>
      <c r="S32" s="200"/>
      <c r="T32" s="200"/>
    </row>
    <row r="33" spans="1:42" ht="15.75" customHeight="1" x14ac:dyDescent="0.25">
      <c r="A33" s="180">
        <v>13</v>
      </c>
      <c r="B33" s="163" t="s">
        <v>24</v>
      </c>
      <c r="C33" s="580">
        <f t="shared" si="0"/>
        <v>54</v>
      </c>
      <c r="D33" s="581">
        <f t="shared" si="0"/>
        <v>5</v>
      </c>
      <c r="E33" s="581">
        <f t="shared" si="0"/>
        <v>28</v>
      </c>
      <c r="F33" s="581">
        <f t="shared" si="0"/>
        <v>29</v>
      </c>
      <c r="G33" s="582">
        <f t="shared" si="1"/>
        <v>116</v>
      </c>
      <c r="H33" s="580">
        <f t="shared" si="2"/>
        <v>99</v>
      </c>
      <c r="I33" s="581">
        <f t="shared" si="2"/>
        <v>13</v>
      </c>
      <c r="J33" s="581">
        <f t="shared" si="2"/>
        <v>18</v>
      </c>
      <c r="K33" s="581">
        <f t="shared" si="2"/>
        <v>15</v>
      </c>
      <c r="L33" s="583">
        <f t="shared" si="3"/>
        <v>145</v>
      </c>
      <c r="M33" s="580">
        <f t="shared" si="4"/>
        <v>153</v>
      </c>
      <c r="N33" s="581">
        <f t="shared" si="5"/>
        <v>18</v>
      </c>
      <c r="O33" s="581">
        <f t="shared" si="6"/>
        <v>46</v>
      </c>
      <c r="P33" s="581">
        <f t="shared" si="7"/>
        <v>44</v>
      </c>
      <c r="Q33" s="583">
        <f t="shared" si="8"/>
        <v>261</v>
      </c>
      <c r="R33" s="584">
        <f t="shared" si="9"/>
        <v>86</v>
      </c>
      <c r="S33" s="200"/>
      <c r="T33" s="200"/>
    </row>
    <row r="34" spans="1:42" ht="15.75" customHeight="1" x14ac:dyDescent="0.25">
      <c r="A34" s="180">
        <v>14</v>
      </c>
      <c r="B34" s="163" t="s">
        <v>25</v>
      </c>
      <c r="C34" s="580">
        <f t="shared" si="0"/>
        <v>28</v>
      </c>
      <c r="D34" s="581">
        <f t="shared" si="0"/>
        <v>3</v>
      </c>
      <c r="E34" s="581">
        <f t="shared" si="0"/>
        <v>47</v>
      </c>
      <c r="F34" s="581">
        <f t="shared" si="0"/>
        <v>33</v>
      </c>
      <c r="G34" s="582">
        <f t="shared" si="1"/>
        <v>111</v>
      </c>
      <c r="H34" s="580">
        <f t="shared" si="2"/>
        <v>49</v>
      </c>
      <c r="I34" s="581">
        <f t="shared" si="2"/>
        <v>2</v>
      </c>
      <c r="J34" s="581">
        <f t="shared" si="2"/>
        <v>42</v>
      </c>
      <c r="K34" s="581">
        <f t="shared" si="2"/>
        <v>26</v>
      </c>
      <c r="L34" s="583">
        <f t="shared" si="3"/>
        <v>119</v>
      </c>
      <c r="M34" s="580">
        <f t="shared" si="4"/>
        <v>77</v>
      </c>
      <c r="N34" s="581">
        <f t="shared" si="5"/>
        <v>5</v>
      </c>
      <c r="O34" s="581">
        <f t="shared" si="6"/>
        <v>89</v>
      </c>
      <c r="P34" s="581">
        <f t="shared" si="7"/>
        <v>59</v>
      </c>
      <c r="Q34" s="583">
        <f t="shared" si="8"/>
        <v>230</v>
      </c>
      <c r="R34" s="584">
        <f t="shared" si="9"/>
        <v>47</v>
      </c>
      <c r="S34" s="200"/>
      <c r="T34" s="200"/>
      <c r="X34" s="154" t="s">
        <v>13</v>
      </c>
    </row>
    <row r="35" spans="1:42" ht="31.5" customHeight="1" thickBot="1" x14ac:dyDescent="0.3">
      <c r="A35" s="182">
        <v>15</v>
      </c>
      <c r="B35" s="166" t="s">
        <v>26</v>
      </c>
      <c r="C35" s="585">
        <f t="shared" si="0"/>
        <v>8</v>
      </c>
      <c r="D35" s="586">
        <f t="shared" si="0"/>
        <v>0</v>
      </c>
      <c r="E35" s="586">
        <f t="shared" si="0"/>
        <v>45</v>
      </c>
      <c r="F35" s="586">
        <f t="shared" si="0"/>
        <v>28</v>
      </c>
      <c r="G35" s="587">
        <f t="shared" si="1"/>
        <v>81</v>
      </c>
      <c r="H35" s="585">
        <f t="shared" si="2"/>
        <v>9</v>
      </c>
      <c r="I35" s="586">
        <f t="shared" si="2"/>
        <v>0</v>
      </c>
      <c r="J35" s="586">
        <f t="shared" si="2"/>
        <v>25</v>
      </c>
      <c r="K35" s="586">
        <f t="shared" si="2"/>
        <v>5</v>
      </c>
      <c r="L35" s="588">
        <f t="shared" si="3"/>
        <v>39</v>
      </c>
      <c r="M35" s="585">
        <f t="shared" si="4"/>
        <v>17</v>
      </c>
      <c r="N35" s="586">
        <f t="shared" si="5"/>
        <v>0</v>
      </c>
      <c r="O35" s="586">
        <f t="shared" si="6"/>
        <v>70</v>
      </c>
      <c r="P35" s="586">
        <f t="shared" si="7"/>
        <v>33</v>
      </c>
      <c r="Q35" s="588">
        <f t="shared" si="8"/>
        <v>120</v>
      </c>
      <c r="R35" s="589">
        <f t="shared" si="9"/>
        <v>3</v>
      </c>
      <c r="S35" s="200"/>
      <c r="T35" s="200">
        <f>M36-1092</f>
        <v>486</v>
      </c>
    </row>
    <row r="36" spans="1:42" s="184" customFormat="1" ht="15.75" customHeight="1" x14ac:dyDescent="0.25">
      <c r="A36" s="225"/>
      <c r="B36" s="226" t="s">
        <v>593</v>
      </c>
      <c r="C36" s="227">
        <f t="shared" ref="C36:R36" si="11">SUM(C21:C35)</f>
        <v>587</v>
      </c>
      <c r="D36" s="228">
        <f t="shared" si="11"/>
        <v>100</v>
      </c>
      <c r="E36" s="228">
        <f t="shared" si="11"/>
        <v>419</v>
      </c>
      <c r="F36" s="228">
        <f t="shared" si="11"/>
        <v>508</v>
      </c>
      <c r="G36" s="229">
        <f t="shared" si="11"/>
        <v>1614</v>
      </c>
      <c r="H36" s="227">
        <f t="shared" si="11"/>
        <v>991</v>
      </c>
      <c r="I36" s="228">
        <f t="shared" si="11"/>
        <v>77</v>
      </c>
      <c r="J36" s="228">
        <f t="shared" si="11"/>
        <v>344</v>
      </c>
      <c r="K36" s="228">
        <f t="shared" si="11"/>
        <v>282</v>
      </c>
      <c r="L36" s="229">
        <f t="shared" si="11"/>
        <v>1694</v>
      </c>
      <c r="M36" s="227">
        <f t="shared" si="11"/>
        <v>1578</v>
      </c>
      <c r="N36" s="228">
        <f t="shared" si="11"/>
        <v>177</v>
      </c>
      <c r="O36" s="228">
        <f t="shared" si="11"/>
        <v>763</v>
      </c>
      <c r="P36" s="228">
        <f t="shared" si="11"/>
        <v>790</v>
      </c>
      <c r="Q36" s="229">
        <f t="shared" si="11"/>
        <v>3308</v>
      </c>
      <c r="R36" s="230">
        <f t="shared" si="11"/>
        <v>1000</v>
      </c>
      <c r="S36" s="231"/>
      <c r="T36" s="231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</row>
    <row r="37" spans="1:42" ht="15.75" customHeight="1" x14ac:dyDescent="0.25">
      <c r="A37" s="269"/>
      <c r="B37" s="261" t="s">
        <v>60</v>
      </c>
      <c r="C37" s="270">
        <v>551</v>
      </c>
      <c r="D37" s="271">
        <v>91</v>
      </c>
      <c r="E37" s="271">
        <v>360</v>
      </c>
      <c r="F37" s="271">
        <v>478</v>
      </c>
      <c r="G37" s="260">
        <v>1480</v>
      </c>
      <c r="H37" s="270">
        <v>875</v>
      </c>
      <c r="I37" s="271">
        <v>80</v>
      </c>
      <c r="J37" s="271">
        <v>291</v>
      </c>
      <c r="K37" s="271">
        <v>283</v>
      </c>
      <c r="L37" s="260">
        <v>1529</v>
      </c>
      <c r="M37" s="270">
        <v>1426</v>
      </c>
      <c r="N37" s="271">
        <v>171</v>
      </c>
      <c r="O37" s="271">
        <v>651</v>
      </c>
      <c r="P37" s="271">
        <v>761</v>
      </c>
      <c r="Q37" s="260">
        <v>3009</v>
      </c>
      <c r="R37" s="272">
        <v>1017</v>
      </c>
      <c r="S37" s="200"/>
      <c r="T37" s="200"/>
    </row>
    <row r="38" spans="1:42" ht="15.75" customHeight="1" x14ac:dyDescent="0.25">
      <c r="A38" s="269"/>
      <c r="B38" s="261" t="s">
        <v>61</v>
      </c>
      <c r="C38" s="270">
        <v>547</v>
      </c>
      <c r="D38" s="271">
        <v>121</v>
      </c>
      <c r="E38" s="271">
        <v>427</v>
      </c>
      <c r="F38" s="271">
        <v>472</v>
      </c>
      <c r="G38" s="260">
        <v>1567</v>
      </c>
      <c r="H38" s="270">
        <v>917</v>
      </c>
      <c r="I38" s="271">
        <v>90</v>
      </c>
      <c r="J38" s="271">
        <v>318</v>
      </c>
      <c r="K38" s="271">
        <v>279</v>
      </c>
      <c r="L38" s="260">
        <v>1604</v>
      </c>
      <c r="M38" s="270">
        <f>C38+H38</f>
        <v>1464</v>
      </c>
      <c r="N38" s="271">
        <v>211</v>
      </c>
      <c r="O38" s="271">
        <v>745</v>
      </c>
      <c r="P38" s="271">
        <v>751</v>
      </c>
      <c r="Q38" s="260">
        <v>3171</v>
      </c>
      <c r="R38" s="272">
        <v>930</v>
      </c>
      <c r="S38" s="200"/>
      <c r="T38" s="200"/>
    </row>
    <row r="39" spans="1:42" ht="15.75" customHeight="1" x14ac:dyDescent="0.25">
      <c r="A39" s="269"/>
      <c r="B39" s="261" t="s">
        <v>62</v>
      </c>
      <c r="C39" s="270">
        <v>559</v>
      </c>
      <c r="D39" s="271">
        <v>111</v>
      </c>
      <c r="E39" s="271">
        <v>416</v>
      </c>
      <c r="F39" s="271">
        <v>453</v>
      </c>
      <c r="G39" s="260">
        <v>1539</v>
      </c>
      <c r="H39" s="270">
        <v>901</v>
      </c>
      <c r="I39" s="271">
        <v>96</v>
      </c>
      <c r="J39" s="271">
        <v>323</v>
      </c>
      <c r="K39" s="271">
        <v>271</v>
      </c>
      <c r="L39" s="260">
        <v>1591</v>
      </c>
      <c r="M39" s="270">
        <f>C39+H39</f>
        <v>1460</v>
      </c>
      <c r="N39" s="271">
        <v>207</v>
      </c>
      <c r="O39" s="271">
        <v>739</v>
      </c>
      <c r="P39" s="271">
        <v>724</v>
      </c>
      <c r="Q39" s="260">
        <v>3130</v>
      </c>
      <c r="R39" s="272">
        <v>845</v>
      </c>
      <c r="S39" s="200"/>
      <c r="T39" s="200"/>
    </row>
    <row r="40" spans="1:42" ht="15.75" customHeight="1" x14ac:dyDescent="0.25">
      <c r="A40" s="269"/>
      <c r="B40" s="261" t="s">
        <v>63</v>
      </c>
      <c r="C40" s="270">
        <v>537</v>
      </c>
      <c r="D40" s="271">
        <v>118</v>
      </c>
      <c r="E40" s="271">
        <v>404</v>
      </c>
      <c r="F40" s="271">
        <v>442</v>
      </c>
      <c r="G40" s="260">
        <v>1501</v>
      </c>
      <c r="H40" s="270">
        <v>829</v>
      </c>
      <c r="I40" s="271">
        <v>102</v>
      </c>
      <c r="J40" s="271">
        <v>324</v>
      </c>
      <c r="K40" s="271">
        <v>277</v>
      </c>
      <c r="L40" s="260">
        <v>1532</v>
      </c>
      <c r="M40" s="270">
        <v>1366</v>
      </c>
      <c r="N40" s="271">
        <v>220</v>
      </c>
      <c r="O40" s="271">
        <v>728</v>
      </c>
      <c r="P40" s="271">
        <v>719</v>
      </c>
      <c r="Q40" s="260">
        <v>3033</v>
      </c>
      <c r="R40" s="272">
        <v>634</v>
      </c>
      <c r="S40" s="200"/>
      <c r="T40" s="200"/>
    </row>
    <row r="41" spans="1:42" s="184" customFormat="1" ht="15.75" customHeight="1" x14ac:dyDescent="0.25">
      <c r="A41" s="269"/>
      <c r="B41" s="261" t="s">
        <v>64</v>
      </c>
      <c r="C41" s="270">
        <v>440</v>
      </c>
      <c r="D41" s="271">
        <v>121</v>
      </c>
      <c r="E41" s="271">
        <v>419</v>
      </c>
      <c r="F41" s="271">
        <v>477</v>
      </c>
      <c r="G41" s="260">
        <v>1457</v>
      </c>
      <c r="H41" s="270">
        <v>650</v>
      </c>
      <c r="I41" s="271">
        <v>106</v>
      </c>
      <c r="J41" s="271">
        <v>312</v>
      </c>
      <c r="K41" s="271">
        <v>317</v>
      </c>
      <c r="L41" s="260">
        <v>1385</v>
      </c>
      <c r="M41" s="270">
        <v>1090</v>
      </c>
      <c r="N41" s="271">
        <v>227</v>
      </c>
      <c r="O41" s="271">
        <v>731</v>
      </c>
      <c r="P41" s="271">
        <v>794</v>
      </c>
      <c r="Q41" s="260">
        <v>2842</v>
      </c>
      <c r="R41" s="272">
        <v>638</v>
      </c>
      <c r="S41" s="231"/>
      <c r="T41" s="231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</row>
    <row r="42" spans="1:42" ht="15.75" customHeight="1" x14ac:dyDescent="0.25">
      <c r="A42" s="269"/>
      <c r="B42" s="261" t="s">
        <v>65</v>
      </c>
      <c r="C42" s="270">
        <v>453</v>
      </c>
      <c r="D42" s="271">
        <v>156</v>
      </c>
      <c r="E42" s="271">
        <v>437</v>
      </c>
      <c r="F42" s="271">
        <v>422</v>
      </c>
      <c r="G42" s="260">
        <v>1468</v>
      </c>
      <c r="H42" s="270">
        <v>759</v>
      </c>
      <c r="I42" s="271">
        <v>102</v>
      </c>
      <c r="J42" s="271">
        <v>339</v>
      </c>
      <c r="K42" s="271">
        <v>291</v>
      </c>
      <c r="L42" s="260">
        <v>1491</v>
      </c>
      <c r="M42" s="270">
        <v>1212</v>
      </c>
      <c r="N42" s="271">
        <v>258</v>
      </c>
      <c r="O42" s="271">
        <v>776</v>
      </c>
      <c r="P42" s="271">
        <v>713</v>
      </c>
      <c r="Q42" s="260">
        <v>2959</v>
      </c>
      <c r="R42" s="272">
        <v>593</v>
      </c>
      <c r="S42" s="200"/>
      <c r="T42" s="200"/>
    </row>
    <row r="43" spans="1:42" ht="15.75" customHeight="1" x14ac:dyDescent="0.25">
      <c r="A43" s="269"/>
      <c r="B43" s="261" t="s">
        <v>66</v>
      </c>
      <c r="C43" s="270">
        <v>469</v>
      </c>
      <c r="D43" s="271">
        <v>134</v>
      </c>
      <c r="E43" s="271">
        <v>392</v>
      </c>
      <c r="F43" s="271">
        <v>433</v>
      </c>
      <c r="G43" s="260">
        <v>1428</v>
      </c>
      <c r="H43" s="270">
        <v>747</v>
      </c>
      <c r="I43" s="271">
        <v>102</v>
      </c>
      <c r="J43" s="271">
        <v>315</v>
      </c>
      <c r="K43" s="271">
        <v>316</v>
      </c>
      <c r="L43" s="260">
        <v>1480</v>
      </c>
      <c r="M43" s="270">
        <v>1216</v>
      </c>
      <c r="N43" s="271">
        <v>236</v>
      </c>
      <c r="O43" s="271">
        <v>707</v>
      </c>
      <c r="P43" s="271">
        <v>749</v>
      </c>
      <c r="Q43" s="260">
        <v>2908</v>
      </c>
      <c r="R43" s="272">
        <v>577</v>
      </c>
      <c r="S43" s="200"/>
      <c r="T43" s="200"/>
      <c r="AP43" s="154" t="s">
        <v>13</v>
      </c>
    </row>
    <row r="44" spans="1:42" ht="15.75" customHeight="1" x14ac:dyDescent="0.25">
      <c r="A44" s="269"/>
      <c r="B44" s="261" t="s">
        <v>67</v>
      </c>
      <c r="C44" s="270">
        <v>461</v>
      </c>
      <c r="D44" s="271">
        <v>138</v>
      </c>
      <c r="E44" s="271">
        <v>364</v>
      </c>
      <c r="F44" s="271">
        <v>437</v>
      </c>
      <c r="G44" s="260">
        <v>1400</v>
      </c>
      <c r="H44" s="270">
        <v>792</v>
      </c>
      <c r="I44" s="271">
        <v>127</v>
      </c>
      <c r="J44" s="271">
        <v>304</v>
      </c>
      <c r="K44" s="271">
        <v>288</v>
      </c>
      <c r="L44" s="260">
        <v>1511</v>
      </c>
      <c r="M44" s="270">
        <v>1253</v>
      </c>
      <c r="N44" s="271">
        <v>265</v>
      </c>
      <c r="O44" s="271">
        <v>668</v>
      </c>
      <c r="P44" s="271">
        <v>725</v>
      </c>
      <c r="Q44" s="260">
        <v>2911</v>
      </c>
      <c r="R44" s="272">
        <v>542</v>
      </c>
      <c r="S44" s="200"/>
      <c r="T44" s="200"/>
    </row>
    <row r="45" spans="1:42" ht="15.75" customHeight="1" x14ac:dyDescent="0.25">
      <c r="A45" s="269"/>
      <c r="B45" s="261" t="s">
        <v>293</v>
      </c>
      <c r="C45" s="270">
        <v>454</v>
      </c>
      <c r="D45" s="271">
        <v>159</v>
      </c>
      <c r="E45" s="271">
        <v>365</v>
      </c>
      <c r="F45" s="271">
        <v>409</v>
      </c>
      <c r="G45" s="260">
        <v>1387</v>
      </c>
      <c r="H45" s="270">
        <v>798</v>
      </c>
      <c r="I45" s="271">
        <v>137</v>
      </c>
      <c r="J45" s="271">
        <v>309</v>
      </c>
      <c r="K45" s="271">
        <v>270</v>
      </c>
      <c r="L45" s="260">
        <v>1514</v>
      </c>
      <c r="M45" s="270">
        <v>1252</v>
      </c>
      <c r="N45" s="271">
        <v>296</v>
      </c>
      <c r="O45" s="271">
        <v>674</v>
      </c>
      <c r="P45" s="271">
        <v>679</v>
      </c>
      <c r="Q45" s="260">
        <v>2901</v>
      </c>
      <c r="R45" s="272">
        <v>545</v>
      </c>
      <c r="S45" s="200"/>
      <c r="T45" s="200"/>
    </row>
    <row r="46" spans="1:42" ht="15.75" customHeight="1" thickBot="1" x14ac:dyDescent="0.3">
      <c r="A46" s="232"/>
      <c r="B46" s="233" t="s">
        <v>294</v>
      </c>
      <c r="C46" s="234">
        <v>483</v>
      </c>
      <c r="D46" s="235">
        <v>171</v>
      </c>
      <c r="E46" s="235">
        <v>346</v>
      </c>
      <c r="F46" s="235">
        <v>402</v>
      </c>
      <c r="G46" s="236">
        <v>1402</v>
      </c>
      <c r="H46" s="234">
        <v>910</v>
      </c>
      <c r="I46" s="235">
        <v>149</v>
      </c>
      <c r="J46" s="235">
        <v>287</v>
      </c>
      <c r="K46" s="235">
        <v>257</v>
      </c>
      <c r="L46" s="236">
        <v>1603</v>
      </c>
      <c r="M46" s="234">
        <v>1393</v>
      </c>
      <c r="N46" s="235">
        <v>320</v>
      </c>
      <c r="O46" s="235">
        <v>633</v>
      </c>
      <c r="P46" s="235">
        <v>659</v>
      </c>
      <c r="Q46" s="236">
        <v>3005</v>
      </c>
      <c r="R46" s="237">
        <v>503</v>
      </c>
      <c r="S46" s="200"/>
      <c r="T46" s="200"/>
    </row>
    <row r="47" spans="1:42" ht="15.75" customHeight="1" x14ac:dyDescent="0.25">
      <c r="A47" s="155" t="s">
        <v>374</v>
      </c>
    </row>
    <row r="48" spans="1:42" s="184" customFormat="1" ht="15.75" customHeight="1" x14ac:dyDescent="0.25">
      <c r="A48" s="196"/>
      <c r="B48" s="238"/>
      <c r="S48" s="231"/>
      <c r="T48" s="231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</row>
    <row r="50" spans="1:22" s="156" customFormat="1" ht="50.25" customHeight="1" thickBot="1" x14ac:dyDescent="0.3">
      <c r="A50" s="127" t="s">
        <v>375</v>
      </c>
    </row>
    <row r="51" spans="1:22" s="158" customFormat="1" ht="22.5" customHeight="1" thickBot="1" x14ac:dyDescent="0.3">
      <c r="A51" s="157"/>
      <c r="B51" s="239"/>
      <c r="C51" s="1716" t="s">
        <v>360</v>
      </c>
      <c r="D51" s="1717"/>
      <c r="E51" s="1717"/>
      <c r="F51" s="1717"/>
      <c r="G51" s="1718"/>
      <c r="H51" s="1716" t="s">
        <v>361</v>
      </c>
      <c r="I51" s="1717"/>
      <c r="J51" s="1717"/>
      <c r="K51" s="1717"/>
      <c r="L51" s="1718"/>
      <c r="M51" s="1716" t="s">
        <v>362</v>
      </c>
      <c r="N51" s="1717"/>
      <c r="O51" s="1717"/>
      <c r="P51" s="1717"/>
      <c r="Q51" s="1717"/>
      <c r="R51" s="1719"/>
    </row>
    <row r="52" spans="1:22" s="158" customFormat="1" ht="91.5" customHeight="1" thickBot="1" x14ac:dyDescent="0.3">
      <c r="A52" s="378" t="s">
        <v>51</v>
      </c>
      <c r="B52" s="159" t="s">
        <v>5</v>
      </c>
      <c r="C52" s="190" t="s">
        <v>363</v>
      </c>
      <c r="D52" s="188" t="s">
        <v>364</v>
      </c>
      <c r="E52" s="188" t="s">
        <v>365</v>
      </c>
      <c r="F52" s="188" t="s">
        <v>366</v>
      </c>
      <c r="G52" s="206" t="s">
        <v>367</v>
      </c>
      <c r="H52" s="198" t="s">
        <v>363</v>
      </c>
      <c r="I52" s="188" t="s">
        <v>364</v>
      </c>
      <c r="J52" s="188" t="s">
        <v>365</v>
      </c>
      <c r="K52" s="188" t="s">
        <v>366</v>
      </c>
      <c r="L52" s="206" t="s">
        <v>228</v>
      </c>
      <c r="M52" s="198" t="s">
        <v>363</v>
      </c>
      <c r="N52" s="188" t="s">
        <v>364</v>
      </c>
      <c r="O52" s="188" t="s">
        <v>365</v>
      </c>
      <c r="P52" s="188" t="s">
        <v>366</v>
      </c>
      <c r="Q52" s="206" t="s">
        <v>228</v>
      </c>
      <c r="R52" s="529" t="s">
        <v>368</v>
      </c>
    </row>
    <row r="53" spans="1:22" ht="15.75" customHeight="1" x14ac:dyDescent="0.25">
      <c r="A53" s="160">
        <v>1</v>
      </c>
      <c r="B53" s="161" t="s">
        <v>11</v>
      </c>
      <c r="C53" s="262">
        <v>0</v>
      </c>
      <c r="D53" s="263">
        <v>0</v>
      </c>
      <c r="E53" s="263">
        <v>0</v>
      </c>
      <c r="F53" s="263">
        <v>0</v>
      </c>
      <c r="G53" s="264">
        <f t="shared" ref="G53:G67" si="12">SUM(C53:F53)</f>
        <v>0</v>
      </c>
      <c r="H53" s="262">
        <v>0</v>
      </c>
      <c r="I53" s="263">
        <v>0</v>
      </c>
      <c r="J53" s="263">
        <v>0</v>
      </c>
      <c r="K53" s="263">
        <v>0</v>
      </c>
      <c r="L53" s="264">
        <f t="shared" ref="L53:L67" si="13">SUM(H53:K53)</f>
        <v>0</v>
      </c>
      <c r="M53" s="262">
        <f t="shared" ref="M53:M67" si="14">C53+H53</f>
        <v>0</v>
      </c>
      <c r="N53" s="263">
        <f t="shared" ref="N53:N67" si="15">D53+I53</f>
        <v>0</v>
      </c>
      <c r="O53" s="263">
        <f t="shared" ref="O53:O67" si="16">E53+J53</f>
        <v>0</v>
      </c>
      <c r="P53" s="263">
        <f t="shared" ref="P53:P67" si="17">F53+K53</f>
        <v>0</v>
      </c>
      <c r="Q53" s="264">
        <f t="shared" ref="Q53:Q67" si="18">SUM(M53:P53)</f>
        <v>0</v>
      </c>
      <c r="R53" s="273" t="s">
        <v>127</v>
      </c>
      <c r="S53" s="200"/>
      <c r="T53" s="200"/>
    </row>
    <row r="54" spans="1:22" ht="15.75" customHeight="1" x14ac:dyDescent="0.25">
      <c r="A54" s="162">
        <v>2</v>
      </c>
      <c r="B54" s="163" t="s">
        <v>12</v>
      </c>
      <c r="C54" s="265">
        <v>0</v>
      </c>
      <c r="D54" s="266">
        <v>0</v>
      </c>
      <c r="E54" s="266">
        <v>0</v>
      </c>
      <c r="F54" s="266">
        <v>0</v>
      </c>
      <c r="G54" s="268">
        <f t="shared" si="12"/>
        <v>0</v>
      </c>
      <c r="H54" s="265">
        <v>0</v>
      </c>
      <c r="I54" s="266">
        <v>0</v>
      </c>
      <c r="J54" s="266">
        <v>0</v>
      </c>
      <c r="K54" s="266">
        <v>0</v>
      </c>
      <c r="L54" s="268">
        <f t="shared" si="13"/>
        <v>0</v>
      </c>
      <c r="M54" s="265">
        <f t="shared" si="14"/>
        <v>0</v>
      </c>
      <c r="N54" s="266">
        <f t="shared" si="15"/>
        <v>0</v>
      </c>
      <c r="O54" s="266">
        <f t="shared" si="16"/>
        <v>0</v>
      </c>
      <c r="P54" s="266">
        <f t="shared" si="17"/>
        <v>0</v>
      </c>
      <c r="Q54" s="268">
        <f t="shared" si="18"/>
        <v>0</v>
      </c>
      <c r="R54" s="274" t="s">
        <v>127</v>
      </c>
      <c r="S54" s="200"/>
      <c r="T54" s="200"/>
    </row>
    <row r="55" spans="1:22" ht="15.75" customHeight="1" x14ac:dyDescent="0.25">
      <c r="A55" s="162">
        <v>3</v>
      </c>
      <c r="B55" s="163" t="s">
        <v>14</v>
      </c>
      <c r="C55" s="265">
        <v>0</v>
      </c>
      <c r="D55" s="266">
        <v>0</v>
      </c>
      <c r="E55" s="266">
        <v>0</v>
      </c>
      <c r="F55" s="266">
        <v>0</v>
      </c>
      <c r="G55" s="268">
        <f t="shared" si="12"/>
        <v>0</v>
      </c>
      <c r="H55" s="265">
        <v>0</v>
      </c>
      <c r="I55" s="266">
        <v>0</v>
      </c>
      <c r="J55" s="266">
        <v>0</v>
      </c>
      <c r="K55" s="266">
        <v>0</v>
      </c>
      <c r="L55" s="268">
        <f t="shared" si="13"/>
        <v>0</v>
      </c>
      <c r="M55" s="265">
        <f t="shared" si="14"/>
        <v>0</v>
      </c>
      <c r="N55" s="266">
        <f t="shared" si="15"/>
        <v>0</v>
      </c>
      <c r="O55" s="266">
        <f t="shared" si="16"/>
        <v>0</v>
      </c>
      <c r="P55" s="266">
        <f t="shared" si="17"/>
        <v>0</v>
      </c>
      <c r="Q55" s="268">
        <f t="shared" si="18"/>
        <v>0</v>
      </c>
      <c r="R55" s="274" t="s">
        <v>127</v>
      </c>
      <c r="S55" s="200"/>
      <c r="T55" s="200"/>
    </row>
    <row r="56" spans="1:22" ht="15.75" customHeight="1" x14ac:dyDescent="0.25">
      <c r="A56" s="162">
        <v>4</v>
      </c>
      <c r="B56" s="163" t="s">
        <v>15</v>
      </c>
      <c r="C56" s="265">
        <v>0</v>
      </c>
      <c r="D56" s="266">
        <v>0</v>
      </c>
      <c r="E56" s="266">
        <v>0</v>
      </c>
      <c r="F56" s="266">
        <v>0</v>
      </c>
      <c r="G56" s="268">
        <f t="shared" si="12"/>
        <v>0</v>
      </c>
      <c r="H56" s="265">
        <v>0</v>
      </c>
      <c r="I56" s="266">
        <v>0</v>
      </c>
      <c r="J56" s="266">
        <v>0</v>
      </c>
      <c r="K56" s="266">
        <v>0</v>
      </c>
      <c r="L56" s="268">
        <f t="shared" si="13"/>
        <v>0</v>
      </c>
      <c r="M56" s="265">
        <f t="shared" si="14"/>
        <v>0</v>
      </c>
      <c r="N56" s="266">
        <f t="shared" si="15"/>
        <v>0</v>
      </c>
      <c r="O56" s="266">
        <f t="shared" si="16"/>
        <v>0</v>
      </c>
      <c r="P56" s="266">
        <f t="shared" si="17"/>
        <v>0</v>
      </c>
      <c r="Q56" s="268">
        <f t="shared" si="18"/>
        <v>0</v>
      </c>
      <c r="R56" s="274" t="s">
        <v>127</v>
      </c>
      <c r="S56" s="200"/>
      <c r="T56" s="200"/>
    </row>
    <row r="57" spans="1:22" ht="15.75" customHeight="1" x14ac:dyDescent="0.25">
      <c r="A57" s="162">
        <v>5</v>
      </c>
      <c r="B57" s="163" t="s">
        <v>16</v>
      </c>
      <c r="C57" s="265">
        <v>0</v>
      </c>
      <c r="D57" s="266">
        <v>0</v>
      </c>
      <c r="E57" s="266">
        <v>0</v>
      </c>
      <c r="F57" s="266">
        <v>0</v>
      </c>
      <c r="G57" s="268">
        <f t="shared" si="12"/>
        <v>0</v>
      </c>
      <c r="H57" s="265">
        <v>0</v>
      </c>
      <c r="I57" s="266">
        <v>0</v>
      </c>
      <c r="J57" s="266">
        <v>0</v>
      </c>
      <c r="K57" s="266">
        <v>0</v>
      </c>
      <c r="L57" s="268">
        <f t="shared" si="13"/>
        <v>0</v>
      </c>
      <c r="M57" s="265">
        <f t="shared" si="14"/>
        <v>0</v>
      </c>
      <c r="N57" s="266">
        <f t="shared" si="15"/>
        <v>0</v>
      </c>
      <c r="O57" s="266">
        <f t="shared" si="16"/>
        <v>0</v>
      </c>
      <c r="P57" s="266">
        <f t="shared" si="17"/>
        <v>0</v>
      </c>
      <c r="Q57" s="268">
        <f t="shared" si="18"/>
        <v>0</v>
      </c>
      <c r="R57" s="274" t="s">
        <v>127</v>
      </c>
      <c r="S57" s="200"/>
      <c r="T57" s="200" t="s">
        <v>13</v>
      </c>
      <c r="V57" s="154" t="s">
        <v>13</v>
      </c>
    </row>
    <row r="58" spans="1:22" ht="15.75" customHeight="1" x14ac:dyDescent="0.25">
      <c r="A58" s="164">
        <v>6</v>
      </c>
      <c r="B58" s="165" t="s">
        <v>17</v>
      </c>
      <c r="C58" s="265">
        <v>0</v>
      </c>
      <c r="D58" s="266">
        <v>0</v>
      </c>
      <c r="E58" s="266">
        <v>2</v>
      </c>
      <c r="F58" s="266">
        <v>0</v>
      </c>
      <c r="G58" s="268">
        <f t="shared" si="12"/>
        <v>2</v>
      </c>
      <c r="H58" s="265">
        <v>0</v>
      </c>
      <c r="I58" s="266">
        <v>0</v>
      </c>
      <c r="J58" s="266">
        <v>1</v>
      </c>
      <c r="K58" s="266">
        <v>0</v>
      </c>
      <c r="L58" s="268">
        <f t="shared" si="13"/>
        <v>1</v>
      </c>
      <c r="M58" s="265">
        <f t="shared" si="14"/>
        <v>0</v>
      </c>
      <c r="N58" s="266">
        <f t="shared" si="15"/>
        <v>0</v>
      </c>
      <c r="O58" s="266">
        <f t="shared" si="16"/>
        <v>3</v>
      </c>
      <c r="P58" s="266">
        <f t="shared" si="17"/>
        <v>0</v>
      </c>
      <c r="Q58" s="268">
        <f t="shared" si="18"/>
        <v>3</v>
      </c>
      <c r="R58" s="274" t="s">
        <v>127</v>
      </c>
      <c r="S58" s="200"/>
      <c r="T58" s="200"/>
    </row>
    <row r="59" spans="1:22" ht="15.75" customHeight="1" x14ac:dyDescent="0.25">
      <c r="A59" s="164">
        <v>7</v>
      </c>
      <c r="B59" s="165" t="s">
        <v>18</v>
      </c>
      <c r="C59" s="265">
        <v>0</v>
      </c>
      <c r="D59" s="266">
        <v>0</v>
      </c>
      <c r="E59" s="266">
        <v>0</v>
      </c>
      <c r="F59" s="266">
        <v>0</v>
      </c>
      <c r="G59" s="268">
        <f t="shared" si="12"/>
        <v>0</v>
      </c>
      <c r="H59" s="265">
        <v>0</v>
      </c>
      <c r="I59" s="266">
        <v>0</v>
      </c>
      <c r="J59" s="266">
        <v>0</v>
      </c>
      <c r="K59" s="266">
        <v>0</v>
      </c>
      <c r="L59" s="268">
        <f t="shared" si="13"/>
        <v>0</v>
      </c>
      <c r="M59" s="265">
        <f t="shared" si="14"/>
        <v>0</v>
      </c>
      <c r="N59" s="266">
        <f t="shared" si="15"/>
        <v>0</v>
      </c>
      <c r="O59" s="266">
        <f t="shared" si="16"/>
        <v>0</v>
      </c>
      <c r="P59" s="266">
        <f t="shared" si="17"/>
        <v>0</v>
      </c>
      <c r="Q59" s="268">
        <f t="shared" si="18"/>
        <v>0</v>
      </c>
      <c r="R59" s="274" t="s">
        <v>127</v>
      </c>
      <c r="S59" s="200"/>
      <c r="T59" s="200"/>
      <c r="V59" s="154" t="s">
        <v>13</v>
      </c>
    </row>
    <row r="60" spans="1:22" ht="15.75" customHeight="1" x14ac:dyDescent="0.25">
      <c r="A60" s="162">
        <v>8</v>
      </c>
      <c r="B60" s="163" t="s">
        <v>19</v>
      </c>
      <c r="C60" s="265">
        <v>0</v>
      </c>
      <c r="D60" s="266">
        <v>0</v>
      </c>
      <c r="E60" s="266">
        <v>1</v>
      </c>
      <c r="F60" s="266">
        <v>0</v>
      </c>
      <c r="G60" s="268">
        <f t="shared" si="12"/>
        <v>1</v>
      </c>
      <c r="H60" s="265">
        <v>0</v>
      </c>
      <c r="I60" s="266">
        <v>0</v>
      </c>
      <c r="J60" s="266">
        <v>1</v>
      </c>
      <c r="K60" s="266">
        <v>0</v>
      </c>
      <c r="L60" s="268">
        <f t="shared" si="13"/>
        <v>1</v>
      </c>
      <c r="M60" s="265">
        <f t="shared" si="14"/>
        <v>0</v>
      </c>
      <c r="N60" s="266">
        <f t="shared" si="15"/>
        <v>0</v>
      </c>
      <c r="O60" s="266">
        <f t="shared" si="16"/>
        <v>2</v>
      </c>
      <c r="P60" s="266">
        <f t="shared" si="17"/>
        <v>0</v>
      </c>
      <c r="Q60" s="268">
        <f t="shared" si="18"/>
        <v>2</v>
      </c>
      <c r="R60" s="274" t="s">
        <v>127</v>
      </c>
      <c r="S60" s="200"/>
      <c r="T60" s="200"/>
    </row>
    <row r="61" spans="1:22" ht="15.75" customHeight="1" x14ac:dyDescent="0.25">
      <c r="A61" s="162">
        <v>9</v>
      </c>
      <c r="B61" s="163" t="s">
        <v>20</v>
      </c>
      <c r="C61" s="265">
        <v>0</v>
      </c>
      <c r="D61" s="266">
        <v>0</v>
      </c>
      <c r="E61" s="266">
        <v>0</v>
      </c>
      <c r="F61" s="266">
        <v>0</v>
      </c>
      <c r="G61" s="268">
        <f t="shared" si="12"/>
        <v>0</v>
      </c>
      <c r="H61" s="265">
        <v>0</v>
      </c>
      <c r="I61" s="266">
        <v>0</v>
      </c>
      <c r="J61" s="266">
        <v>0</v>
      </c>
      <c r="K61" s="266">
        <v>0</v>
      </c>
      <c r="L61" s="268">
        <f t="shared" si="13"/>
        <v>0</v>
      </c>
      <c r="M61" s="265">
        <f t="shared" si="14"/>
        <v>0</v>
      </c>
      <c r="N61" s="266">
        <f t="shared" si="15"/>
        <v>0</v>
      </c>
      <c r="O61" s="266">
        <f t="shared" si="16"/>
        <v>0</v>
      </c>
      <c r="P61" s="266">
        <f t="shared" si="17"/>
        <v>0</v>
      </c>
      <c r="Q61" s="268">
        <f t="shared" si="18"/>
        <v>0</v>
      </c>
      <c r="R61" s="274" t="s">
        <v>127</v>
      </c>
      <c r="S61" s="200"/>
      <c r="T61" s="200"/>
    </row>
    <row r="62" spans="1:22" ht="15.75" customHeight="1" x14ac:dyDescent="0.25">
      <c r="A62" s="162">
        <v>10</v>
      </c>
      <c r="B62" s="163" t="s">
        <v>21</v>
      </c>
      <c r="C62" s="265">
        <v>0</v>
      </c>
      <c r="D62" s="266">
        <v>0</v>
      </c>
      <c r="E62" s="266">
        <v>0</v>
      </c>
      <c r="F62" s="266">
        <v>0</v>
      </c>
      <c r="G62" s="268">
        <f t="shared" si="12"/>
        <v>0</v>
      </c>
      <c r="H62" s="265">
        <v>0</v>
      </c>
      <c r="I62" s="266">
        <v>0</v>
      </c>
      <c r="J62" s="266">
        <v>0</v>
      </c>
      <c r="K62" s="266">
        <v>0</v>
      </c>
      <c r="L62" s="268">
        <f t="shared" si="13"/>
        <v>0</v>
      </c>
      <c r="M62" s="265">
        <f t="shared" si="14"/>
        <v>0</v>
      </c>
      <c r="N62" s="266">
        <f t="shared" si="15"/>
        <v>0</v>
      </c>
      <c r="O62" s="266">
        <f t="shared" si="16"/>
        <v>0</v>
      </c>
      <c r="P62" s="266">
        <f t="shared" si="17"/>
        <v>0</v>
      </c>
      <c r="Q62" s="268">
        <f t="shared" si="18"/>
        <v>0</v>
      </c>
      <c r="R62" s="274" t="s">
        <v>127</v>
      </c>
      <c r="S62" s="200"/>
      <c r="T62" s="200"/>
    </row>
    <row r="63" spans="1:22" ht="15.75" customHeight="1" x14ac:dyDescent="0.25">
      <c r="A63" s="164">
        <v>11</v>
      </c>
      <c r="B63" s="165" t="s">
        <v>22</v>
      </c>
      <c r="C63" s="265">
        <v>0</v>
      </c>
      <c r="D63" s="266">
        <v>0</v>
      </c>
      <c r="E63" s="266">
        <v>0</v>
      </c>
      <c r="F63" s="266">
        <v>0</v>
      </c>
      <c r="G63" s="268">
        <f t="shared" si="12"/>
        <v>0</v>
      </c>
      <c r="H63" s="265">
        <v>0</v>
      </c>
      <c r="I63" s="266">
        <v>0</v>
      </c>
      <c r="J63" s="266">
        <v>0</v>
      </c>
      <c r="K63" s="266">
        <v>0</v>
      </c>
      <c r="L63" s="268">
        <f t="shared" si="13"/>
        <v>0</v>
      </c>
      <c r="M63" s="265">
        <f t="shared" si="14"/>
        <v>0</v>
      </c>
      <c r="N63" s="266">
        <f t="shared" si="15"/>
        <v>0</v>
      </c>
      <c r="O63" s="266">
        <f t="shared" si="16"/>
        <v>0</v>
      </c>
      <c r="P63" s="266">
        <f t="shared" si="17"/>
        <v>0</v>
      </c>
      <c r="Q63" s="268">
        <f t="shared" si="18"/>
        <v>0</v>
      </c>
      <c r="R63" s="274" t="s">
        <v>127</v>
      </c>
      <c r="S63" s="200"/>
      <c r="T63" s="200"/>
    </row>
    <row r="64" spans="1:22" ht="15.75" customHeight="1" x14ac:dyDescent="0.25">
      <c r="A64" s="162">
        <v>12</v>
      </c>
      <c r="B64" s="163" t="s">
        <v>23</v>
      </c>
      <c r="C64" s="265">
        <v>0</v>
      </c>
      <c r="D64" s="266">
        <v>0</v>
      </c>
      <c r="E64" s="266">
        <v>0</v>
      </c>
      <c r="F64" s="266">
        <v>0</v>
      </c>
      <c r="G64" s="268">
        <f t="shared" si="12"/>
        <v>0</v>
      </c>
      <c r="H64" s="265">
        <v>0</v>
      </c>
      <c r="I64" s="266">
        <v>0</v>
      </c>
      <c r="J64" s="266">
        <v>0</v>
      </c>
      <c r="K64" s="266">
        <v>0</v>
      </c>
      <c r="L64" s="268">
        <f t="shared" si="13"/>
        <v>0</v>
      </c>
      <c r="M64" s="265">
        <f t="shared" si="14"/>
        <v>0</v>
      </c>
      <c r="N64" s="266">
        <f t="shared" si="15"/>
        <v>0</v>
      </c>
      <c r="O64" s="266">
        <f t="shared" si="16"/>
        <v>0</v>
      </c>
      <c r="P64" s="266">
        <f t="shared" si="17"/>
        <v>0</v>
      </c>
      <c r="Q64" s="268">
        <f t="shared" si="18"/>
        <v>0</v>
      </c>
      <c r="R64" s="274" t="s">
        <v>127</v>
      </c>
      <c r="S64" s="200"/>
      <c r="T64" s="200"/>
      <c r="V64" s="154" t="s">
        <v>13</v>
      </c>
    </row>
    <row r="65" spans="1:20" ht="15.75" customHeight="1" x14ac:dyDescent="0.25">
      <c r="A65" s="162">
        <v>13</v>
      </c>
      <c r="B65" s="163" t="s">
        <v>24</v>
      </c>
      <c r="C65" s="265">
        <v>0</v>
      </c>
      <c r="D65" s="266">
        <v>0</v>
      </c>
      <c r="E65" s="266">
        <v>0</v>
      </c>
      <c r="F65" s="266">
        <v>0</v>
      </c>
      <c r="G65" s="268">
        <f t="shared" si="12"/>
        <v>0</v>
      </c>
      <c r="H65" s="265">
        <v>0</v>
      </c>
      <c r="I65" s="266">
        <v>0</v>
      </c>
      <c r="J65" s="266">
        <v>0</v>
      </c>
      <c r="K65" s="266">
        <v>0</v>
      </c>
      <c r="L65" s="268">
        <f t="shared" si="13"/>
        <v>0</v>
      </c>
      <c r="M65" s="265">
        <f t="shared" si="14"/>
        <v>0</v>
      </c>
      <c r="N65" s="266">
        <f t="shared" si="15"/>
        <v>0</v>
      </c>
      <c r="O65" s="266">
        <f t="shared" si="16"/>
        <v>0</v>
      </c>
      <c r="P65" s="266">
        <f t="shared" si="17"/>
        <v>0</v>
      </c>
      <c r="Q65" s="268">
        <f t="shared" si="18"/>
        <v>0</v>
      </c>
      <c r="R65" s="274" t="s">
        <v>127</v>
      </c>
      <c r="S65" s="200"/>
      <c r="T65" s="200"/>
    </row>
    <row r="66" spans="1:20" ht="15.75" customHeight="1" x14ac:dyDescent="0.25">
      <c r="A66" s="162">
        <v>14</v>
      </c>
      <c r="B66" s="163" t="s">
        <v>25</v>
      </c>
      <c r="C66" s="265">
        <v>0</v>
      </c>
      <c r="D66" s="266">
        <v>0</v>
      </c>
      <c r="E66" s="266">
        <v>0</v>
      </c>
      <c r="F66" s="266">
        <v>0</v>
      </c>
      <c r="G66" s="268">
        <f t="shared" si="12"/>
        <v>0</v>
      </c>
      <c r="H66" s="265">
        <v>0</v>
      </c>
      <c r="I66" s="266">
        <v>0</v>
      </c>
      <c r="J66" s="266">
        <v>0</v>
      </c>
      <c r="K66" s="266">
        <v>0</v>
      </c>
      <c r="L66" s="268">
        <f t="shared" si="13"/>
        <v>0</v>
      </c>
      <c r="M66" s="265">
        <f t="shared" si="14"/>
        <v>0</v>
      </c>
      <c r="N66" s="266">
        <f t="shared" si="15"/>
        <v>0</v>
      </c>
      <c r="O66" s="266">
        <f t="shared" si="16"/>
        <v>0</v>
      </c>
      <c r="P66" s="266">
        <f t="shared" si="17"/>
        <v>0</v>
      </c>
      <c r="Q66" s="268">
        <f t="shared" si="18"/>
        <v>0</v>
      </c>
      <c r="R66" s="274" t="s">
        <v>127</v>
      </c>
      <c r="S66" s="200"/>
      <c r="T66" s="200"/>
    </row>
    <row r="67" spans="1:20" ht="33.75" customHeight="1" thickBot="1" x14ac:dyDescent="0.3">
      <c r="A67" s="240">
        <v>15</v>
      </c>
      <c r="B67" s="241" t="s">
        <v>26</v>
      </c>
      <c r="C67" s="242">
        <v>0</v>
      </c>
      <c r="D67" s="275">
        <v>0</v>
      </c>
      <c r="E67" s="275">
        <v>0</v>
      </c>
      <c r="F67" s="275">
        <v>0</v>
      </c>
      <c r="G67" s="276">
        <f t="shared" si="12"/>
        <v>0</v>
      </c>
      <c r="H67" s="242">
        <v>0</v>
      </c>
      <c r="I67" s="275">
        <v>0</v>
      </c>
      <c r="J67" s="275">
        <v>0</v>
      </c>
      <c r="K67" s="275">
        <v>0</v>
      </c>
      <c r="L67" s="276">
        <f t="shared" si="13"/>
        <v>0</v>
      </c>
      <c r="M67" s="242">
        <f t="shared" si="14"/>
        <v>0</v>
      </c>
      <c r="N67" s="275">
        <f t="shared" si="15"/>
        <v>0</v>
      </c>
      <c r="O67" s="275">
        <f t="shared" si="16"/>
        <v>0</v>
      </c>
      <c r="P67" s="275">
        <f t="shared" si="17"/>
        <v>0</v>
      </c>
      <c r="Q67" s="276">
        <f t="shared" si="18"/>
        <v>0</v>
      </c>
      <c r="R67" s="277" t="s">
        <v>127</v>
      </c>
      <c r="S67" s="200"/>
      <c r="T67" s="200"/>
    </row>
    <row r="68" spans="1:20" s="184" customFormat="1" ht="24.75" customHeight="1" x14ac:dyDescent="0.25">
      <c r="A68" s="225"/>
      <c r="B68" s="226" t="s">
        <v>593</v>
      </c>
      <c r="C68" s="227">
        <f t="shared" ref="C68:Q68" si="19">SUM(C53:C67)</f>
        <v>0</v>
      </c>
      <c r="D68" s="228">
        <f t="shared" si="19"/>
        <v>0</v>
      </c>
      <c r="E68" s="228">
        <f t="shared" si="19"/>
        <v>3</v>
      </c>
      <c r="F68" s="228">
        <f t="shared" si="19"/>
        <v>0</v>
      </c>
      <c r="G68" s="229">
        <f t="shared" si="19"/>
        <v>3</v>
      </c>
      <c r="H68" s="227">
        <f t="shared" si="19"/>
        <v>0</v>
      </c>
      <c r="I68" s="228">
        <f t="shared" si="19"/>
        <v>0</v>
      </c>
      <c r="J68" s="228">
        <f t="shared" si="19"/>
        <v>2</v>
      </c>
      <c r="K68" s="228">
        <f t="shared" si="19"/>
        <v>0</v>
      </c>
      <c r="L68" s="229">
        <f t="shared" si="19"/>
        <v>2</v>
      </c>
      <c r="M68" s="227">
        <f t="shared" si="19"/>
        <v>0</v>
      </c>
      <c r="N68" s="228">
        <f t="shared" si="19"/>
        <v>0</v>
      </c>
      <c r="O68" s="228">
        <f t="shared" si="19"/>
        <v>5</v>
      </c>
      <c r="P68" s="228">
        <f t="shared" si="19"/>
        <v>0</v>
      </c>
      <c r="Q68" s="229">
        <f t="shared" si="19"/>
        <v>5</v>
      </c>
      <c r="R68" s="830" t="s">
        <v>127</v>
      </c>
      <c r="S68" s="231"/>
      <c r="T68" s="231"/>
    </row>
    <row r="69" spans="1:20" ht="15.75" customHeight="1" x14ac:dyDescent="0.25">
      <c r="A69" s="164"/>
      <c r="B69" s="165" t="s">
        <v>60</v>
      </c>
      <c r="C69" s="265">
        <v>0</v>
      </c>
      <c r="D69" s="266">
        <v>0</v>
      </c>
      <c r="E69" s="266">
        <v>2</v>
      </c>
      <c r="F69" s="266">
        <v>0</v>
      </c>
      <c r="G69" s="268">
        <v>2</v>
      </c>
      <c r="H69" s="265">
        <v>0</v>
      </c>
      <c r="I69" s="266">
        <v>1</v>
      </c>
      <c r="J69" s="266">
        <v>1</v>
      </c>
      <c r="K69" s="266">
        <v>0</v>
      </c>
      <c r="L69" s="268">
        <v>2</v>
      </c>
      <c r="M69" s="265">
        <v>0</v>
      </c>
      <c r="N69" s="266">
        <v>1</v>
      </c>
      <c r="O69" s="266">
        <v>3</v>
      </c>
      <c r="P69" s="266">
        <v>0</v>
      </c>
      <c r="Q69" s="268">
        <v>4</v>
      </c>
      <c r="R69" s="274" t="s">
        <v>127</v>
      </c>
      <c r="S69" s="200"/>
      <c r="T69" s="200"/>
    </row>
    <row r="70" spans="1:20" ht="15.75" customHeight="1" x14ac:dyDescent="0.25">
      <c r="A70" s="164"/>
      <c r="B70" s="165" t="s">
        <v>61</v>
      </c>
      <c r="C70" s="265">
        <v>0</v>
      </c>
      <c r="D70" s="266">
        <v>1</v>
      </c>
      <c r="E70" s="266">
        <v>3</v>
      </c>
      <c r="F70" s="266">
        <v>1</v>
      </c>
      <c r="G70" s="268">
        <v>5</v>
      </c>
      <c r="H70" s="265">
        <v>0</v>
      </c>
      <c r="I70" s="266">
        <v>1</v>
      </c>
      <c r="J70" s="266">
        <v>1</v>
      </c>
      <c r="K70" s="266">
        <v>0</v>
      </c>
      <c r="L70" s="268">
        <v>2</v>
      </c>
      <c r="M70" s="265">
        <v>0</v>
      </c>
      <c r="N70" s="266">
        <v>2</v>
      </c>
      <c r="O70" s="266">
        <v>4</v>
      </c>
      <c r="P70" s="266">
        <v>1</v>
      </c>
      <c r="Q70" s="268">
        <v>7</v>
      </c>
      <c r="R70" s="274" t="s">
        <v>127</v>
      </c>
      <c r="S70" s="200"/>
      <c r="T70" s="200"/>
    </row>
    <row r="71" spans="1:20" ht="15.75" customHeight="1" x14ac:dyDescent="0.25">
      <c r="A71" s="164"/>
      <c r="B71" s="165" t="s">
        <v>62</v>
      </c>
      <c r="C71" s="265">
        <v>0</v>
      </c>
      <c r="D71" s="266">
        <v>0</v>
      </c>
      <c r="E71" s="266">
        <v>1</v>
      </c>
      <c r="F71" s="266">
        <v>0</v>
      </c>
      <c r="G71" s="268">
        <v>1</v>
      </c>
      <c r="H71" s="265">
        <v>0</v>
      </c>
      <c r="I71" s="266">
        <v>1</v>
      </c>
      <c r="J71" s="266">
        <v>1</v>
      </c>
      <c r="K71" s="266">
        <v>0</v>
      </c>
      <c r="L71" s="268">
        <v>2</v>
      </c>
      <c r="M71" s="265">
        <v>0</v>
      </c>
      <c r="N71" s="266">
        <v>1</v>
      </c>
      <c r="O71" s="266">
        <v>2</v>
      </c>
      <c r="P71" s="266">
        <v>0</v>
      </c>
      <c r="Q71" s="268">
        <v>3</v>
      </c>
      <c r="R71" s="274" t="s">
        <v>127</v>
      </c>
      <c r="S71" s="200"/>
      <c r="T71" s="200"/>
    </row>
    <row r="72" spans="1:20" ht="15.75" customHeight="1" x14ac:dyDescent="0.25">
      <c r="A72" s="164"/>
      <c r="B72" s="165" t="s">
        <v>63</v>
      </c>
      <c r="C72" s="265">
        <v>0</v>
      </c>
      <c r="D72" s="266">
        <v>0</v>
      </c>
      <c r="E72" s="266">
        <v>8</v>
      </c>
      <c r="F72" s="266">
        <v>0</v>
      </c>
      <c r="G72" s="268">
        <v>8</v>
      </c>
      <c r="H72" s="265">
        <v>0</v>
      </c>
      <c r="I72" s="266">
        <v>0</v>
      </c>
      <c r="J72" s="266">
        <v>10</v>
      </c>
      <c r="K72" s="266">
        <v>1</v>
      </c>
      <c r="L72" s="268">
        <v>11</v>
      </c>
      <c r="M72" s="265">
        <v>0</v>
      </c>
      <c r="N72" s="266">
        <v>0</v>
      </c>
      <c r="O72" s="266">
        <v>18</v>
      </c>
      <c r="P72" s="266">
        <v>1</v>
      </c>
      <c r="Q72" s="268">
        <v>19</v>
      </c>
      <c r="R72" s="274" t="s">
        <v>127</v>
      </c>
      <c r="S72" s="200"/>
      <c r="T72" s="200"/>
    </row>
    <row r="73" spans="1:20" s="184" customFormat="1" ht="18.75" customHeight="1" x14ac:dyDescent="0.25">
      <c r="A73" s="164"/>
      <c r="B73" s="165" t="s">
        <v>64</v>
      </c>
      <c r="C73" s="826">
        <v>0</v>
      </c>
      <c r="D73" s="827">
        <v>1</v>
      </c>
      <c r="E73" s="827">
        <v>11</v>
      </c>
      <c r="F73" s="827">
        <v>0</v>
      </c>
      <c r="G73" s="828">
        <v>12</v>
      </c>
      <c r="H73" s="826">
        <v>0</v>
      </c>
      <c r="I73" s="827">
        <v>0</v>
      </c>
      <c r="J73" s="827">
        <v>4</v>
      </c>
      <c r="K73" s="827">
        <v>0</v>
      </c>
      <c r="L73" s="828">
        <v>4</v>
      </c>
      <c r="M73" s="826">
        <v>0</v>
      </c>
      <c r="N73" s="827">
        <v>1</v>
      </c>
      <c r="O73" s="827">
        <v>15</v>
      </c>
      <c r="P73" s="827">
        <v>0</v>
      </c>
      <c r="Q73" s="268">
        <v>16</v>
      </c>
      <c r="R73" s="274" t="s">
        <v>127</v>
      </c>
      <c r="S73" s="231"/>
      <c r="T73" s="231"/>
    </row>
    <row r="74" spans="1:20" ht="15.75" customHeight="1" x14ac:dyDescent="0.25">
      <c r="A74" s="164"/>
      <c r="B74" s="165" t="s">
        <v>65</v>
      </c>
      <c r="C74" s="265">
        <v>0</v>
      </c>
      <c r="D74" s="266">
        <v>1</v>
      </c>
      <c r="E74" s="266">
        <v>3</v>
      </c>
      <c r="F74" s="266">
        <v>1</v>
      </c>
      <c r="G74" s="268">
        <v>5</v>
      </c>
      <c r="H74" s="265">
        <v>0</v>
      </c>
      <c r="I74" s="266">
        <v>0</v>
      </c>
      <c r="J74" s="266">
        <v>2</v>
      </c>
      <c r="K74" s="266">
        <v>1</v>
      </c>
      <c r="L74" s="268">
        <v>3</v>
      </c>
      <c r="M74" s="265">
        <v>0</v>
      </c>
      <c r="N74" s="266">
        <v>1</v>
      </c>
      <c r="O74" s="266">
        <v>5</v>
      </c>
      <c r="P74" s="266">
        <v>2</v>
      </c>
      <c r="Q74" s="268">
        <v>8</v>
      </c>
      <c r="R74" s="274" t="s">
        <v>127</v>
      </c>
      <c r="S74" s="200"/>
      <c r="T74" s="200"/>
    </row>
    <row r="75" spans="1:20" ht="15.75" customHeight="1" x14ac:dyDescent="0.25">
      <c r="A75" s="164"/>
      <c r="B75" s="165" t="s">
        <v>66</v>
      </c>
      <c r="C75" s="265">
        <v>0</v>
      </c>
      <c r="D75" s="266">
        <v>1</v>
      </c>
      <c r="E75" s="266">
        <v>3</v>
      </c>
      <c r="F75" s="266">
        <v>0</v>
      </c>
      <c r="G75" s="268">
        <v>4</v>
      </c>
      <c r="H75" s="265">
        <v>0</v>
      </c>
      <c r="I75" s="266">
        <v>0</v>
      </c>
      <c r="J75" s="266">
        <v>3</v>
      </c>
      <c r="K75" s="266">
        <v>1</v>
      </c>
      <c r="L75" s="268">
        <v>4</v>
      </c>
      <c r="M75" s="265">
        <v>0</v>
      </c>
      <c r="N75" s="266">
        <v>1</v>
      </c>
      <c r="O75" s="266">
        <v>6</v>
      </c>
      <c r="P75" s="266">
        <v>1</v>
      </c>
      <c r="Q75" s="268">
        <v>8</v>
      </c>
      <c r="R75" s="274" t="s">
        <v>127</v>
      </c>
      <c r="S75" s="200"/>
      <c r="T75" s="200"/>
    </row>
    <row r="76" spans="1:20" ht="15.75" customHeight="1" x14ac:dyDescent="0.25">
      <c r="A76" s="164"/>
      <c r="B76" s="165" t="s">
        <v>67</v>
      </c>
      <c r="C76" s="265">
        <v>0</v>
      </c>
      <c r="D76" s="266">
        <v>1</v>
      </c>
      <c r="E76" s="266">
        <v>3</v>
      </c>
      <c r="F76" s="266">
        <v>0</v>
      </c>
      <c r="G76" s="268">
        <v>4</v>
      </c>
      <c r="H76" s="265">
        <v>0</v>
      </c>
      <c r="I76" s="266">
        <v>0</v>
      </c>
      <c r="J76" s="266">
        <v>4</v>
      </c>
      <c r="K76" s="266">
        <v>1</v>
      </c>
      <c r="L76" s="268">
        <v>5</v>
      </c>
      <c r="M76" s="265">
        <v>0</v>
      </c>
      <c r="N76" s="266">
        <v>1</v>
      </c>
      <c r="O76" s="266">
        <v>7</v>
      </c>
      <c r="P76" s="266">
        <v>1</v>
      </c>
      <c r="Q76" s="268">
        <v>9</v>
      </c>
      <c r="R76" s="274" t="s">
        <v>127</v>
      </c>
      <c r="S76" s="200"/>
      <c r="T76" s="200"/>
    </row>
    <row r="77" spans="1:20" ht="15.75" customHeight="1" x14ac:dyDescent="0.25">
      <c r="A77" s="164"/>
      <c r="B77" s="165" t="s">
        <v>293</v>
      </c>
      <c r="C77" s="265">
        <v>0</v>
      </c>
      <c r="D77" s="266">
        <v>1</v>
      </c>
      <c r="E77" s="266">
        <v>21</v>
      </c>
      <c r="F77" s="266">
        <v>10</v>
      </c>
      <c r="G77" s="268">
        <v>32</v>
      </c>
      <c r="H77" s="265">
        <v>0</v>
      </c>
      <c r="I77" s="266">
        <v>0</v>
      </c>
      <c r="J77" s="266">
        <v>15</v>
      </c>
      <c r="K77" s="266">
        <v>3</v>
      </c>
      <c r="L77" s="268">
        <v>18</v>
      </c>
      <c r="M77" s="265">
        <v>0</v>
      </c>
      <c r="N77" s="266">
        <v>1</v>
      </c>
      <c r="O77" s="266">
        <v>36</v>
      </c>
      <c r="P77" s="266">
        <v>13</v>
      </c>
      <c r="Q77" s="268">
        <v>50</v>
      </c>
      <c r="R77" s="274" t="s">
        <v>127</v>
      </c>
      <c r="S77" s="200"/>
      <c r="T77" s="200"/>
    </row>
    <row r="78" spans="1:20" ht="15.75" customHeight="1" thickBot="1" x14ac:dyDescent="0.3">
      <c r="A78" s="232"/>
      <c r="B78" s="530" t="s">
        <v>294</v>
      </c>
      <c r="C78" s="242">
        <v>0</v>
      </c>
      <c r="D78" s="275">
        <v>0</v>
      </c>
      <c r="E78" s="275">
        <v>0</v>
      </c>
      <c r="F78" s="275">
        <v>0</v>
      </c>
      <c r="G78" s="276">
        <v>0</v>
      </c>
      <c r="H78" s="242">
        <v>0</v>
      </c>
      <c r="I78" s="275">
        <v>0</v>
      </c>
      <c r="J78" s="275">
        <v>0</v>
      </c>
      <c r="K78" s="275">
        <v>0</v>
      </c>
      <c r="L78" s="276">
        <v>0</v>
      </c>
      <c r="M78" s="242">
        <v>0</v>
      </c>
      <c r="N78" s="275">
        <v>0</v>
      </c>
      <c r="O78" s="275">
        <v>0</v>
      </c>
      <c r="P78" s="275">
        <v>0</v>
      </c>
      <c r="Q78" s="276">
        <v>0</v>
      </c>
      <c r="R78" s="277" t="s">
        <v>127</v>
      </c>
      <c r="S78" s="200"/>
      <c r="T78" s="200"/>
    </row>
    <row r="79" spans="1:20" ht="15.75" customHeight="1" x14ac:dyDescent="0.25">
      <c r="A79" s="155" t="s">
        <v>374</v>
      </c>
    </row>
    <row r="80" spans="1:20" ht="15.75" customHeight="1" x14ac:dyDescent="0.25">
      <c r="K80" s="154" t="s">
        <v>13</v>
      </c>
    </row>
    <row r="82" spans="1:34" s="156" customFormat="1" ht="31.5" customHeight="1" thickBot="1" x14ac:dyDescent="0.3">
      <c r="A82" s="127" t="s">
        <v>376</v>
      </c>
    </row>
    <row r="83" spans="1:34" s="158" customFormat="1" ht="27.75" customHeight="1" thickBot="1" x14ac:dyDescent="0.3">
      <c r="A83" s="175"/>
      <c r="B83" s="176"/>
      <c r="C83" s="1713" t="s">
        <v>360</v>
      </c>
      <c r="D83" s="1714"/>
      <c r="E83" s="1714"/>
      <c r="F83" s="1714"/>
      <c r="G83" s="1715"/>
      <c r="H83" s="1713" t="s">
        <v>361</v>
      </c>
      <c r="I83" s="1714"/>
      <c r="J83" s="1714"/>
      <c r="K83" s="1714"/>
      <c r="L83" s="1715"/>
      <c r="M83" s="1713" t="s">
        <v>362</v>
      </c>
      <c r="N83" s="1714"/>
      <c r="O83" s="1714"/>
      <c r="P83" s="1714"/>
      <c r="Q83" s="1714"/>
      <c r="R83" s="1715"/>
    </row>
    <row r="84" spans="1:34" s="158" customFormat="1" ht="81" customHeight="1" thickBot="1" x14ac:dyDescent="0.3">
      <c r="A84" s="177" t="s">
        <v>51</v>
      </c>
      <c r="B84" s="159" t="s">
        <v>5</v>
      </c>
      <c r="C84" s="190" t="s">
        <v>363</v>
      </c>
      <c r="D84" s="188" t="s">
        <v>364</v>
      </c>
      <c r="E84" s="188" t="s">
        <v>365</v>
      </c>
      <c r="F84" s="188" t="s">
        <v>366</v>
      </c>
      <c r="G84" s="206" t="s">
        <v>367</v>
      </c>
      <c r="H84" s="190" t="s">
        <v>363</v>
      </c>
      <c r="I84" s="188" t="s">
        <v>364</v>
      </c>
      <c r="J84" s="188" t="s">
        <v>365</v>
      </c>
      <c r="K84" s="188" t="s">
        <v>366</v>
      </c>
      <c r="L84" s="206" t="s">
        <v>228</v>
      </c>
      <c r="M84" s="198" t="s">
        <v>363</v>
      </c>
      <c r="N84" s="188" t="s">
        <v>364</v>
      </c>
      <c r="O84" s="188" t="s">
        <v>365</v>
      </c>
      <c r="P84" s="188" t="s">
        <v>366</v>
      </c>
      <c r="Q84" s="206" t="s">
        <v>228</v>
      </c>
      <c r="R84" s="284" t="s">
        <v>368</v>
      </c>
    </row>
    <row r="85" spans="1:34" ht="13.8" x14ac:dyDescent="0.25">
      <c r="A85" s="179">
        <v>1</v>
      </c>
      <c r="B85" s="161" t="s">
        <v>11</v>
      </c>
      <c r="C85" s="262">
        <v>0</v>
      </c>
      <c r="D85" s="263">
        <v>9</v>
      </c>
      <c r="E85" s="263">
        <v>11</v>
      </c>
      <c r="F85" s="263">
        <v>11</v>
      </c>
      <c r="G85" s="264">
        <f t="shared" ref="G85:G99" si="20">SUM(C85:F85)</f>
        <v>31</v>
      </c>
      <c r="H85" s="262">
        <v>0</v>
      </c>
      <c r="I85" s="263">
        <v>6</v>
      </c>
      <c r="J85" s="263">
        <v>8</v>
      </c>
      <c r="K85" s="263">
        <v>5</v>
      </c>
      <c r="L85" s="264">
        <f t="shared" ref="L85:L99" si="21">SUM(H85:K85)</f>
        <v>19</v>
      </c>
      <c r="M85" s="262">
        <f t="shared" ref="M85:M99" si="22">C85+H85</f>
        <v>0</v>
      </c>
      <c r="N85" s="263">
        <f t="shared" ref="N85:N99" si="23">D85+I85</f>
        <v>15</v>
      </c>
      <c r="O85" s="263">
        <f t="shared" ref="O85:O99" si="24">E85+J85</f>
        <v>19</v>
      </c>
      <c r="P85" s="263">
        <f t="shared" ref="P85:P99" si="25">F85+K85</f>
        <v>16</v>
      </c>
      <c r="Q85" s="264">
        <f t="shared" ref="Q85:Q99" si="26">SUM(M85:P85)</f>
        <v>50</v>
      </c>
      <c r="R85" s="273">
        <v>0</v>
      </c>
      <c r="S85" s="200"/>
      <c r="T85" s="299"/>
      <c r="U85" s="286"/>
      <c r="V85" s="299"/>
      <c r="W85" s="299"/>
      <c r="X85" s="299"/>
      <c r="Y85" s="299"/>
      <c r="Z85" s="299"/>
      <c r="AA85" s="299"/>
      <c r="AB85" s="299"/>
      <c r="AC85" s="299"/>
      <c r="AD85" s="299"/>
      <c r="AE85" s="299"/>
      <c r="AF85" s="299"/>
      <c r="AG85" s="299"/>
      <c r="AH85" s="299"/>
    </row>
    <row r="86" spans="1:34" ht="13.8" x14ac:dyDescent="0.25">
      <c r="A86" s="180">
        <v>2</v>
      </c>
      <c r="B86" s="163" t="s">
        <v>12</v>
      </c>
      <c r="C86" s="265">
        <v>0</v>
      </c>
      <c r="D86" s="266">
        <v>0</v>
      </c>
      <c r="E86" s="266">
        <v>11</v>
      </c>
      <c r="F86" s="266">
        <v>18</v>
      </c>
      <c r="G86" s="268">
        <f t="shared" si="20"/>
        <v>29</v>
      </c>
      <c r="H86" s="265">
        <v>0</v>
      </c>
      <c r="I86" s="266">
        <v>0</v>
      </c>
      <c r="J86" s="266">
        <v>6</v>
      </c>
      <c r="K86" s="266">
        <v>11</v>
      </c>
      <c r="L86" s="268">
        <f t="shared" si="21"/>
        <v>17</v>
      </c>
      <c r="M86" s="265">
        <f t="shared" si="22"/>
        <v>0</v>
      </c>
      <c r="N86" s="266">
        <f t="shared" si="23"/>
        <v>0</v>
      </c>
      <c r="O86" s="266">
        <f t="shared" si="24"/>
        <v>17</v>
      </c>
      <c r="P86" s="266">
        <f t="shared" si="25"/>
        <v>29</v>
      </c>
      <c r="Q86" s="268">
        <f t="shared" si="26"/>
        <v>46</v>
      </c>
      <c r="R86" s="274">
        <v>0</v>
      </c>
      <c r="S86" s="200"/>
      <c r="T86" s="299"/>
      <c r="U86" s="286"/>
      <c r="V86" s="299"/>
      <c r="W86" s="299"/>
      <c r="X86" s="299"/>
      <c r="Y86" s="299"/>
      <c r="Z86" s="299"/>
      <c r="AA86" s="299"/>
      <c r="AB86" s="299"/>
      <c r="AC86" s="299"/>
      <c r="AD86" s="299"/>
      <c r="AE86" s="299"/>
      <c r="AF86" s="299"/>
      <c r="AG86" s="299"/>
      <c r="AH86" s="299"/>
    </row>
    <row r="87" spans="1:34" ht="13.8" x14ac:dyDescent="0.25">
      <c r="A87" s="180">
        <v>3</v>
      </c>
      <c r="B87" s="163" t="s">
        <v>14</v>
      </c>
      <c r="C87" s="265">
        <v>2</v>
      </c>
      <c r="D87" s="266">
        <v>0</v>
      </c>
      <c r="E87" s="266">
        <v>8</v>
      </c>
      <c r="F87" s="266">
        <v>1</v>
      </c>
      <c r="G87" s="268">
        <f t="shared" si="20"/>
        <v>11</v>
      </c>
      <c r="H87" s="265">
        <v>0</v>
      </c>
      <c r="I87" s="266">
        <v>0</v>
      </c>
      <c r="J87" s="266">
        <v>4</v>
      </c>
      <c r="K87" s="266">
        <v>12</v>
      </c>
      <c r="L87" s="268">
        <f t="shared" si="21"/>
        <v>16</v>
      </c>
      <c r="M87" s="265">
        <f t="shared" si="22"/>
        <v>2</v>
      </c>
      <c r="N87" s="266">
        <f t="shared" si="23"/>
        <v>0</v>
      </c>
      <c r="O87" s="266">
        <f t="shared" si="24"/>
        <v>12</v>
      </c>
      <c r="P87" s="266">
        <f t="shared" si="25"/>
        <v>13</v>
      </c>
      <c r="Q87" s="268">
        <f t="shared" si="26"/>
        <v>27</v>
      </c>
      <c r="R87" s="274">
        <v>0</v>
      </c>
      <c r="S87" s="200"/>
      <c r="T87" s="299"/>
      <c r="U87" s="286"/>
      <c r="V87" s="299"/>
      <c r="W87" s="299"/>
      <c r="X87" s="299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</row>
    <row r="88" spans="1:34" ht="27.6" x14ac:dyDescent="0.25">
      <c r="A88" s="180">
        <v>4</v>
      </c>
      <c r="B88" s="163" t="s">
        <v>15</v>
      </c>
      <c r="C88" s="265">
        <v>1</v>
      </c>
      <c r="D88" s="266">
        <v>1</v>
      </c>
      <c r="E88" s="266">
        <v>2</v>
      </c>
      <c r="F88" s="266">
        <v>29</v>
      </c>
      <c r="G88" s="268">
        <f t="shared" si="20"/>
        <v>33</v>
      </c>
      <c r="H88" s="265">
        <v>1</v>
      </c>
      <c r="I88" s="266">
        <v>0</v>
      </c>
      <c r="J88" s="266">
        <v>1</v>
      </c>
      <c r="K88" s="266">
        <v>13</v>
      </c>
      <c r="L88" s="268">
        <f t="shared" si="21"/>
        <v>15</v>
      </c>
      <c r="M88" s="265">
        <f t="shared" si="22"/>
        <v>2</v>
      </c>
      <c r="N88" s="266">
        <f t="shared" si="23"/>
        <v>1</v>
      </c>
      <c r="O88" s="266">
        <f t="shared" si="24"/>
        <v>3</v>
      </c>
      <c r="P88" s="266">
        <f t="shared" si="25"/>
        <v>42</v>
      </c>
      <c r="Q88" s="268">
        <f t="shared" si="26"/>
        <v>48</v>
      </c>
      <c r="R88" s="274">
        <v>0</v>
      </c>
      <c r="S88" s="200"/>
      <c r="T88" s="299"/>
      <c r="U88" s="286"/>
      <c r="V88" s="299"/>
      <c r="W88" s="299"/>
      <c r="X88" s="299"/>
      <c r="Y88" s="299"/>
      <c r="Z88" s="299"/>
      <c r="AA88" s="299"/>
      <c r="AB88" s="299"/>
      <c r="AC88" s="299"/>
      <c r="AD88" s="299"/>
      <c r="AE88" s="299"/>
      <c r="AF88" s="299"/>
      <c r="AG88" s="299"/>
      <c r="AH88" s="299"/>
    </row>
    <row r="89" spans="1:34" ht="13.8" x14ac:dyDescent="0.25">
      <c r="A89" s="180">
        <v>5</v>
      </c>
      <c r="B89" s="163" t="s">
        <v>16</v>
      </c>
      <c r="C89" s="265">
        <v>0</v>
      </c>
      <c r="D89" s="266">
        <v>4</v>
      </c>
      <c r="E89" s="266">
        <v>7</v>
      </c>
      <c r="F89" s="266">
        <v>6</v>
      </c>
      <c r="G89" s="268">
        <f t="shared" si="20"/>
        <v>17</v>
      </c>
      <c r="H89" s="265">
        <v>0</v>
      </c>
      <c r="I89" s="266">
        <v>4</v>
      </c>
      <c r="J89" s="266">
        <v>13</v>
      </c>
      <c r="K89" s="266">
        <v>3</v>
      </c>
      <c r="L89" s="268">
        <f t="shared" si="21"/>
        <v>20</v>
      </c>
      <c r="M89" s="265">
        <f t="shared" si="22"/>
        <v>0</v>
      </c>
      <c r="N89" s="266">
        <f t="shared" si="23"/>
        <v>8</v>
      </c>
      <c r="O89" s="266">
        <f t="shared" si="24"/>
        <v>20</v>
      </c>
      <c r="P89" s="266">
        <f t="shared" si="25"/>
        <v>9</v>
      </c>
      <c r="Q89" s="268">
        <f t="shared" si="26"/>
        <v>37</v>
      </c>
      <c r="R89" s="274">
        <v>0</v>
      </c>
      <c r="S89" s="200"/>
      <c r="T89" s="200" t="s">
        <v>13</v>
      </c>
    </row>
    <row r="90" spans="1:34" ht="13.8" x14ac:dyDescent="0.25">
      <c r="A90" s="181">
        <v>6</v>
      </c>
      <c r="B90" s="165" t="s">
        <v>17</v>
      </c>
      <c r="C90" s="265">
        <v>0</v>
      </c>
      <c r="D90" s="266">
        <v>0</v>
      </c>
      <c r="E90" s="266">
        <v>19</v>
      </c>
      <c r="F90" s="266">
        <v>7</v>
      </c>
      <c r="G90" s="268">
        <f t="shared" si="20"/>
        <v>26</v>
      </c>
      <c r="H90" s="265">
        <v>0</v>
      </c>
      <c r="I90" s="266">
        <v>0</v>
      </c>
      <c r="J90" s="266">
        <v>8</v>
      </c>
      <c r="K90" s="266">
        <v>4</v>
      </c>
      <c r="L90" s="268">
        <f t="shared" si="21"/>
        <v>12</v>
      </c>
      <c r="M90" s="265">
        <f t="shared" si="22"/>
        <v>0</v>
      </c>
      <c r="N90" s="266">
        <f t="shared" si="23"/>
        <v>0</v>
      </c>
      <c r="O90" s="266">
        <f t="shared" si="24"/>
        <v>27</v>
      </c>
      <c r="P90" s="266">
        <f t="shared" si="25"/>
        <v>11</v>
      </c>
      <c r="Q90" s="268">
        <f t="shared" si="26"/>
        <v>38</v>
      </c>
      <c r="R90" s="274">
        <v>0</v>
      </c>
      <c r="S90" s="200"/>
      <c r="T90" s="200"/>
    </row>
    <row r="91" spans="1:34" ht="13.8" x14ac:dyDescent="0.25">
      <c r="A91" s="181">
        <v>7</v>
      </c>
      <c r="B91" s="165" t="s">
        <v>18</v>
      </c>
      <c r="C91" s="265">
        <v>0</v>
      </c>
      <c r="D91" s="266">
        <v>1</v>
      </c>
      <c r="E91" s="266">
        <v>21</v>
      </c>
      <c r="F91" s="266">
        <v>6</v>
      </c>
      <c r="G91" s="268">
        <f t="shared" si="20"/>
        <v>28</v>
      </c>
      <c r="H91" s="265">
        <v>0</v>
      </c>
      <c r="I91" s="266">
        <v>0</v>
      </c>
      <c r="J91" s="266">
        <v>22</v>
      </c>
      <c r="K91" s="266">
        <v>8</v>
      </c>
      <c r="L91" s="268">
        <f t="shared" si="21"/>
        <v>30</v>
      </c>
      <c r="M91" s="265">
        <f t="shared" si="22"/>
        <v>0</v>
      </c>
      <c r="N91" s="266">
        <f t="shared" si="23"/>
        <v>1</v>
      </c>
      <c r="O91" s="266">
        <f t="shared" si="24"/>
        <v>43</v>
      </c>
      <c r="P91" s="266">
        <f t="shared" si="25"/>
        <v>14</v>
      </c>
      <c r="Q91" s="268">
        <f t="shared" si="26"/>
        <v>58</v>
      </c>
      <c r="R91" s="274">
        <v>0</v>
      </c>
      <c r="S91" s="200"/>
      <c r="T91" s="200"/>
    </row>
    <row r="92" spans="1:34" ht="13.8" x14ac:dyDescent="0.25">
      <c r="A92" s="180">
        <v>8</v>
      </c>
      <c r="B92" s="163" t="s">
        <v>19</v>
      </c>
      <c r="C92" s="265">
        <v>0</v>
      </c>
      <c r="D92" s="266">
        <v>4</v>
      </c>
      <c r="E92" s="266">
        <v>0</v>
      </c>
      <c r="F92" s="266">
        <v>44</v>
      </c>
      <c r="G92" s="268">
        <f t="shared" si="20"/>
        <v>48</v>
      </c>
      <c r="H92" s="265">
        <v>0</v>
      </c>
      <c r="I92" s="266">
        <v>3</v>
      </c>
      <c r="J92" s="266">
        <v>0</v>
      </c>
      <c r="K92" s="266">
        <v>7</v>
      </c>
      <c r="L92" s="268">
        <f t="shared" si="21"/>
        <v>10</v>
      </c>
      <c r="M92" s="265">
        <f t="shared" si="22"/>
        <v>0</v>
      </c>
      <c r="N92" s="266">
        <f t="shared" si="23"/>
        <v>7</v>
      </c>
      <c r="O92" s="266">
        <f t="shared" si="24"/>
        <v>0</v>
      </c>
      <c r="P92" s="266">
        <f t="shared" si="25"/>
        <v>51</v>
      </c>
      <c r="Q92" s="268">
        <f t="shared" si="26"/>
        <v>58</v>
      </c>
      <c r="R92" s="274">
        <v>1</v>
      </c>
      <c r="S92" s="200"/>
      <c r="T92" s="200"/>
    </row>
    <row r="93" spans="1:34" ht="13.8" x14ac:dyDescent="0.25">
      <c r="A93" s="180">
        <v>9</v>
      </c>
      <c r="B93" s="163" t="s">
        <v>20</v>
      </c>
      <c r="C93" s="265">
        <v>0</v>
      </c>
      <c r="D93" s="266">
        <v>0</v>
      </c>
      <c r="E93" s="266">
        <v>17</v>
      </c>
      <c r="F93" s="266">
        <v>11</v>
      </c>
      <c r="G93" s="268">
        <f t="shared" si="20"/>
        <v>28</v>
      </c>
      <c r="H93" s="265">
        <v>0</v>
      </c>
      <c r="I93" s="266">
        <v>0</v>
      </c>
      <c r="J93" s="266">
        <v>16</v>
      </c>
      <c r="K93" s="266">
        <v>1</v>
      </c>
      <c r="L93" s="268">
        <f t="shared" si="21"/>
        <v>17</v>
      </c>
      <c r="M93" s="265">
        <f t="shared" si="22"/>
        <v>0</v>
      </c>
      <c r="N93" s="266">
        <f t="shared" si="23"/>
        <v>0</v>
      </c>
      <c r="O93" s="266">
        <f t="shared" si="24"/>
        <v>33</v>
      </c>
      <c r="P93" s="266">
        <f t="shared" si="25"/>
        <v>12</v>
      </c>
      <c r="Q93" s="268">
        <f t="shared" si="26"/>
        <v>45</v>
      </c>
      <c r="R93" s="274">
        <v>0</v>
      </c>
      <c r="S93" s="200"/>
      <c r="T93" s="200"/>
    </row>
    <row r="94" spans="1:34" ht="13.8" x14ac:dyDescent="0.25">
      <c r="A94" s="180">
        <v>10</v>
      </c>
      <c r="B94" s="163" t="s">
        <v>21</v>
      </c>
      <c r="C94" s="265">
        <f>'[2]MAL T3-2023A.XLS'!$D$670</f>
        <v>0</v>
      </c>
      <c r="D94" s="266">
        <f>'[2]MAL T3-2023A.XLS'!$D$671</f>
        <v>5</v>
      </c>
      <c r="E94" s="266">
        <f>'[2]MAL T3-2023A.XLS'!$D$672</f>
        <v>26</v>
      </c>
      <c r="F94" s="266">
        <f>'[2]MAL T3-2023A.XLS'!$D$673</f>
        <v>15</v>
      </c>
      <c r="G94" s="268">
        <f t="shared" si="20"/>
        <v>46</v>
      </c>
      <c r="H94" s="265">
        <f>'[2]MAL T3-2023A.XLS'!$D$676</f>
        <v>1</v>
      </c>
      <c r="I94" s="266">
        <f>'[2]MAL T3-2023A.XLS'!$D$677</f>
        <v>3</v>
      </c>
      <c r="J94" s="266">
        <f>'[2]MAL T3-2023A.XLS'!$D$678</f>
        <v>16</v>
      </c>
      <c r="K94" s="266">
        <f>'[2]MAL T3-2023A.XLS'!$D$679</f>
        <v>14</v>
      </c>
      <c r="L94" s="268">
        <f t="shared" si="21"/>
        <v>34</v>
      </c>
      <c r="M94" s="265">
        <f t="shared" si="22"/>
        <v>1</v>
      </c>
      <c r="N94" s="266">
        <f t="shared" si="23"/>
        <v>8</v>
      </c>
      <c r="O94" s="266">
        <f t="shared" si="24"/>
        <v>42</v>
      </c>
      <c r="P94" s="266">
        <f t="shared" si="25"/>
        <v>29</v>
      </c>
      <c r="Q94" s="268">
        <f t="shared" si="26"/>
        <v>80</v>
      </c>
      <c r="R94" s="274">
        <v>0</v>
      </c>
      <c r="S94" s="200"/>
      <c r="T94" s="200"/>
    </row>
    <row r="95" spans="1:34" ht="13.8" x14ac:dyDescent="0.25">
      <c r="A95" s="181">
        <v>11</v>
      </c>
      <c r="B95" s="165" t="s">
        <v>22</v>
      </c>
      <c r="C95" s="265">
        <v>2</v>
      </c>
      <c r="D95" s="266">
        <v>4</v>
      </c>
      <c r="E95" s="266">
        <v>17</v>
      </c>
      <c r="F95" s="266">
        <v>10</v>
      </c>
      <c r="G95" s="268">
        <f t="shared" si="20"/>
        <v>33</v>
      </c>
      <c r="H95" s="265">
        <v>2</v>
      </c>
      <c r="I95" s="266">
        <v>0</v>
      </c>
      <c r="J95" s="266">
        <v>19</v>
      </c>
      <c r="K95" s="266">
        <v>14</v>
      </c>
      <c r="L95" s="268">
        <f t="shared" si="21"/>
        <v>35</v>
      </c>
      <c r="M95" s="265">
        <f t="shared" si="22"/>
        <v>4</v>
      </c>
      <c r="N95" s="266">
        <f t="shared" si="23"/>
        <v>4</v>
      </c>
      <c r="O95" s="266">
        <f t="shared" si="24"/>
        <v>36</v>
      </c>
      <c r="P95" s="266">
        <f t="shared" si="25"/>
        <v>24</v>
      </c>
      <c r="Q95" s="268">
        <f t="shared" si="26"/>
        <v>68</v>
      </c>
      <c r="R95" s="274">
        <v>0</v>
      </c>
      <c r="S95" s="200"/>
      <c r="T95" s="200"/>
    </row>
    <row r="96" spans="1:34" ht="13.8" x14ac:dyDescent="0.25">
      <c r="A96" s="180">
        <v>12</v>
      </c>
      <c r="B96" s="163" t="s">
        <v>23</v>
      </c>
      <c r="C96" s="265">
        <v>0</v>
      </c>
      <c r="D96" s="266">
        <v>1</v>
      </c>
      <c r="E96" s="266">
        <v>39</v>
      </c>
      <c r="F96" s="266">
        <v>34</v>
      </c>
      <c r="G96" s="268">
        <f t="shared" si="20"/>
        <v>74</v>
      </c>
      <c r="H96" s="265">
        <v>0</v>
      </c>
      <c r="I96" s="266">
        <v>0</v>
      </c>
      <c r="J96" s="266">
        <v>21</v>
      </c>
      <c r="K96" s="266">
        <v>9</v>
      </c>
      <c r="L96" s="268">
        <f t="shared" si="21"/>
        <v>30</v>
      </c>
      <c r="M96" s="265">
        <f t="shared" si="22"/>
        <v>0</v>
      </c>
      <c r="N96" s="266">
        <f t="shared" si="23"/>
        <v>1</v>
      </c>
      <c r="O96" s="266">
        <f t="shared" si="24"/>
        <v>60</v>
      </c>
      <c r="P96" s="266">
        <f t="shared" si="25"/>
        <v>43</v>
      </c>
      <c r="Q96" s="268">
        <f t="shared" si="26"/>
        <v>104</v>
      </c>
      <c r="R96" s="274">
        <v>0</v>
      </c>
      <c r="S96" s="200"/>
      <c r="T96" s="200"/>
    </row>
    <row r="97" spans="1:22" ht="13.8" x14ac:dyDescent="0.25">
      <c r="A97" s="180">
        <v>13</v>
      </c>
      <c r="B97" s="163" t="s">
        <v>24</v>
      </c>
      <c r="C97" s="265">
        <v>1</v>
      </c>
      <c r="D97" s="266">
        <v>2</v>
      </c>
      <c r="E97" s="266">
        <v>8</v>
      </c>
      <c r="F97" s="266">
        <v>20</v>
      </c>
      <c r="G97" s="268">
        <f t="shared" si="20"/>
        <v>31</v>
      </c>
      <c r="H97" s="265">
        <v>0</v>
      </c>
      <c r="I97" s="266">
        <v>4</v>
      </c>
      <c r="J97" s="266">
        <v>8</v>
      </c>
      <c r="K97" s="266">
        <v>6</v>
      </c>
      <c r="L97" s="268">
        <f t="shared" si="21"/>
        <v>18</v>
      </c>
      <c r="M97" s="265">
        <f t="shared" si="22"/>
        <v>1</v>
      </c>
      <c r="N97" s="266">
        <f t="shared" si="23"/>
        <v>6</v>
      </c>
      <c r="O97" s="266">
        <f t="shared" si="24"/>
        <v>16</v>
      </c>
      <c r="P97" s="266">
        <f t="shared" si="25"/>
        <v>26</v>
      </c>
      <c r="Q97" s="268">
        <f t="shared" si="26"/>
        <v>49</v>
      </c>
      <c r="R97" s="274">
        <v>0</v>
      </c>
      <c r="S97" s="200"/>
      <c r="T97" s="200"/>
    </row>
    <row r="98" spans="1:22" ht="13.8" x14ac:dyDescent="0.25">
      <c r="A98" s="180">
        <v>14</v>
      </c>
      <c r="B98" s="163" t="s">
        <v>25</v>
      </c>
      <c r="C98" s="265">
        <v>3</v>
      </c>
      <c r="D98" s="266">
        <v>1</v>
      </c>
      <c r="E98" s="266">
        <v>29</v>
      </c>
      <c r="F98" s="266">
        <v>15</v>
      </c>
      <c r="G98" s="268">
        <f t="shared" si="20"/>
        <v>48</v>
      </c>
      <c r="H98" s="265">
        <v>2</v>
      </c>
      <c r="I98" s="266">
        <v>0</v>
      </c>
      <c r="J98" s="266">
        <v>22</v>
      </c>
      <c r="K98" s="266">
        <v>9</v>
      </c>
      <c r="L98" s="268">
        <f t="shared" si="21"/>
        <v>33</v>
      </c>
      <c r="M98" s="265">
        <f t="shared" si="22"/>
        <v>5</v>
      </c>
      <c r="N98" s="266">
        <f t="shared" si="23"/>
        <v>1</v>
      </c>
      <c r="O98" s="266">
        <f t="shared" si="24"/>
        <v>51</v>
      </c>
      <c r="P98" s="266">
        <f t="shared" si="25"/>
        <v>24</v>
      </c>
      <c r="Q98" s="268">
        <f t="shared" si="26"/>
        <v>81</v>
      </c>
      <c r="R98" s="274">
        <v>0</v>
      </c>
      <c r="S98" s="200"/>
      <c r="T98" s="200"/>
      <c r="V98" s="154" t="s">
        <v>13</v>
      </c>
    </row>
    <row r="99" spans="1:22" ht="28.2" thickBot="1" x14ac:dyDescent="0.3">
      <c r="A99" s="182">
        <v>15</v>
      </c>
      <c r="B99" s="166" t="s">
        <v>26</v>
      </c>
      <c r="C99" s="242">
        <v>0</v>
      </c>
      <c r="D99" s="275">
        <v>0</v>
      </c>
      <c r="E99" s="275">
        <v>36</v>
      </c>
      <c r="F99" s="275">
        <v>16</v>
      </c>
      <c r="G99" s="276">
        <f t="shared" si="20"/>
        <v>52</v>
      </c>
      <c r="H99" s="242">
        <v>0</v>
      </c>
      <c r="I99" s="275">
        <v>0</v>
      </c>
      <c r="J99" s="275">
        <v>18</v>
      </c>
      <c r="K99" s="275">
        <v>2</v>
      </c>
      <c r="L99" s="276">
        <f t="shared" si="21"/>
        <v>20</v>
      </c>
      <c r="M99" s="242">
        <f t="shared" si="22"/>
        <v>0</v>
      </c>
      <c r="N99" s="275">
        <f t="shared" si="23"/>
        <v>0</v>
      </c>
      <c r="O99" s="275">
        <f t="shared" si="24"/>
        <v>54</v>
      </c>
      <c r="P99" s="275">
        <f t="shared" si="25"/>
        <v>18</v>
      </c>
      <c r="Q99" s="276">
        <f t="shared" si="26"/>
        <v>72</v>
      </c>
      <c r="R99" s="277">
        <v>0</v>
      </c>
      <c r="S99" s="200"/>
      <c r="T99" s="200"/>
      <c r="U99" s="154" t="s">
        <v>13</v>
      </c>
    </row>
    <row r="100" spans="1:22" s="184" customFormat="1" ht="13.8" x14ac:dyDescent="0.25">
      <c r="A100" s="225"/>
      <c r="B100" s="226" t="s">
        <v>593</v>
      </c>
      <c r="C100" s="227">
        <f t="shared" ref="C100:R100" si="27">SUM(C85:C99)</f>
        <v>9</v>
      </c>
      <c r="D100" s="228">
        <f t="shared" si="27"/>
        <v>32</v>
      </c>
      <c r="E100" s="228">
        <f t="shared" si="27"/>
        <v>251</v>
      </c>
      <c r="F100" s="228">
        <f t="shared" si="27"/>
        <v>243</v>
      </c>
      <c r="G100" s="229">
        <f t="shared" si="27"/>
        <v>535</v>
      </c>
      <c r="H100" s="227">
        <f t="shared" si="27"/>
        <v>6</v>
      </c>
      <c r="I100" s="228">
        <f t="shared" si="27"/>
        <v>20</v>
      </c>
      <c r="J100" s="228">
        <f t="shared" si="27"/>
        <v>182</v>
      </c>
      <c r="K100" s="228">
        <f t="shared" si="27"/>
        <v>118</v>
      </c>
      <c r="L100" s="229">
        <f t="shared" si="27"/>
        <v>326</v>
      </c>
      <c r="M100" s="227">
        <f t="shared" si="27"/>
        <v>15</v>
      </c>
      <c r="N100" s="228">
        <f t="shared" si="27"/>
        <v>52</v>
      </c>
      <c r="O100" s="228">
        <f t="shared" si="27"/>
        <v>433</v>
      </c>
      <c r="P100" s="228">
        <f t="shared" si="27"/>
        <v>361</v>
      </c>
      <c r="Q100" s="229">
        <f t="shared" si="27"/>
        <v>861</v>
      </c>
      <c r="R100" s="230">
        <f t="shared" si="27"/>
        <v>1</v>
      </c>
      <c r="S100" s="231"/>
      <c r="T100" s="231"/>
    </row>
    <row r="101" spans="1:22" ht="13.8" x14ac:dyDescent="0.25">
      <c r="A101" s="162"/>
      <c r="B101" s="163" t="s">
        <v>60</v>
      </c>
      <c r="C101" s="265">
        <v>17</v>
      </c>
      <c r="D101" s="266">
        <v>30</v>
      </c>
      <c r="E101" s="266">
        <v>214</v>
      </c>
      <c r="F101" s="266">
        <v>261</v>
      </c>
      <c r="G101" s="268">
        <v>522</v>
      </c>
      <c r="H101" s="265">
        <v>13</v>
      </c>
      <c r="I101" s="266">
        <v>21</v>
      </c>
      <c r="J101" s="266">
        <v>168</v>
      </c>
      <c r="K101" s="266">
        <v>119</v>
      </c>
      <c r="L101" s="267">
        <v>321</v>
      </c>
      <c r="M101" s="265">
        <v>30</v>
      </c>
      <c r="N101" s="266">
        <v>51</v>
      </c>
      <c r="O101" s="266">
        <v>382</v>
      </c>
      <c r="P101" s="266">
        <v>380</v>
      </c>
      <c r="Q101" s="268">
        <v>843</v>
      </c>
      <c r="R101" s="360">
        <v>0</v>
      </c>
      <c r="S101" s="200"/>
      <c r="T101" s="200"/>
    </row>
    <row r="102" spans="1:22" ht="13.8" x14ac:dyDescent="0.25">
      <c r="A102" s="162"/>
      <c r="B102" s="163" t="s">
        <v>61</v>
      </c>
      <c r="C102" s="265">
        <v>10</v>
      </c>
      <c r="D102" s="266">
        <v>35</v>
      </c>
      <c r="E102" s="266">
        <v>264</v>
      </c>
      <c r="F102" s="266">
        <v>266</v>
      </c>
      <c r="G102" s="268">
        <v>575</v>
      </c>
      <c r="H102" s="265">
        <v>6</v>
      </c>
      <c r="I102" s="266">
        <v>24</v>
      </c>
      <c r="J102" s="266">
        <v>186</v>
      </c>
      <c r="K102" s="266">
        <v>132</v>
      </c>
      <c r="L102" s="267">
        <v>348</v>
      </c>
      <c r="M102" s="265">
        <v>16</v>
      </c>
      <c r="N102" s="266">
        <v>59</v>
      </c>
      <c r="O102" s="266">
        <v>450</v>
      </c>
      <c r="P102" s="266">
        <v>398</v>
      </c>
      <c r="Q102" s="268">
        <v>923</v>
      </c>
      <c r="R102" s="360">
        <v>1</v>
      </c>
      <c r="S102" s="200"/>
      <c r="T102" s="200"/>
    </row>
    <row r="103" spans="1:22" ht="13.8" x14ac:dyDescent="0.25">
      <c r="A103" s="162"/>
      <c r="B103" s="163" t="s">
        <v>62</v>
      </c>
      <c r="C103" s="265">
        <v>14</v>
      </c>
      <c r="D103" s="266">
        <v>33</v>
      </c>
      <c r="E103" s="266">
        <v>264</v>
      </c>
      <c r="F103" s="266">
        <v>258</v>
      </c>
      <c r="G103" s="268">
        <v>569</v>
      </c>
      <c r="H103" s="265">
        <v>8</v>
      </c>
      <c r="I103" s="266">
        <v>31</v>
      </c>
      <c r="J103" s="266">
        <v>196</v>
      </c>
      <c r="K103" s="266">
        <v>125</v>
      </c>
      <c r="L103" s="267">
        <v>360</v>
      </c>
      <c r="M103" s="265">
        <v>22</v>
      </c>
      <c r="N103" s="266">
        <v>64</v>
      </c>
      <c r="O103" s="266">
        <v>460</v>
      </c>
      <c r="P103" s="266">
        <v>383</v>
      </c>
      <c r="Q103" s="268">
        <v>929</v>
      </c>
      <c r="R103" s="360">
        <v>1</v>
      </c>
      <c r="S103" s="200"/>
      <c r="T103" s="200"/>
    </row>
    <row r="104" spans="1:22" ht="13.8" x14ac:dyDescent="0.25">
      <c r="A104" s="162"/>
      <c r="B104" s="163" t="s">
        <v>63</v>
      </c>
      <c r="C104" s="265">
        <v>16</v>
      </c>
      <c r="D104" s="266">
        <v>34</v>
      </c>
      <c r="E104" s="266">
        <v>264</v>
      </c>
      <c r="F104" s="266">
        <v>255</v>
      </c>
      <c r="G104" s="268">
        <v>569</v>
      </c>
      <c r="H104" s="265">
        <v>10</v>
      </c>
      <c r="I104" s="266">
        <v>31</v>
      </c>
      <c r="J104" s="266">
        <v>198</v>
      </c>
      <c r="K104" s="266">
        <v>134</v>
      </c>
      <c r="L104" s="267">
        <v>373</v>
      </c>
      <c r="M104" s="265">
        <v>26</v>
      </c>
      <c r="N104" s="266">
        <v>65</v>
      </c>
      <c r="O104" s="266">
        <v>462</v>
      </c>
      <c r="P104" s="266">
        <v>389</v>
      </c>
      <c r="Q104" s="268">
        <v>942</v>
      </c>
      <c r="R104" s="360">
        <v>1</v>
      </c>
      <c r="S104" s="200"/>
      <c r="T104" s="200"/>
    </row>
    <row r="105" spans="1:22" s="184" customFormat="1" ht="13.8" x14ac:dyDescent="0.25">
      <c r="A105" s="164"/>
      <c r="B105" s="165" t="s">
        <v>64</v>
      </c>
      <c r="C105" s="826">
        <v>10</v>
      </c>
      <c r="D105" s="827">
        <v>36</v>
      </c>
      <c r="E105" s="827">
        <v>262</v>
      </c>
      <c r="F105" s="827">
        <v>287</v>
      </c>
      <c r="G105" s="828">
        <v>595</v>
      </c>
      <c r="H105" s="826">
        <v>5</v>
      </c>
      <c r="I105" s="827">
        <v>34</v>
      </c>
      <c r="J105" s="827">
        <v>194</v>
      </c>
      <c r="K105" s="827">
        <v>169</v>
      </c>
      <c r="L105" s="829">
        <v>402</v>
      </c>
      <c r="M105" s="826">
        <v>15</v>
      </c>
      <c r="N105" s="827">
        <v>70</v>
      </c>
      <c r="O105" s="827">
        <v>456</v>
      </c>
      <c r="P105" s="827">
        <v>456</v>
      </c>
      <c r="Q105" s="268">
        <v>997</v>
      </c>
      <c r="R105" s="360">
        <v>0</v>
      </c>
      <c r="S105" s="231"/>
      <c r="T105" s="231"/>
    </row>
    <row r="106" spans="1:22" ht="13.8" x14ac:dyDescent="0.25">
      <c r="A106" s="162"/>
      <c r="B106" s="163" t="s">
        <v>65</v>
      </c>
      <c r="C106" s="265">
        <v>12</v>
      </c>
      <c r="D106" s="266">
        <v>59</v>
      </c>
      <c r="E106" s="266">
        <v>288</v>
      </c>
      <c r="F106" s="266">
        <v>257</v>
      </c>
      <c r="G106" s="268">
        <v>616</v>
      </c>
      <c r="H106" s="265">
        <v>3</v>
      </c>
      <c r="I106" s="266">
        <v>29</v>
      </c>
      <c r="J106" s="266">
        <v>218</v>
      </c>
      <c r="K106" s="266">
        <v>158</v>
      </c>
      <c r="L106" s="267">
        <v>408</v>
      </c>
      <c r="M106" s="265">
        <v>15</v>
      </c>
      <c r="N106" s="266">
        <v>88</v>
      </c>
      <c r="O106" s="266">
        <v>506</v>
      </c>
      <c r="P106" s="266">
        <v>415</v>
      </c>
      <c r="Q106" s="268">
        <v>1024</v>
      </c>
      <c r="R106" s="360">
        <v>1</v>
      </c>
      <c r="S106" s="200"/>
      <c r="T106" s="200"/>
    </row>
    <row r="107" spans="1:22" ht="13.8" x14ac:dyDescent="0.25">
      <c r="A107" s="162"/>
      <c r="B107" s="163" t="s">
        <v>66</v>
      </c>
      <c r="C107" s="265">
        <v>6</v>
      </c>
      <c r="D107" s="266">
        <v>44</v>
      </c>
      <c r="E107" s="266">
        <v>254</v>
      </c>
      <c r="F107" s="266">
        <v>276</v>
      </c>
      <c r="G107" s="268">
        <v>580</v>
      </c>
      <c r="H107" s="265">
        <v>2</v>
      </c>
      <c r="I107" s="266">
        <v>33</v>
      </c>
      <c r="J107" s="266">
        <v>201</v>
      </c>
      <c r="K107" s="266">
        <v>187</v>
      </c>
      <c r="L107" s="267">
        <v>423</v>
      </c>
      <c r="M107" s="265">
        <v>8</v>
      </c>
      <c r="N107" s="266">
        <v>77</v>
      </c>
      <c r="O107" s="266">
        <v>455</v>
      </c>
      <c r="P107" s="266">
        <v>463</v>
      </c>
      <c r="Q107" s="268">
        <v>1003</v>
      </c>
      <c r="R107" s="360">
        <v>0</v>
      </c>
      <c r="S107" s="200"/>
      <c r="T107" s="200"/>
    </row>
    <row r="108" spans="1:22" ht="13.8" x14ac:dyDescent="0.25">
      <c r="A108" s="162"/>
      <c r="B108" s="163" t="s">
        <v>67</v>
      </c>
      <c r="C108" s="265">
        <v>5</v>
      </c>
      <c r="D108" s="266">
        <v>48</v>
      </c>
      <c r="E108" s="266">
        <v>236</v>
      </c>
      <c r="F108" s="266">
        <v>288</v>
      </c>
      <c r="G108" s="268">
        <v>577</v>
      </c>
      <c r="H108" s="265">
        <v>2</v>
      </c>
      <c r="I108" s="266">
        <v>40</v>
      </c>
      <c r="J108" s="266">
        <v>191</v>
      </c>
      <c r="K108" s="266">
        <v>167</v>
      </c>
      <c r="L108" s="267">
        <v>400</v>
      </c>
      <c r="M108" s="265">
        <v>7</v>
      </c>
      <c r="N108" s="266">
        <v>88</v>
      </c>
      <c r="O108" s="266">
        <v>427</v>
      </c>
      <c r="P108" s="266">
        <v>455</v>
      </c>
      <c r="Q108" s="268">
        <v>977</v>
      </c>
      <c r="R108" s="360">
        <v>0</v>
      </c>
      <c r="S108" s="200"/>
      <c r="T108" s="200"/>
    </row>
    <row r="109" spans="1:22" ht="13.8" x14ac:dyDescent="0.25">
      <c r="A109" s="162"/>
      <c r="B109" s="163" t="s">
        <v>293</v>
      </c>
      <c r="C109" s="265">
        <v>6</v>
      </c>
      <c r="D109" s="266">
        <v>57</v>
      </c>
      <c r="E109" s="266">
        <v>227</v>
      </c>
      <c r="F109" s="266">
        <v>268</v>
      </c>
      <c r="G109" s="268">
        <v>558</v>
      </c>
      <c r="H109" s="265">
        <v>2</v>
      </c>
      <c r="I109" s="266">
        <v>46</v>
      </c>
      <c r="J109" s="266">
        <v>197</v>
      </c>
      <c r="K109" s="266">
        <v>149</v>
      </c>
      <c r="L109" s="267">
        <v>394</v>
      </c>
      <c r="M109" s="265">
        <v>8</v>
      </c>
      <c r="N109" s="266">
        <v>103</v>
      </c>
      <c r="O109" s="266">
        <v>424</v>
      </c>
      <c r="P109" s="266">
        <v>417</v>
      </c>
      <c r="Q109" s="268">
        <v>952</v>
      </c>
      <c r="R109" s="360">
        <v>1</v>
      </c>
      <c r="S109" s="200"/>
      <c r="T109" s="200"/>
    </row>
    <row r="110" spans="1:22" ht="14.4" thickBot="1" x14ac:dyDescent="0.3">
      <c r="A110" s="240"/>
      <c r="B110" s="241" t="s">
        <v>294</v>
      </c>
      <c r="C110" s="242">
        <v>5</v>
      </c>
      <c r="D110" s="275">
        <v>61</v>
      </c>
      <c r="E110" s="275">
        <v>236</v>
      </c>
      <c r="F110" s="275">
        <v>262</v>
      </c>
      <c r="G110" s="276">
        <v>564</v>
      </c>
      <c r="H110" s="242">
        <v>2</v>
      </c>
      <c r="I110" s="275">
        <v>52</v>
      </c>
      <c r="J110" s="275">
        <v>190</v>
      </c>
      <c r="K110" s="275">
        <v>140</v>
      </c>
      <c r="L110" s="531">
        <v>384</v>
      </c>
      <c r="M110" s="242">
        <v>7</v>
      </c>
      <c r="N110" s="275">
        <v>113</v>
      </c>
      <c r="O110" s="275">
        <v>426</v>
      </c>
      <c r="P110" s="275">
        <v>402</v>
      </c>
      <c r="Q110" s="276">
        <v>948</v>
      </c>
      <c r="R110" s="361">
        <v>0</v>
      </c>
      <c r="S110" s="200"/>
      <c r="T110" s="200"/>
    </row>
    <row r="111" spans="1:22" ht="15.75" customHeight="1" x14ac:dyDescent="0.25">
      <c r="A111" s="155" t="s">
        <v>374</v>
      </c>
      <c r="U111" s="154" t="s">
        <v>13</v>
      </c>
    </row>
    <row r="113" spans="1:34" s="156" customFormat="1" ht="36.75" customHeight="1" thickBot="1" x14ac:dyDescent="0.3">
      <c r="A113" s="127" t="s">
        <v>377</v>
      </c>
    </row>
    <row r="114" spans="1:34" s="158" customFormat="1" ht="20.25" customHeight="1" thickBot="1" x14ac:dyDescent="0.3">
      <c r="A114" s="157"/>
      <c r="B114" s="239"/>
      <c r="C114" s="1716" t="s">
        <v>360</v>
      </c>
      <c r="D114" s="1717"/>
      <c r="E114" s="1717"/>
      <c r="F114" s="1717"/>
      <c r="G114" s="1718"/>
      <c r="H114" s="1716" t="s">
        <v>361</v>
      </c>
      <c r="I114" s="1717"/>
      <c r="J114" s="1717"/>
      <c r="K114" s="1717"/>
      <c r="L114" s="1718"/>
      <c r="M114" s="1720" t="s">
        <v>362</v>
      </c>
      <c r="N114" s="1721"/>
      <c r="O114" s="1721"/>
      <c r="P114" s="1721"/>
      <c r="Q114" s="1721"/>
      <c r="R114" s="1661"/>
    </row>
    <row r="115" spans="1:34" s="158" customFormat="1" ht="83.25" customHeight="1" thickBot="1" x14ac:dyDescent="0.3">
      <c r="A115" s="378" t="s">
        <v>51</v>
      </c>
      <c r="B115" s="532" t="s">
        <v>5</v>
      </c>
      <c r="C115" s="190" t="s">
        <v>363</v>
      </c>
      <c r="D115" s="188" t="s">
        <v>364</v>
      </c>
      <c r="E115" s="188" t="s">
        <v>365</v>
      </c>
      <c r="F115" s="188" t="s">
        <v>366</v>
      </c>
      <c r="G115" s="206" t="s">
        <v>367</v>
      </c>
      <c r="H115" s="198" t="s">
        <v>363</v>
      </c>
      <c r="I115" s="188" t="s">
        <v>364</v>
      </c>
      <c r="J115" s="188" t="s">
        <v>365</v>
      </c>
      <c r="K115" s="188" t="s">
        <v>366</v>
      </c>
      <c r="L115" s="282" t="s">
        <v>228</v>
      </c>
      <c r="M115" s="280" t="s">
        <v>363</v>
      </c>
      <c r="N115" s="283" t="s">
        <v>364</v>
      </c>
      <c r="O115" s="283" t="s">
        <v>365</v>
      </c>
      <c r="P115" s="283" t="s">
        <v>366</v>
      </c>
      <c r="Q115" s="281" t="s">
        <v>228</v>
      </c>
      <c r="R115" s="362" t="s">
        <v>368</v>
      </c>
      <c r="T115" s="158" t="s">
        <v>13</v>
      </c>
    </row>
    <row r="116" spans="1:34" ht="15.75" customHeight="1" x14ac:dyDescent="0.25">
      <c r="A116" s="533">
        <v>1</v>
      </c>
      <c r="B116" s="534" t="s">
        <v>11</v>
      </c>
      <c r="C116" s="262">
        <v>1</v>
      </c>
      <c r="D116" s="263">
        <v>20</v>
      </c>
      <c r="E116" s="263">
        <v>3</v>
      </c>
      <c r="F116" s="263">
        <v>17</v>
      </c>
      <c r="G116" s="264">
        <f t="shared" ref="G116:G130" si="28">SUM(C116:F116)</f>
        <v>41</v>
      </c>
      <c r="H116" s="262">
        <v>1</v>
      </c>
      <c r="I116" s="263">
        <v>13</v>
      </c>
      <c r="J116" s="263">
        <v>6</v>
      </c>
      <c r="K116" s="263">
        <v>10</v>
      </c>
      <c r="L116" s="264">
        <f t="shared" ref="L116:L130" si="29">SUM(H116:K116)</f>
        <v>30</v>
      </c>
      <c r="M116" s="262">
        <f t="shared" ref="M116:M130" si="30">C116+H116</f>
        <v>2</v>
      </c>
      <c r="N116" s="263">
        <f t="shared" ref="N116:N130" si="31">D116+I116</f>
        <v>33</v>
      </c>
      <c r="O116" s="263">
        <f t="shared" ref="O116:O130" si="32">E116+J116</f>
        <v>9</v>
      </c>
      <c r="P116" s="263">
        <f t="shared" ref="P116:P130" si="33">F116+K116</f>
        <v>27</v>
      </c>
      <c r="Q116" s="264">
        <f t="shared" ref="Q116:Q130" si="34">SUM(M116:P116)</f>
        <v>71</v>
      </c>
      <c r="R116" s="273">
        <v>2</v>
      </c>
      <c r="S116" s="200"/>
      <c r="T116" s="285"/>
    </row>
    <row r="117" spans="1:34" ht="15.75" customHeight="1" x14ac:dyDescent="0.25">
      <c r="A117" s="162">
        <v>2</v>
      </c>
      <c r="B117" s="163" t="s">
        <v>12</v>
      </c>
      <c r="C117" s="265">
        <v>8</v>
      </c>
      <c r="D117" s="266">
        <v>0</v>
      </c>
      <c r="E117" s="266">
        <v>4</v>
      </c>
      <c r="F117" s="266">
        <v>17</v>
      </c>
      <c r="G117" s="268">
        <f t="shared" si="28"/>
        <v>29</v>
      </c>
      <c r="H117" s="265">
        <v>3</v>
      </c>
      <c r="I117" s="266">
        <v>0</v>
      </c>
      <c r="J117" s="266">
        <v>5</v>
      </c>
      <c r="K117" s="266">
        <v>19</v>
      </c>
      <c r="L117" s="268">
        <f t="shared" si="29"/>
        <v>27</v>
      </c>
      <c r="M117" s="265">
        <f t="shared" si="30"/>
        <v>11</v>
      </c>
      <c r="N117" s="266">
        <f t="shared" si="31"/>
        <v>0</v>
      </c>
      <c r="O117" s="266">
        <f t="shared" si="32"/>
        <v>9</v>
      </c>
      <c r="P117" s="266">
        <f t="shared" si="33"/>
        <v>36</v>
      </c>
      <c r="Q117" s="268">
        <f t="shared" si="34"/>
        <v>56</v>
      </c>
      <c r="R117" s="274">
        <v>8</v>
      </c>
      <c r="S117" s="200"/>
      <c r="T117" s="285"/>
    </row>
    <row r="118" spans="1:34" ht="15.75" customHeight="1" x14ac:dyDescent="0.25">
      <c r="A118" s="162">
        <v>3</v>
      </c>
      <c r="B118" s="163" t="s">
        <v>14</v>
      </c>
      <c r="C118" s="265">
        <v>3</v>
      </c>
      <c r="D118" s="266">
        <v>0</v>
      </c>
      <c r="E118" s="266">
        <v>5</v>
      </c>
      <c r="F118" s="266">
        <v>7</v>
      </c>
      <c r="G118" s="268">
        <f t="shared" si="28"/>
        <v>15</v>
      </c>
      <c r="H118" s="265">
        <v>12</v>
      </c>
      <c r="I118" s="266">
        <v>0</v>
      </c>
      <c r="J118" s="266">
        <v>6</v>
      </c>
      <c r="K118" s="266">
        <v>20</v>
      </c>
      <c r="L118" s="268">
        <f t="shared" si="29"/>
        <v>38</v>
      </c>
      <c r="M118" s="265">
        <f t="shared" si="30"/>
        <v>15</v>
      </c>
      <c r="N118" s="266">
        <f t="shared" si="31"/>
        <v>0</v>
      </c>
      <c r="O118" s="266">
        <f t="shared" si="32"/>
        <v>11</v>
      </c>
      <c r="P118" s="266">
        <f t="shared" si="33"/>
        <v>27</v>
      </c>
      <c r="Q118" s="268">
        <f t="shared" si="34"/>
        <v>53</v>
      </c>
      <c r="R118" s="274">
        <v>3</v>
      </c>
      <c r="S118" s="200"/>
      <c r="T118" s="299"/>
      <c r="U118" s="286"/>
      <c r="V118" s="299"/>
      <c r="W118" s="299"/>
      <c r="X118" s="299"/>
      <c r="Y118" s="299"/>
      <c r="Z118" s="299"/>
      <c r="AA118" s="299"/>
      <c r="AB118" s="299"/>
      <c r="AC118" s="299"/>
      <c r="AD118" s="299"/>
      <c r="AE118" s="299"/>
      <c r="AF118" s="299"/>
      <c r="AG118" s="299"/>
      <c r="AH118" s="299"/>
    </row>
    <row r="119" spans="1:34" ht="21" customHeight="1" x14ac:dyDescent="0.25">
      <c r="A119" s="162">
        <v>4</v>
      </c>
      <c r="B119" s="243" t="s">
        <v>15</v>
      </c>
      <c r="C119" s="265">
        <v>5</v>
      </c>
      <c r="D119" s="266">
        <v>0</v>
      </c>
      <c r="E119" s="266">
        <v>1</v>
      </c>
      <c r="F119" s="266">
        <v>20</v>
      </c>
      <c r="G119" s="268">
        <f t="shared" si="28"/>
        <v>26</v>
      </c>
      <c r="H119" s="265">
        <v>2</v>
      </c>
      <c r="I119" s="266">
        <v>0</v>
      </c>
      <c r="J119" s="266">
        <v>0</v>
      </c>
      <c r="K119" s="266">
        <v>10</v>
      </c>
      <c r="L119" s="268">
        <f t="shared" si="29"/>
        <v>12</v>
      </c>
      <c r="M119" s="265">
        <f t="shared" si="30"/>
        <v>7</v>
      </c>
      <c r="N119" s="266">
        <f t="shared" si="31"/>
        <v>0</v>
      </c>
      <c r="O119" s="266">
        <f t="shared" si="32"/>
        <v>1</v>
      </c>
      <c r="P119" s="266">
        <f t="shared" si="33"/>
        <v>30</v>
      </c>
      <c r="Q119" s="268">
        <f t="shared" si="34"/>
        <v>38</v>
      </c>
      <c r="R119" s="274">
        <v>1</v>
      </c>
      <c r="S119" s="200"/>
      <c r="T119" s="299"/>
      <c r="U119" s="286"/>
      <c r="V119" s="299"/>
      <c r="W119" s="299"/>
      <c r="X119" s="299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</row>
    <row r="120" spans="1:34" ht="15.75" customHeight="1" x14ac:dyDescent="0.25">
      <c r="A120" s="162">
        <v>5</v>
      </c>
      <c r="B120" s="243" t="s">
        <v>16</v>
      </c>
      <c r="C120" s="265">
        <v>0</v>
      </c>
      <c r="D120" s="266">
        <v>14</v>
      </c>
      <c r="E120" s="266">
        <v>4</v>
      </c>
      <c r="F120" s="266">
        <v>13</v>
      </c>
      <c r="G120" s="268">
        <f t="shared" si="28"/>
        <v>31</v>
      </c>
      <c r="H120" s="265">
        <v>0</v>
      </c>
      <c r="I120" s="266">
        <v>8</v>
      </c>
      <c r="J120" s="266">
        <v>7</v>
      </c>
      <c r="K120" s="266">
        <v>3</v>
      </c>
      <c r="L120" s="268">
        <f t="shared" si="29"/>
        <v>18</v>
      </c>
      <c r="M120" s="265">
        <f t="shared" si="30"/>
        <v>0</v>
      </c>
      <c r="N120" s="266">
        <f t="shared" si="31"/>
        <v>22</v>
      </c>
      <c r="O120" s="266">
        <f t="shared" si="32"/>
        <v>11</v>
      </c>
      <c r="P120" s="266">
        <f t="shared" si="33"/>
        <v>16</v>
      </c>
      <c r="Q120" s="268">
        <f t="shared" si="34"/>
        <v>49</v>
      </c>
      <c r="R120" s="274">
        <v>0</v>
      </c>
      <c r="S120" s="200"/>
      <c r="T120" s="299"/>
      <c r="U120" s="286"/>
      <c r="V120" s="299"/>
      <c r="W120" s="299"/>
      <c r="X120" s="299"/>
      <c r="Y120" s="299"/>
      <c r="Z120" s="299"/>
      <c r="AA120" s="299"/>
      <c r="AB120" s="299"/>
      <c r="AC120" s="299"/>
      <c r="AD120" s="299"/>
      <c r="AE120" s="299"/>
      <c r="AF120" s="299"/>
      <c r="AG120" s="299"/>
      <c r="AH120" s="299"/>
    </row>
    <row r="121" spans="1:34" ht="15.75" customHeight="1" x14ac:dyDescent="0.25">
      <c r="A121" s="164">
        <v>6</v>
      </c>
      <c r="B121" s="244" t="s">
        <v>17</v>
      </c>
      <c r="C121" s="265">
        <v>0</v>
      </c>
      <c r="D121" s="266">
        <v>0</v>
      </c>
      <c r="E121" s="266">
        <v>3</v>
      </c>
      <c r="F121" s="266">
        <v>1</v>
      </c>
      <c r="G121" s="268">
        <f t="shared" si="28"/>
        <v>4</v>
      </c>
      <c r="H121" s="265">
        <v>1</v>
      </c>
      <c r="I121" s="266">
        <v>0</v>
      </c>
      <c r="J121" s="266">
        <v>7</v>
      </c>
      <c r="K121" s="266">
        <v>0</v>
      </c>
      <c r="L121" s="268">
        <f t="shared" si="29"/>
        <v>8</v>
      </c>
      <c r="M121" s="265">
        <f t="shared" si="30"/>
        <v>1</v>
      </c>
      <c r="N121" s="266">
        <f t="shared" si="31"/>
        <v>0</v>
      </c>
      <c r="O121" s="266">
        <f t="shared" si="32"/>
        <v>10</v>
      </c>
      <c r="P121" s="266">
        <f t="shared" si="33"/>
        <v>1</v>
      </c>
      <c r="Q121" s="268">
        <f t="shared" si="34"/>
        <v>12</v>
      </c>
      <c r="R121" s="274">
        <v>1</v>
      </c>
      <c r="S121" s="200"/>
      <c r="T121" s="299"/>
      <c r="U121" s="286"/>
      <c r="V121" s="299"/>
      <c r="W121" s="299"/>
      <c r="X121" s="299"/>
      <c r="Y121" s="299"/>
      <c r="Z121" s="299"/>
      <c r="AA121" s="299"/>
      <c r="AB121" s="299"/>
      <c r="AC121" s="299"/>
      <c r="AD121" s="299"/>
      <c r="AE121" s="299"/>
      <c r="AF121" s="299"/>
      <c r="AG121" s="299"/>
      <c r="AH121" s="299"/>
    </row>
    <row r="122" spans="1:34" ht="15.75" customHeight="1" x14ac:dyDescent="0.25">
      <c r="A122" s="164">
        <v>7</v>
      </c>
      <c r="B122" s="244" t="s">
        <v>18</v>
      </c>
      <c r="C122" s="265">
        <v>2</v>
      </c>
      <c r="D122" s="266">
        <v>1</v>
      </c>
      <c r="E122" s="266">
        <v>11</v>
      </c>
      <c r="F122" s="266">
        <v>1</v>
      </c>
      <c r="G122" s="268">
        <f t="shared" si="28"/>
        <v>15</v>
      </c>
      <c r="H122" s="265">
        <v>2</v>
      </c>
      <c r="I122" s="266">
        <v>1</v>
      </c>
      <c r="J122" s="266">
        <v>9</v>
      </c>
      <c r="K122" s="266">
        <v>0</v>
      </c>
      <c r="L122" s="268">
        <f t="shared" si="29"/>
        <v>12</v>
      </c>
      <c r="M122" s="265">
        <f t="shared" si="30"/>
        <v>4</v>
      </c>
      <c r="N122" s="266">
        <f t="shared" si="31"/>
        <v>2</v>
      </c>
      <c r="O122" s="266">
        <f t="shared" si="32"/>
        <v>20</v>
      </c>
      <c r="P122" s="266">
        <f t="shared" si="33"/>
        <v>1</v>
      </c>
      <c r="Q122" s="268">
        <f t="shared" si="34"/>
        <v>27</v>
      </c>
      <c r="R122" s="274">
        <v>3</v>
      </c>
      <c r="S122" s="200"/>
      <c r="T122" s="285"/>
    </row>
    <row r="123" spans="1:34" ht="15.75" customHeight="1" x14ac:dyDescent="0.25">
      <c r="A123" s="162">
        <v>8</v>
      </c>
      <c r="B123" s="243" t="s">
        <v>19</v>
      </c>
      <c r="C123" s="265">
        <v>0</v>
      </c>
      <c r="D123" s="266">
        <v>1</v>
      </c>
      <c r="E123" s="266">
        <v>25</v>
      </c>
      <c r="F123" s="266">
        <v>18</v>
      </c>
      <c r="G123" s="268">
        <f t="shared" si="28"/>
        <v>44</v>
      </c>
      <c r="H123" s="265">
        <v>0</v>
      </c>
      <c r="I123" s="266">
        <v>1</v>
      </c>
      <c r="J123" s="266">
        <v>16</v>
      </c>
      <c r="K123" s="266">
        <v>8</v>
      </c>
      <c r="L123" s="268">
        <f t="shared" si="29"/>
        <v>25</v>
      </c>
      <c r="M123" s="265">
        <f t="shared" si="30"/>
        <v>0</v>
      </c>
      <c r="N123" s="266">
        <f t="shared" si="31"/>
        <v>2</v>
      </c>
      <c r="O123" s="266">
        <f t="shared" si="32"/>
        <v>41</v>
      </c>
      <c r="P123" s="266">
        <f t="shared" si="33"/>
        <v>26</v>
      </c>
      <c r="Q123" s="268">
        <f t="shared" si="34"/>
        <v>69</v>
      </c>
      <c r="R123" s="274">
        <v>1</v>
      </c>
      <c r="S123" s="200"/>
      <c r="T123" s="200"/>
    </row>
    <row r="124" spans="1:34" ht="15.75" customHeight="1" x14ac:dyDescent="0.25">
      <c r="A124" s="162">
        <v>9</v>
      </c>
      <c r="B124" s="243" t="s">
        <v>20</v>
      </c>
      <c r="C124" s="265">
        <v>0</v>
      </c>
      <c r="D124" s="266">
        <v>0</v>
      </c>
      <c r="E124" s="266">
        <v>5</v>
      </c>
      <c r="F124" s="266">
        <v>8</v>
      </c>
      <c r="G124" s="268">
        <f t="shared" si="28"/>
        <v>13</v>
      </c>
      <c r="H124" s="265">
        <v>0</v>
      </c>
      <c r="I124" s="266">
        <v>0</v>
      </c>
      <c r="J124" s="266">
        <v>11</v>
      </c>
      <c r="K124" s="266">
        <v>2</v>
      </c>
      <c r="L124" s="268">
        <f t="shared" si="29"/>
        <v>13</v>
      </c>
      <c r="M124" s="265">
        <f t="shared" si="30"/>
        <v>0</v>
      </c>
      <c r="N124" s="266">
        <f t="shared" si="31"/>
        <v>0</v>
      </c>
      <c r="O124" s="266">
        <f t="shared" si="32"/>
        <v>16</v>
      </c>
      <c r="P124" s="266">
        <f t="shared" si="33"/>
        <v>10</v>
      </c>
      <c r="Q124" s="268">
        <f t="shared" si="34"/>
        <v>26</v>
      </c>
      <c r="R124" s="274">
        <v>0</v>
      </c>
      <c r="S124" s="200"/>
      <c r="T124" s="299"/>
      <c r="U124" s="286"/>
      <c r="V124" s="299"/>
      <c r="W124" s="299"/>
      <c r="X124" s="299"/>
      <c r="Y124" s="299"/>
      <c r="Z124" s="299"/>
      <c r="AA124" s="299"/>
      <c r="AB124" s="299"/>
      <c r="AC124" s="299"/>
      <c r="AD124" s="299"/>
      <c r="AE124" s="299"/>
      <c r="AF124" s="299"/>
      <c r="AG124" s="299"/>
      <c r="AH124" s="299"/>
    </row>
    <row r="125" spans="1:34" ht="15.75" customHeight="1" x14ac:dyDescent="0.25">
      <c r="A125" s="164">
        <v>10</v>
      </c>
      <c r="B125" s="244" t="s">
        <v>21</v>
      </c>
      <c r="C125" s="265">
        <f>'[2]MAL T3-2023A.XLS'!$E$670</f>
        <v>4</v>
      </c>
      <c r="D125" s="266">
        <f>'[2]MAL T3-2023A.XLS'!$E$671</f>
        <v>5</v>
      </c>
      <c r="E125" s="266">
        <f>'[2]MAL T3-2023A.XLS'!$E$672</f>
        <v>9</v>
      </c>
      <c r="F125" s="266">
        <f>'[2]MAL T3-2023A.XLS'!$E$673</f>
        <v>8</v>
      </c>
      <c r="G125" s="268">
        <f t="shared" si="28"/>
        <v>26</v>
      </c>
      <c r="H125" s="265">
        <f>'[2]MAL T3-2023A.XLS'!$E$676</f>
        <v>5</v>
      </c>
      <c r="I125" s="266">
        <f>'[2]MAL T3-2023A.XLS'!$E$677</f>
        <v>7</v>
      </c>
      <c r="J125" s="266">
        <f>'[2]MAL T3-2023A.XLS'!$E$678</f>
        <v>9</v>
      </c>
      <c r="K125" s="266">
        <f>'[2]MAL T3-2023A.XLS'!$E$679</f>
        <v>6</v>
      </c>
      <c r="L125" s="268">
        <f t="shared" si="29"/>
        <v>27</v>
      </c>
      <c r="M125" s="265">
        <f t="shared" si="30"/>
        <v>9</v>
      </c>
      <c r="N125" s="266">
        <f t="shared" si="31"/>
        <v>12</v>
      </c>
      <c r="O125" s="266">
        <f t="shared" si="32"/>
        <v>18</v>
      </c>
      <c r="P125" s="266">
        <f t="shared" si="33"/>
        <v>14</v>
      </c>
      <c r="Q125" s="268">
        <f t="shared" si="34"/>
        <v>53</v>
      </c>
      <c r="R125" s="274">
        <v>0</v>
      </c>
      <c r="S125" s="200"/>
      <c r="T125" s="285"/>
    </row>
    <row r="126" spans="1:34" ht="15.75" customHeight="1" x14ac:dyDescent="0.25">
      <c r="A126" s="164">
        <v>11</v>
      </c>
      <c r="B126" s="244" t="s">
        <v>22</v>
      </c>
      <c r="C126" s="265">
        <v>15</v>
      </c>
      <c r="D126" s="266">
        <v>9</v>
      </c>
      <c r="E126" s="266">
        <v>9</v>
      </c>
      <c r="F126" s="266">
        <v>24</v>
      </c>
      <c r="G126" s="268">
        <f t="shared" si="28"/>
        <v>57</v>
      </c>
      <c r="H126" s="265">
        <v>13</v>
      </c>
      <c r="I126" s="266">
        <v>0</v>
      </c>
      <c r="J126" s="266">
        <v>13</v>
      </c>
      <c r="K126" s="266">
        <v>10</v>
      </c>
      <c r="L126" s="268">
        <f t="shared" si="29"/>
        <v>36</v>
      </c>
      <c r="M126" s="265">
        <f t="shared" si="30"/>
        <v>28</v>
      </c>
      <c r="N126" s="266">
        <f t="shared" si="31"/>
        <v>9</v>
      </c>
      <c r="O126" s="266">
        <f t="shared" si="32"/>
        <v>22</v>
      </c>
      <c r="P126" s="266">
        <f t="shared" si="33"/>
        <v>34</v>
      </c>
      <c r="Q126" s="268">
        <f t="shared" si="34"/>
        <v>93</v>
      </c>
      <c r="R126" s="274">
        <v>0</v>
      </c>
      <c r="S126" s="200"/>
      <c r="T126" s="200"/>
      <c r="V126" s="154" t="s">
        <v>13</v>
      </c>
    </row>
    <row r="127" spans="1:34" ht="15.75" customHeight="1" x14ac:dyDescent="0.25">
      <c r="A127" s="162">
        <v>12</v>
      </c>
      <c r="B127" s="243" t="s">
        <v>23</v>
      </c>
      <c r="C127" s="265">
        <v>0</v>
      </c>
      <c r="D127" s="266">
        <v>2</v>
      </c>
      <c r="E127" s="266">
        <v>16</v>
      </c>
      <c r="F127" s="266">
        <v>12</v>
      </c>
      <c r="G127" s="268">
        <f t="shared" si="28"/>
        <v>30</v>
      </c>
      <c r="H127" s="265">
        <v>0</v>
      </c>
      <c r="I127" s="266">
        <v>1</v>
      </c>
      <c r="J127" s="266">
        <v>8</v>
      </c>
      <c r="K127" s="266">
        <v>6</v>
      </c>
      <c r="L127" s="268">
        <f t="shared" si="29"/>
        <v>15</v>
      </c>
      <c r="M127" s="265">
        <f t="shared" si="30"/>
        <v>0</v>
      </c>
      <c r="N127" s="266">
        <f t="shared" si="31"/>
        <v>3</v>
      </c>
      <c r="O127" s="266">
        <f t="shared" si="32"/>
        <v>24</v>
      </c>
      <c r="P127" s="266">
        <f t="shared" si="33"/>
        <v>18</v>
      </c>
      <c r="Q127" s="268">
        <f t="shared" si="34"/>
        <v>45</v>
      </c>
      <c r="R127" s="274">
        <v>0</v>
      </c>
      <c r="S127" s="200"/>
      <c r="T127" s="200"/>
    </row>
    <row r="128" spans="1:34" ht="15.75" customHeight="1" x14ac:dyDescent="0.25">
      <c r="A128" s="162">
        <v>13</v>
      </c>
      <c r="B128" s="243" t="s">
        <v>24</v>
      </c>
      <c r="C128" s="265">
        <v>11</v>
      </c>
      <c r="D128" s="266">
        <v>3</v>
      </c>
      <c r="E128" s="266">
        <v>15</v>
      </c>
      <c r="F128" s="266">
        <v>7</v>
      </c>
      <c r="G128" s="268">
        <f t="shared" si="28"/>
        <v>36</v>
      </c>
      <c r="H128" s="265">
        <v>9</v>
      </c>
      <c r="I128" s="266">
        <v>7</v>
      </c>
      <c r="J128" s="266">
        <v>8</v>
      </c>
      <c r="K128" s="266">
        <v>7</v>
      </c>
      <c r="L128" s="268">
        <f t="shared" si="29"/>
        <v>31</v>
      </c>
      <c r="M128" s="265">
        <f t="shared" si="30"/>
        <v>20</v>
      </c>
      <c r="N128" s="266">
        <f t="shared" si="31"/>
        <v>10</v>
      </c>
      <c r="O128" s="266">
        <f t="shared" si="32"/>
        <v>23</v>
      </c>
      <c r="P128" s="266">
        <f t="shared" si="33"/>
        <v>14</v>
      </c>
      <c r="Q128" s="268">
        <f t="shared" si="34"/>
        <v>67</v>
      </c>
      <c r="R128" s="274">
        <v>2</v>
      </c>
      <c r="S128" s="200"/>
      <c r="T128" s="200"/>
    </row>
    <row r="129" spans="1:21" ht="15.75" customHeight="1" x14ac:dyDescent="0.25">
      <c r="A129" s="162">
        <v>14</v>
      </c>
      <c r="B129" s="243" t="s">
        <v>25</v>
      </c>
      <c r="C129" s="265">
        <v>2</v>
      </c>
      <c r="D129" s="266">
        <v>0</v>
      </c>
      <c r="E129" s="266">
        <v>13</v>
      </c>
      <c r="F129" s="266">
        <v>16</v>
      </c>
      <c r="G129" s="268">
        <f t="shared" si="28"/>
        <v>31</v>
      </c>
      <c r="H129" s="265">
        <v>2</v>
      </c>
      <c r="I129" s="266">
        <v>1</v>
      </c>
      <c r="J129" s="266">
        <v>17</v>
      </c>
      <c r="K129" s="266">
        <v>13</v>
      </c>
      <c r="L129" s="268">
        <f t="shared" si="29"/>
        <v>33</v>
      </c>
      <c r="M129" s="265">
        <f t="shared" si="30"/>
        <v>4</v>
      </c>
      <c r="N129" s="266">
        <f t="shared" si="31"/>
        <v>1</v>
      </c>
      <c r="O129" s="266">
        <f t="shared" si="32"/>
        <v>30</v>
      </c>
      <c r="P129" s="266">
        <f t="shared" si="33"/>
        <v>29</v>
      </c>
      <c r="Q129" s="268">
        <f t="shared" si="34"/>
        <v>64</v>
      </c>
      <c r="R129" s="274">
        <v>0</v>
      </c>
      <c r="S129" s="200"/>
      <c r="T129" s="200"/>
    </row>
    <row r="130" spans="1:21" ht="34.5" customHeight="1" thickBot="1" x14ac:dyDescent="0.3">
      <c r="A130" s="240">
        <v>15</v>
      </c>
      <c r="B130" s="535" t="s">
        <v>26</v>
      </c>
      <c r="C130" s="242">
        <v>0</v>
      </c>
      <c r="D130" s="275">
        <v>0</v>
      </c>
      <c r="E130" s="275">
        <v>9</v>
      </c>
      <c r="F130" s="275">
        <v>10</v>
      </c>
      <c r="G130" s="276">
        <f t="shared" si="28"/>
        <v>19</v>
      </c>
      <c r="H130" s="242">
        <v>0</v>
      </c>
      <c r="I130" s="275">
        <v>0</v>
      </c>
      <c r="J130" s="275">
        <v>5</v>
      </c>
      <c r="K130" s="275">
        <v>2</v>
      </c>
      <c r="L130" s="276">
        <f t="shared" si="29"/>
        <v>7</v>
      </c>
      <c r="M130" s="242">
        <f t="shared" si="30"/>
        <v>0</v>
      </c>
      <c r="N130" s="275">
        <f t="shared" si="31"/>
        <v>0</v>
      </c>
      <c r="O130" s="275">
        <f t="shared" si="32"/>
        <v>14</v>
      </c>
      <c r="P130" s="275">
        <f t="shared" si="33"/>
        <v>12</v>
      </c>
      <c r="Q130" s="276">
        <f t="shared" si="34"/>
        <v>26</v>
      </c>
      <c r="R130" s="277">
        <v>0</v>
      </c>
      <c r="S130" s="200"/>
      <c r="T130" s="200"/>
    </row>
    <row r="131" spans="1:21" s="184" customFormat="1" ht="22.5" customHeight="1" x14ac:dyDescent="0.25">
      <c r="A131" s="225"/>
      <c r="B131" s="226" t="s">
        <v>593</v>
      </c>
      <c r="C131" s="227">
        <f t="shared" ref="C131:R131" si="35">SUM(C116:C130)</f>
        <v>51</v>
      </c>
      <c r="D131" s="228">
        <f t="shared" si="35"/>
        <v>55</v>
      </c>
      <c r="E131" s="228">
        <f t="shared" si="35"/>
        <v>132</v>
      </c>
      <c r="F131" s="228">
        <f t="shared" si="35"/>
        <v>179</v>
      </c>
      <c r="G131" s="229">
        <f t="shared" si="35"/>
        <v>417</v>
      </c>
      <c r="H131" s="227">
        <f t="shared" si="35"/>
        <v>50</v>
      </c>
      <c r="I131" s="228">
        <f t="shared" si="35"/>
        <v>39</v>
      </c>
      <c r="J131" s="228">
        <f t="shared" si="35"/>
        <v>127</v>
      </c>
      <c r="K131" s="228">
        <f t="shared" si="35"/>
        <v>116</v>
      </c>
      <c r="L131" s="229">
        <f t="shared" si="35"/>
        <v>332</v>
      </c>
      <c r="M131" s="227">
        <f t="shared" si="35"/>
        <v>101</v>
      </c>
      <c r="N131" s="228">
        <f t="shared" si="35"/>
        <v>94</v>
      </c>
      <c r="O131" s="228">
        <f t="shared" si="35"/>
        <v>259</v>
      </c>
      <c r="P131" s="228">
        <f t="shared" si="35"/>
        <v>295</v>
      </c>
      <c r="Q131" s="229">
        <f t="shared" si="35"/>
        <v>749</v>
      </c>
      <c r="R131" s="230">
        <f t="shared" si="35"/>
        <v>21</v>
      </c>
      <c r="S131" s="231"/>
      <c r="T131" s="231"/>
    </row>
    <row r="132" spans="1:21" ht="15.75" customHeight="1" x14ac:dyDescent="0.25">
      <c r="A132" s="162"/>
      <c r="B132" s="163" t="s">
        <v>60</v>
      </c>
      <c r="C132" s="265">
        <v>54</v>
      </c>
      <c r="D132" s="266">
        <v>47</v>
      </c>
      <c r="E132" s="266">
        <v>112</v>
      </c>
      <c r="F132" s="266">
        <v>168</v>
      </c>
      <c r="G132" s="268">
        <v>381</v>
      </c>
      <c r="H132" s="265">
        <v>47</v>
      </c>
      <c r="I132" s="266">
        <v>39</v>
      </c>
      <c r="J132" s="266">
        <v>97</v>
      </c>
      <c r="K132" s="266">
        <v>122</v>
      </c>
      <c r="L132" s="267">
        <v>305</v>
      </c>
      <c r="M132" s="265">
        <v>101</v>
      </c>
      <c r="N132" s="266">
        <v>86</v>
      </c>
      <c r="O132" s="266">
        <v>209</v>
      </c>
      <c r="P132" s="266">
        <v>290</v>
      </c>
      <c r="Q132" s="268">
        <v>686</v>
      </c>
      <c r="R132" s="360">
        <v>32</v>
      </c>
      <c r="S132" s="200"/>
      <c r="T132" s="200"/>
    </row>
    <row r="133" spans="1:21" ht="15.75" customHeight="1" x14ac:dyDescent="0.25">
      <c r="A133" s="162"/>
      <c r="B133" s="163" t="s">
        <v>61</v>
      </c>
      <c r="C133" s="265">
        <v>62</v>
      </c>
      <c r="D133" s="266">
        <v>76</v>
      </c>
      <c r="E133" s="266">
        <v>130</v>
      </c>
      <c r="F133" s="266">
        <v>164</v>
      </c>
      <c r="G133" s="268">
        <v>432</v>
      </c>
      <c r="H133" s="265">
        <v>51</v>
      </c>
      <c r="I133" s="266">
        <v>46</v>
      </c>
      <c r="J133" s="266">
        <v>102</v>
      </c>
      <c r="K133" s="266">
        <v>112</v>
      </c>
      <c r="L133" s="267">
        <v>311</v>
      </c>
      <c r="M133" s="265">
        <v>113</v>
      </c>
      <c r="N133" s="266">
        <v>122</v>
      </c>
      <c r="O133" s="266">
        <v>232</v>
      </c>
      <c r="P133" s="266">
        <v>276</v>
      </c>
      <c r="Q133" s="268">
        <v>743</v>
      </c>
      <c r="R133" s="360">
        <v>32</v>
      </c>
      <c r="S133" s="200"/>
      <c r="T133" s="200"/>
    </row>
    <row r="134" spans="1:21" ht="15.75" customHeight="1" x14ac:dyDescent="0.25">
      <c r="A134" s="162"/>
      <c r="B134" s="163" t="s">
        <v>62</v>
      </c>
      <c r="C134" s="265">
        <v>66</v>
      </c>
      <c r="D134" s="266">
        <v>68</v>
      </c>
      <c r="E134" s="266">
        <v>129</v>
      </c>
      <c r="F134" s="266">
        <v>157</v>
      </c>
      <c r="G134" s="268">
        <v>420</v>
      </c>
      <c r="H134" s="265">
        <v>49</v>
      </c>
      <c r="I134" s="266">
        <v>51</v>
      </c>
      <c r="J134" s="266">
        <v>102</v>
      </c>
      <c r="K134" s="266">
        <v>113</v>
      </c>
      <c r="L134" s="267">
        <v>315</v>
      </c>
      <c r="M134" s="265">
        <v>115</v>
      </c>
      <c r="N134" s="266">
        <v>119</v>
      </c>
      <c r="O134" s="266">
        <v>231</v>
      </c>
      <c r="P134" s="266">
        <v>270</v>
      </c>
      <c r="Q134" s="268">
        <v>735</v>
      </c>
      <c r="R134" s="360">
        <v>33</v>
      </c>
      <c r="S134" s="200"/>
      <c r="T134" s="200"/>
    </row>
    <row r="135" spans="1:21" ht="15.75" customHeight="1" x14ac:dyDescent="0.25">
      <c r="A135" s="162"/>
      <c r="B135" s="163" t="s">
        <v>63</v>
      </c>
      <c r="C135" s="265">
        <v>63</v>
      </c>
      <c r="D135" s="266">
        <v>68</v>
      </c>
      <c r="E135" s="266">
        <v>117</v>
      </c>
      <c r="F135" s="266">
        <v>154</v>
      </c>
      <c r="G135" s="268">
        <v>402</v>
      </c>
      <c r="H135" s="265">
        <v>42</v>
      </c>
      <c r="I135" s="266">
        <v>53</v>
      </c>
      <c r="J135" s="266">
        <v>89</v>
      </c>
      <c r="K135" s="266">
        <v>112</v>
      </c>
      <c r="L135" s="267">
        <v>296</v>
      </c>
      <c r="M135" s="265">
        <v>105</v>
      </c>
      <c r="N135" s="266">
        <v>121</v>
      </c>
      <c r="O135" s="266">
        <v>206</v>
      </c>
      <c r="P135" s="266">
        <v>266</v>
      </c>
      <c r="Q135" s="268">
        <v>698</v>
      </c>
      <c r="R135" s="360">
        <v>17</v>
      </c>
      <c r="S135" s="200"/>
      <c r="T135" s="200"/>
    </row>
    <row r="136" spans="1:21" ht="15.75" customHeight="1" x14ac:dyDescent="0.25">
      <c r="A136" s="162"/>
      <c r="B136" s="163" t="s">
        <v>64</v>
      </c>
      <c r="C136" s="265">
        <v>56</v>
      </c>
      <c r="D136" s="266">
        <v>70</v>
      </c>
      <c r="E136" s="266">
        <v>122</v>
      </c>
      <c r="F136" s="266">
        <v>153</v>
      </c>
      <c r="G136" s="268">
        <v>401</v>
      </c>
      <c r="H136" s="265">
        <v>39</v>
      </c>
      <c r="I136" s="266">
        <v>57</v>
      </c>
      <c r="J136" s="266">
        <v>89</v>
      </c>
      <c r="K136" s="266">
        <v>123</v>
      </c>
      <c r="L136" s="267">
        <v>308</v>
      </c>
      <c r="M136" s="265">
        <v>95</v>
      </c>
      <c r="N136" s="266">
        <v>127</v>
      </c>
      <c r="O136" s="266">
        <v>211</v>
      </c>
      <c r="P136" s="266">
        <v>276</v>
      </c>
      <c r="Q136" s="268">
        <v>709</v>
      </c>
      <c r="R136" s="360">
        <v>27</v>
      </c>
      <c r="S136" s="200"/>
      <c r="T136" s="200"/>
    </row>
    <row r="137" spans="1:21" ht="15.75" customHeight="1" x14ac:dyDescent="0.25">
      <c r="A137" s="162"/>
      <c r="B137" s="163" t="s">
        <v>65</v>
      </c>
      <c r="C137" s="265">
        <v>45</v>
      </c>
      <c r="D137" s="266">
        <v>67</v>
      </c>
      <c r="E137" s="266">
        <v>119</v>
      </c>
      <c r="F137" s="266">
        <v>138</v>
      </c>
      <c r="G137" s="268">
        <v>369</v>
      </c>
      <c r="H137" s="265">
        <v>44</v>
      </c>
      <c r="I137" s="266">
        <v>51</v>
      </c>
      <c r="J137" s="266">
        <v>95</v>
      </c>
      <c r="K137" s="266">
        <v>106</v>
      </c>
      <c r="L137" s="267">
        <v>296</v>
      </c>
      <c r="M137" s="265">
        <v>89</v>
      </c>
      <c r="N137" s="266">
        <v>118</v>
      </c>
      <c r="O137" s="266">
        <v>214</v>
      </c>
      <c r="P137" s="266">
        <v>244</v>
      </c>
      <c r="Q137" s="268">
        <v>665</v>
      </c>
      <c r="R137" s="360">
        <v>17</v>
      </c>
      <c r="S137" s="200"/>
      <c r="T137" s="200"/>
    </row>
    <row r="138" spans="1:21" ht="15.75" customHeight="1" x14ac:dyDescent="0.25">
      <c r="A138" s="162"/>
      <c r="B138" s="163" t="s">
        <v>66</v>
      </c>
      <c r="C138" s="265">
        <v>61</v>
      </c>
      <c r="D138" s="266">
        <v>72</v>
      </c>
      <c r="E138" s="266">
        <v>111</v>
      </c>
      <c r="F138" s="266">
        <v>135</v>
      </c>
      <c r="G138" s="268">
        <v>379</v>
      </c>
      <c r="H138" s="265">
        <v>49</v>
      </c>
      <c r="I138" s="266">
        <v>47</v>
      </c>
      <c r="J138" s="266">
        <v>93</v>
      </c>
      <c r="K138" s="266">
        <v>108</v>
      </c>
      <c r="L138" s="267">
        <v>297</v>
      </c>
      <c r="M138" s="265">
        <v>110</v>
      </c>
      <c r="N138" s="266">
        <v>119</v>
      </c>
      <c r="O138" s="266">
        <v>204</v>
      </c>
      <c r="P138" s="266">
        <v>243</v>
      </c>
      <c r="Q138" s="268">
        <v>676</v>
      </c>
      <c r="R138" s="360">
        <v>24</v>
      </c>
      <c r="S138" s="200"/>
      <c r="T138" s="200"/>
    </row>
    <row r="139" spans="1:21" ht="15.75" customHeight="1" x14ac:dyDescent="0.25">
      <c r="A139" s="162"/>
      <c r="B139" s="163" t="s">
        <v>67</v>
      </c>
      <c r="C139" s="265">
        <v>58</v>
      </c>
      <c r="D139" s="266">
        <v>68</v>
      </c>
      <c r="E139" s="266">
        <v>102</v>
      </c>
      <c r="F139" s="266">
        <v>129</v>
      </c>
      <c r="G139" s="268">
        <v>357</v>
      </c>
      <c r="H139" s="265">
        <v>57</v>
      </c>
      <c r="I139" s="266">
        <v>58</v>
      </c>
      <c r="J139" s="266">
        <v>92</v>
      </c>
      <c r="K139" s="266">
        <v>106</v>
      </c>
      <c r="L139" s="267">
        <v>313</v>
      </c>
      <c r="M139" s="265">
        <v>115</v>
      </c>
      <c r="N139" s="266">
        <v>126</v>
      </c>
      <c r="O139" s="266">
        <v>194</v>
      </c>
      <c r="P139" s="266">
        <v>235</v>
      </c>
      <c r="Q139" s="268">
        <v>670</v>
      </c>
      <c r="R139" s="360">
        <v>26</v>
      </c>
      <c r="S139" s="200"/>
      <c r="T139" s="200"/>
    </row>
    <row r="140" spans="1:21" ht="15.75" customHeight="1" x14ac:dyDescent="0.25">
      <c r="A140" s="162"/>
      <c r="B140" s="163" t="s">
        <v>293</v>
      </c>
      <c r="C140" s="265">
        <v>53</v>
      </c>
      <c r="D140" s="266">
        <v>82</v>
      </c>
      <c r="E140" s="266">
        <v>94</v>
      </c>
      <c r="F140" s="266">
        <v>117</v>
      </c>
      <c r="G140" s="268">
        <v>346</v>
      </c>
      <c r="H140" s="265">
        <v>62</v>
      </c>
      <c r="I140" s="266">
        <v>58</v>
      </c>
      <c r="J140" s="266">
        <v>79</v>
      </c>
      <c r="K140" s="266">
        <v>106</v>
      </c>
      <c r="L140" s="267">
        <v>305</v>
      </c>
      <c r="M140" s="265">
        <v>115</v>
      </c>
      <c r="N140" s="266">
        <v>140</v>
      </c>
      <c r="O140" s="266">
        <v>173</v>
      </c>
      <c r="P140" s="266">
        <v>223</v>
      </c>
      <c r="Q140" s="268">
        <v>651</v>
      </c>
      <c r="R140" s="360">
        <v>30</v>
      </c>
      <c r="S140" s="200"/>
      <c r="T140" s="200"/>
    </row>
    <row r="141" spans="1:21" ht="15.75" customHeight="1" thickBot="1" x14ac:dyDescent="0.3">
      <c r="A141" s="240"/>
      <c r="B141" s="241" t="s">
        <v>294</v>
      </c>
      <c r="C141" s="242">
        <v>66</v>
      </c>
      <c r="D141" s="275">
        <v>87</v>
      </c>
      <c r="E141" s="275">
        <v>88</v>
      </c>
      <c r="F141" s="275">
        <v>125</v>
      </c>
      <c r="G141" s="276">
        <v>366</v>
      </c>
      <c r="H141" s="242">
        <v>74</v>
      </c>
      <c r="I141" s="275">
        <v>65</v>
      </c>
      <c r="J141" s="275">
        <v>77</v>
      </c>
      <c r="K141" s="275">
        <v>102</v>
      </c>
      <c r="L141" s="531">
        <v>318</v>
      </c>
      <c r="M141" s="242">
        <v>140</v>
      </c>
      <c r="N141" s="275">
        <v>152</v>
      </c>
      <c r="O141" s="275">
        <v>165</v>
      </c>
      <c r="P141" s="275">
        <v>227</v>
      </c>
      <c r="Q141" s="276">
        <v>684</v>
      </c>
      <c r="R141" s="361">
        <v>31</v>
      </c>
      <c r="S141" s="200"/>
      <c r="T141" s="200"/>
      <c r="U141" s="154" t="s">
        <v>13</v>
      </c>
    </row>
    <row r="142" spans="1:21" ht="15.75" customHeight="1" x14ac:dyDescent="0.25">
      <c r="A142" s="155" t="s">
        <v>374</v>
      </c>
      <c r="T142" s="154" t="s">
        <v>13</v>
      </c>
    </row>
    <row r="144" spans="1:21" s="156" customFormat="1" ht="32.25" customHeight="1" thickBot="1" x14ac:dyDescent="0.3">
      <c r="A144" s="127" t="s">
        <v>378</v>
      </c>
    </row>
    <row r="145" spans="1:34" s="158" customFormat="1" ht="21.75" customHeight="1" thickBot="1" x14ac:dyDescent="0.3">
      <c r="A145" s="175"/>
      <c r="B145" s="176"/>
      <c r="C145" s="1713" t="s">
        <v>360</v>
      </c>
      <c r="D145" s="1714"/>
      <c r="E145" s="1714"/>
      <c r="F145" s="1714"/>
      <c r="G145" s="1715"/>
      <c r="H145" s="1713" t="s">
        <v>361</v>
      </c>
      <c r="I145" s="1714"/>
      <c r="J145" s="1714"/>
      <c r="K145" s="1714"/>
      <c r="L145" s="1715"/>
      <c r="M145" s="1713" t="s">
        <v>362</v>
      </c>
      <c r="N145" s="1714"/>
      <c r="O145" s="1714"/>
      <c r="P145" s="1714"/>
      <c r="Q145" s="1714"/>
      <c r="R145" s="1715"/>
    </row>
    <row r="146" spans="1:34" s="158" customFormat="1" ht="83.25" customHeight="1" thickBot="1" x14ac:dyDescent="0.3">
      <c r="A146" s="177" t="s">
        <v>51</v>
      </c>
      <c r="B146" s="159" t="s">
        <v>5</v>
      </c>
      <c r="C146" s="190" t="s">
        <v>363</v>
      </c>
      <c r="D146" s="188" t="s">
        <v>364</v>
      </c>
      <c r="E146" s="188" t="s">
        <v>365</v>
      </c>
      <c r="F146" s="188" t="s">
        <v>366</v>
      </c>
      <c r="G146" s="206" t="s">
        <v>367</v>
      </c>
      <c r="H146" s="198" t="s">
        <v>363</v>
      </c>
      <c r="I146" s="188" t="s">
        <v>364</v>
      </c>
      <c r="J146" s="188" t="s">
        <v>365</v>
      </c>
      <c r="K146" s="188" t="s">
        <v>366</v>
      </c>
      <c r="L146" s="206" t="s">
        <v>228</v>
      </c>
      <c r="M146" s="198" t="s">
        <v>363</v>
      </c>
      <c r="N146" s="188" t="s">
        <v>364</v>
      </c>
      <c r="O146" s="188" t="s">
        <v>365</v>
      </c>
      <c r="P146" s="188" t="s">
        <v>366</v>
      </c>
      <c r="Q146" s="206" t="s">
        <v>228</v>
      </c>
      <c r="R146" s="284" t="s">
        <v>368</v>
      </c>
    </row>
    <row r="147" spans="1:34" ht="22.5" customHeight="1" x14ac:dyDescent="0.25">
      <c r="A147" s="179">
        <v>1</v>
      </c>
      <c r="B147" s="161" t="s">
        <v>11</v>
      </c>
      <c r="C147" s="262">
        <v>11</v>
      </c>
      <c r="D147" s="263">
        <v>2</v>
      </c>
      <c r="E147" s="263">
        <v>0</v>
      </c>
      <c r="F147" s="263">
        <v>4</v>
      </c>
      <c r="G147" s="264">
        <f t="shared" ref="G147:G161" si="36">SUM(C147:F147)</f>
        <v>17</v>
      </c>
      <c r="H147" s="262">
        <v>23</v>
      </c>
      <c r="I147" s="263">
        <v>5</v>
      </c>
      <c r="J147" s="263">
        <v>1</v>
      </c>
      <c r="K147" s="263">
        <v>1</v>
      </c>
      <c r="L147" s="264">
        <f t="shared" ref="L147:L161" si="37">SUM(H147:K147)</f>
        <v>30</v>
      </c>
      <c r="M147" s="262">
        <f t="shared" ref="M147:M161" si="38">C147+H147</f>
        <v>34</v>
      </c>
      <c r="N147" s="263">
        <f t="shared" ref="N147:N161" si="39">D147+I147</f>
        <v>7</v>
      </c>
      <c r="O147" s="263">
        <f t="shared" ref="O147:O161" si="40">E147+J147</f>
        <v>1</v>
      </c>
      <c r="P147" s="263">
        <f t="shared" ref="P147:P161" si="41">F147+K147</f>
        <v>5</v>
      </c>
      <c r="Q147" s="264">
        <f t="shared" ref="Q147:Q161" si="42">SUM(M147:P147)</f>
        <v>47</v>
      </c>
      <c r="R147" s="273">
        <v>34</v>
      </c>
      <c r="S147" s="200"/>
      <c r="T147" s="285"/>
    </row>
    <row r="148" spans="1:34" ht="15.75" customHeight="1" x14ac:dyDescent="0.25">
      <c r="A148" s="180">
        <v>2</v>
      </c>
      <c r="B148" s="163" t="s">
        <v>12</v>
      </c>
      <c r="C148" s="265">
        <v>8</v>
      </c>
      <c r="D148" s="266">
        <v>0</v>
      </c>
      <c r="E148" s="266">
        <v>0</v>
      </c>
      <c r="F148" s="266">
        <v>5</v>
      </c>
      <c r="G148" s="268">
        <f t="shared" si="36"/>
        <v>13</v>
      </c>
      <c r="H148" s="265">
        <v>16</v>
      </c>
      <c r="I148" s="266">
        <v>0</v>
      </c>
      <c r="J148" s="266">
        <v>2</v>
      </c>
      <c r="K148" s="266">
        <v>2</v>
      </c>
      <c r="L148" s="268">
        <f t="shared" si="37"/>
        <v>20</v>
      </c>
      <c r="M148" s="265">
        <f t="shared" si="38"/>
        <v>24</v>
      </c>
      <c r="N148" s="266">
        <f t="shared" si="39"/>
        <v>0</v>
      </c>
      <c r="O148" s="266">
        <f t="shared" si="40"/>
        <v>2</v>
      </c>
      <c r="P148" s="266">
        <f t="shared" si="41"/>
        <v>7</v>
      </c>
      <c r="Q148" s="268">
        <f t="shared" si="42"/>
        <v>33</v>
      </c>
      <c r="R148" s="274">
        <v>16</v>
      </c>
      <c r="S148" s="200"/>
      <c r="T148" s="285"/>
    </row>
    <row r="149" spans="1:34" ht="15.75" customHeight="1" x14ac:dyDescent="0.25">
      <c r="A149" s="180">
        <v>3</v>
      </c>
      <c r="B149" s="163" t="s">
        <v>14</v>
      </c>
      <c r="C149" s="265">
        <v>21</v>
      </c>
      <c r="D149" s="266">
        <v>0</v>
      </c>
      <c r="E149" s="266">
        <v>1</v>
      </c>
      <c r="F149" s="266">
        <v>23</v>
      </c>
      <c r="G149" s="268">
        <f t="shared" si="36"/>
        <v>45</v>
      </c>
      <c r="H149" s="265">
        <v>24</v>
      </c>
      <c r="I149" s="266">
        <v>0</v>
      </c>
      <c r="J149" s="266">
        <v>0</v>
      </c>
      <c r="K149" s="266">
        <v>4</v>
      </c>
      <c r="L149" s="268">
        <f t="shared" si="37"/>
        <v>28</v>
      </c>
      <c r="M149" s="265">
        <f t="shared" si="38"/>
        <v>45</v>
      </c>
      <c r="N149" s="266">
        <f t="shared" si="39"/>
        <v>0</v>
      </c>
      <c r="O149" s="266">
        <f t="shared" si="40"/>
        <v>1</v>
      </c>
      <c r="P149" s="266">
        <f t="shared" si="41"/>
        <v>27</v>
      </c>
      <c r="Q149" s="268">
        <f t="shared" si="42"/>
        <v>73</v>
      </c>
      <c r="R149" s="274">
        <v>9</v>
      </c>
      <c r="S149" s="200"/>
      <c r="T149" s="299"/>
      <c r="U149" s="286"/>
      <c r="V149" s="299"/>
      <c r="W149" s="299"/>
      <c r="X149" s="299"/>
      <c r="Y149" s="299"/>
      <c r="Z149" s="299"/>
      <c r="AA149" s="299"/>
      <c r="AB149" s="299"/>
      <c r="AC149" s="299"/>
      <c r="AD149" s="299"/>
      <c r="AE149" s="299"/>
      <c r="AF149" s="299"/>
      <c r="AG149" s="299"/>
      <c r="AH149" s="299"/>
    </row>
    <row r="150" spans="1:34" ht="15.75" customHeight="1" x14ac:dyDescent="0.25">
      <c r="A150" s="180">
        <v>4</v>
      </c>
      <c r="B150" s="163" t="s">
        <v>15</v>
      </c>
      <c r="C150" s="265">
        <v>8</v>
      </c>
      <c r="D150" s="266">
        <v>0</v>
      </c>
      <c r="E150" s="266">
        <v>0</v>
      </c>
      <c r="F150" s="266">
        <v>7</v>
      </c>
      <c r="G150" s="268">
        <f t="shared" si="36"/>
        <v>15</v>
      </c>
      <c r="H150" s="265">
        <v>1</v>
      </c>
      <c r="I150" s="266">
        <v>0</v>
      </c>
      <c r="J150" s="266">
        <v>0</v>
      </c>
      <c r="K150" s="266">
        <v>2</v>
      </c>
      <c r="L150" s="268">
        <f t="shared" si="37"/>
        <v>3</v>
      </c>
      <c r="M150" s="265">
        <f t="shared" si="38"/>
        <v>9</v>
      </c>
      <c r="N150" s="266">
        <f t="shared" si="39"/>
        <v>0</v>
      </c>
      <c r="O150" s="266">
        <f t="shared" si="40"/>
        <v>0</v>
      </c>
      <c r="P150" s="266">
        <f t="shared" si="41"/>
        <v>9</v>
      </c>
      <c r="Q150" s="268">
        <f t="shared" si="42"/>
        <v>18</v>
      </c>
      <c r="R150" s="274">
        <v>3</v>
      </c>
      <c r="S150" s="200"/>
      <c r="T150" s="299" t="s">
        <v>205</v>
      </c>
      <c r="U150" s="286" t="s">
        <v>85</v>
      </c>
      <c r="V150" s="299"/>
      <c r="W150" s="299"/>
      <c r="X150" s="299"/>
      <c r="Y150" s="299"/>
      <c r="Z150" s="299"/>
      <c r="AA150" s="299"/>
      <c r="AB150" s="299"/>
      <c r="AC150" s="299"/>
      <c r="AD150" s="299"/>
      <c r="AE150" s="299"/>
      <c r="AF150" s="299"/>
      <c r="AG150" s="299"/>
      <c r="AH150" s="299"/>
    </row>
    <row r="151" spans="1:34" ht="16.5" customHeight="1" x14ac:dyDescent="0.25">
      <c r="A151" s="180">
        <v>5</v>
      </c>
      <c r="B151" s="163" t="s">
        <v>16</v>
      </c>
      <c r="C151" s="265">
        <v>11</v>
      </c>
      <c r="D151" s="266">
        <v>0</v>
      </c>
      <c r="E151" s="266">
        <v>2</v>
      </c>
      <c r="F151" s="266">
        <v>0</v>
      </c>
      <c r="G151" s="268">
        <f t="shared" si="36"/>
        <v>13</v>
      </c>
      <c r="H151" s="265">
        <v>8</v>
      </c>
      <c r="I151" s="266">
        <v>0</v>
      </c>
      <c r="J151" s="266">
        <v>1</v>
      </c>
      <c r="K151" s="266">
        <v>2</v>
      </c>
      <c r="L151" s="268">
        <f t="shared" si="37"/>
        <v>11</v>
      </c>
      <c r="M151" s="265">
        <f t="shared" si="38"/>
        <v>19</v>
      </c>
      <c r="N151" s="266">
        <f t="shared" si="39"/>
        <v>0</v>
      </c>
      <c r="O151" s="266">
        <f t="shared" si="40"/>
        <v>3</v>
      </c>
      <c r="P151" s="266">
        <f t="shared" si="41"/>
        <v>2</v>
      </c>
      <c r="Q151" s="268">
        <f t="shared" si="42"/>
        <v>24</v>
      </c>
      <c r="R151" s="274">
        <v>3</v>
      </c>
      <c r="S151" s="200"/>
      <c r="T151" s="299"/>
      <c r="U151" s="286"/>
      <c r="V151" s="299"/>
      <c r="W151" s="299"/>
      <c r="X151" s="299"/>
      <c r="Y151" s="299"/>
      <c r="Z151" s="299"/>
      <c r="AA151" s="299"/>
      <c r="AB151" s="299"/>
      <c r="AC151" s="299"/>
      <c r="AD151" s="299"/>
      <c r="AE151" s="299"/>
      <c r="AF151" s="299"/>
      <c r="AG151" s="299"/>
      <c r="AH151" s="299"/>
    </row>
    <row r="152" spans="1:34" ht="15.75" customHeight="1" x14ac:dyDescent="0.25">
      <c r="A152" s="181">
        <v>6</v>
      </c>
      <c r="B152" s="165" t="s">
        <v>17</v>
      </c>
      <c r="C152" s="265">
        <v>3</v>
      </c>
      <c r="D152" s="266">
        <v>0</v>
      </c>
      <c r="E152" s="266">
        <v>0</v>
      </c>
      <c r="F152" s="266">
        <v>0</v>
      </c>
      <c r="G152" s="268">
        <f t="shared" si="36"/>
        <v>3</v>
      </c>
      <c r="H152" s="265">
        <v>5</v>
      </c>
      <c r="I152" s="266">
        <v>0</v>
      </c>
      <c r="J152" s="266">
        <v>0</v>
      </c>
      <c r="K152" s="266">
        <v>0</v>
      </c>
      <c r="L152" s="268">
        <f t="shared" si="37"/>
        <v>5</v>
      </c>
      <c r="M152" s="265">
        <f t="shared" si="38"/>
        <v>8</v>
      </c>
      <c r="N152" s="266">
        <f t="shared" si="39"/>
        <v>0</v>
      </c>
      <c r="O152" s="266">
        <f t="shared" si="40"/>
        <v>0</v>
      </c>
      <c r="P152" s="266">
        <f t="shared" si="41"/>
        <v>0</v>
      </c>
      <c r="Q152" s="268">
        <f t="shared" si="42"/>
        <v>8</v>
      </c>
      <c r="R152" s="274">
        <v>8</v>
      </c>
      <c r="S152" s="200"/>
      <c r="T152" s="299"/>
      <c r="U152" s="286"/>
      <c r="V152" s="299"/>
      <c r="W152" s="299"/>
      <c r="X152" s="299"/>
      <c r="Y152" s="299"/>
      <c r="Z152" s="299"/>
      <c r="AA152" s="299"/>
      <c r="AB152" s="299"/>
      <c r="AC152" s="299"/>
      <c r="AD152" s="299"/>
      <c r="AE152" s="299"/>
      <c r="AF152" s="299"/>
      <c r="AG152" s="299"/>
      <c r="AH152" s="299"/>
    </row>
    <row r="153" spans="1:34" ht="15.75" customHeight="1" x14ac:dyDescent="0.25">
      <c r="A153" s="181">
        <v>7</v>
      </c>
      <c r="B153" s="165" t="s">
        <v>18</v>
      </c>
      <c r="C153" s="265">
        <v>4</v>
      </c>
      <c r="D153" s="266">
        <v>1</v>
      </c>
      <c r="E153" s="266">
        <v>4</v>
      </c>
      <c r="F153" s="266">
        <v>1</v>
      </c>
      <c r="G153" s="268">
        <f t="shared" si="36"/>
        <v>10</v>
      </c>
      <c r="H153" s="265">
        <v>5</v>
      </c>
      <c r="I153" s="266">
        <v>0</v>
      </c>
      <c r="J153" s="266">
        <v>5</v>
      </c>
      <c r="K153" s="266">
        <v>1</v>
      </c>
      <c r="L153" s="268">
        <f t="shared" si="37"/>
        <v>11</v>
      </c>
      <c r="M153" s="265">
        <f t="shared" si="38"/>
        <v>9</v>
      </c>
      <c r="N153" s="266">
        <f t="shared" si="39"/>
        <v>1</v>
      </c>
      <c r="O153" s="266">
        <f t="shared" si="40"/>
        <v>9</v>
      </c>
      <c r="P153" s="266">
        <f t="shared" si="41"/>
        <v>2</v>
      </c>
      <c r="Q153" s="268">
        <f t="shared" si="42"/>
        <v>21</v>
      </c>
      <c r="R153" s="274">
        <v>6</v>
      </c>
      <c r="S153" s="200"/>
      <c r="T153" s="200"/>
    </row>
    <row r="154" spans="1:34" ht="15.75" customHeight="1" x14ac:dyDescent="0.25">
      <c r="A154" s="180">
        <v>8</v>
      </c>
      <c r="B154" s="163" t="s">
        <v>19</v>
      </c>
      <c r="C154" s="265">
        <v>6</v>
      </c>
      <c r="D154" s="266">
        <v>1</v>
      </c>
      <c r="E154" s="266">
        <v>2</v>
      </c>
      <c r="F154" s="266">
        <v>2</v>
      </c>
      <c r="G154" s="268">
        <f t="shared" si="36"/>
        <v>11</v>
      </c>
      <c r="H154" s="265">
        <v>6</v>
      </c>
      <c r="I154" s="266">
        <v>2</v>
      </c>
      <c r="J154" s="266">
        <v>2</v>
      </c>
      <c r="K154" s="266">
        <v>0</v>
      </c>
      <c r="L154" s="268">
        <f t="shared" si="37"/>
        <v>10</v>
      </c>
      <c r="M154" s="265">
        <f t="shared" si="38"/>
        <v>12</v>
      </c>
      <c r="N154" s="266">
        <f t="shared" si="39"/>
        <v>3</v>
      </c>
      <c r="O154" s="266">
        <f t="shared" si="40"/>
        <v>4</v>
      </c>
      <c r="P154" s="266">
        <f t="shared" si="41"/>
        <v>2</v>
      </c>
      <c r="Q154" s="268">
        <f t="shared" si="42"/>
        <v>21</v>
      </c>
      <c r="R154" s="274">
        <v>10</v>
      </c>
      <c r="S154" s="200"/>
      <c r="T154" s="299"/>
      <c r="U154" s="286"/>
      <c r="V154" s="299"/>
      <c r="W154" s="299"/>
      <c r="X154" s="299"/>
      <c r="Y154" s="299"/>
      <c r="Z154" s="299"/>
      <c r="AA154" s="299" t="s">
        <v>157</v>
      </c>
      <c r="AB154" s="299"/>
      <c r="AC154" s="299"/>
      <c r="AD154" s="299"/>
      <c r="AE154" s="299"/>
      <c r="AF154" s="299"/>
      <c r="AG154" s="299"/>
      <c r="AH154" s="299"/>
    </row>
    <row r="155" spans="1:34" ht="15.75" customHeight="1" x14ac:dyDescent="0.25">
      <c r="A155" s="180">
        <v>9</v>
      </c>
      <c r="B155" s="163" t="s">
        <v>20</v>
      </c>
      <c r="C155" s="265">
        <v>2</v>
      </c>
      <c r="D155" s="266">
        <v>0</v>
      </c>
      <c r="E155" s="266">
        <v>1</v>
      </c>
      <c r="F155" s="266">
        <v>1</v>
      </c>
      <c r="G155" s="268">
        <f t="shared" si="36"/>
        <v>4</v>
      </c>
      <c r="H155" s="265">
        <v>3</v>
      </c>
      <c r="I155" s="266">
        <v>0</v>
      </c>
      <c r="J155" s="266">
        <v>0</v>
      </c>
      <c r="K155" s="266">
        <v>1</v>
      </c>
      <c r="L155" s="268">
        <f t="shared" si="37"/>
        <v>4</v>
      </c>
      <c r="M155" s="265">
        <f t="shared" si="38"/>
        <v>5</v>
      </c>
      <c r="N155" s="266">
        <f t="shared" si="39"/>
        <v>0</v>
      </c>
      <c r="O155" s="266">
        <f t="shared" si="40"/>
        <v>1</v>
      </c>
      <c r="P155" s="266">
        <f t="shared" si="41"/>
        <v>2</v>
      </c>
      <c r="Q155" s="268">
        <f t="shared" si="42"/>
        <v>8</v>
      </c>
      <c r="R155" s="274">
        <v>8</v>
      </c>
      <c r="S155" s="200"/>
      <c r="T155" s="200"/>
    </row>
    <row r="156" spans="1:34" ht="15.75" customHeight="1" x14ac:dyDescent="0.25">
      <c r="A156" s="180">
        <v>10</v>
      </c>
      <c r="B156" s="163" t="s">
        <v>21</v>
      </c>
      <c r="C156" s="265">
        <f>'[2]MAL T3-2023A.XLS'!$F$670</f>
        <v>9</v>
      </c>
      <c r="D156" s="266">
        <f>'[2]MAL T3-2023A.XLS'!$F$671</f>
        <v>1</v>
      </c>
      <c r="E156" s="266">
        <f>'[2]MAL T3-2023A.XLS'!$F$672</f>
        <v>3</v>
      </c>
      <c r="F156" s="266">
        <f>'[2]MAL T3-2023A.XLS'!$F$673</f>
        <v>2</v>
      </c>
      <c r="G156" s="268">
        <f t="shared" si="36"/>
        <v>15</v>
      </c>
      <c r="H156" s="265">
        <f>'[2]MAL T3-2023A.XLS'!$F$676</f>
        <v>7</v>
      </c>
      <c r="I156" s="266">
        <f>'[2]MAL T3-2023A.XLS'!$F$677</f>
        <v>4</v>
      </c>
      <c r="J156" s="266">
        <f>'[2]MAL T3-2023A.XLS'!$F$678</f>
        <v>3</v>
      </c>
      <c r="K156" s="266">
        <f>'[2]MAL T3-2023A.XLS'!$F$679</f>
        <v>3</v>
      </c>
      <c r="L156" s="268">
        <f t="shared" si="37"/>
        <v>17</v>
      </c>
      <c r="M156" s="265">
        <f t="shared" si="38"/>
        <v>16</v>
      </c>
      <c r="N156" s="266">
        <f t="shared" si="39"/>
        <v>5</v>
      </c>
      <c r="O156" s="266">
        <f t="shared" si="40"/>
        <v>6</v>
      </c>
      <c r="P156" s="266">
        <f t="shared" si="41"/>
        <v>5</v>
      </c>
      <c r="Q156" s="268">
        <f t="shared" si="42"/>
        <v>32</v>
      </c>
      <c r="R156" s="274">
        <v>7</v>
      </c>
      <c r="S156" s="200"/>
      <c r="T156" s="299"/>
      <c r="U156" s="286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</row>
    <row r="157" spans="1:34" ht="15.75" customHeight="1" x14ac:dyDescent="0.25">
      <c r="A157" s="181">
        <v>11</v>
      </c>
      <c r="B157" s="165" t="s">
        <v>22</v>
      </c>
      <c r="C157" s="265">
        <v>19</v>
      </c>
      <c r="D157" s="266">
        <v>0</v>
      </c>
      <c r="E157" s="266">
        <v>1</v>
      </c>
      <c r="F157" s="266">
        <v>0</v>
      </c>
      <c r="G157" s="268">
        <f t="shared" si="36"/>
        <v>20</v>
      </c>
      <c r="H157" s="265">
        <v>4</v>
      </c>
      <c r="I157" s="266">
        <v>0</v>
      </c>
      <c r="J157" s="266">
        <v>2</v>
      </c>
      <c r="K157" s="266">
        <v>6</v>
      </c>
      <c r="L157" s="268">
        <f t="shared" si="37"/>
        <v>12</v>
      </c>
      <c r="M157" s="265">
        <f t="shared" si="38"/>
        <v>23</v>
      </c>
      <c r="N157" s="266">
        <f t="shared" si="39"/>
        <v>0</v>
      </c>
      <c r="O157" s="266">
        <f t="shared" si="40"/>
        <v>3</v>
      </c>
      <c r="P157" s="266">
        <f t="shared" si="41"/>
        <v>6</v>
      </c>
      <c r="Q157" s="268">
        <f t="shared" si="42"/>
        <v>32</v>
      </c>
      <c r="R157" s="274">
        <v>0</v>
      </c>
      <c r="S157" s="200"/>
      <c r="T157" s="200"/>
    </row>
    <row r="158" spans="1:34" ht="15.75" customHeight="1" x14ac:dyDescent="0.25">
      <c r="A158" s="180">
        <v>12</v>
      </c>
      <c r="B158" s="163" t="s">
        <v>23</v>
      </c>
      <c r="C158" s="265">
        <v>5</v>
      </c>
      <c r="D158" s="266">
        <v>0</v>
      </c>
      <c r="E158" s="266">
        <v>3</v>
      </c>
      <c r="F158" s="266">
        <v>5</v>
      </c>
      <c r="G158" s="268">
        <f t="shared" si="36"/>
        <v>13</v>
      </c>
      <c r="H158" s="265">
        <v>6</v>
      </c>
      <c r="I158" s="266">
        <v>0</v>
      </c>
      <c r="J158" s="266">
        <v>1</v>
      </c>
      <c r="K158" s="266">
        <v>6</v>
      </c>
      <c r="L158" s="268">
        <f t="shared" si="37"/>
        <v>13</v>
      </c>
      <c r="M158" s="265">
        <f t="shared" si="38"/>
        <v>11</v>
      </c>
      <c r="N158" s="266">
        <f t="shared" si="39"/>
        <v>0</v>
      </c>
      <c r="O158" s="266">
        <f t="shared" si="40"/>
        <v>4</v>
      </c>
      <c r="P158" s="266">
        <f t="shared" si="41"/>
        <v>11</v>
      </c>
      <c r="Q158" s="268">
        <f t="shared" si="42"/>
        <v>26</v>
      </c>
      <c r="R158" s="274">
        <v>11</v>
      </c>
      <c r="S158" s="200"/>
      <c r="T158" s="200"/>
    </row>
    <row r="159" spans="1:34" ht="15.75" customHeight="1" x14ac:dyDescent="0.25">
      <c r="A159" s="180">
        <v>13</v>
      </c>
      <c r="B159" s="163" t="s">
        <v>24</v>
      </c>
      <c r="C159" s="265">
        <v>11</v>
      </c>
      <c r="D159" s="266">
        <v>0</v>
      </c>
      <c r="E159" s="266">
        <v>3</v>
      </c>
      <c r="F159" s="266">
        <v>1</v>
      </c>
      <c r="G159" s="268">
        <f t="shared" si="36"/>
        <v>15</v>
      </c>
      <c r="H159" s="265">
        <v>9</v>
      </c>
      <c r="I159" s="266">
        <v>0</v>
      </c>
      <c r="J159" s="266">
        <v>1</v>
      </c>
      <c r="K159" s="266">
        <v>2</v>
      </c>
      <c r="L159" s="268">
        <f t="shared" si="37"/>
        <v>12</v>
      </c>
      <c r="M159" s="265">
        <f t="shared" si="38"/>
        <v>20</v>
      </c>
      <c r="N159" s="266">
        <f t="shared" si="39"/>
        <v>0</v>
      </c>
      <c r="O159" s="266">
        <f t="shared" si="40"/>
        <v>4</v>
      </c>
      <c r="P159" s="266">
        <f t="shared" si="41"/>
        <v>3</v>
      </c>
      <c r="Q159" s="268">
        <f t="shared" si="42"/>
        <v>27</v>
      </c>
      <c r="R159" s="274">
        <v>4</v>
      </c>
      <c r="S159" s="200"/>
      <c r="T159" s="200"/>
    </row>
    <row r="160" spans="1:34" ht="15.75" customHeight="1" x14ac:dyDescent="0.25">
      <c r="A160" s="180">
        <v>14</v>
      </c>
      <c r="B160" s="163" t="s">
        <v>25</v>
      </c>
      <c r="C160" s="265">
        <v>9</v>
      </c>
      <c r="D160" s="266">
        <v>1</v>
      </c>
      <c r="E160" s="266">
        <v>3</v>
      </c>
      <c r="F160" s="266">
        <v>1</v>
      </c>
      <c r="G160" s="268">
        <f t="shared" si="36"/>
        <v>14</v>
      </c>
      <c r="H160" s="265">
        <v>2</v>
      </c>
      <c r="I160" s="266">
        <v>1</v>
      </c>
      <c r="J160" s="266">
        <v>2</v>
      </c>
      <c r="K160" s="266">
        <v>4</v>
      </c>
      <c r="L160" s="268">
        <f t="shared" si="37"/>
        <v>9</v>
      </c>
      <c r="M160" s="265">
        <f t="shared" si="38"/>
        <v>11</v>
      </c>
      <c r="N160" s="266">
        <f t="shared" si="39"/>
        <v>2</v>
      </c>
      <c r="O160" s="266">
        <f t="shared" si="40"/>
        <v>5</v>
      </c>
      <c r="P160" s="266">
        <f t="shared" si="41"/>
        <v>5</v>
      </c>
      <c r="Q160" s="268">
        <f t="shared" si="42"/>
        <v>23</v>
      </c>
      <c r="R160" s="274">
        <v>3</v>
      </c>
      <c r="S160" s="200"/>
      <c r="T160" s="200"/>
    </row>
    <row r="161" spans="1:21" ht="34.5" customHeight="1" thickBot="1" x14ac:dyDescent="0.3">
      <c r="A161" s="182">
        <v>15</v>
      </c>
      <c r="B161" s="166" t="s">
        <v>26</v>
      </c>
      <c r="C161" s="242">
        <v>3</v>
      </c>
      <c r="D161" s="275">
        <v>0</v>
      </c>
      <c r="E161" s="275">
        <v>0</v>
      </c>
      <c r="F161" s="275">
        <v>2</v>
      </c>
      <c r="G161" s="276">
        <f t="shared" si="36"/>
        <v>5</v>
      </c>
      <c r="H161" s="242">
        <v>2</v>
      </c>
      <c r="I161" s="275">
        <v>0</v>
      </c>
      <c r="J161" s="275">
        <v>2</v>
      </c>
      <c r="K161" s="275">
        <v>1</v>
      </c>
      <c r="L161" s="276">
        <f t="shared" si="37"/>
        <v>5</v>
      </c>
      <c r="M161" s="242">
        <f t="shared" si="38"/>
        <v>5</v>
      </c>
      <c r="N161" s="275">
        <f t="shared" si="39"/>
        <v>0</v>
      </c>
      <c r="O161" s="275">
        <f t="shared" si="40"/>
        <v>2</v>
      </c>
      <c r="P161" s="275">
        <f t="shared" si="41"/>
        <v>3</v>
      </c>
      <c r="Q161" s="276">
        <f t="shared" si="42"/>
        <v>10</v>
      </c>
      <c r="R161" s="277">
        <v>0</v>
      </c>
      <c r="S161" s="200"/>
      <c r="T161" s="200"/>
    </row>
    <row r="162" spans="1:21" s="184" customFormat="1" ht="22.5" customHeight="1" x14ac:dyDescent="0.25">
      <c r="A162" s="225"/>
      <c r="B162" s="226" t="s">
        <v>593</v>
      </c>
      <c r="C162" s="227">
        <f t="shared" ref="C162:R162" si="43">SUM(C147:C161)</f>
        <v>130</v>
      </c>
      <c r="D162" s="228">
        <f t="shared" si="43"/>
        <v>6</v>
      </c>
      <c r="E162" s="228">
        <f t="shared" si="43"/>
        <v>23</v>
      </c>
      <c r="F162" s="228">
        <f t="shared" si="43"/>
        <v>54</v>
      </c>
      <c r="G162" s="229">
        <f t="shared" si="43"/>
        <v>213</v>
      </c>
      <c r="H162" s="227">
        <f t="shared" si="43"/>
        <v>121</v>
      </c>
      <c r="I162" s="228">
        <f t="shared" si="43"/>
        <v>12</v>
      </c>
      <c r="J162" s="228">
        <f t="shared" si="43"/>
        <v>22</v>
      </c>
      <c r="K162" s="228">
        <f t="shared" si="43"/>
        <v>35</v>
      </c>
      <c r="L162" s="229">
        <f t="shared" si="43"/>
        <v>190</v>
      </c>
      <c r="M162" s="227">
        <f t="shared" si="43"/>
        <v>251</v>
      </c>
      <c r="N162" s="228">
        <f t="shared" si="43"/>
        <v>18</v>
      </c>
      <c r="O162" s="228">
        <f t="shared" si="43"/>
        <v>45</v>
      </c>
      <c r="P162" s="228">
        <f t="shared" si="43"/>
        <v>89</v>
      </c>
      <c r="Q162" s="229">
        <f t="shared" si="43"/>
        <v>403</v>
      </c>
      <c r="R162" s="230">
        <f t="shared" si="43"/>
        <v>122</v>
      </c>
      <c r="S162" s="231"/>
      <c r="T162" s="231"/>
      <c r="U162" s="184" t="s">
        <v>13</v>
      </c>
    </row>
    <row r="163" spans="1:21" ht="15.75" customHeight="1" x14ac:dyDescent="0.25">
      <c r="A163" s="162"/>
      <c r="B163" s="163" t="s">
        <v>60</v>
      </c>
      <c r="C163" s="265">
        <v>113</v>
      </c>
      <c r="D163" s="266">
        <v>8</v>
      </c>
      <c r="E163" s="266">
        <v>19</v>
      </c>
      <c r="F163" s="266">
        <v>39</v>
      </c>
      <c r="G163" s="268">
        <v>179</v>
      </c>
      <c r="H163" s="265">
        <v>116</v>
      </c>
      <c r="I163" s="266">
        <v>12</v>
      </c>
      <c r="J163" s="266">
        <v>14</v>
      </c>
      <c r="K163" s="266">
        <v>35</v>
      </c>
      <c r="L163" s="267">
        <v>177</v>
      </c>
      <c r="M163" s="265">
        <v>229</v>
      </c>
      <c r="N163" s="266">
        <v>20</v>
      </c>
      <c r="O163" s="266">
        <v>33</v>
      </c>
      <c r="P163" s="266">
        <v>74</v>
      </c>
      <c r="Q163" s="268">
        <v>356</v>
      </c>
      <c r="R163" s="360">
        <v>118</v>
      </c>
      <c r="S163" s="200"/>
      <c r="T163" s="231"/>
      <c r="U163" s="154" t="s">
        <v>13</v>
      </c>
    </row>
    <row r="164" spans="1:21" ht="15.75" customHeight="1" x14ac:dyDescent="0.25">
      <c r="A164" s="162"/>
      <c r="B164" s="163" t="s">
        <v>61</v>
      </c>
      <c r="C164" s="265">
        <v>120</v>
      </c>
      <c r="D164" s="266">
        <v>4</v>
      </c>
      <c r="E164" s="266">
        <v>17</v>
      </c>
      <c r="F164" s="266">
        <v>31</v>
      </c>
      <c r="G164" s="268">
        <v>172</v>
      </c>
      <c r="H164" s="265">
        <v>132</v>
      </c>
      <c r="I164" s="266">
        <v>13</v>
      </c>
      <c r="J164" s="266">
        <v>17</v>
      </c>
      <c r="K164" s="266">
        <v>30</v>
      </c>
      <c r="L164" s="267">
        <v>192</v>
      </c>
      <c r="M164" s="265">
        <v>252</v>
      </c>
      <c r="N164" s="266">
        <v>17</v>
      </c>
      <c r="O164" s="266">
        <v>34</v>
      </c>
      <c r="P164" s="266">
        <v>61</v>
      </c>
      <c r="Q164" s="268">
        <v>364</v>
      </c>
      <c r="R164" s="360">
        <v>124</v>
      </c>
      <c r="S164" s="200"/>
      <c r="T164" s="231"/>
      <c r="U164" s="154" t="s">
        <v>13</v>
      </c>
    </row>
    <row r="165" spans="1:21" ht="15.75" customHeight="1" x14ac:dyDescent="0.25">
      <c r="A165" s="162"/>
      <c r="B165" s="163" t="s">
        <v>62</v>
      </c>
      <c r="C165" s="265">
        <v>143</v>
      </c>
      <c r="D165" s="266">
        <v>4</v>
      </c>
      <c r="E165" s="266">
        <v>13</v>
      </c>
      <c r="F165" s="266">
        <v>28</v>
      </c>
      <c r="G165" s="268">
        <v>188</v>
      </c>
      <c r="H165" s="265">
        <v>125</v>
      </c>
      <c r="I165" s="266">
        <v>7</v>
      </c>
      <c r="J165" s="266">
        <v>16</v>
      </c>
      <c r="K165" s="266">
        <v>28</v>
      </c>
      <c r="L165" s="267">
        <v>176</v>
      </c>
      <c r="M165" s="265">
        <v>268</v>
      </c>
      <c r="N165" s="266">
        <v>11</v>
      </c>
      <c r="O165" s="266">
        <v>29</v>
      </c>
      <c r="P165" s="266">
        <v>56</v>
      </c>
      <c r="Q165" s="268">
        <v>364</v>
      </c>
      <c r="R165" s="360">
        <v>128</v>
      </c>
      <c r="S165" s="200"/>
      <c r="T165" s="231"/>
      <c r="U165" s="154" t="s">
        <v>13</v>
      </c>
    </row>
    <row r="166" spans="1:21" ht="15.75" customHeight="1" x14ac:dyDescent="0.25">
      <c r="A166" s="162"/>
      <c r="B166" s="163" t="s">
        <v>63</v>
      </c>
      <c r="C166" s="265">
        <v>151</v>
      </c>
      <c r="D166" s="266">
        <v>6</v>
      </c>
      <c r="E166" s="266">
        <v>10</v>
      </c>
      <c r="F166" s="266">
        <v>25</v>
      </c>
      <c r="G166" s="268">
        <v>192</v>
      </c>
      <c r="H166" s="265">
        <v>126</v>
      </c>
      <c r="I166" s="266">
        <v>11</v>
      </c>
      <c r="J166" s="266">
        <v>20</v>
      </c>
      <c r="K166" s="266">
        <v>25</v>
      </c>
      <c r="L166" s="267">
        <v>182</v>
      </c>
      <c r="M166" s="265">
        <v>277</v>
      </c>
      <c r="N166" s="266">
        <v>17</v>
      </c>
      <c r="O166" s="266">
        <v>30</v>
      </c>
      <c r="P166" s="266">
        <v>50</v>
      </c>
      <c r="Q166" s="268">
        <v>374</v>
      </c>
      <c r="R166" s="360">
        <v>108</v>
      </c>
      <c r="S166" s="200"/>
      <c r="T166" s="231"/>
      <c r="U166" s="154" t="s">
        <v>13</v>
      </c>
    </row>
    <row r="167" spans="1:21" ht="15.75" customHeight="1" x14ac:dyDescent="0.25">
      <c r="A167" s="162"/>
      <c r="B167" s="163" t="s">
        <v>64</v>
      </c>
      <c r="C167" s="265">
        <v>132</v>
      </c>
      <c r="D167" s="266">
        <v>9</v>
      </c>
      <c r="E167" s="266">
        <v>18</v>
      </c>
      <c r="F167" s="266">
        <v>25</v>
      </c>
      <c r="G167" s="268">
        <v>184</v>
      </c>
      <c r="H167" s="265">
        <v>87</v>
      </c>
      <c r="I167" s="266">
        <v>8</v>
      </c>
      <c r="J167" s="266">
        <v>20</v>
      </c>
      <c r="K167" s="266">
        <v>21</v>
      </c>
      <c r="L167" s="267">
        <v>136</v>
      </c>
      <c r="M167" s="265">
        <v>219</v>
      </c>
      <c r="N167" s="266">
        <v>17</v>
      </c>
      <c r="O167" s="266">
        <v>38</v>
      </c>
      <c r="P167" s="266">
        <v>46</v>
      </c>
      <c r="Q167" s="268">
        <v>320</v>
      </c>
      <c r="R167" s="360">
        <v>96</v>
      </c>
      <c r="S167" s="200"/>
      <c r="T167" s="231"/>
    </row>
    <row r="168" spans="1:21" ht="15.75" customHeight="1" x14ac:dyDescent="0.25">
      <c r="A168" s="162"/>
      <c r="B168" s="163" t="s">
        <v>65</v>
      </c>
      <c r="C168" s="265">
        <v>135</v>
      </c>
      <c r="D168" s="266">
        <v>11</v>
      </c>
      <c r="E168" s="266">
        <v>20</v>
      </c>
      <c r="F168" s="266">
        <v>18</v>
      </c>
      <c r="G168" s="268">
        <v>184</v>
      </c>
      <c r="H168" s="265">
        <v>122</v>
      </c>
      <c r="I168" s="266">
        <v>14</v>
      </c>
      <c r="J168" s="266">
        <v>16</v>
      </c>
      <c r="K168" s="266">
        <v>18</v>
      </c>
      <c r="L168" s="267">
        <v>170</v>
      </c>
      <c r="M168" s="265">
        <v>257</v>
      </c>
      <c r="N168" s="266">
        <v>25</v>
      </c>
      <c r="O168" s="266">
        <v>36</v>
      </c>
      <c r="P168" s="266">
        <v>36</v>
      </c>
      <c r="Q168" s="268">
        <v>354</v>
      </c>
      <c r="R168" s="360">
        <v>93</v>
      </c>
      <c r="S168" s="200"/>
      <c r="T168" s="231"/>
      <c r="U168" s="154" t="s">
        <v>13</v>
      </c>
    </row>
    <row r="169" spans="1:21" ht="15.75" customHeight="1" x14ac:dyDescent="0.25">
      <c r="A169" s="162"/>
      <c r="B169" s="163" t="s">
        <v>66</v>
      </c>
      <c r="C169" s="265">
        <v>128</v>
      </c>
      <c r="D169" s="266">
        <v>12</v>
      </c>
      <c r="E169" s="266">
        <v>17</v>
      </c>
      <c r="F169" s="266">
        <v>18</v>
      </c>
      <c r="G169" s="268">
        <v>175</v>
      </c>
      <c r="H169" s="265">
        <v>115</v>
      </c>
      <c r="I169" s="266">
        <v>12</v>
      </c>
      <c r="J169" s="266">
        <v>14</v>
      </c>
      <c r="K169" s="266">
        <v>9</v>
      </c>
      <c r="L169" s="267">
        <v>150</v>
      </c>
      <c r="M169" s="265">
        <v>243</v>
      </c>
      <c r="N169" s="266">
        <v>24</v>
      </c>
      <c r="O169" s="266">
        <v>31</v>
      </c>
      <c r="P169" s="266">
        <v>27</v>
      </c>
      <c r="Q169" s="268">
        <v>325</v>
      </c>
      <c r="R169" s="360">
        <v>102</v>
      </c>
      <c r="S169" s="200"/>
      <c r="T169" s="231"/>
      <c r="U169" s="154" t="s">
        <v>13</v>
      </c>
    </row>
    <row r="170" spans="1:21" ht="15.75" customHeight="1" x14ac:dyDescent="0.25">
      <c r="A170" s="162"/>
      <c r="B170" s="163" t="s">
        <v>67</v>
      </c>
      <c r="C170" s="265">
        <v>131</v>
      </c>
      <c r="D170" s="266">
        <v>16</v>
      </c>
      <c r="E170" s="266">
        <v>18</v>
      </c>
      <c r="F170" s="266">
        <v>16</v>
      </c>
      <c r="G170" s="268">
        <v>181</v>
      </c>
      <c r="H170" s="265">
        <v>118</v>
      </c>
      <c r="I170" s="266">
        <v>13</v>
      </c>
      <c r="J170" s="266">
        <v>13</v>
      </c>
      <c r="K170" s="266">
        <v>8</v>
      </c>
      <c r="L170" s="267">
        <v>152</v>
      </c>
      <c r="M170" s="265">
        <v>249</v>
      </c>
      <c r="N170" s="266">
        <v>29</v>
      </c>
      <c r="O170" s="266">
        <v>31</v>
      </c>
      <c r="P170" s="266">
        <v>24</v>
      </c>
      <c r="Q170" s="268">
        <v>333</v>
      </c>
      <c r="R170" s="360">
        <v>90</v>
      </c>
      <c r="S170" s="200"/>
      <c r="T170" s="200"/>
    </row>
    <row r="171" spans="1:21" ht="15.75" customHeight="1" x14ac:dyDescent="0.25">
      <c r="A171" s="162"/>
      <c r="B171" s="163" t="s">
        <v>293</v>
      </c>
      <c r="C171" s="265">
        <v>124</v>
      </c>
      <c r="D171" s="266">
        <v>15</v>
      </c>
      <c r="E171" s="266">
        <v>19</v>
      </c>
      <c r="F171" s="266">
        <v>9</v>
      </c>
      <c r="G171" s="268">
        <v>167</v>
      </c>
      <c r="H171" s="265">
        <v>120</v>
      </c>
      <c r="I171" s="266">
        <v>13</v>
      </c>
      <c r="J171" s="266">
        <v>16</v>
      </c>
      <c r="K171" s="266">
        <v>8</v>
      </c>
      <c r="L171" s="267">
        <v>157</v>
      </c>
      <c r="M171" s="265">
        <v>244</v>
      </c>
      <c r="N171" s="266">
        <v>28</v>
      </c>
      <c r="O171" s="266">
        <v>35</v>
      </c>
      <c r="P171" s="266">
        <v>17</v>
      </c>
      <c r="Q171" s="268">
        <v>324</v>
      </c>
      <c r="R171" s="360">
        <v>94</v>
      </c>
      <c r="S171" s="200"/>
      <c r="T171" s="200"/>
    </row>
    <row r="172" spans="1:21" ht="15.75" customHeight="1" thickBot="1" x14ac:dyDescent="0.3">
      <c r="A172" s="240"/>
      <c r="B172" s="241" t="s">
        <v>294</v>
      </c>
      <c r="C172" s="242">
        <v>132</v>
      </c>
      <c r="D172" s="275">
        <v>14</v>
      </c>
      <c r="E172" s="275">
        <v>19</v>
      </c>
      <c r="F172" s="275">
        <v>11</v>
      </c>
      <c r="G172" s="276">
        <v>176</v>
      </c>
      <c r="H172" s="242">
        <v>129</v>
      </c>
      <c r="I172" s="275">
        <v>16</v>
      </c>
      <c r="J172" s="275">
        <v>14</v>
      </c>
      <c r="K172" s="275">
        <v>8</v>
      </c>
      <c r="L172" s="531">
        <v>167</v>
      </c>
      <c r="M172" s="242">
        <v>261</v>
      </c>
      <c r="N172" s="275">
        <v>30</v>
      </c>
      <c r="O172" s="275">
        <v>33</v>
      </c>
      <c r="P172" s="275">
        <v>19</v>
      </c>
      <c r="Q172" s="276">
        <v>343</v>
      </c>
      <c r="R172" s="361">
        <v>90</v>
      </c>
      <c r="S172" s="200"/>
      <c r="T172" s="200"/>
    </row>
    <row r="173" spans="1:21" ht="15.75" customHeight="1" x14ac:dyDescent="0.25">
      <c r="A173" s="155" t="s">
        <v>374</v>
      </c>
    </row>
    <row r="175" spans="1:21" s="156" customFormat="1" ht="30.75" customHeight="1" thickBot="1" x14ac:dyDescent="0.3">
      <c r="A175" s="127" t="s">
        <v>379</v>
      </c>
    </row>
    <row r="176" spans="1:21" s="158" customFormat="1" ht="24.75" customHeight="1" thickBot="1" x14ac:dyDescent="0.3">
      <c r="A176" s="175"/>
      <c r="B176" s="176"/>
      <c r="C176" s="1713" t="s">
        <v>360</v>
      </c>
      <c r="D176" s="1714"/>
      <c r="E176" s="1714"/>
      <c r="F176" s="1714"/>
      <c r="G176" s="1715"/>
      <c r="H176" s="1713" t="s">
        <v>361</v>
      </c>
      <c r="I176" s="1714"/>
      <c r="J176" s="1714"/>
      <c r="K176" s="1714"/>
      <c r="L176" s="1715"/>
      <c r="M176" s="1713" t="s">
        <v>362</v>
      </c>
      <c r="N176" s="1714"/>
      <c r="O176" s="1714"/>
      <c r="P176" s="1714"/>
      <c r="Q176" s="1714"/>
      <c r="R176" s="1715"/>
    </row>
    <row r="177" spans="1:34" s="158" customFormat="1" ht="80.25" customHeight="1" thickBot="1" x14ac:dyDescent="0.3">
      <c r="A177" s="177" t="s">
        <v>51</v>
      </c>
      <c r="B177" s="159" t="s">
        <v>5</v>
      </c>
      <c r="C177" s="190" t="s">
        <v>363</v>
      </c>
      <c r="D177" s="188" t="s">
        <v>364</v>
      </c>
      <c r="E177" s="188" t="s">
        <v>365</v>
      </c>
      <c r="F177" s="188" t="s">
        <v>366</v>
      </c>
      <c r="G177" s="206" t="s">
        <v>367</v>
      </c>
      <c r="H177" s="198" t="s">
        <v>363</v>
      </c>
      <c r="I177" s="188" t="s">
        <v>364</v>
      </c>
      <c r="J177" s="188" t="s">
        <v>365</v>
      </c>
      <c r="K177" s="188" t="s">
        <v>366</v>
      </c>
      <c r="L177" s="206" t="s">
        <v>228</v>
      </c>
      <c r="M177" s="198" t="s">
        <v>363</v>
      </c>
      <c r="N177" s="188" t="s">
        <v>364</v>
      </c>
      <c r="O177" s="188" t="s">
        <v>365</v>
      </c>
      <c r="P177" s="188" t="s">
        <v>366</v>
      </c>
      <c r="Q177" s="206" t="s">
        <v>228</v>
      </c>
      <c r="R177" s="284" t="s">
        <v>368</v>
      </c>
      <c r="Y177" s="158" t="s">
        <v>13</v>
      </c>
    </row>
    <row r="178" spans="1:34" ht="17.25" customHeight="1" x14ac:dyDescent="0.25">
      <c r="A178" s="179">
        <v>1</v>
      </c>
      <c r="B178" s="161" t="s">
        <v>11</v>
      </c>
      <c r="C178" s="262">
        <v>10</v>
      </c>
      <c r="D178" s="263">
        <v>0</v>
      </c>
      <c r="E178" s="263">
        <v>0</v>
      </c>
      <c r="F178" s="263">
        <v>1</v>
      </c>
      <c r="G178" s="264">
        <f t="shared" ref="G178:G192" si="44">SUM(C178:F178)</f>
        <v>11</v>
      </c>
      <c r="H178" s="262">
        <v>22</v>
      </c>
      <c r="I178" s="263">
        <v>1</v>
      </c>
      <c r="J178" s="263">
        <v>0</v>
      </c>
      <c r="K178" s="263">
        <v>1</v>
      </c>
      <c r="L178" s="264">
        <f t="shared" ref="L178:L192" si="45">SUM(H178:K178)</f>
        <v>24</v>
      </c>
      <c r="M178" s="262">
        <f t="shared" ref="M178:M192" si="46">C178+H178</f>
        <v>32</v>
      </c>
      <c r="N178" s="263">
        <f t="shared" ref="N178:N192" si="47">D178+I178</f>
        <v>1</v>
      </c>
      <c r="O178" s="263">
        <f t="shared" ref="O178:O192" si="48">E178+J178</f>
        <v>0</v>
      </c>
      <c r="P178" s="263">
        <f t="shared" ref="P178:P192" si="49">F178+K178</f>
        <v>2</v>
      </c>
      <c r="Q178" s="264">
        <f t="shared" ref="Q178:Q192" si="50">SUM(M178:P178)</f>
        <v>35</v>
      </c>
      <c r="R178" s="273">
        <v>31</v>
      </c>
      <c r="S178" s="200"/>
      <c r="T178" s="285"/>
    </row>
    <row r="179" spans="1:34" ht="15.75" customHeight="1" x14ac:dyDescent="0.25">
      <c r="A179" s="180">
        <v>2</v>
      </c>
      <c r="B179" s="163" t="s">
        <v>12</v>
      </c>
      <c r="C179" s="265">
        <v>14</v>
      </c>
      <c r="D179" s="266">
        <v>0</v>
      </c>
      <c r="E179" s="266">
        <v>0</v>
      </c>
      <c r="F179" s="266">
        <v>2</v>
      </c>
      <c r="G179" s="268">
        <f t="shared" si="44"/>
        <v>16</v>
      </c>
      <c r="H179" s="265">
        <v>14</v>
      </c>
      <c r="I179" s="266">
        <v>0</v>
      </c>
      <c r="J179" s="266">
        <v>0</v>
      </c>
      <c r="K179" s="266">
        <v>1</v>
      </c>
      <c r="L179" s="268">
        <f t="shared" si="45"/>
        <v>15</v>
      </c>
      <c r="M179" s="265">
        <f t="shared" si="46"/>
        <v>28</v>
      </c>
      <c r="N179" s="266" t="s">
        <v>13</v>
      </c>
      <c r="O179" s="266">
        <f t="shared" si="48"/>
        <v>0</v>
      </c>
      <c r="P179" s="266">
        <f t="shared" si="49"/>
        <v>3</v>
      </c>
      <c r="Q179" s="268">
        <f t="shared" si="50"/>
        <v>31</v>
      </c>
      <c r="R179" s="274">
        <v>20</v>
      </c>
      <c r="S179" s="200"/>
      <c r="T179" s="200"/>
    </row>
    <row r="180" spans="1:34" ht="15.75" customHeight="1" x14ac:dyDescent="0.25">
      <c r="A180" s="180">
        <v>3</v>
      </c>
      <c r="B180" s="163" t="s">
        <v>14</v>
      </c>
      <c r="C180" s="265">
        <v>31</v>
      </c>
      <c r="D180" s="266">
        <v>0</v>
      </c>
      <c r="E180" s="266">
        <v>1</v>
      </c>
      <c r="F180" s="266">
        <v>5</v>
      </c>
      <c r="G180" s="268">
        <f t="shared" si="44"/>
        <v>37</v>
      </c>
      <c r="H180" s="265">
        <v>27</v>
      </c>
      <c r="I180" s="266">
        <v>0</v>
      </c>
      <c r="J180" s="266">
        <v>0</v>
      </c>
      <c r="K180" s="266">
        <v>0</v>
      </c>
      <c r="L180" s="268">
        <f t="shared" si="45"/>
        <v>27</v>
      </c>
      <c r="M180" s="265">
        <f t="shared" si="46"/>
        <v>58</v>
      </c>
      <c r="N180" s="266">
        <f t="shared" si="47"/>
        <v>0</v>
      </c>
      <c r="O180" s="266">
        <f t="shared" si="48"/>
        <v>1</v>
      </c>
      <c r="P180" s="266">
        <f t="shared" si="49"/>
        <v>5</v>
      </c>
      <c r="Q180" s="268">
        <f t="shared" si="50"/>
        <v>64</v>
      </c>
      <c r="R180" s="274">
        <v>22</v>
      </c>
      <c r="S180" s="200"/>
      <c r="T180" s="299"/>
      <c r="U180" s="286"/>
      <c r="V180" s="299"/>
      <c r="W180" s="299"/>
      <c r="X180" s="299"/>
      <c r="Y180" s="299"/>
      <c r="Z180" s="299"/>
      <c r="AA180" s="299"/>
      <c r="AB180" s="299"/>
      <c r="AC180" s="299"/>
      <c r="AD180" s="299"/>
      <c r="AE180" s="299"/>
      <c r="AF180" s="299"/>
      <c r="AG180" s="299"/>
      <c r="AH180" s="299"/>
    </row>
    <row r="181" spans="1:34" ht="15.75" customHeight="1" x14ac:dyDescent="0.25">
      <c r="A181" s="180">
        <v>4</v>
      </c>
      <c r="B181" s="163" t="s">
        <v>15</v>
      </c>
      <c r="C181" s="265">
        <v>5</v>
      </c>
      <c r="D181" s="266">
        <v>0</v>
      </c>
      <c r="E181" s="266">
        <v>0</v>
      </c>
      <c r="F181" s="266">
        <v>5</v>
      </c>
      <c r="G181" s="268">
        <f t="shared" si="44"/>
        <v>10</v>
      </c>
      <c r="H181" s="265">
        <v>7</v>
      </c>
      <c r="I181" s="266">
        <v>0</v>
      </c>
      <c r="J181" s="266">
        <v>0</v>
      </c>
      <c r="K181" s="266">
        <v>1</v>
      </c>
      <c r="L181" s="268">
        <f t="shared" si="45"/>
        <v>8</v>
      </c>
      <c r="M181" s="265">
        <f t="shared" si="46"/>
        <v>12</v>
      </c>
      <c r="N181" s="266">
        <f t="shared" si="47"/>
        <v>0</v>
      </c>
      <c r="O181" s="266">
        <f t="shared" si="48"/>
        <v>0</v>
      </c>
      <c r="P181" s="266">
        <f t="shared" si="49"/>
        <v>6</v>
      </c>
      <c r="Q181" s="268">
        <f t="shared" si="50"/>
        <v>18</v>
      </c>
      <c r="R181" s="274">
        <v>9</v>
      </c>
      <c r="S181" s="200"/>
      <c r="T181" s="299"/>
      <c r="U181" s="286"/>
      <c r="V181" s="299"/>
      <c r="W181" s="299"/>
      <c r="X181" s="299"/>
      <c r="Y181" s="299"/>
      <c r="Z181" s="299"/>
      <c r="AA181" s="299"/>
      <c r="AB181" s="299"/>
      <c r="AC181" s="299"/>
      <c r="AD181" s="299"/>
      <c r="AE181" s="299"/>
      <c r="AF181" s="299"/>
      <c r="AG181" s="299"/>
      <c r="AH181" s="299"/>
    </row>
    <row r="182" spans="1:34" ht="15.75" customHeight="1" x14ac:dyDescent="0.25">
      <c r="A182" s="180">
        <v>5</v>
      </c>
      <c r="B182" s="163" t="s">
        <v>16</v>
      </c>
      <c r="C182" s="265">
        <v>7</v>
      </c>
      <c r="D182" s="266">
        <v>0</v>
      </c>
      <c r="E182" s="266">
        <v>0</v>
      </c>
      <c r="F182" s="266">
        <v>0</v>
      </c>
      <c r="G182" s="268">
        <f t="shared" si="44"/>
        <v>7</v>
      </c>
      <c r="H182" s="265">
        <v>3</v>
      </c>
      <c r="I182" s="266">
        <v>0</v>
      </c>
      <c r="J182" s="266">
        <v>0</v>
      </c>
      <c r="K182" s="266">
        <v>0</v>
      </c>
      <c r="L182" s="268">
        <f t="shared" si="45"/>
        <v>3</v>
      </c>
      <c r="M182" s="265">
        <f t="shared" si="46"/>
        <v>10</v>
      </c>
      <c r="N182" s="266">
        <f t="shared" si="47"/>
        <v>0</v>
      </c>
      <c r="O182" s="266">
        <f t="shared" si="48"/>
        <v>0</v>
      </c>
      <c r="P182" s="266">
        <f t="shared" si="49"/>
        <v>0</v>
      </c>
      <c r="Q182" s="268">
        <f t="shared" si="50"/>
        <v>10</v>
      </c>
      <c r="R182" s="274">
        <v>1</v>
      </c>
      <c r="S182" s="200"/>
      <c r="T182" s="299"/>
      <c r="U182" s="286"/>
      <c r="V182" s="299"/>
      <c r="W182" s="299"/>
      <c r="X182" s="299"/>
      <c r="Y182" s="299"/>
      <c r="Z182" s="299"/>
      <c r="AA182" s="299"/>
      <c r="AB182" s="299"/>
      <c r="AC182" s="299"/>
      <c r="AD182" s="299"/>
      <c r="AE182" s="299"/>
      <c r="AF182" s="299"/>
      <c r="AG182" s="299"/>
      <c r="AH182" s="299"/>
    </row>
    <row r="183" spans="1:34" ht="18.75" customHeight="1" x14ac:dyDescent="0.25">
      <c r="A183" s="181">
        <v>6</v>
      </c>
      <c r="B183" s="165" t="s">
        <v>17</v>
      </c>
      <c r="C183" s="265">
        <v>2</v>
      </c>
      <c r="D183" s="266">
        <v>0</v>
      </c>
      <c r="E183" s="266">
        <v>0</v>
      </c>
      <c r="F183" s="266">
        <v>0</v>
      </c>
      <c r="G183" s="268">
        <f t="shared" si="44"/>
        <v>2</v>
      </c>
      <c r="H183" s="265">
        <v>4</v>
      </c>
      <c r="I183" s="266">
        <v>0</v>
      </c>
      <c r="J183" s="266">
        <v>1</v>
      </c>
      <c r="K183" s="266">
        <v>0</v>
      </c>
      <c r="L183" s="268">
        <f t="shared" si="45"/>
        <v>5</v>
      </c>
      <c r="M183" s="265">
        <f t="shared" si="46"/>
        <v>6</v>
      </c>
      <c r="N183" s="266">
        <f t="shared" si="47"/>
        <v>0</v>
      </c>
      <c r="O183" s="266">
        <f t="shared" si="48"/>
        <v>1</v>
      </c>
      <c r="P183" s="266">
        <f t="shared" si="49"/>
        <v>0</v>
      </c>
      <c r="Q183" s="268">
        <f t="shared" si="50"/>
        <v>7</v>
      </c>
      <c r="R183" s="274">
        <v>6</v>
      </c>
      <c r="S183" s="200"/>
      <c r="T183" s="299"/>
      <c r="U183" s="286"/>
      <c r="V183" s="299"/>
      <c r="W183" s="299"/>
      <c r="X183" s="299"/>
      <c r="Y183" s="299"/>
      <c r="Z183" s="299"/>
      <c r="AA183" s="299"/>
      <c r="AB183" s="299"/>
      <c r="AC183" s="299"/>
      <c r="AD183" s="299"/>
      <c r="AE183" s="299"/>
      <c r="AF183" s="299"/>
      <c r="AG183" s="299"/>
      <c r="AH183" s="299"/>
    </row>
    <row r="184" spans="1:34" ht="15.75" customHeight="1" x14ac:dyDescent="0.25">
      <c r="A184" s="181">
        <v>7</v>
      </c>
      <c r="B184" s="165" t="s">
        <v>18</v>
      </c>
      <c r="C184" s="265">
        <v>6</v>
      </c>
      <c r="D184" s="266">
        <v>0</v>
      </c>
      <c r="E184" s="266">
        <v>0</v>
      </c>
      <c r="F184" s="266">
        <v>0</v>
      </c>
      <c r="G184" s="268">
        <f t="shared" si="44"/>
        <v>6</v>
      </c>
      <c r="H184" s="265">
        <v>15</v>
      </c>
      <c r="I184" s="266">
        <v>0</v>
      </c>
      <c r="J184" s="266">
        <v>2</v>
      </c>
      <c r="K184" s="266">
        <v>0</v>
      </c>
      <c r="L184" s="268">
        <f t="shared" si="45"/>
        <v>17</v>
      </c>
      <c r="M184" s="265">
        <f t="shared" si="46"/>
        <v>21</v>
      </c>
      <c r="N184" s="266">
        <f t="shared" si="47"/>
        <v>0</v>
      </c>
      <c r="O184" s="266">
        <f t="shared" si="48"/>
        <v>2</v>
      </c>
      <c r="P184" s="266">
        <f t="shared" si="49"/>
        <v>0</v>
      </c>
      <c r="Q184" s="268">
        <f t="shared" si="50"/>
        <v>23</v>
      </c>
      <c r="R184" s="274">
        <v>15</v>
      </c>
      <c r="S184" s="200"/>
      <c r="T184" s="200"/>
    </row>
    <row r="185" spans="1:34" ht="15.75" customHeight="1" x14ac:dyDescent="0.25">
      <c r="A185" s="180">
        <v>8</v>
      </c>
      <c r="B185" s="163" t="s">
        <v>19</v>
      </c>
      <c r="C185" s="265">
        <v>14</v>
      </c>
      <c r="D185" s="266">
        <v>0</v>
      </c>
      <c r="E185" s="266">
        <v>1</v>
      </c>
      <c r="F185" s="266">
        <v>0</v>
      </c>
      <c r="G185" s="268">
        <f t="shared" si="44"/>
        <v>15</v>
      </c>
      <c r="H185" s="265">
        <v>8</v>
      </c>
      <c r="I185" s="266">
        <v>0</v>
      </c>
      <c r="J185" s="266">
        <v>0</v>
      </c>
      <c r="K185" s="266">
        <v>0</v>
      </c>
      <c r="L185" s="268">
        <f t="shared" si="45"/>
        <v>8</v>
      </c>
      <c r="M185" s="265">
        <f t="shared" si="46"/>
        <v>22</v>
      </c>
      <c r="N185" s="266">
        <f t="shared" si="47"/>
        <v>0</v>
      </c>
      <c r="O185" s="266">
        <f t="shared" si="48"/>
        <v>1</v>
      </c>
      <c r="P185" s="266">
        <f t="shared" si="49"/>
        <v>0</v>
      </c>
      <c r="Q185" s="268">
        <f t="shared" si="50"/>
        <v>23</v>
      </c>
      <c r="R185" s="274">
        <v>20</v>
      </c>
      <c r="S185" s="200"/>
      <c r="T185" s="299"/>
      <c r="U185" s="286"/>
      <c r="V185" s="299" t="s">
        <v>13</v>
      </c>
      <c r="W185" s="299"/>
      <c r="X185" s="299"/>
      <c r="Y185" s="299"/>
      <c r="Z185" s="299"/>
      <c r="AA185" s="299"/>
      <c r="AB185" s="299"/>
      <c r="AC185" s="299"/>
      <c r="AD185" s="299"/>
      <c r="AE185" s="299"/>
      <c r="AF185" s="299"/>
      <c r="AG185" s="299"/>
      <c r="AH185" s="299"/>
    </row>
    <row r="186" spans="1:34" ht="15.75" customHeight="1" x14ac:dyDescent="0.25">
      <c r="A186" s="180">
        <v>9</v>
      </c>
      <c r="B186" s="163" t="s">
        <v>20</v>
      </c>
      <c r="C186" s="265">
        <v>2</v>
      </c>
      <c r="D186" s="266">
        <v>0</v>
      </c>
      <c r="E186" s="266">
        <v>1</v>
      </c>
      <c r="F186" s="266">
        <v>1</v>
      </c>
      <c r="G186" s="268">
        <f t="shared" si="44"/>
        <v>4</v>
      </c>
      <c r="H186" s="265">
        <v>4</v>
      </c>
      <c r="I186" s="266">
        <v>0</v>
      </c>
      <c r="J186" s="266">
        <v>0</v>
      </c>
      <c r="K186" s="266">
        <v>1</v>
      </c>
      <c r="L186" s="268">
        <f t="shared" si="45"/>
        <v>5</v>
      </c>
      <c r="M186" s="265">
        <f t="shared" si="46"/>
        <v>6</v>
      </c>
      <c r="N186" s="266">
        <f t="shared" si="47"/>
        <v>0</v>
      </c>
      <c r="O186" s="266">
        <f t="shared" si="48"/>
        <v>1</v>
      </c>
      <c r="P186" s="266">
        <f t="shared" si="49"/>
        <v>2</v>
      </c>
      <c r="Q186" s="268">
        <f t="shared" si="50"/>
        <v>9</v>
      </c>
      <c r="R186" s="274">
        <v>8</v>
      </c>
      <c r="S186" s="200"/>
      <c r="T186" s="200"/>
    </row>
    <row r="187" spans="1:34" ht="15.75" customHeight="1" x14ac:dyDescent="0.25">
      <c r="A187" s="180">
        <v>10</v>
      </c>
      <c r="B187" s="163" t="s">
        <v>21</v>
      </c>
      <c r="C187" s="265">
        <f>'[2]MAL T3-2023A.XLS'!$G$670</f>
        <v>10</v>
      </c>
      <c r="D187" s="266">
        <f>'[2]MAL T3-2023A.XLS'!$G$671</f>
        <v>2</v>
      </c>
      <c r="E187" s="266">
        <f>'[2]MAL T3-2023A.XLS'!$G$672</f>
        <v>0</v>
      </c>
      <c r="F187" s="266">
        <f>'[2]MAL T3-2023A.XLS'!$G$673</f>
        <v>1</v>
      </c>
      <c r="G187" s="268">
        <f t="shared" si="44"/>
        <v>13</v>
      </c>
      <c r="H187" s="265">
        <f>'[2]MAL T3-2023A.XLS'!$G$676</f>
        <v>15</v>
      </c>
      <c r="I187" s="266">
        <f>'[2]MAL T3-2023A.XLS'!$G$677</f>
        <v>0</v>
      </c>
      <c r="J187" s="266">
        <f>'[2]MAL T3-2023A.XLS'!$G$678</f>
        <v>0</v>
      </c>
      <c r="K187" s="266">
        <f>'[2]MAL T3-2023A.XLS'!$G$679</f>
        <v>1</v>
      </c>
      <c r="L187" s="268">
        <f t="shared" si="45"/>
        <v>16</v>
      </c>
      <c r="M187" s="265">
        <f t="shared" si="46"/>
        <v>25</v>
      </c>
      <c r="N187" s="266">
        <f t="shared" si="47"/>
        <v>2</v>
      </c>
      <c r="O187" s="266">
        <f t="shared" si="48"/>
        <v>0</v>
      </c>
      <c r="P187" s="266">
        <f t="shared" si="49"/>
        <v>2</v>
      </c>
      <c r="Q187" s="268">
        <f t="shared" si="50"/>
        <v>29</v>
      </c>
      <c r="R187" s="274">
        <v>21</v>
      </c>
      <c r="S187" s="200"/>
      <c r="T187" s="299"/>
      <c r="U187" s="286"/>
      <c r="V187" s="299"/>
      <c r="W187" s="299"/>
      <c r="X187" s="299"/>
      <c r="Y187" s="299"/>
      <c r="Z187" s="299"/>
      <c r="AA187" s="299"/>
      <c r="AB187" s="299"/>
      <c r="AC187" s="299"/>
      <c r="AD187" s="299"/>
      <c r="AE187" s="299"/>
      <c r="AF187" s="299"/>
      <c r="AG187" s="299"/>
      <c r="AH187" s="299"/>
    </row>
    <row r="188" spans="1:34" ht="15.75" customHeight="1" x14ac:dyDescent="0.25">
      <c r="A188" s="181">
        <v>11</v>
      </c>
      <c r="B188" s="165" t="s">
        <v>22</v>
      </c>
      <c r="C188" s="265">
        <v>14</v>
      </c>
      <c r="D188" s="266">
        <v>0</v>
      </c>
      <c r="E188" s="266">
        <v>1</v>
      </c>
      <c r="F188" s="266">
        <v>2</v>
      </c>
      <c r="G188" s="268">
        <f t="shared" si="44"/>
        <v>17</v>
      </c>
      <c r="H188" s="265">
        <v>6</v>
      </c>
      <c r="I188" s="266">
        <v>0</v>
      </c>
      <c r="J188" s="266">
        <v>0</v>
      </c>
      <c r="K188" s="266">
        <v>0</v>
      </c>
      <c r="L188" s="268">
        <f t="shared" si="45"/>
        <v>6</v>
      </c>
      <c r="M188" s="265">
        <f t="shared" si="46"/>
        <v>20</v>
      </c>
      <c r="N188" s="266">
        <f t="shared" si="47"/>
        <v>0</v>
      </c>
      <c r="O188" s="266">
        <f t="shared" si="48"/>
        <v>1</v>
      </c>
      <c r="P188" s="266">
        <f t="shared" si="49"/>
        <v>2</v>
      </c>
      <c r="Q188" s="268">
        <f t="shared" si="50"/>
        <v>23</v>
      </c>
      <c r="R188" s="274">
        <v>0</v>
      </c>
      <c r="S188" s="200"/>
      <c r="T188" s="200"/>
    </row>
    <row r="189" spans="1:34" ht="15.75" customHeight="1" x14ac:dyDescent="0.25">
      <c r="A189" s="180">
        <v>12</v>
      </c>
      <c r="B189" s="163" t="s">
        <v>23</v>
      </c>
      <c r="C189" s="265">
        <v>4</v>
      </c>
      <c r="D189" s="266">
        <v>0</v>
      </c>
      <c r="E189" s="266">
        <v>1</v>
      </c>
      <c r="F189" s="266">
        <v>1</v>
      </c>
      <c r="G189" s="268">
        <f t="shared" si="44"/>
        <v>6</v>
      </c>
      <c r="H189" s="265">
        <v>11</v>
      </c>
      <c r="I189" s="266">
        <v>0</v>
      </c>
      <c r="J189" s="266">
        <v>1</v>
      </c>
      <c r="K189" s="266">
        <v>0</v>
      </c>
      <c r="L189" s="268">
        <f t="shared" si="45"/>
        <v>12</v>
      </c>
      <c r="M189" s="265">
        <f t="shared" si="46"/>
        <v>15</v>
      </c>
      <c r="N189" s="266">
        <f t="shared" si="47"/>
        <v>0</v>
      </c>
      <c r="O189" s="266">
        <f t="shared" si="48"/>
        <v>2</v>
      </c>
      <c r="P189" s="266">
        <f t="shared" si="49"/>
        <v>1</v>
      </c>
      <c r="Q189" s="268">
        <f t="shared" si="50"/>
        <v>18</v>
      </c>
      <c r="R189" s="274">
        <v>15</v>
      </c>
      <c r="S189" s="200"/>
      <c r="T189" s="200"/>
    </row>
    <row r="190" spans="1:34" ht="15.75" customHeight="1" x14ac:dyDescent="0.25">
      <c r="A190" s="180">
        <v>13</v>
      </c>
      <c r="B190" s="163" t="s">
        <v>24</v>
      </c>
      <c r="C190" s="265">
        <v>6</v>
      </c>
      <c r="D190" s="266">
        <v>0</v>
      </c>
      <c r="E190" s="266">
        <v>1</v>
      </c>
      <c r="F190" s="266">
        <v>0</v>
      </c>
      <c r="G190" s="268">
        <f t="shared" si="44"/>
        <v>7</v>
      </c>
      <c r="H190" s="265">
        <v>13</v>
      </c>
      <c r="I190" s="266">
        <v>1</v>
      </c>
      <c r="J190" s="266">
        <v>1</v>
      </c>
      <c r="K190" s="266">
        <v>0</v>
      </c>
      <c r="L190" s="268">
        <f t="shared" si="45"/>
        <v>15</v>
      </c>
      <c r="M190" s="265">
        <f t="shared" si="46"/>
        <v>19</v>
      </c>
      <c r="N190" s="266">
        <f t="shared" si="47"/>
        <v>1</v>
      </c>
      <c r="O190" s="266">
        <f t="shared" si="48"/>
        <v>2</v>
      </c>
      <c r="P190" s="266">
        <f t="shared" si="49"/>
        <v>0</v>
      </c>
      <c r="Q190" s="268">
        <f t="shared" si="50"/>
        <v>22</v>
      </c>
      <c r="R190" s="274">
        <v>6</v>
      </c>
      <c r="S190" s="200"/>
      <c r="T190" s="200"/>
    </row>
    <row r="191" spans="1:34" ht="15.75" customHeight="1" x14ac:dyDescent="0.25">
      <c r="A191" s="180">
        <v>14</v>
      </c>
      <c r="B191" s="163" t="s">
        <v>25</v>
      </c>
      <c r="C191" s="265">
        <v>7</v>
      </c>
      <c r="D191" s="266">
        <v>0</v>
      </c>
      <c r="E191" s="266">
        <v>2</v>
      </c>
      <c r="F191" s="266">
        <v>1</v>
      </c>
      <c r="G191" s="268">
        <f t="shared" si="44"/>
        <v>10</v>
      </c>
      <c r="H191" s="265">
        <v>4</v>
      </c>
      <c r="I191" s="266">
        <v>0</v>
      </c>
      <c r="J191" s="266">
        <v>1</v>
      </c>
      <c r="K191" s="266">
        <v>0</v>
      </c>
      <c r="L191" s="268">
        <f t="shared" si="45"/>
        <v>5</v>
      </c>
      <c r="M191" s="265">
        <f t="shared" si="46"/>
        <v>11</v>
      </c>
      <c r="N191" s="266">
        <f t="shared" si="47"/>
        <v>0</v>
      </c>
      <c r="O191" s="266">
        <f t="shared" si="48"/>
        <v>3</v>
      </c>
      <c r="P191" s="266">
        <f t="shared" si="49"/>
        <v>1</v>
      </c>
      <c r="Q191" s="268">
        <f t="shared" si="50"/>
        <v>15</v>
      </c>
      <c r="R191" s="274">
        <v>3</v>
      </c>
      <c r="S191" s="200"/>
      <c r="T191" s="200"/>
    </row>
    <row r="192" spans="1:34" ht="30.75" customHeight="1" thickBot="1" x14ac:dyDescent="0.3">
      <c r="A192" s="182">
        <v>15</v>
      </c>
      <c r="B192" s="166" t="s">
        <v>26</v>
      </c>
      <c r="C192" s="242">
        <v>1</v>
      </c>
      <c r="D192" s="275">
        <v>0</v>
      </c>
      <c r="E192" s="275">
        <v>0</v>
      </c>
      <c r="F192" s="275">
        <v>0</v>
      </c>
      <c r="G192" s="276">
        <f t="shared" si="44"/>
        <v>1</v>
      </c>
      <c r="H192" s="242">
        <v>2</v>
      </c>
      <c r="I192" s="275">
        <v>0</v>
      </c>
      <c r="J192" s="275">
        <v>0</v>
      </c>
      <c r="K192" s="275">
        <v>0</v>
      </c>
      <c r="L192" s="276">
        <f t="shared" si="45"/>
        <v>2</v>
      </c>
      <c r="M192" s="242">
        <f t="shared" si="46"/>
        <v>3</v>
      </c>
      <c r="N192" s="275">
        <f t="shared" si="47"/>
        <v>0</v>
      </c>
      <c r="O192" s="275">
        <f t="shared" si="48"/>
        <v>0</v>
      </c>
      <c r="P192" s="275">
        <f t="shared" si="49"/>
        <v>0</v>
      </c>
      <c r="Q192" s="276">
        <f t="shared" si="50"/>
        <v>3</v>
      </c>
      <c r="R192" s="277">
        <v>0</v>
      </c>
      <c r="S192" s="200"/>
      <c r="T192" s="200"/>
    </row>
    <row r="193" spans="1:20" s="184" customFormat="1" ht="23.25" customHeight="1" x14ac:dyDescent="0.25">
      <c r="A193" s="225"/>
      <c r="B193" s="226" t="s">
        <v>593</v>
      </c>
      <c r="C193" s="227">
        <f t="shared" ref="C193:R193" si="51">SUM(C178:C192)</f>
        <v>133</v>
      </c>
      <c r="D193" s="228">
        <f t="shared" si="51"/>
        <v>2</v>
      </c>
      <c r="E193" s="228">
        <f t="shared" si="51"/>
        <v>8</v>
      </c>
      <c r="F193" s="228">
        <f t="shared" si="51"/>
        <v>19</v>
      </c>
      <c r="G193" s="229">
        <f t="shared" si="51"/>
        <v>162</v>
      </c>
      <c r="H193" s="227">
        <f t="shared" si="51"/>
        <v>155</v>
      </c>
      <c r="I193" s="228">
        <f t="shared" si="51"/>
        <v>2</v>
      </c>
      <c r="J193" s="228">
        <f t="shared" si="51"/>
        <v>6</v>
      </c>
      <c r="K193" s="228">
        <f t="shared" si="51"/>
        <v>5</v>
      </c>
      <c r="L193" s="229">
        <f t="shared" si="51"/>
        <v>168</v>
      </c>
      <c r="M193" s="227">
        <f t="shared" si="51"/>
        <v>288</v>
      </c>
      <c r="N193" s="228">
        <f t="shared" si="51"/>
        <v>4</v>
      </c>
      <c r="O193" s="228">
        <f t="shared" si="51"/>
        <v>14</v>
      </c>
      <c r="P193" s="228">
        <f t="shared" si="51"/>
        <v>24</v>
      </c>
      <c r="Q193" s="229">
        <f t="shared" si="51"/>
        <v>330</v>
      </c>
      <c r="R193" s="230">
        <f t="shared" si="51"/>
        <v>177</v>
      </c>
      <c r="S193" s="231"/>
      <c r="T193" s="231"/>
    </row>
    <row r="194" spans="1:20" ht="15.75" customHeight="1" x14ac:dyDescent="0.25">
      <c r="A194" s="162"/>
      <c r="B194" s="163" t="s">
        <v>60</v>
      </c>
      <c r="C194" s="265">
        <v>118</v>
      </c>
      <c r="D194" s="266">
        <v>1</v>
      </c>
      <c r="E194" s="266">
        <v>10</v>
      </c>
      <c r="F194" s="266">
        <v>6</v>
      </c>
      <c r="G194" s="268">
        <v>135</v>
      </c>
      <c r="H194" s="265">
        <v>124</v>
      </c>
      <c r="I194" s="266">
        <v>3</v>
      </c>
      <c r="J194" s="266">
        <v>10</v>
      </c>
      <c r="K194" s="266">
        <v>4</v>
      </c>
      <c r="L194" s="267">
        <v>141</v>
      </c>
      <c r="M194" s="265">
        <v>242</v>
      </c>
      <c r="N194" s="266">
        <v>4</v>
      </c>
      <c r="O194" s="266">
        <v>20</v>
      </c>
      <c r="P194" s="266">
        <v>10</v>
      </c>
      <c r="Q194" s="268">
        <v>276</v>
      </c>
      <c r="R194" s="360">
        <v>165</v>
      </c>
      <c r="S194" s="200"/>
      <c r="T194" s="200"/>
    </row>
    <row r="195" spans="1:20" ht="15.75" customHeight="1" x14ac:dyDescent="0.25">
      <c r="A195" s="162"/>
      <c r="B195" s="163" t="s">
        <v>61</v>
      </c>
      <c r="C195" s="265">
        <v>107</v>
      </c>
      <c r="D195" s="266">
        <v>2</v>
      </c>
      <c r="E195" s="266">
        <v>9</v>
      </c>
      <c r="F195" s="266">
        <v>5</v>
      </c>
      <c r="G195" s="268">
        <v>123</v>
      </c>
      <c r="H195" s="265">
        <v>132</v>
      </c>
      <c r="I195" s="266">
        <v>2</v>
      </c>
      <c r="J195" s="266">
        <v>9</v>
      </c>
      <c r="K195" s="266">
        <v>3</v>
      </c>
      <c r="L195" s="267">
        <v>146</v>
      </c>
      <c r="M195" s="265">
        <v>239</v>
      </c>
      <c r="N195" s="266">
        <v>4</v>
      </c>
      <c r="O195" s="266">
        <v>18</v>
      </c>
      <c r="P195" s="266">
        <v>8</v>
      </c>
      <c r="Q195" s="268">
        <v>269</v>
      </c>
      <c r="R195" s="360">
        <v>148</v>
      </c>
      <c r="S195" s="200"/>
      <c r="T195" s="200"/>
    </row>
    <row r="196" spans="1:20" ht="15.75" customHeight="1" x14ac:dyDescent="0.25">
      <c r="A196" s="162"/>
      <c r="B196" s="163" t="s">
        <v>62</v>
      </c>
      <c r="C196" s="265">
        <v>96</v>
      </c>
      <c r="D196" s="266">
        <v>3</v>
      </c>
      <c r="E196" s="266">
        <v>7</v>
      </c>
      <c r="F196" s="266">
        <v>6</v>
      </c>
      <c r="G196" s="268">
        <v>112</v>
      </c>
      <c r="H196" s="265">
        <v>118</v>
      </c>
      <c r="I196" s="266">
        <v>1</v>
      </c>
      <c r="J196" s="266">
        <v>7</v>
      </c>
      <c r="K196" s="266">
        <v>4</v>
      </c>
      <c r="L196" s="267">
        <v>130</v>
      </c>
      <c r="M196" s="265">
        <v>214</v>
      </c>
      <c r="N196" s="266">
        <v>4</v>
      </c>
      <c r="O196" s="266">
        <v>14</v>
      </c>
      <c r="P196" s="266">
        <v>10</v>
      </c>
      <c r="Q196" s="268">
        <v>242</v>
      </c>
      <c r="R196" s="360">
        <v>122</v>
      </c>
      <c r="S196" s="200"/>
      <c r="T196" s="200"/>
    </row>
    <row r="197" spans="1:20" ht="15.75" customHeight="1" x14ac:dyDescent="0.25">
      <c r="A197" s="162"/>
      <c r="B197" s="163" t="s">
        <v>63</v>
      </c>
      <c r="C197" s="265">
        <v>73</v>
      </c>
      <c r="D197" s="266">
        <v>5</v>
      </c>
      <c r="E197" s="266">
        <v>4</v>
      </c>
      <c r="F197" s="266">
        <v>2</v>
      </c>
      <c r="G197" s="268">
        <v>84</v>
      </c>
      <c r="H197" s="265">
        <v>107</v>
      </c>
      <c r="I197" s="266">
        <v>2</v>
      </c>
      <c r="J197" s="266">
        <v>5</v>
      </c>
      <c r="K197" s="266">
        <v>3</v>
      </c>
      <c r="L197" s="267">
        <v>117</v>
      </c>
      <c r="M197" s="265">
        <v>180</v>
      </c>
      <c r="N197" s="266">
        <v>7</v>
      </c>
      <c r="O197" s="266">
        <v>9</v>
      </c>
      <c r="P197" s="266">
        <v>5</v>
      </c>
      <c r="Q197" s="268">
        <v>201</v>
      </c>
      <c r="R197" s="360">
        <v>64</v>
      </c>
      <c r="S197" s="200"/>
      <c r="T197" s="200"/>
    </row>
    <row r="198" spans="1:20" ht="15.75" customHeight="1" x14ac:dyDescent="0.25">
      <c r="A198" s="162"/>
      <c r="B198" s="163" t="s">
        <v>64</v>
      </c>
      <c r="C198" s="265">
        <v>60</v>
      </c>
      <c r="D198" s="266">
        <v>3</v>
      </c>
      <c r="E198" s="266">
        <v>3</v>
      </c>
      <c r="F198" s="266">
        <v>4</v>
      </c>
      <c r="G198" s="268">
        <v>70</v>
      </c>
      <c r="H198" s="265">
        <v>92</v>
      </c>
      <c r="I198" s="266">
        <v>3</v>
      </c>
      <c r="J198" s="266">
        <v>3</v>
      </c>
      <c r="K198" s="266">
        <v>1</v>
      </c>
      <c r="L198" s="267">
        <v>99</v>
      </c>
      <c r="M198" s="265">
        <v>152</v>
      </c>
      <c r="N198" s="266">
        <v>6</v>
      </c>
      <c r="O198" s="266">
        <v>6</v>
      </c>
      <c r="P198" s="266">
        <v>5</v>
      </c>
      <c r="Q198" s="268">
        <v>169</v>
      </c>
      <c r="R198" s="360">
        <v>88</v>
      </c>
      <c r="S198" s="200"/>
      <c r="T198" s="200"/>
    </row>
    <row r="199" spans="1:20" ht="15.75" customHeight="1" x14ac:dyDescent="0.25">
      <c r="A199" s="162"/>
      <c r="B199" s="163" t="s">
        <v>65</v>
      </c>
      <c r="C199" s="265">
        <v>66</v>
      </c>
      <c r="D199" s="266">
        <v>8</v>
      </c>
      <c r="E199" s="266">
        <v>5</v>
      </c>
      <c r="F199" s="266">
        <v>4</v>
      </c>
      <c r="G199" s="268">
        <v>83</v>
      </c>
      <c r="H199" s="265">
        <v>104</v>
      </c>
      <c r="I199" s="266">
        <v>5</v>
      </c>
      <c r="J199" s="266">
        <v>7</v>
      </c>
      <c r="K199" s="266">
        <v>2</v>
      </c>
      <c r="L199" s="267">
        <v>118</v>
      </c>
      <c r="M199" s="265">
        <v>170</v>
      </c>
      <c r="N199" s="266">
        <v>13</v>
      </c>
      <c r="O199" s="266">
        <v>12</v>
      </c>
      <c r="P199" s="266">
        <v>6</v>
      </c>
      <c r="Q199" s="268">
        <v>201</v>
      </c>
      <c r="R199" s="360">
        <v>88</v>
      </c>
      <c r="S199" s="200"/>
      <c r="T199" s="200"/>
    </row>
    <row r="200" spans="1:20" ht="15.75" customHeight="1" x14ac:dyDescent="0.25">
      <c r="A200" s="162"/>
      <c r="B200" s="163" t="s">
        <v>66</v>
      </c>
      <c r="C200" s="265">
        <v>80</v>
      </c>
      <c r="D200" s="266">
        <v>4</v>
      </c>
      <c r="E200" s="266">
        <v>5</v>
      </c>
      <c r="F200" s="266">
        <v>2</v>
      </c>
      <c r="G200" s="268">
        <v>91</v>
      </c>
      <c r="H200" s="265">
        <v>109</v>
      </c>
      <c r="I200" s="266">
        <v>8</v>
      </c>
      <c r="J200" s="266">
        <v>2</v>
      </c>
      <c r="K200" s="266">
        <v>7</v>
      </c>
      <c r="L200" s="267">
        <v>126</v>
      </c>
      <c r="M200" s="265">
        <v>189</v>
      </c>
      <c r="N200" s="266">
        <v>12</v>
      </c>
      <c r="O200" s="266">
        <v>7</v>
      </c>
      <c r="P200" s="266">
        <v>9</v>
      </c>
      <c r="Q200" s="268">
        <v>217</v>
      </c>
      <c r="R200" s="360">
        <v>79</v>
      </c>
      <c r="S200" s="200"/>
      <c r="T200" s="200"/>
    </row>
    <row r="201" spans="1:20" ht="15.75" customHeight="1" x14ac:dyDescent="0.25">
      <c r="A201" s="162"/>
      <c r="B201" s="163" t="s">
        <v>67</v>
      </c>
      <c r="C201" s="265">
        <v>84</v>
      </c>
      <c r="D201" s="266">
        <v>5</v>
      </c>
      <c r="E201" s="266">
        <v>1</v>
      </c>
      <c r="F201" s="266">
        <v>2</v>
      </c>
      <c r="G201" s="268">
        <v>92</v>
      </c>
      <c r="H201" s="265">
        <v>118</v>
      </c>
      <c r="I201" s="266">
        <v>11</v>
      </c>
      <c r="J201" s="266">
        <v>3</v>
      </c>
      <c r="K201" s="266">
        <v>3</v>
      </c>
      <c r="L201" s="267">
        <v>135</v>
      </c>
      <c r="M201" s="265">
        <v>202</v>
      </c>
      <c r="N201" s="266">
        <v>16</v>
      </c>
      <c r="O201" s="266">
        <v>4</v>
      </c>
      <c r="P201" s="266">
        <v>5</v>
      </c>
      <c r="Q201" s="268">
        <v>227</v>
      </c>
      <c r="R201" s="360">
        <v>84</v>
      </c>
      <c r="S201" s="200"/>
      <c r="T201" s="200"/>
    </row>
    <row r="202" spans="1:20" ht="15.75" customHeight="1" x14ac:dyDescent="0.25">
      <c r="A202" s="162"/>
      <c r="B202" s="163" t="s">
        <v>293</v>
      </c>
      <c r="C202" s="265">
        <v>92</v>
      </c>
      <c r="D202" s="266">
        <v>4</v>
      </c>
      <c r="E202" s="266">
        <v>3</v>
      </c>
      <c r="F202" s="266">
        <v>3</v>
      </c>
      <c r="G202" s="268">
        <v>102</v>
      </c>
      <c r="H202" s="265">
        <v>111</v>
      </c>
      <c r="I202" s="266">
        <v>13</v>
      </c>
      <c r="J202" s="266">
        <v>1</v>
      </c>
      <c r="K202" s="266">
        <v>2</v>
      </c>
      <c r="L202" s="267">
        <v>127</v>
      </c>
      <c r="M202" s="265">
        <v>203</v>
      </c>
      <c r="N202" s="266">
        <v>17</v>
      </c>
      <c r="O202" s="266">
        <v>4</v>
      </c>
      <c r="P202" s="266">
        <v>5</v>
      </c>
      <c r="Q202" s="268">
        <v>229</v>
      </c>
      <c r="R202" s="360">
        <v>75</v>
      </c>
      <c r="S202" s="200"/>
      <c r="T202" s="200"/>
    </row>
    <row r="203" spans="1:20" ht="15.75" customHeight="1" thickBot="1" x14ac:dyDescent="0.3">
      <c r="A203" s="240"/>
      <c r="B203" s="241" t="s">
        <v>294</v>
      </c>
      <c r="C203" s="242">
        <v>97</v>
      </c>
      <c r="D203" s="275">
        <v>6</v>
      </c>
      <c r="E203" s="275">
        <v>2</v>
      </c>
      <c r="F203" s="275">
        <v>2</v>
      </c>
      <c r="G203" s="276">
        <v>107</v>
      </c>
      <c r="H203" s="242">
        <v>115</v>
      </c>
      <c r="I203" s="275">
        <v>8</v>
      </c>
      <c r="J203" s="275">
        <v>3</v>
      </c>
      <c r="K203" s="275">
        <v>3</v>
      </c>
      <c r="L203" s="531">
        <v>129</v>
      </c>
      <c r="M203" s="242">
        <v>212</v>
      </c>
      <c r="N203" s="275">
        <v>14</v>
      </c>
      <c r="O203" s="275">
        <v>5</v>
      </c>
      <c r="P203" s="275">
        <v>5</v>
      </c>
      <c r="Q203" s="276">
        <v>236</v>
      </c>
      <c r="R203" s="361">
        <v>70</v>
      </c>
      <c r="S203" s="200"/>
      <c r="T203" s="200"/>
    </row>
    <row r="204" spans="1:20" ht="15.75" customHeight="1" x14ac:dyDescent="0.25">
      <c r="A204" s="155" t="s">
        <v>374</v>
      </c>
    </row>
    <row r="207" spans="1:20" s="156" customFormat="1" ht="48" customHeight="1" thickBot="1" x14ac:dyDescent="0.3">
      <c r="A207" s="127" t="s">
        <v>380</v>
      </c>
    </row>
    <row r="208" spans="1:20" s="158" customFormat="1" ht="24.75" customHeight="1" thickBot="1" x14ac:dyDescent="0.3">
      <c r="A208" s="175"/>
      <c r="B208" s="176"/>
      <c r="C208" s="1713" t="s">
        <v>360</v>
      </c>
      <c r="D208" s="1714"/>
      <c r="E208" s="1714"/>
      <c r="F208" s="1714"/>
      <c r="G208" s="1715"/>
      <c r="H208" s="1713" t="s">
        <v>361</v>
      </c>
      <c r="I208" s="1714"/>
      <c r="J208" s="1714"/>
      <c r="K208" s="1714"/>
      <c r="L208" s="1715"/>
      <c r="M208" s="1713" t="s">
        <v>362</v>
      </c>
      <c r="N208" s="1714"/>
      <c r="O208" s="1714"/>
      <c r="P208" s="1714"/>
      <c r="Q208" s="1714"/>
      <c r="R208" s="1715"/>
    </row>
    <row r="209" spans="1:34" s="158" customFormat="1" ht="81" customHeight="1" thickBot="1" x14ac:dyDescent="0.3">
      <c r="A209" s="177" t="s">
        <v>51</v>
      </c>
      <c r="B209" s="159" t="s">
        <v>5</v>
      </c>
      <c r="C209" s="190" t="s">
        <v>363</v>
      </c>
      <c r="D209" s="188" t="s">
        <v>364</v>
      </c>
      <c r="E209" s="188" t="s">
        <v>365</v>
      </c>
      <c r="F209" s="188" t="s">
        <v>366</v>
      </c>
      <c r="G209" s="206" t="s">
        <v>367</v>
      </c>
      <c r="H209" s="198" t="s">
        <v>363</v>
      </c>
      <c r="I209" s="188" t="s">
        <v>364</v>
      </c>
      <c r="J209" s="188" t="s">
        <v>365</v>
      </c>
      <c r="K209" s="188" t="s">
        <v>366</v>
      </c>
      <c r="L209" s="206" t="s">
        <v>228</v>
      </c>
      <c r="M209" s="198" t="s">
        <v>363</v>
      </c>
      <c r="N209" s="188" t="s">
        <v>364</v>
      </c>
      <c r="O209" s="188" t="s">
        <v>365</v>
      </c>
      <c r="P209" s="188" t="s">
        <v>366</v>
      </c>
      <c r="Q209" s="206" t="s">
        <v>228</v>
      </c>
      <c r="R209" s="284" t="s">
        <v>368</v>
      </c>
    </row>
    <row r="210" spans="1:34" ht="18" customHeight="1" x14ac:dyDescent="0.25">
      <c r="A210" s="179">
        <v>1</v>
      </c>
      <c r="B210" s="161" t="s">
        <v>11</v>
      </c>
      <c r="C210" s="262">
        <v>10</v>
      </c>
      <c r="D210" s="263">
        <v>0</v>
      </c>
      <c r="E210" s="263">
        <v>0</v>
      </c>
      <c r="F210" s="263">
        <v>0</v>
      </c>
      <c r="G210" s="264">
        <f t="shared" ref="G210:G224" si="52">SUM(C210:F210)</f>
        <v>10</v>
      </c>
      <c r="H210" s="262">
        <v>13</v>
      </c>
      <c r="I210" s="263">
        <v>0</v>
      </c>
      <c r="J210" s="263">
        <v>1</v>
      </c>
      <c r="K210" s="263">
        <v>1</v>
      </c>
      <c r="L210" s="264">
        <f t="shared" ref="L210:L224" si="53">SUM(H210:K210)</f>
        <v>15</v>
      </c>
      <c r="M210" s="262">
        <f t="shared" ref="M210:M224" si="54">C210+H210</f>
        <v>23</v>
      </c>
      <c r="N210" s="263">
        <f t="shared" ref="N210:N224" si="55">D210+I210</f>
        <v>0</v>
      </c>
      <c r="O210" s="263">
        <f t="shared" ref="O210:O224" si="56">E210+J210</f>
        <v>1</v>
      </c>
      <c r="P210" s="263">
        <f t="shared" ref="P210:P224" si="57">F210+K210</f>
        <v>1</v>
      </c>
      <c r="Q210" s="264">
        <f t="shared" ref="Q210:Q224" si="58">SUM(M210:P210)</f>
        <v>25</v>
      </c>
      <c r="R210" s="273">
        <v>24</v>
      </c>
      <c r="S210" s="200"/>
      <c r="T210" s="200"/>
    </row>
    <row r="211" spans="1:34" ht="15.75" customHeight="1" x14ac:dyDescent="0.25">
      <c r="A211" s="180">
        <v>2</v>
      </c>
      <c r="B211" s="163" t="s">
        <v>12</v>
      </c>
      <c r="C211" s="265">
        <v>6</v>
      </c>
      <c r="D211" s="266">
        <v>0</v>
      </c>
      <c r="E211" s="266">
        <v>0</v>
      </c>
      <c r="F211" s="266">
        <v>1</v>
      </c>
      <c r="G211" s="268">
        <f t="shared" si="52"/>
        <v>7</v>
      </c>
      <c r="H211" s="265">
        <v>24</v>
      </c>
      <c r="I211" s="266">
        <v>0</v>
      </c>
      <c r="J211" s="266">
        <v>0</v>
      </c>
      <c r="K211" s="266">
        <v>0</v>
      </c>
      <c r="L211" s="268">
        <f t="shared" si="53"/>
        <v>24</v>
      </c>
      <c r="M211" s="265">
        <f t="shared" si="54"/>
        <v>30</v>
      </c>
      <c r="N211" s="266">
        <f t="shared" si="55"/>
        <v>0</v>
      </c>
      <c r="O211" s="266">
        <f t="shared" si="56"/>
        <v>0</v>
      </c>
      <c r="P211" s="266">
        <f t="shared" si="57"/>
        <v>1</v>
      </c>
      <c r="Q211" s="268">
        <f t="shared" si="58"/>
        <v>31</v>
      </c>
      <c r="R211" s="274">
        <v>24</v>
      </c>
      <c r="S211" s="200"/>
      <c r="T211" s="285"/>
    </row>
    <row r="212" spans="1:34" ht="15.75" customHeight="1" x14ac:dyDescent="0.25">
      <c r="A212" s="180">
        <v>3</v>
      </c>
      <c r="B212" s="163" t="s">
        <v>14</v>
      </c>
      <c r="C212" s="265">
        <v>12</v>
      </c>
      <c r="D212" s="266">
        <v>0</v>
      </c>
      <c r="E212" s="266">
        <v>0</v>
      </c>
      <c r="F212" s="266">
        <v>11</v>
      </c>
      <c r="G212" s="268">
        <f t="shared" si="52"/>
        <v>23</v>
      </c>
      <c r="H212" s="265">
        <v>25</v>
      </c>
      <c r="I212" s="266">
        <v>0</v>
      </c>
      <c r="J212" s="266">
        <v>1</v>
      </c>
      <c r="K212" s="266">
        <v>0</v>
      </c>
      <c r="L212" s="268">
        <f t="shared" si="53"/>
        <v>26</v>
      </c>
      <c r="M212" s="265">
        <f t="shared" si="54"/>
        <v>37</v>
      </c>
      <c r="N212" s="266">
        <f t="shared" si="55"/>
        <v>0</v>
      </c>
      <c r="O212" s="266">
        <f t="shared" si="56"/>
        <v>1</v>
      </c>
      <c r="P212" s="266">
        <f t="shared" si="57"/>
        <v>11</v>
      </c>
      <c r="Q212" s="268">
        <f t="shared" si="58"/>
        <v>49</v>
      </c>
      <c r="R212" s="274">
        <v>17</v>
      </c>
      <c r="S212" s="200"/>
      <c r="T212" s="299"/>
      <c r="U212" s="286"/>
      <c r="V212" s="299"/>
      <c r="W212" s="299"/>
      <c r="X212" s="299"/>
      <c r="Y212" s="299"/>
      <c r="Z212" s="299"/>
      <c r="AA212" s="299"/>
      <c r="AB212" s="299"/>
      <c r="AC212" s="299"/>
      <c r="AD212" s="299"/>
      <c r="AE212" s="299"/>
      <c r="AF212" s="299"/>
      <c r="AG212" s="299"/>
      <c r="AH212" s="299"/>
    </row>
    <row r="213" spans="1:34" ht="15.75" customHeight="1" x14ac:dyDescent="0.25">
      <c r="A213" s="180">
        <v>4</v>
      </c>
      <c r="B213" s="163" t="s">
        <v>15</v>
      </c>
      <c r="C213" s="265">
        <v>4</v>
      </c>
      <c r="D213" s="266">
        <v>0</v>
      </c>
      <c r="E213" s="266">
        <v>0</v>
      </c>
      <c r="F213" s="266">
        <v>0</v>
      </c>
      <c r="G213" s="268">
        <f t="shared" si="52"/>
        <v>4</v>
      </c>
      <c r="H213" s="265">
        <v>5</v>
      </c>
      <c r="I213" s="266">
        <v>0</v>
      </c>
      <c r="J213" s="266">
        <v>0</v>
      </c>
      <c r="K213" s="266">
        <v>2</v>
      </c>
      <c r="L213" s="268">
        <f t="shared" si="53"/>
        <v>7</v>
      </c>
      <c r="M213" s="265">
        <f t="shared" si="54"/>
        <v>9</v>
      </c>
      <c r="N213" s="266">
        <f t="shared" si="55"/>
        <v>0</v>
      </c>
      <c r="O213" s="266">
        <f t="shared" si="56"/>
        <v>0</v>
      </c>
      <c r="P213" s="266">
        <f t="shared" si="57"/>
        <v>2</v>
      </c>
      <c r="Q213" s="268">
        <f t="shared" si="58"/>
        <v>11</v>
      </c>
      <c r="R213" s="274">
        <v>7</v>
      </c>
      <c r="S213" s="200"/>
      <c r="T213" s="299"/>
      <c r="U213" s="286"/>
      <c r="V213" s="299"/>
      <c r="W213" s="299"/>
      <c r="X213" s="299"/>
      <c r="Y213" s="299"/>
      <c r="Z213" s="299"/>
      <c r="AA213" s="299"/>
      <c r="AB213" s="299"/>
      <c r="AC213" s="299"/>
      <c r="AD213" s="299"/>
      <c r="AE213" s="299"/>
      <c r="AF213" s="299"/>
      <c r="AG213" s="299"/>
      <c r="AH213" s="299"/>
    </row>
    <row r="214" spans="1:34" ht="15.75" customHeight="1" x14ac:dyDescent="0.25">
      <c r="A214" s="180">
        <v>5</v>
      </c>
      <c r="B214" s="163" t="s">
        <v>16</v>
      </c>
      <c r="C214" s="265">
        <v>6</v>
      </c>
      <c r="D214" s="266">
        <v>0</v>
      </c>
      <c r="E214" s="266">
        <v>0</v>
      </c>
      <c r="F214" s="266">
        <v>0</v>
      </c>
      <c r="G214" s="268">
        <f t="shared" si="52"/>
        <v>6</v>
      </c>
      <c r="H214" s="265">
        <v>7</v>
      </c>
      <c r="I214" s="266">
        <v>0</v>
      </c>
      <c r="J214" s="266">
        <v>0</v>
      </c>
      <c r="K214" s="266">
        <v>0</v>
      </c>
      <c r="L214" s="268">
        <f t="shared" si="53"/>
        <v>7</v>
      </c>
      <c r="M214" s="265">
        <f t="shared" si="54"/>
        <v>13</v>
      </c>
      <c r="N214" s="266">
        <f t="shared" si="55"/>
        <v>0</v>
      </c>
      <c r="O214" s="266">
        <f t="shared" si="56"/>
        <v>0</v>
      </c>
      <c r="P214" s="266">
        <f t="shared" si="57"/>
        <v>0</v>
      </c>
      <c r="Q214" s="268">
        <f t="shared" si="58"/>
        <v>13</v>
      </c>
      <c r="R214" s="274">
        <v>4</v>
      </c>
      <c r="S214" s="200"/>
      <c r="T214" s="299"/>
      <c r="U214" s="286"/>
      <c r="V214" s="299"/>
      <c r="W214" s="299"/>
      <c r="X214" s="299"/>
      <c r="Y214" s="299"/>
      <c r="Z214" s="299"/>
      <c r="AA214" s="299"/>
      <c r="AB214" s="299"/>
      <c r="AC214" s="299"/>
      <c r="AD214" s="299"/>
      <c r="AE214" s="299"/>
      <c r="AF214" s="299"/>
      <c r="AG214" s="299"/>
      <c r="AH214" s="299"/>
    </row>
    <row r="215" spans="1:34" ht="15.75" customHeight="1" x14ac:dyDescent="0.25">
      <c r="A215" s="181">
        <v>6</v>
      </c>
      <c r="B215" s="165" t="s">
        <v>17</v>
      </c>
      <c r="C215" s="265">
        <v>4</v>
      </c>
      <c r="D215" s="266">
        <v>0</v>
      </c>
      <c r="E215" s="266">
        <v>0</v>
      </c>
      <c r="F215" s="266">
        <v>0</v>
      </c>
      <c r="G215" s="268">
        <f t="shared" si="52"/>
        <v>4</v>
      </c>
      <c r="H215" s="265">
        <v>12</v>
      </c>
      <c r="I215" s="266">
        <v>0</v>
      </c>
      <c r="J215" s="266">
        <v>0</v>
      </c>
      <c r="K215" s="266">
        <v>0</v>
      </c>
      <c r="L215" s="268">
        <f t="shared" si="53"/>
        <v>12</v>
      </c>
      <c r="M215" s="265">
        <f t="shared" si="54"/>
        <v>16</v>
      </c>
      <c r="N215" s="266">
        <f t="shared" si="55"/>
        <v>0</v>
      </c>
      <c r="O215" s="266">
        <f t="shared" si="56"/>
        <v>0</v>
      </c>
      <c r="P215" s="266">
        <f t="shared" si="57"/>
        <v>0</v>
      </c>
      <c r="Q215" s="268">
        <f t="shared" si="58"/>
        <v>16</v>
      </c>
      <c r="R215" s="274">
        <v>12</v>
      </c>
      <c r="S215" s="200"/>
      <c r="T215" s="299"/>
      <c r="U215" s="286"/>
      <c r="V215" s="299"/>
      <c r="W215" s="299"/>
      <c r="X215" s="299"/>
      <c r="Y215" s="299"/>
      <c r="Z215" s="299"/>
      <c r="AA215" s="299"/>
      <c r="AB215" s="299"/>
      <c r="AC215" s="299"/>
      <c r="AD215" s="299"/>
      <c r="AE215" s="299"/>
      <c r="AF215" s="299"/>
      <c r="AG215" s="299"/>
      <c r="AH215" s="299"/>
    </row>
    <row r="216" spans="1:34" ht="21.75" customHeight="1" x14ac:dyDescent="0.25">
      <c r="A216" s="181">
        <v>7</v>
      </c>
      <c r="B216" s="165" t="s">
        <v>18</v>
      </c>
      <c r="C216" s="265">
        <v>6</v>
      </c>
      <c r="D216" s="266">
        <v>0</v>
      </c>
      <c r="E216" s="266">
        <v>0</v>
      </c>
      <c r="F216" s="266">
        <v>0</v>
      </c>
      <c r="G216" s="268">
        <f t="shared" si="52"/>
        <v>6</v>
      </c>
      <c r="H216" s="265">
        <v>12</v>
      </c>
      <c r="I216" s="266">
        <v>0</v>
      </c>
      <c r="J216" s="266">
        <v>1</v>
      </c>
      <c r="K216" s="266">
        <v>1</v>
      </c>
      <c r="L216" s="268">
        <f t="shared" si="53"/>
        <v>14</v>
      </c>
      <c r="M216" s="265">
        <f t="shared" si="54"/>
        <v>18</v>
      </c>
      <c r="N216" s="266">
        <f t="shared" si="55"/>
        <v>0</v>
      </c>
      <c r="O216" s="266">
        <f t="shared" si="56"/>
        <v>1</v>
      </c>
      <c r="P216" s="266">
        <f t="shared" si="57"/>
        <v>1</v>
      </c>
      <c r="Q216" s="268">
        <f t="shared" si="58"/>
        <v>20</v>
      </c>
      <c r="R216" s="274">
        <v>12</v>
      </c>
      <c r="S216" s="200"/>
      <c r="T216" s="200"/>
      <c r="X216" s="154" t="s">
        <v>13</v>
      </c>
    </row>
    <row r="217" spans="1:34" ht="15.75" customHeight="1" x14ac:dyDescent="0.25">
      <c r="A217" s="180">
        <v>8</v>
      </c>
      <c r="B217" s="163" t="s">
        <v>19</v>
      </c>
      <c r="C217" s="265">
        <v>6</v>
      </c>
      <c r="D217" s="266">
        <v>1</v>
      </c>
      <c r="E217" s="266">
        <v>0</v>
      </c>
      <c r="F217" s="266">
        <v>0</v>
      </c>
      <c r="G217" s="268">
        <f t="shared" si="52"/>
        <v>7</v>
      </c>
      <c r="H217" s="265">
        <v>5</v>
      </c>
      <c r="I217" s="266">
        <v>0</v>
      </c>
      <c r="J217" s="266">
        <v>0</v>
      </c>
      <c r="K217" s="266">
        <v>0</v>
      </c>
      <c r="L217" s="268">
        <f t="shared" si="53"/>
        <v>5</v>
      </c>
      <c r="M217" s="265">
        <f t="shared" si="54"/>
        <v>11</v>
      </c>
      <c r="N217" s="266">
        <f t="shared" si="55"/>
        <v>1</v>
      </c>
      <c r="O217" s="266">
        <f t="shared" si="56"/>
        <v>0</v>
      </c>
      <c r="P217" s="266">
        <f t="shared" si="57"/>
        <v>0</v>
      </c>
      <c r="Q217" s="268">
        <f t="shared" si="58"/>
        <v>12</v>
      </c>
      <c r="R217" s="274">
        <v>9</v>
      </c>
      <c r="S217" s="200"/>
      <c r="T217" s="299"/>
      <c r="U217" s="286"/>
      <c r="V217" s="299"/>
      <c r="W217" s="299"/>
      <c r="X217" s="299"/>
      <c r="Y217" s="299"/>
      <c r="Z217" s="299"/>
      <c r="AA217" s="299"/>
      <c r="AB217" s="299"/>
      <c r="AC217" s="299"/>
      <c r="AD217" s="299"/>
      <c r="AE217" s="299"/>
      <c r="AF217" s="299"/>
      <c r="AG217" s="299"/>
      <c r="AH217" s="299"/>
    </row>
    <row r="218" spans="1:34" ht="15.75" customHeight="1" x14ac:dyDescent="0.25">
      <c r="A218" s="180">
        <v>9</v>
      </c>
      <c r="B218" s="163" t="s">
        <v>20</v>
      </c>
      <c r="C218" s="265">
        <v>6</v>
      </c>
      <c r="D218" s="266">
        <v>0</v>
      </c>
      <c r="E218" s="266">
        <v>0</v>
      </c>
      <c r="F218" s="266">
        <v>0</v>
      </c>
      <c r="G218" s="268">
        <f t="shared" si="52"/>
        <v>6</v>
      </c>
      <c r="H218" s="265">
        <v>12</v>
      </c>
      <c r="I218" s="266">
        <v>0</v>
      </c>
      <c r="J218" s="266">
        <v>0</v>
      </c>
      <c r="K218" s="266">
        <v>1</v>
      </c>
      <c r="L218" s="268">
        <f t="shared" si="53"/>
        <v>13</v>
      </c>
      <c r="M218" s="265">
        <f t="shared" si="54"/>
        <v>18</v>
      </c>
      <c r="N218" s="266">
        <f t="shared" si="55"/>
        <v>0</v>
      </c>
      <c r="O218" s="266">
        <f t="shared" si="56"/>
        <v>0</v>
      </c>
      <c r="P218" s="266">
        <f t="shared" si="57"/>
        <v>1</v>
      </c>
      <c r="Q218" s="268">
        <f t="shared" si="58"/>
        <v>19</v>
      </c>
      <c r="R218" s="274">
        <v>12</v>
      </c>
      <c r="S218" s="200"/>
      <c r="T218" s="285"/>
    </row>
    <row r="219" spans="1:34" ht="21.75" customHeight="1" x14ac:dyDescent="0.25">
      <c r="A219" s="181">
        <v>10</v>
      </c>
      <c r="B219" s="165" t="s">
        <v>21</v>
      </c>
      <c r="C219" s="265">
        <f>'[2]MAL T3-2023A.XLS'!$H$670</f>
        <v>9</v>
      </c>
      <c r="D219" s="266">
        <f>'[2]MAL T3-2023A.XLS'!$H$671</f>
        <v>2</v>
      </c>
      <c r="E219" s="266">
        <f>'[2]MAL T3-2023A.XLS'!$H$672</f>
        <v>0</v>
      </c>
      <c r="F219" s="266">
        <f>'[2]MAL T3-2023A.XLS'!$H$673</f>
        <v>0</v>
      </c>
      <c r="G219" s="268">
        <f t="shared" si="52"/>
        <v>11</v>
      </c>
      <c r="H219" s="265">
        <f>'[2]MAL T3-2023A.XLS'!$H$676</f>
        <v>6</v>
      </c>
      <c r="I219" s="266">
        <f>'[2]MAL T3-2023A.XLS'!$H$677</f>
        <v>1</v>
      </c>
      <c r="J219" s="266">
        <f>'[2]MAL T3-2023A.XLS'!$H$678</f>
        <v>0</v>
      </c>
      <c r="K219" s="266">
        <f>'[2]MAL T3-2023A.XLS'!$H$679</f>
        <v>0</v>
      </c>
      <c r="L219" s="268">
        <f t="shared" si="53"/>
        <v>7</v>
      </c>
      <c r="M219" s="265">
        <f t="shared" si="54"/>
        <v>15</v>
      </c>
      <c r="N219" s="266">
        <f t="shared" si="55"/>
        <v>3</v>
      </c>
      <c r="O219" s="266">
        <f t="shared" si="56"/>
        <v>0</v>
      </c>
      <c r="P219" s="266">
        <f t="shared" si="57"/>
        <v>0</v>
      </c>
      <c r="Q219" s="268">
        <f t="shared" si="58"/>
        <v>18</v>
      </c>
      <c r="R219" s="274">
        <v>14</v>
      </c>
      <c r="S219" s="200"/>
      <c r="T219" s="200"/>
    </row>
    <row r="220" spans="1:34" ht="15.75" customHeight="1" x14ac:dyDescent="0.25">
      <c r="A220" s="181">
        <v>11</v>
      </c>
      <c r="B220" s="165" t="s">
        <v>22</v>
      </c>
      <c r="C220" s="265">
        <v>4</v>
      </c>
      <c r="D220" s="266">
        <v>0</v>
      </c>
      <c r="E220" s="266">
        <v>0</v>
      </c>
      <c r="F220" s="266">
        <v>0</v>
      </c>
      <c r="G220" s="268">
        <f t="shared" si="52"/>
        <v>4</v>
      </c>
      <c r="H220" s="265">
        <v>8</v>
      </c>
      <c r="I220" s="266">
        <v>0</v>
      </c>
      <c r="J220" s="266">
        <v>0</v>
      </c>
      <c r="K220" s="266">
        <v>0</v>
      </c>
      <c r="L220" s="268">
        <f t="shared" si="53"/>
        <v>8</v>
      </c>
      <c r="M220" s="265">
        <f t="shared" si="54"/>
        <v>12</v>
      </c>
      <c r="N220" s="266">
        <f t="shared" si="55"/>
        <v>0</v>
      </c>
      <c r="O220" s="266">
        <f t="shared" si="56"/>
        <v>0</v>
      </c>
      <c r="P220" s="266">
        <f t="shared" si="57"/>
        <v>0</v>
      </c>
      <c r="Q220" s="268">
        <f t="shared" si="58"/>
        <v>12</v>
      </c>
      <c r="R220" s="274">
        <v>0</v>
      </c>
      <c r="S220" s="200"/>
      <c r="T220" s="200"/>
    </row>
    <row r="221" spans="1:34" ht="15.75" customHeight="1" x14ac:dyDescent="0.25">
      <c r="A221" s="180">
        <v>12</v>
      </c>
      <c r="B221" s="163" t="s">
        <v>23</v>
      </c>
      <c r="C221" s="265">
        <v>4</v>
      </c>
      <c r="D221" s="266">
        <v>0</v>
      </c>
      <c r="E221" s="266">
        <v>1</v>
      </c>
      <c r="F221" s="266">
        <v>0</v>
      </c>
      <c r="G221" s="268">
        <f t="shared" si="52"/>
        <v>5</v>
      </c>
      <c r="H221" s="265">
        <v>7</v>
      </c>
      <c r="I221" s="266">
        <v>0</v>
      </c>
      <c r="J221" s="266">
        <v>0</v>
      </c>
      <c r="K221" s="266">
        <v>1</v>
      </c>
      <c r="L221" s="268">
        <f t="shared" si="53"/>
        <v>8</v>
      </c>
      <c r="M221" s="265">
        <f t="shared" si="54"/>
        <v>11</v>
      </c>
      <c r="N221" s="266">
        <f t="shared" si="55"/>
        <v>0</v>
      </c>
      <c r="O221" s="266">
        <f t="shared" si="56"/>
        <v>1</v>
      </c>
      <c r="P221" s="266">
        <f t="shared" si="57"/>
        <v>1</v>
      </c>
      <c r="Q221" s="268">
        <f t="shared" si="58"/>
        <v>13</v>
      </c>
      <c r="R221" s="274">
        <v>11</v>
      </c>
      <c r="S221" s="200"/>
      <c r="T221" s="200"/>
    </row>
    <row r="222" spans="1:34" ht="15.75" customHeight="1" x14ac:dyDescent="0.25">
      <c r="A222" s="180">
        <v>13</v>
      </c>
      <c r="B222" s="163" t="s">
        <v>24</v>
      </c>
      <c r="C222" s="265">
        <v>6</v>
      </c>
      <c r="D222" s="266">
        <v>0</v>
      </c>
      <c r="E222" s="266">
        <v>0</v>
      </c>
      <c r="F222" s="266">
        <v>1</v>
      </c>
      <c r="G222" s="268">
        <f t="shared" si="52"/>
        <v>7</v>
      </c>
      <c r="H222" s="265">
        <v>10</v>
      </c>
      <c r="I222" s="266">
        <v>1</v>
      </c>
      <c r="J222" s="266">
        <v>0</v>
      </c>
      <c r="K222" s="266">
        <v>0</v>
      </c>
      <c r="L222" s="268">
        <f t="shared" si="53"/>
        <v>11</v>
      </c>
      <c r="M222" s="265">
        <f t="shared" si="54"/>
        <v>16</v>
      </c>
      <c r="N222" s="266">
        <f t="shared" si="55"/>
        <v>1</v>
      </c>
      <c r="O222" s="266">
        <f t="shared" si="56"/>
        <v>0</v>
      </c>
      <c r="P222" s="266">
        <f t="shared" si="57"/>
        <v>1</v>
      </c>
      <c r="Q222" s="268">
        <f t="shared" si="58"/>
        <v>18</v>
      </c>
      <c r="R222" s="274">
        <v>12</v>
      </c>
      <c r="S222" s="200"/>
      <c r="T222" s="200"/>
    </row>
    <row r="223" spans="1:34" ht="15.75" customHeight="1" x14ac:dyDescent="0.25">
      <c r="A223" s="180">
        <v>14</v>
      </c>
      <c r="B223" s="163" t="s">
        <v>25</v>
      </c>
      <c r="C223" s="265">
        <v>1</v>
      </c>
      <c r="D223" s="266">
        <v>0</v>
      </c>
      <c r="E223" s="266">
        <v>0</v>
      </c>
      <c r="F223" s="266">
        <v>0</v>
      </c>
      <c r="G223" s="268">
        <f t="shared" si="52"/>
        <v>1</v>
      </c>
      <c r="H223" s="265">
        <v>5</v>
      </c>
      <c r="I223" s="266">
        <v>0</v>
      </c>
      <c r="J223" s="266">
        <v>0</v>
      </c>
      <c r="K223" s="266">
        <v>0</v>
      </c>
      <c r="L223" s="268">
        <f t="shared" si="53"/>
        <v>5</v>
      </c>
      <c r="M223" s="265">
        <f t="shared" si="54"/>
        <v>6</v>
      </c>
      <c r="N223" s="266">
        <f t="shared" si="55"/>
        <v>0</v>
      </c>
      <c r="O223" s="266">
        <f t="shared" si="56"/>
        <v>0</v>
      </c>
      <c r="P223" s="266">
        <f t="shared" si="57"/>
        <v>0</v>
      </c>
      <c r="Q223" s="268">
        <f t="shared" si="58"/>
        <v>6</v>
      </c>
      <c r="R223" s="274">
        <v>2</v>
      </c>
      <c r="S223" s="200"/>
      <c r="T223" s="200"/>
    </row>
    <row r="224" spans="1:34" ht="30.75" customHeight="1" thickBot="1" x14ac:dyDescent="0.3">
      <c r="A224" s="182">
        <v>15</v>
      </c>
      <c r="B224" s="166" t="s">
        <v>26</v>
      </c>
      <c r="C224" s="242">
        <v>1</v>
      </c>
      <c r="D224" s="275">
        <v>0</v>
      </c>
      <c r="E224" s="275">
        <v>0</v>
      </c>
      <c r="F224" s="275">
        <v>0</v>
      </c>
      <c r="G224" s="276">
        <f t="shared" si="52"/>
        <v>1</v>
      </c>
      <c r="H224" s="242">
        <v>2</v>
      </c>
      <c r="I224" s="275">
        <v>0</v>
      </c>
      <c r="J224" s="275">
        <v>0</v>
      </c>
      <c r="K224" s="275">
        <v>0</v>
      </c>
      <c r="L224" s="276">
        <f t="shared" si="53"/>
        <v>2</v>
      </c>
      <c r="M224" s="242">
        <f t="shared" si="54"/>
        <v>3</v>
      </c>
      <c r="N224" s="275">
        <f t="shared" si="55"/>
        <v>0</v>
      </c>
      <c r="O224" s="275">
        <f t="shared" si="56"/>
        <v>0</v>
      </c>
      <c r="P224" s="275">
        <f t="shared" si="57"/>
        <v>0</v>
      </c>
      <c r="Q224" s="276">
        <f t="shared" si="58"/>
        <v>3</v>
      </c>
      <c r="R224" s="277">
        <v>0</v>
      </c>
      <c r="S224" s="200"/>
      <c r="T224" s="200"/>
    </row>
    <row r="225" spans="1:20" s="184" customFormat="1" ht="23.25" customHeight="1" x14ac:dyDescent="0.25">
      <c r="A225" s="225"/>
      <c r="B225" s="226" t="s">
        <v>593</v>
      </c>
      <c r="C225" s="227">
        <f t="shared" ref="C225:R225" si="59">SUM(C210:C224)</f>
        <v>85</v>
      </c>
      <c r="D225" s="228">
        <f t="shared" si="59"/>
        <v>3</v>
      </c>
      <c r="E225" s="228">
        <f t="shared" si="59"/>
        <v>1</v>
      </c>
      <c r="F225" s="228">
        <f t="shared" si="59"/>
        <v>13</v>
      </c>
      <c r="G225" s="229">
        <f t="shared" si="59"/>
        <v>102</v>
      </c>
      <c r="H225" s="227">
        <f t="shared" si="59"/>
        <v>153</v>
      </c>
      <c r="I225" s="228">
        <f t="shared" si="59"/>
        <v>2</v>
      </c>
      <c r="J225" s="228">
        <f t="shared" si="59"/>
        <v>3</v>
      </c>
      <c r="K225" s="228">
        <f t="shared" si="59"/>
        <v>6</v>
      </c>
      <c r="L225" s="229">
        <f t="shared" si="59"/>
        <v>164</v>
      </c>
      <c r="M225" s="227">
        <f t="shared" si="59"/>
        <v>238</v>
      </c>
      <c r="N225" s="228">
        <f t="shared" si="59"/>
        <v>5</v>
      </c>
      <c r="O225" s="228">
        <f t="shared" si="59"/>
        <v>4</v>
      </c>
      <c r="P225" s="228">
        <f t="shared" si="59"/>
        <v>19</v>
      </c>
      <c r="Q225" s="229">
        <f t="shared" si="59"/>
        <v>266</v>
      </c>
      <c r="R225" s="230">
        <f t="shared" si="59"/>
        <v>160</v>
      </c>
      <c r="S225" s="231"/>
      <c r="T225" s="231"/>
    </row>
    <row r="226" spans="1:20" ht="15.75" customHeight="1" x14ac:dyDescent="0.25">
      <c r="A226" s="162"/>
      <c r="B226" s="163" t="s">
        <v>60</v>
      </c>
      <c r="C226" s="265">
        <v>85</v>
      </c>
      <c r="D226" s="266">
        <v>4</v>
      </c>
      <c r="E226" s="266">
        <v>2</v>
      </c>
      <c r="F226" s="266">
        <v>4</v>
      </c>
      <c r="G226" s="268">
        <v>95</v>
      </c>
      <c r="H226" s="265">
        <v>150</v>
      </c>
      <c r="I226" s="266">
        <v>2</v>
      </c>
      <c r="J226" s="266">
        <v>0</v>
      </c>
      <c r="K226" s="266">
        <v>1</v>
      </c>
      <c r="L226" s="267">
        <v>153</v>
      </c>
      <c r="M226" s="265">
        <v>235</v>
      </c>
      <c r="N226" s="266">
        <v>6</v>
      </c>
      <c r="O226" s="266">
        <v>2</v>
      </c>
      <c r="P226" s="266">
        <v>5</v>
      </c>
      <c r="Q226" s="268">
        <v>248</v>
      </c>
      <c r="R226" s="360">
        <v>175</v>
      </c>
      <c r="S226" s="200"/>
      <c r="T226" s="200"/>
    </row>
    <row r="227" spans="1:20" ht="15.75" customHeight="1" x14ac:dyDescent="0.25">
      <c r="A227" s="162"/>
      <c r="B227" s="163" t="s">
        <v>61</v>
      </c>
      <c r="C227" s="265">
        <v>78</v>
      </c>
      <c r="D227" s="266">
        <v>3</v>
      </c>
      <c r="E227" s="266">
        <v>3</v>
      </c>
      <c r="F227" s="266">
        <v>5</v>
      </c>
      <c r="G227" s="268">
        <v>89</v>
      </c>
      <c r="H227" s="265">
        <v>173</v>
      </c>
      <c r="I227" s="266">
        <v>3</v>
      </c>
      <c r="J227" s="266">
        <v>1</v>
      </c>
      <c r="K227" s="266">
        <v>2</v>
      </c>
      <c r="L227" s="267">
        <v>179</v>
      </c>
      <c r="M227" s="265">
        <v>251</v>
      </c>
      <c r="N227" s="266">
        <v>6</v>
      </c>
      <c r="O227" s="266">
        <v>4</v>
      </c>
      <c r="P227" s="266">
        <v>7</v>
      </c>
      <c r="Q227" s="268">
        <v>268</v>
      </c>
      <c r="R227" s="360">
        <v>166</v>
      </c>
      <c r="S227" s="200"/>
      <c r="T227" s="200"/>
    </row>
    <row r="228" spans="1:20" ht="15.75" customHeight="1" x14ac:dyDescent="0.25">
      <c r="A228" s="162"/>
      <c r="B228" s="163" t="s">
        <v>62</v>
      </c>
      <c r="C228" s="265">
        <v>80</v>
      </c>
      <c r="D228" s="266">
        <v>3</v>
      </c>
      <c r="E228" s="266">
        <v>1</v>
      </c>
      <c r="F228" s="266">
        <v>4</v>
      </c>
      <c r="G228" s="268">
        <v>88</v>
      </c>
      <c r="H228" s="265">
        <v>174</v>
      </c>
      <c r="I228" s="266">
        <v>4</v>
      </c>
      <c r="J228" s="266">
        <v>1</v>
      </c>
      <c r="K228" s="266">
        <v>1</v>
      </c>
      <c r="L228" s="267">
        <v>180</v>
      </c>
      <c r="M228" s="265">
        <v>254</v>
      </c>
      <c r="N228" s="266">
        <v>7</v>
      </c>
      <c r="O228" s="266">
        <v>2</v>
      </c>
      <c r="P228" s="266">
        <v>5</v>
      </c>
      <c r="Q228" s="268">
        <v>268</v>
      </c>
      <c r="R228" s="360">
        <v>147</v>
      </c>
      <c r="S228" s="200"/>
      <c r="T228" s="200"/>
    </row>
    <row r="229" spans="1:20" ht="15.75" customHeight="1" x14ac:dyDescent="0.25">
      <c r="A229" s="162"/>
      <c r="B229" s="163" t="s">
        <v>63</v>
      </c>
      <c r="C229" s="265">
        <v>88</v>
      </c>
      <c r="D229" s="266">
        <v>5</v>
      </c>
      <c r="E229" s="266">
        <v>1</v>
      </c>
      <c r="F229" s="266">
        <v>6</v>
      </c>
      <c r="G229" s="268">
        <v>100</v>
      </c>
      <c r="H229" s="265">
        <v>154</v>
      </c>
      <c r="I229" s="266">
        <v>3</v>
      </c>
      <c r="J229" s="266">
        <v>1</v>
      </c>
      <c r="K229" s="266">
        <v>2</v>
      </c>
      <c r="L229" s="267">
        <v>160</v>
      </c>
      <c r="M229" s="265">
        <v>242</v>
      </c>
      <c r="N229" s="266">
        <v>8</v>
      </c>
      <c r="O229" s="266">
        <v>2</v>
      </c>
      <c r="P229" s="266">
        <v>8</v>
      </c>
      <c r="Q229" s="268">
        <v>260</v>
      </c>
      <c r="R229" s="360">
        <v>117</v>
      </c>
      <c r="S229" s="200"/>
      <c r="T229" s="200"/>
    </row>
    <row r="230" spans="1:20" ht="15.75" customHeight="1" x14ac:dyDescent="0.25">
      <c r="A230" s="162"/>
      <c r="B230" s="163" t="s">
        <v>64</v>
      </c>
      <c r="C230" s="265">
        <v>70</v>
      </c>
      <c r="D230" s="266">
        <v>2</v>
      </c>
      <c r="E230" s="266">
        <v>2</v>
      </c>
      <c r="F230" s="266">
        <v>7</v>
      </c>
      <c r="G230" s="268">
        <v>81</v>
      </c>
      <c r="H230" s="265">
        <v>110</v>
      </c>
      <c r="I230" s="266">
        <v>3</v>
      </c>
      <c r="J230" s="266">
        <v>0</v>
      </c>
      <c r="K230" s="266">
        <v>2</v>
      </c>
      <c r="L230" s="267">
        <v>115</v>
      </c>
      <c r="M230" s="265">
        <v>180</v>
      </c>
      <c r="N230" s="266">
        <v>5</v>
      </c>
      <c r="O230" s="266">
        <v>2</v>
      </c>
      <c r="P230" s="266">
        <v>9</v>
      </c>
      <c r="Q230" s="268">
        <v>196</v>
      </c>
      <c r="R230" s="360">
        <v>114</v>
      </c>
      <c r="S230" s="200"/>
      <c r="T230" s="200"/>
    </row>
    <row r="231" spans="1:20" ht="15.75" customHeight="1" x14ac:dyDescent="0.25">
      <c r="A231" s="162"/>
      <c r="B231" s="163" t="s">
        <v>65</v>
      </c>
      <c r="C231" s="265">
        <v>74</v>
      </c>
      <c r="D231" s="266">
        <v>4</v>
      </c>
      <c r="E231" s="266">
        <v>2</v>
      </c>
      <c r="F231" s="266">
        <v>3</v>
      </c>
      <c r="G231" s="268">
        <v>83</v>
      </c>
      <c r="H231" s="265">
        <v>125</v>
      </c>
      <c r="I231" s="266">
        <v>2</v>
      </c>
      <c r="J231" s="266">
        <v>1</v>
      </c>
      <c r="K231" s="266">
        <v>3</v>
      </c>
      <c r="L231" s="267">
        <v>131</v>
      </c>
      <c r="M231" s="265">
        <v>199</v>
      </c>
      <c r="N231" s="266">
        <v>6</v>
      </c>
      <c r="O231" s="266">
        <v>3</v>
      </c>
      <c r="P231" s="266">
        <v>6</v>
      </c>
      <c r="Q231" s="268">
        <v>214</v>
      </c>
      <c r="R231" s="360">
        <v>105</v>
      </c>
      <c r="S231" s="200"/>
      <c r="T231" s="200"/>
    </row>
    <row r="232" spans="1:20" ht="15.75" customHeight="1" x14ac:dyDescent="0.25">
      <c r="A232" s="162"/>
      <c r="B232" s="163" t="s">
        <v>66</v>
      </c>
      <c r="C232" s="265">
        <v>74</v>
      </c>
      <c r="D232" s="266">
        <v>1</v>
      </c>
      <c r="E232" s="266">
        <v>2</v>
      </c>
      <c r="F232" s="266">
        <v>1</v>
      </c>
      <c r="G232" s="268">
        <v>78</v>
      </c>
      <c r="H232" s="265">
        <v>120</v>
      </c>
      <c r="I232" s="266">
        <v>1</v>
      </c>
      <c r="J232" s="266">
        <v>2</v>
      </c>
      <c r="K232" s="266">
        <v>1</v>
      </c>
      <c r="L232" s="267">
        <v>124</v>
      </c>
      <c r="M232" s="265">
        <v>194</v>
      </c>
      <c r="N232" s="266">
        <v>2</v>
      </c>
      <c r="O232" s="266">
        <v>4</v>
      </c>
      <c r="P232" s="266">
        <v>2</v>
      </c>
      <c r="Q232" s="268">
        <v>202</v>
      </c>
      <c r="R232" s="360">
        <v>99</v>
      </c>
      <c r="S232" s="200"/>
      <c r="T232" s="200"/>
    </row>
    <row r="233" spans="1:20" ht="15.75" customHeight="1" x14ac:dyDescent="0.25">
      <c r="A233" s="162"/>
      <c r="B233" s="163" t="s">
        <v>67</v>
      </c>
      <c r="C233" s="265">
        <v>76</v>
      </c>
      <c r="D233" s="266">
        <v>0</v>
      </c>
      <c r="E233" s="266">
        <v>4</v>
      </c>
      <c r="F233" s="266">
        <v>1</v>
      </c>
      <c r="G233" s="268">
        <v>81</v>
      </c>
      <c r="H233" s="265">
        <v>128</v>
      </c>
      <c r="I233" s="266">
        <v>2</v>
      </c>
      <c r="J233" s="266">
        <v>1</v>
      </c>
      <c r="K233" s="266">
        <v>2</v>
      </c>
      <c r="L233" s="267">
        <v>133</v>
      </c>
      <c r="M233" s="265">
        <v>204</v>
      </c>
      <c r="N233" s="266">
        <v>2</v>
      </c>
      <c r="O233" s="266">
        <v>5</v>
      </c>
      <c r="P233" s="266">
        <v>3</v>
      </c>
      <c r="Q233" s="268">
        <v>214</v>
      </c>
      <c r="R233" s="360">
        <v>94</v>
      </c>
      <c r="S233" s="200"/>
      <c r="T233" s="200"/>
    </row>
    <row r="234" spans="1:20" ht="15.75" customHeight="1" x14ac:dyDescent="0.25">
      <c r="A234" s="162"/>
      <c r="B234" s="163" t="s">
        <v>293</v>
      </c>
      <c r="C234" s="265">
        <v>82</v>
      </c>
      <c r="D234" s="266">
        <v>0</v>
      </c>
      <c r="E234" s="266">
        <v>1</v>
      </c>
      <c r="F234" s="266">
        <v>1</v>
      </c>
      <c r="G234" s="268">
        <v>84</v>
      </c>
      <c r="H234" s="265">
        <v>125</v>
      </c>
      <c r="I234" s="266">
        <v>4</v>
      </c>
      <c r="J234" s="266">
        <v>1</v>
      </c>
      <c r="K234" s="266">
        <v>1</v>
      </c>
      <c r="L234" s="267">
        <v>131</v>
      </c>
      <c r="M234" s="265">
        <v>207</v>
      </c>
      <c r="N234" s="266">
        <v>4</v>
      </c>
      <c r="O234" s="266">
        <v>2</v>
      </c>
      <c r="P234" s="266">
        <v>2</v>
      </c>
      <c r="Q234" s="268">
        <v>215</v>
      </c>
      <c r="R234" s="360">
        <v>94</v>
      </c>
      <c r="S234" s="200"/>
      <c r="T234" s="200"/>
    </row>
    <row r="235" spans="1:20" ht="15.75" customHeight="1" thickBot="1" x14ac:dyDescent="0.3">
      <c r="A235" s="240"/>
      <c r="B235" s="241" t="s">
        <v>294</v>
      </c>
      <c r="C235" s="242">
        <v>91</v>
      </c>
      <c r="D235" s="275">
        <v>0</v>
      </c>
      <c r="E235" s="275">
        <v>1</v>
      </c>
      <c r="F235" s="275">
        <v>1</v>
      </c>
      <c r="G235" s="276">
        <v>93</v>
      </c>
      <c r="H235" s="242">
        <v>155</v>
      </c>
      <c r="I235" s="275">
        <v>4</v>
      </c>
      <c r="J235" s="275">
        <v>2</v>
      </c>
      <c r="K235" s="275">
        <v>2</v>
      </c>
      <c r="L235" s="531">
        <v>163</v>
      </c>
      <c r="M235" s="242">
        <v>246</v>
      </c>
      <c r="N235" s="275">
        <v>4</v>
      </c>
      <c r="O235" s="275">
        <v>3</v>
      </c>
      <c r="P235" s="275">
        <v>3</v>
      </c>
      <c r="Q235" s="276">
        <v>256</v>
      </c>
      <c r="R235" s="361">
        <v>93</v>
      </c>
      <c r="S235" s="200"/>
      <c r="T235" s="200"/>
    </row>
    <row r="236" spans="1:20" ht="15.75" customHeight="1" x14ac:dyDescent="0.25">
      <c r="A236" s="155" t="s">
        <v>374</v>
      </c>
    </row>
    <row r="237" spans="1:20" ht="15.75" customHeight="1" x14ac:dyDescent="0.25">
      <c r="P237" s="154" t="s">
        <v>13</v>
      </c>
    </row>
    <row r="239" spans="1:20" s="156" customFormat="1" ht="30" customHeight="1" thickBot="1" x14ac:dyDescent="0.3">
      <c r="A239" s="127" t="s">
        <v>381</v>
      </c>
    </row>
    <row r="240" spans="1:20" s="158" customFormat="1" ht="33" customHeight="1" thickBot="1" x14ac:dyDescent="0.3">
      <c r="A240" s="175"/>
      <c r="B240" s="176"/>
      <c r="C240" s="1713" t="s">
        <v>360</v>
      </c>
      <c r="D240" s="1714"/>
      <c r="E240" s="1714"/>
      <c r="F240" s="1714"/>
      <c r="G240" s="1715"/>
      <c r="H240" s="1713" t="s">
        <v>361</v>
      </c>
      <c r="I240" s="1714"/>
      <c r="J240" s="1714"/>
      <c r="K240" s="1714"/>
      <c r="L240" s="1715"/>
      <c r="M240" s="1713" t="s">
        <v>362</v>
      </c>
      <c r="N240" s="1714"/>
      <c r="O240" s="1714"/>
      <c r="P240" s="1714"/>
      <c r="Q240" s="1714"/>
      <c r="R240" s="1715"/>
    </row>
    <row r="241" spans="1:34" s="158" customFormat="1" ht="89.25" customHeight="1" thickBot="1" x14ac:dyDescent="0.3">
      <c r="A241" s="177" t="s">
        <v>51</v>
      </c>
      <c r="B241" s="159" t="s">
        <v>5</v>
      </c>
      <c r="C241" s="190" t="s">
        <v>363</v>
      </c>
      <c r="D241" s="188" t="s">
        <v>364</v>
      </c>
      <c r="E241" s="188" t="s">
        <v>365</v>
      </c>
      <c r="F241" s="188" t="s">
        <v>366</v>
      </c>
      <c r="G241" s="206" t="s">
        <v>367</v>
      </c>
      <c r="H241" s="198" t="s">
        <v>363</v>
      </c>
      <c r="I241" s="188" t="s">
        <v>364</v>
      </c>
      <c r="J241" s="188" t="s">
        <v>365</v>
      </c>
      <c r="K241" s="188" t="s">
        <v>366</v>
      </c>
      <c r="L241" s="206" t="s">
        <v>228</v>
      </c>
      <c r="M241" s="198" t="s">
        <v>363</v>
      </c>
      <c r="N241" s="188" t="s">
        <v>364</v>
      </c>
      <c r="O241" s="188" t="s">
        <v>365</v>
      </c>
      <c r="P241" s="188" t="s">
        <v>366</v>
      </c>
      <c r="Q241" s="206" t="s">
        <v>228</v>
      </c>
      <c r="R241" s="284" t="s">
        <v>368</v>
      </c>
    </row>
    <row r="242" spans="1:34" ht="15.75" customHeight="1" x14ac:dyDescent="0.25">
      <c r="A242" s="179">
        <v>1</v>
      </c>
      <c r="B242" s="161" t="s">
        <v>11</v>
      </c>
      <c r="C242" s="262">
        <v>5</v>
      </c>
      <c r="D242" s="263">
        <v>0</v>
      </c>
      <c r="E242" s="263">
        <v>0</v>
      </c>
      <c r="F242" s="263">
        <v>0</v>
      </c>
      <c r="G242" s="264">
        <f t="shared" ref="G242:G256" si="60">SUM(C242:F242)</f>
        <v>5</v>
      </c>
      <c r="H242" s="262">
        <v>24</v>
      </c>
      <c r="I242" s="263">
        <v>0</v>
      </c>
      <c r="J242" s="263">
        <v>0</v>
      </c>
      <c r="K242" s="263">
        <v>0</v>
      </c>
      <c r="L242" s="264">
        <f t="shared" ref="L242:L256" si="61">SUM(H242:K242)</f>
        <v>24</v>
      </c>
      <c r="M242" s="262">
        <f t="shared" ref="M242:M256" si="62">C242+H242</f>
        <v>29</v>
      </c>
      <c r="N242" s="263">
        <f t="shared" ref="N242:N256" si="63">D242+I242</f>
        <v>0</v>
      </c>
      <c r="O242" s="263">
        <f t="shared" ref="O242:O256" si="64">E242+J242</f>
        <v>0</v>
      </c>
      <c r="P242" s="263">
        <f t="shared" ref="P242:P256" si="65">F242+K242</f>
        <v>0</v>
      </c>
      <c r="Q242" s="264">
        <f t="shared" ref="Q242:Q256" si="66">SUM(M242:P242)</f>
        <v>29</v>
      </c>
      <c r="R242" s="273">
        <v>27</v>
      </c>
      <c r="S242" s="200"/>
      <c r="T242" s="200"/>
    </row>
    <row r="243" spans="1:34" ht="15.75" customHeight="1" x14ac:dyDescent="0.25">
      <c r="A243" s="180">
        <v>2</v>
      </c>
      <c r="B243" s="163" t="s">
        <v>12</v>
      </c>
      <c r="C243" s="265">
        <v>3</v>
      </c>
      <c r="D243" s="266">
        <v>0</v>
      </c>
      <c r="E243" s="266">
        <v>0</v>
      </c>
      <c r="F243" s="266">
        <v>0</v>
      </c>
      <c r="G243" s="268">
        <f t="shared" si="60"/>
        <v>3</v>
      </c>
      <c r="H243" s="265">
        <v>13</v>
      </c>
      <c r="I243" s="266">
        <v>0</v>
      </c>
      <c r="J243" s="266">
        <v>0</v>
      </c>
      <c r="K243" s="266">
        <v>0</v>
      </c>
      <c r="L243" s="268">
        <f t="shared" si="61"/>
        <v>13</v>
      </c>
      <c r="M243" s="265">
        <f t="shared" si="62"/>
        <v>16</v>
      </c>
      <c r="N243" s="266">
        <f t="shared" si="63"/>
        <v>0</v>
      </c>
      <c r="O243" s="266">
        <f t="shared" si="64"/>
        <v>0</v>
      </c>
      <c r="P243" s="266">
        <f t="shared" si="65"/>
        <v>0</v>
      </c>
      <c r="Q243" s="268">
        <f t="shared" si="66"/>
        <v>16</v>
      </c>
      <c r="R243" s="274">
        <v>12</v>
      </c>
      <c r="S243" s="200"/>
      <c r="T243" s="200"/>
    </row>
    <row r="244" spans="1:34" ht="15.75" customHeight="1" x14ac:dyDescent="0.25">
      <c r="A244" s="180">
        <v>3</v>
      </c>
      <c r="B244" s="163" t="s">
        <v>14</v>
      </c>
      <c r="C244" s="265">
        <v>11</v>
      </c>
      <c r="D244" s="266">
        <v>0</v>
      </c>
      <c r="E244" s="266">
        <v>0</v>
      </c>
      <c r="F244" s="266">
        <v>0</v>
      </c>
      <c r="G244" s="268">
        <f t="shared" si="60"/>
        <v>11</v>
      </c>
      <c r="H244" s="265">
        <v>14</v>
      </c>
      <c r="I244" s="266">
        <v>0</v>
      </c>
      <c r="J244" s="266">
        <v>0</v>
      </c>
      <c r="K244" s="266">
        <v>1</v>
      </c>
      <c r="L244" s="268">
        <f t="shared" si="61"/>
        <v>15</v>
      </c>
      <c r="M244" s="265">
        <f t="shared" si="62"/>
        <v>25</v>
      </c>
      <c r="N244" s="266">
        <f t="shared" si="63"/>
        <v>0</v>
      </c>
      <c r="O244" s="266">
        <f t="shared" si="64"/>
        <v>0</v>
      </c>
      <c r="P244" s="266">
        <f t="shared" si="65"/>
        <v>1</v>
      </c>
      <c r="Q244" s="268">
        <f t="shared" si="66"/>
        <v>26</v>
      </c>
      <c r="R244" s="274">
        <v>16</v>
      </c>
      <c r="S244" s="200"/>
      <c r="T244" s="299"/>
      <c r="U244" s="286"/>
      <c r="V244" s="299"/>
      <c r="W244" s="299"/>
      <c r="X244" s="299"/>
      <c r="Y244" s="299"/>
      <c r="Z244" s="299"/>
      <c r="AA244" s="299"/>
      <c r="AB244" s="299"/>
      <c r="AC244" s="299"/>
      <c r="AD244" s="299"/>
      <c r="AE244" s="299"/>
      <c r="AF244" s="299"/>
      <c r="AG244" s="299"/>
      <c r="AH244" s="299"/>
    </row>
    <row r="245" spans="1:34" ht="15.75" customHeight="1" x14ac:dyDescent="0.25">
      <c r="A245" s="180">
        <v>4</v>
      </c>
      <c r="B245" s="163" t="s">
        <v>15</v>
      </c>
      <c r="C245" s="265">
        <v>5</v>
      </c>
      <c r="D245" s="266">
        <v>0</v>
      </c>
      <c r="E245" s="266">
        <v>0</v>
      </c>
      <c r="F245" s="266">
        <v>0</v>
      </c>
      <c r="G245" s="268">
        <f t="shared" si="60"/>
        <v>5</v>
      </c>
      <c r="H245" s="265">
        <v>16</v>
      </c>
      <c r="I245" s="266">
        <v>0</v>
      </c>
      <c r="J245" s="266">
        <v>0</v>
      </c>
      <c r="K245" s="266">
        <v>1</v>
      </c>
      <c r="L245" s="268">
        <f t="shared" si="61"/>
        <v>17</v>
      </c>
      <c r="M245" s="265">
        <f t="shared" si="62"/>
        <v>21</v>
      </c>
      <c r="N245" s="266">
        <f t="shared" si="63"/>
        <v>0</v>
      </c>
      <c r="O245" s="266">
        <f t="shared" si="64"/>
        <v>0</v>
      </c>
      <c r="P245" s="266">
        <f t="shared" si="65"/>
        <v>1</v>
      </c>
      <c r="Q245" s="268">
        <f t="shared" si="66"/>
        <v>22</v>
      </c>
      <c r="R245" s="274">
        <v>14</v>
      </c>
      <c r="S245" s="200"/>
      <c r="T245" s="299"/>
      <c r="U245" s="286"/>
      <c r="V245" s="299"/>
      <c r="W245" s="299"/>
      <c r="X245" s="299"/>
      <c r="Y245" s="299"/>
      <c r="Z245" s="299"/>
      <c r="AA245" s="299"/>
      <c r="AB245" s="299"/>
      <c r="AC245" s="299"/>
      <c r="AD245" s="299"/>
      <c r="AE245" s="299"/>
      <c r="AF245" s="299"/>
      <c r="AG245" s="299"/>
      <c r="AH245" s="299"/>
    </row>
    <row r="246" spans="1:34" ht="15.75" customHeight="1" x14ac:dyDescent="0.25">
      <c r="A246" s="180">
        <v>5</v>
      </c>
      <c r="B246" s="163" t="s">
        <v>16</v>
      </c>
      <c r="C246" s="265">
        <v>3</v>
      </c>
      <c r="D246" s="266">
        <v>0</v>
      </c>
      <c r="E246" s="266">
        <v>0</v>
      </c>
      <c r="F246" s="266">
        <v>0</v>
      </c>
      <c r="G246" s="268">
        <f t="shared" si="60"/>
        <v>3</v>
      </c>
      <c r="H246" s="265">
        <v>3</v>
      </c>
      <c r="I246" s="266">
        <v>0</v>
      </c>
      <c r="J246" s="266">
        <v>0</v>
      </c>
      <c r="K246" s="266">
        <v>0</v>
      </c>
      <c r="L246" s="268">
        <f t="shared" si="61"/>
        <v>3</v>
      </c>
      <c r="M246" s="265">
        <f t="shared" si="62"/>
        <v>6</v>
      </c>
      <c r="N246" s="266">
        <f t="shared" si="63"/>
        <v>0</v>
      </c>
      <c r="O246" s="266">
        <f t="shared" si="64"/>
        <v>0</v>
      </c>
      <c r="P246" s="266">
        <f t="shared" si="65"/>
        <v>0</v>
      </c>
      <c r="Q246" s="268">
        <f t="shared" si="66"/>
        <v>6</v>
      </c>
      <c r="R246" s="274">
        <v>1</v>
      </c>
      <c r="S246" s="200"/>
      <c r="T246" s="299"/>
      <c r="U246" s="286"/>
      <c r="V246" s="299"/>
      <c r="W246" s="299"/>
      <c r="X246" s="299" t="s">
        <v>13</v>
      </c>
      <c r="Y246" s="299"/>
      <c r="Z246" s="299"/>
      <c r="AA246" s="299"/>
      <c r="AB246" s="299"/>
      <c r="AC246" s="299"/>
      <c r="AD246" s="299"/>
      <c r="AE246" s="299"/>
      <c r="AF246" s="299"/>
      <c r="AG246" s="299"/>
      <c r="AH246" s="299"/>
    </row>
    <row r="247" spans="1:34" ht="15.75" customHeight="1" x14ac:dyDescent="0.25">
      <c r="A247" s="181">
        <v>6</v>
      </c>
      <c r="B247" s="165" t="s">
        <v>17</v>
      </c>
      <c r="C247" s="265">
        <v>3</v>
      </c>
      <c r="D247" s="266">
        <v>0</v>
      </c>
      <c r="E247" s="266">
        <v>0</v>
      </c>
      <c r="F247" s="266">
        <v>0</v>
      </c>
      <c r="G247" s="268">
        <f t="shared" si="60"/>
        <v>3</v>
      </c>
      <c r="H247" s="265">
        <v>9</v>
      </c>
      <c r="I247" s="266">
        <v>0</v>
      </c>
      <c r="J247" s="266">
        <v>0</v>
      </c>
      <c r="K247" s="266">
        <v>0</v>
      </c>
      <c r="L247" s="268">
        <f t="shared" si="61"/>
        <v>9</v>
      </c>
      <c r="M247" s="265">
        <f t="shared" si="62"/>
        <v>12</v>
      </c>
      <c r="N247" s="266">
        <f t="shared" si="63"/>
        <v>0</v>
      </c>
      <c r="O247" s="266">
        <f t="shared" si="64"/>
        <v>0</v>
      </c>
      <c r="P247" s="266">
        <f t="shared" si="65"/>
        <v>0</v>
      </c>
      <c r="Q247" s="268">
        <f t="shared" si="66"/>
        <v>12</v>
      </c>
      <c r="R247" s="274">
        <v>8</v>
      </c>
      <c r="S247" s="200"/>
      <c r="T247" s="299"/>
      <c r="U247" s="286"/>
      <c r="V247" s="299"/>
      <c r="W247" s="299" t="s">
        <v>13</v>
      </c>
      <c r="X247" s="299"/>
      <c r="Y247" s="299"/>
      <c r="Z247" s="299"/>
      <c r="AA247" s="299"/>
      <c r="AB247" s="299"/>
      <c r="AC247" s="299"/>
      <c r="AD247" s="299"/>
      <c r="AE247" s="299"/>
      <c r="AF247" s="299"/>
      <c r="AG247" s="299"/>
      <c r="AH247" s="299"/>
    </row>
    <row r="248" spans="1:34" ht="15.75" customHeight="1" x14ac:dyDescent="0.25">
      <c r="A248" s="181">
        <v>7</v>
      </c>
      <c r="B248" s="165" t="s">
        <v>18</v>
      </c>
      <c r="C248" s="265">
        <v>11</v>
      </c>
      <c r="D248" s="266">
        <v>0</v>
      </c>
      <c r="E248" s="266">
        <v>0</v>
      </c>
      <c r="F248" s="266">
        <v>0</v>
      </c>
      <c r="G248" s="268">
        <f t="shared" si="60"/>
        <v>11</v>
      </c>
      <c r="H248" s="265">
        <v>28</v>
      </c>
      <c r="I248" s="266">
        <v>0</v>
      </c>
      <c r="J248" s="266">
        <v>1</v>
      </c>
      <c r="K248" s="266">
        <v>0</v>
      </c>
      <c r="L248" s="268">
        <f t="shared" si="61"/>
        <v>29</v>
      </c>
      <c r="M248" s="265">
        <f t="shared" si="62"/>
        <v>39</v>
      </c>
      <c r="N248" s="266">
        <f t="shared" si="63"/>
        <v>0</v>
      </c>
      <c r="O248" s="266">
        <f t="shared" si="64"/>
        <v>1</v>
      </c>
      <c r="P248" s="266">
        <f t="shared" si="65"/>
        <v>0</v>
      </c>
      <c r="Q248" s="268">
        <f t="shared" si="66"/>
        <v>40</v>
      </c>
      <c r="R248" s="274">
        <v>29</v>
      </c>
      <c r="S248" s="200"/>
      <c r="T248" s="200"/>
    </row>
    <row r="249" spans="1:34" ht="19.5" customHeight="1" x14ac:dyDescent="0.25">
      <c r="A249" s="180">
        <v>8</v>
      </c>
      <c r="B249" s="163" t="s">
        <v>19</v>
      </c>
      <c r="C249" s="265">
        <v>6</v>
      </c>
      <c r="D249" s="266">
        <v>0</v>
      </c>
      <c r="E249" s="266">
        <v>0</v>
      </c>
      <c r="F249" s="266">
        <v>0</v>
      </c>
      <c r="G249" s="268">
        <f t="shared" si="60"/>
        <v>6</v>
      </c>
      <c r="H249" s="265">
        <v>13</v>
      </c>
      <c r="I249" s="266">
        <v>0</v>
      </c>
      <c r="J249" s="266">
        <v>0</v>
      </c>
      <c r="K249" s="266">
        <v>0</v>
      </c>
      <c r="L249" s="268">
        <f t="shared" si="61"/>
        <v>13</v>
      </c>
      <c r="M249" s="265">
        <f t="shared" si="62"/>
        <v>19</v>
      </c>
      <c r="N249" s="266">
        <f t="shared" si="63"/>
        <v>0</v>
      </c>
      <c r="O249" s="266">
        <f t="shared" si="64"/>
        <v>0</v>
      </c>
      <c r="P249" s="266">
        <f t="shared" si="65"/>
        <v>0</v>
      </c>
      <c r="Q249" s="268">
        <f t="shared" si="66"/>
        <v>19</v>
      </c>
      <c r="R249" s="274">
        <v>14</v>
      </c>
      <c r="S249" s="200"/>
      <c r="T249" s="299"/>
      <c r="U249" s="286"/>
      <c r="V249" s="299"/>
      <c r="W249" s="299"/>
      <c r="X249" s="299"/>
      <c r="Y249" s="299"/>
      <c r="Z249" s="299"/>
      <c r="AA249" s="299"/>
      <c r="AB249" s="299"/>
      <c r="AC249" s="299"/>
      <c r="AD249" s="299"/>
      <c r="AE249" s="299"/>
      <c r="AF249" s="299"/>
      <c r="AG249" s="299"/>
      <c r="AH249" s="299"/>
    </row>
    <row r="250" spans="1:34" ht="15.75" customHeight="1" x14ac:dyDescent="0.25">
      <c r="A250" s="180">
        <v>9</v>
      </c>
      <c r="B250" s="163" t="s">
        <v>20</v>
      </c>
      <c r="C250" s="265">
        <v>12</v>
      </c>
      <c r="D250" s="266">
        <v>0</v>
      </c>
      <c r="E250" s="266">
        <v>0</v>
      </c>
      <c r="F250" s="266">
        <v>0</v>
      </c>
      <c r="G250" s="268">
        <f t="shared" si="60"/>
        <v>12</v>
      </c>
      <c r="H250" s="265">
        <v>15</v>
      </c>
      <c r="I250" s="266">
        <v>0</v>
      </c>
      <c r="J250" s="266">
        <v>1</v>
      </c>
      <c r="K250" s="266">
        <v>0</v>
      </c>
      <c r="L250" s="268">
        <f t="shared" si="61"/>
        <v>16</v>
      </c>
      <c r="M250" s="265">
        <f t="shared" si="62"/>
        <v>27</v>
      </c>
      <c r="N250" s="266">
        <f t="shared" si="63"/>
        <v>0</v>
      </c>
      <c r="O250" s="266">
        <f t="shared" si="64"/>
        <v>1</v>
      </c>
      <c r="P250" s="266">
        <f t="shared" si="65"/>
        <v>0</v>
      </c>
      <c r="Q250" s="268">
        <f t="shared" si="66"/>
        <v>28</v>
      </c>
      <c r="R250" s="274">
        <v>27</v>
      </c>
      <c r="S250" s="200"/>
      <c r="T250" s="200"/>
    </row>
    <row r="251" spans="1:34" ht="15.75" customHeight="1" x14ac:dyDescent="0.25">
      <c r="A251" s="181">
        <v>10</v>
      </c>
      <c r="B251" s="165" t="s">
        <v>21</v>
      </c>
      <c r="C251" s="265">
        <f>'[2]MAL T3-2023A.XLS'!$I$670</f>
        <v>8</v>
      </c>
      <c r="D251" s="266">
        <f>'[2]MAL T3-2023A.XLS'!$I$671</f>
        <v>0</v>
      </c>
      <c r="E251" s="266">
        <f>'[2]MAL T3-2023A.XLS'!$I$672</f>
        <v>0</v>
      </c>
      <c r="F251" s="266">
        <f>'[2]MAL T3-2023A.XLS'!$I$673</f>
        <v>0</v>
      </c>
      <c r="G251" s="268">
        <f t="shared" si="60"/>
        <v>8</v>
      </c>
      <c r="H251" s="265">
        <f>'[2]MAL T3-2023A.XLS'!$I$676</f>
        <v>12</v>
      </c>
      <c r="I251" s="266">
        <f>'[2]MAL T3-2023A.XLS'!$I$677</f>
        <v>1</v>
      </c>
      <c r="J251" s="266">
        <f>'[2]MAL T3-2023A.XLS'!$I$678</f>
        <v>0</v>
      </c>
      <c r="K251" s="266">
        <f>'[2]MAL T3-2023A.XLS'!$I$679</f>
        <v>0</v>
      </c>
      <c r="L251" s="268">
        <f t="shared" si="61"/>
        <v>13</v>
      </c>
      <c r="M251" s="265">
        <f t="shared" si="62"/>
        <v>20</v>
      </c>
      <c r="N251" s="266">
        <f t="shared" si="63"/>
        <v>1</v>
      </c>
      <c r="O251" s="266">
        <f t="shared" si="64"/>
        <v>0</v>
      </c>
      <c r="P251" s="266">
        <f t="shared" si="65"/>
        <v>0</v>
      </c>
      <c r="Q251" s="268">
        <f t="shared" si="66"/>
        <v>21</v>
      </c>
      <c r="R251" s="274">
        <v>17</v>
      </c>
      <c r="S251" s="200"/>
      <c r="T251" s="200"/>
    </row>
    <row r="252" spans="1:34" ht="15.75" customHeight="1" x14ac:dyDescent="0.25">
      <c r="A252" s="181">
        <v>11</v>
      </c>
      <c r="B252" s="165" t="s">
        <v>22</v>
      </c>
      <c r="C252" s="265">
        <v>4</v>
      </c>
      <c r="D252" s="266">
        <v>0</v>
      </c>
      <c r="E252" s="266">
        <v>0</v>
      </c>
      <c r="F252" s="266">
        <v>0</v>
      </c>
      <c r="G252" s="268">
        <f t="shared" si="60"/>
        <v>4</v>
      </c>
      <c r="H252" s="265">
        <v>17</v>
      </c>
      <c r="I252" s="266">
        <v>0</v>
      </c>
      <c r="J252" s="266">
        <v>0</v>
      </c>
      <c r="K252" s="266">
        <v>0</v>
      </c>
      <c r="L252" s="268">
        <f t="shared" si="61"/>
        <v>17</v>
      </c>
      <c r="M252" s="265">
        <f t="shared" si="62"/>
        <v>21</v>
      </c>
      <c r="N252" s="266">
        <f t="shared" si="63"/>
        <v>0</v>
      </c>
      <c r="O252" s="266">
        <f t="shared" si="64"/>
        <v>0</v>
      </c>
      <c r="P252" s="266">
        <f t="shared" si="65"/>
        <v>0</v>
      </c>
      <c r="Q252" s="268">
        <f t="shared" si="66"/>
        <v>21</v>
      </c>
      <c r="R252" s="274">
        <v>0</v>
      </c>
      <c r="S252" s="200"/>
      <c r="T252" s="200"/>
    </row>
    <row r="253" spans="1:34" ht="15.75" customHeight="1" x14ac:dyDescent="0.25">
      <c r="A253" s="180">
        <v>12</v>
      </c>
      <c r="B253" s="163" t="s">
        <v>23</v>
      </c>
      <c r="C253" s="265">
        <v>4</v>
      </c>
      <c r="D253" s="266">
        <v>0</v>
      </c>
      <c r="E253" s="266">
        <v>0</v>
      </c>
      <c r="F253" s="266">
        <v>0</v>
      </c>
      <c r="G253" s="268">
        <f t="shared" si="60"/>
        <v>4</v>
      </c>
      <c r="H253" s="265">
        <v>14</v>
      </c>
      <c r="I253" s="266">
        <v>0</v>
      </c>
      <c r="J253" s="266">
        <v>0</v>
      </c>
      <c r="K253" s="266">
        <v>0</v>
      </c>
      <c r="L253" s="268">
        <f t="shared" si="61"/>
        <v>14</v>
      </c>
      <c r="M253" s="265">
        <f t="shared" si="62"/>
        <v>18</v>
      </c>
      <c r="N253" s="266">
        <f t="shared" si="63"/>
        <v>0</v>
      </c>
      <c r="O253" s="266">
        <f t="shared" si="64"/>
        <v>0</v>
      </c>
      <c r="P253" s="266">
        <f t="shared" si="65"/>
        <v>0</v>
      </c>
      <c r="Q253" s="268">
        <f t="shared" si="66"/>
        <v>18</v>
      </c>
      <c r="R253" s="274">
        <v>18</v>
      </c>
      <c r="S253" s="200"/>
      <c r="T253" s="200"/>
    </row>
    <row r="254" spans="1:34" ht="15.75" customHeight="1" x14ac:dyDescent="0.25">
      <c r="A254" s="180">
        <v>13</v>
      </c>
      <c r="B254" s="163" t="s">
        <v>24</v>
      </c>
      <c r="C254" s="265">
        <v>12</v>
      </c>
      <c r="D254" s="266">
        <v>0</v>
      </c>
      <c r="E254" s="266">
        <v>1</v>
      </c>
      <c r="F254" s="266">
        <v>0</v>
      </c>
      <c r="G254" s="268">
        <f t="shared" si="60"/>
        <v>13</v>
      </c>
      <c r="H254" s="265">
        <v>32</v>
      </c>
      <c r="I254" s="266">
        <v>0</v>
      </c>
      <c r="J254" s="266">
        <v>0</v>
      </c>
      <c r="K254" s="266">
        <v>0</v>
      </c>
      <c r="L254" s="268">
        <f t="shared" si="61"/>
        <v>32</v>
      </c>
      <c r="M254" s="265">
        <f t="shared" si="62"/>
        <v>44</v>
      </c>
      <c r="N254" s="266">
        <f t="shared" si="63"/>
        <v>0</v>
      </c>
      <c r="O254" s="266">
        <f t="shared" si="64"/>
        <v>1</v>
      </c>
      <c r="P254" s="266">
        <f t="shared" si="65"/>
        <v>0</v>
      </c>
      <c r="Q254" s="268">
        <f t="shared" si="66"/>
        <v>45</v>
      </c>
      <c r="R254" s="274">
        <v>35</v>
      </c>
      <c r="S254" s="200"/>
      <c r="T254" s="200"/>
    </row>
    <row r="255" spans="1:34" ht="15.75" customHeight="1" x14ac:dyDescent="0.25">
      <c r="A255" s="180">
        <v>14</v>
      </c>
      <c r="B255" s="163" t="s">
        <v>25</v>
      </c>
      <c r="C255" s="265">
        <v>2</v>
      </c>
      <c r="D255" s="266">
        <v>1</v>
      </c>
      <c r="E255" s="266">
        <v>0</v>
      </c>
      <c r="F255" s="266">
        <v>0</v>
      </c>
      <c r="G255" s="268">
        <f t="shared" si="60"/>
        <v>3</v>
      </c>
      <c r="H255" s="265">
        <v>10</v>
      </c>
      <c r="I255" s="266">
        <v>0</v>
      </c>
      <c r="J255" s="266">
        <v>0</v>
      </c>
      <c r="K255" s="266">
        <v>0</v>
      </c>
      <c r="L255" s="268">
        <f t="shared" si="61"/>
        <v>10</v>
      </c>
      <c r="M255" s="265">
        <f t="shared" si="62"/>
        <v>12</v>
      </c>
      <c r="N255" s="266">
        <f t="shared" si="63"/>
        <v>1</v>
      </c>
      <c r="O255" s="266">
        <f t="shared" si="64"/>
        <v>0</v>
      </c>
      <c r="P255" s="266">
        <f t="shared" si="65"/>
        <v>0</v>
      </c>
      <c r="Q255" s="268">
        <f t="shared" si="66"/>
        <v>13</v>
      </c>
      <c r="R255" s="274">
        <v>12</v>
      </c>
      <c r="S255" s="200"/>
      <c r="T255" s="200"/>
    </row>
    <row r="256" spans="1:34" ht="36" customHeight="1" thickBot="1" x14ac:dyDescent="0.3">
      <c r="A256" s="182">
        <v>15</v>
      </c>
      <c r="B256" s="166" t="s">
        <v>26</v>
      </c>
      <c r="C256" s="242">
        <v>2</v>
      </c>
      <c r="D256" s="275">
        <v>0</v>
      </c>
      <c r="E256" s="275">
        <v>0</v>
      </c>
      <c r="F256" s="275">
        <v>0</v>
      </c>
      <c r="G256" s="276">
        <f t="shared" si="60"/>
        <v>2</v>
      </c>
      <c r="H256" s="242">
        <v>1</v>
      </c>
      <c r="I256" s="275">
        <v>0</v>
      </c>
      <c r="J256" s="275">
        <v>0</v>
      </c>
      <c r="K256" s="275">
        <v>0</v>
      </c>
      <c r="L256" s="276">
        <f t="shared" si="61"/>
        <v>1</v>
      </c>
      <c r="M256" s="242">
        <f t="shared" si="62"/>
        <v>3</v>
      </c>
      <c r="N256" s="275">
        <f t="shared" si="63"/>
        <v>0</v>
      </c>
      <c r="O256" s="275">
        <f t="shared" si="64"/>
        <v>0</v>
      </c>
      <c r="P256" s="275">
        <f t="shared" si="65"/>
        <v>0</v>
      </c>
      <c r="Q256" s="276">
        <f t="shared" si="66"/>
        <v>3</v>
      </c>
      <c r="R256" s="277">
        <v>1</v>
      </c>
      <c r="S256" s="200"/>
      <c r="T256" s="200"/>
    </row>
    <row r="257" spans="1:20" s="184" customFormat="1" ht="21" customHeight="1" x14ac:dyDescent="0.25">
      <c r="A257" s="225"/>
      <c r="B257" s="226" t="s">
        <v>593</v>
      </c>
      <c r="C257" s="227">
        <f t="shared" ref="C257:R257" si="67">SUM(C242:C256)</f>
        <v>91</v>
      </c>
      <c r="D257" s="228">
        <f t="shared" si="67"/>
        <v>1</v>
      </c>
      <c r="E257" s="228">
        <f t="shared" si="67"/>
        <v>1</v>
      </c>
      <c r="F257" s="228">
        <f t="shared" si="67"/>
        <v>0</v>
      </c>
      <c r="G257" s="229">
        <f t="shared" si="67"/>
        <v>93</v>
      </c>
      <c r="H257" s="227">
        <f t="shared" si="67"/>
        <v>221</v>
      </c>
      <c r="I257" s="228">
        <f t="shared" si="67"/>
        <v>1</v>
      </c>
      <c r="J257" s="228">
        <f t="shared" si="67"/>
        <v>2</v>
      </c>
      <c r="K257" s="228">
        <f t="shared" si="67"/>
        <v>2</v>
      </c>
      <c r="L257" s="229">
        <f t="shared" si="67"/>
        <v>226</v>
      </c>
      <c r="M257" s="227">
        <f t="shared" si="67"/>
        <v>312</v>
      </c>
      <c r="N257" s="228">
        <f t="shared" si="67"/>
        <v>2</v>
      </c>
      <c r="O257" s="228">
        <f t="shared" si="67"/>
        <v>3</v>
      </c>
      <c r="P257" s="228">
        <f t="shared" si="67"/>
        <v>2</v>
      </c>
      <c r="Q257" s="229">
        <f t="shared" si="67"/>
        <v>319</v>
      </c>
      <c r="R257" s="230">
        <f t="shared" si="67"/>
        <v>231</v>
      </c>
      <c r="S257" s="231"/>
      <c r="T257" s="231"/>
    </row>
    <row r="258" spans="1:20" ht="15.75" customHeight="1" x14ac:dyDescent="0.25">
      <c r="A258" s="162"/>
      <c r="B258" s="163" t="s">
        <v>60</v>
      </c>
      <c r="C258" s="265">
        <v>80</v>
      </c>
      <c r="D258" s="266">
        <v>1</v>
      </c>
      <c r="E258" s="266">
        <v>1</v>
      </c>
      <c r="F258" s="266">
        <v>0</v>
      </c>
      <c r="G258" s="268">
        <v>82</v>
      </c>
      <c r="H258" s="265">
        <v>173</v>
      </c>
      <c r="I258" s="266">
        <v>2</v>
      </c>
      <c r="J258" s="266">
        <v>1</v>
      </c>
      <c r="K258" s="266">
        <v>2</v>
      </c>
      <c r="L258" s="267">
        <v>178</v>
      </c>
      <c r="M258" s="265">
        <v>253</v>
      </c>
      <c r="N258" s="266">
        <v>3</v>
      </c>
      <c r="O258" s="266">
        <v>2</v>
      </c>
      <c r="P258" s="266">
        <v>2</v>
      </c>
      <c r="Q258" s="268">
        <v>260</v>
      </c>
      <c r="R258" s="360">
        <v>211</v>
      </c>
      <c r="S258" s="200"/>
      <c r="T258" s="200"/>
    </row>
    <row r="259" spans="1:20" ht="15.75" customHeight="1" x14ac:dyDescent="0.25">
      <c r="A259" s="162"/>
      <c r="B259" s="163" t="s">
        <v>61</v>
      </c>
      <c r="C259" s="265">
        <v>71</v>
      </c>
      <c r="D259" s="266">
        <v>0</v>
      </c>
      <c r="E259" s="266">
        <v>1</v>
      </c>
      <c r="F259" s="266">
        <v>0</v>
      </c>
      <c r="G259" s="268">
        <v>72</v>
      </c>
      <c r="H259" s="265">
        <v>165</v>
      </c>
      <c r="I259" s="266">
        <v>1</v>
      </c>
      <c r="J259" s="266">
        <v>2</v>
      </c>
      <c r="K259" s="266">
        <v>0</v>
      </c>
      <c r="L259" s="267">
        <v>168</v>
      </c>
      <c r="M259" s="265">
        <v>236</v>
      </c>
      <c r="N259" s="266">
        <v>1</v>
      </c>
      <c r="O259" s="266">
        <v>3</v>
      </c>
      <c r="P259" s="266">
        <v>0</v>
      </c>
      <c r="Q259" s="268">
        <v>240</v>
      </c>
      <c r="R259" s="360">
        <v>183</v>
      </c>
      <c r="S259" s="200"/>
      <c r="T259" s="200"/>
    </row>
    <row r="260" spans="1:20" ht="15.75" customHeight="1" x14ac:dyDescent="0.25">
      <c r="A260" s="162"/>
      <c r="B260" s="163" t="s">
        <v>62</v>
      </c>
      <c r="C260" s="265">
        <v>70</v>
      </c>
      <c r="D260" s="266">
        <v>0</v>
      </c>
      <c r="E260" s="266">
        <v>1</v>
      </c>
      <c r="F260" s="266">
        <v>0</v>
      </c>
      <c r="G260" s="268">
        <v>71</v>
      </c>
      <c r="H260" s="265">
        <v>180</v>
      </c>
      <c r="I260" s="266">
        <v>1</v>
      </c>
      <c r="J260" s="266">
        <v>0</v>
      </c>
      <c r="K260" s="266">
        <v>0</v>
      </c>
      <c r="L260" s="267">
        <v>181</v>
      </c>
      <c r="M260" s="265">
        <v>250</v>
      </c>
      <c r="N260" s="266">
        <v>1</v>
      </c>
      <c r="O260" s="266">
        <v>1</v>
      </c>
      <c r="P260" s="266">
        <v>0</v>
      </c>
      <c r="Q260" s="268">
        <v>252</v>
      </c>
      <c r="R260" s="360">
        <v>172</v>
      </c>
      <c r="S260" s="200"/>
      <c r="T260" s="200"/>
    </row>
    <row r="261" spans="1:20" ht="15.75" customHeight="1" x14ac:dyDescent="0.25">
      <c r="A261" s="162"/>
      <c r="B261" s="163" t="s">
        <v>63</v>
      </c>
      <c r="C261" s="265">
        <v>71</v>
      </c>
      <c r="D261" s="266">
        <v>0</v>
      </c>
      <c r="E261" s="266">
        <v>0</v>
      </c>
      <c r="F261" s="266">
        <v>0</v>
      </c>
      <c r="G261" s="268">
        <v>71</v>
      </c>
      <c r="H261" s="265">
        <v>168</v>
      </c>
      <c r="I261" s="266">
        <v>1</v>
      </c>
      <c r="J261" s="266">
        <v>1</v>
      </c>
      <c r="K261" s="266">
        <v>0</v>
      </c>
      <c r="L261" s="267">
        <v>170</v>
      </c>
      <c r="M261" s="265">
        <v>239</v>
      </c>
      <c r="N261" s="266">
        <v>1</v>
      </c>
      <c r="O261" s="266">
        <v>1</v>
      </c>
      <c r="P261" s="266">
        <v>0</v>
      </c>
      <c r="Q261" s="268">
        <v>241</v>
      </c>
      <c r="R261" s="360">
        <v>148</v>
      </c>
      <c r="S261" s="200"/>
      <c r="T261" s="200"/>
    </row>
    <row r="262" spans="1:20" s="184" customFormat="1" ht="20.25" customHeight="1" x14ac:dyDescent="0.25">
      <c r="A262" s="164"/>
      <c r="B262" s="165" t="s">
        <v>64</v>
      </c>
      <c r="C262" s="826">
        <v>59</v>
      </c>
      <c r="D262" s="827">
        <v>0</v>
      </c>
      <c r="E262" s="827">
        <v>1</v>
      </c>
      <c r="F262" s="827">
        <v>1</v>
      </c>
      <c r="G262" s="828">
        <v>61</v>
      </c>
      <c r="H262" s="826">
        <v>132</v>
      </c>
      <c r="I262" s="827">
        <v>1</v>
      </c>
      <c r="J262" s="827">
        <v>2</v>
      </c>
      <c r="K262" s="827">
        <v>0</v>
      </c>
      <c r="L262" s="829">
        <v>135</v>
      </c>
      <c r="M262" s="826">
        <v>191</v>
      </c>
      <c r="N262" s="827">
        <v>1</v>
      </c>
      <c r="O262" s="827">
        <v>3</v>
      </c>
      <c r="P262" s="827">
        <v>1</v>
      </c>
      <c r="Q262" s="268">
        <v>196</v>
      </c>
      <c r="R262" s="360">
        <v>131</v>
      </c>
      <c r="S262" s="231"/>
      <c r="T262" s="231"/>
    </row>
    <row r="263" spans="1:20" ht="15.75" customHeight="1" x14ac:dyDescent="0.25">
      <c r="A263" s="162"/>
      <c r="B263" s="163" t="s">
        <v>65</v>
      </c>
      <c r="C263" s="265">
        <v>71</v>
      </c>
      <c r="D263" s="266">
        <v>4</v>
      </c>
      <c r="E263" s="266">
        <v>0</v>
      </c>
      <c r="F263" s="266">
        <v>1</v>
      </c>
      <c r="G263" s="268">
        <v>76</v>
      </c>
      <c r="H263" s="265">
        <v>163</v>
      </c>
      <c r="I263" s="266">
        <v>0</v>
      </c>
      <c r="J263" s="266">
        <v>0</v>
      </c>
      <c r="K263" s="266">
        <v>0</v>
      </c>
      <c r="L263" s="267">
        <v>163</v>
      </c>
      <c r="M263" s="265">
        <v>234</v>
      </c>
      <c r="N263" s="266">
        <v>4</v>
      </c>
      <c r="O263" s="266">
        <v>0</v>
      </c>
      <c r="P263" s="266">
        <v>1</v>
      </c>
      <c r="Q263" s="268">
        <v>239</v>
      </c>
      <c r="R263" s="360">
        <v>128</v>
      </c>
      <c r="S263" s="200"/>
      <c r="T263" s="200"/>
    </row>
    <row r="264" spans="1:20" ht="15.75" customHeight="1" x14ac:dyDescent="0.25">
      <c r="A264" s="162"/>
      <c r="B264" s="163" t="s">
        <v>66</v>
      </c>
      <c r="C264" s="265">
        <v>78</v>
      </c>
      <c r="D264" s="266">
        <v>0</v>
      </c>
      <c r="E264" s="266">
        <v>0</v>
      </c>
      <c r="F264" s="266">
        <v>1</v>
      </c>
      <c r="G264" s="268">
        <v>79</v>
      </c>
      <c r="H264" s="265">
        <v>143</v>
      </c>
      <c r="I264" s="266">
        <v>0</v>
      </c>
      <c r="J264" s="266">
        <v>0</v>
      </c>
      <c r="K264" s="266">
        <v>1</v>
      </c>
      <c r="L264" s="267">
        <v>144</v>
      </c>
      <c r="M264" s="265">
        <v>221</v>
      </c>
      <c r="N264" s="266">
        <v>0</v>
      </c>
      <c r="O264" s="266">
        <v>0</v>
      </c>
      <c r="P264" s="266">
        <v>2</v>
      </c>
      <c r="Q264" s="268">
        <v>223</v>
      </c>
      <c r="R264" s="360">
        <v>124</v>
      </c>
      <c r="S264" s="200"/>
      <c r="T264" s="200"/>
    </row>
    <row r="265" spans="1:20" ht="15.75" customHeight="1" x14ac:dyDescent="0.25">
      <c r="A265" s="162"/>
      <c r="B265" s="163" t="s">
        <v>67</v>
      </c>
      <c r="C265" s="265">
        <v>65</v>
      </c>
      <c r="D265" s="266">
        <v>0</v>
      </c>
      <c r="E265" s="266">
        <v>0</v>
      </c>
      <c r="F265" s="266">
        <v>1</v>
      </c>
      <c r="G265" s="268">
        <v>66</v>
      </c>
      <c r="H265" s="265">
        <v>166</v>
      </c>
      <c r="I265" s="266">
        <v>2</v>
      </c>
      <c r="J265" s="266">
        <v>0</v>
      </c>
      <c r="K265" s="266">
        <v>0</v>
      </c>
      <c r="L265" s="267">
        <v>168</v>
      </c>
      <c r="M265" s="265">
        <v>231</v>
      </c>
      <c r="N265" s="266">
        <v>2</v>
      </c>
      <c r="O265" s="266">
        <v>0</v>
      </c>
      <c r="P265" s="266">
        <v>1</v>
      </c>
      <c r="Q265" s="268">
        <v>234</v>
      </c>
      <c r="R265" s="360">
        <v>117</v>
      </c>
      <c r="S265" s="200"/>
      <c r="T265" s="200"/>
    </row>
    <row r="266" spans="1:20" ht="15.75" customHeight="1" x14ac:dyDescent="0.25">
      <c r="A266" s="162"/>
      <c r="B266" s="163" t="s">
        <v>293</v>
      </c>
      <c r="C266" s="265">
        <v>55</v>
      </c>
      <c r="D266" s="266">
        <v>0</v>
      </c>
      <c r="E266" s="266">
        <v>0</v>
      </c>
      <c r="F266" s="266">
        <v>1</v>
      </c>
      <c r="G266" s="268">
        <v>56</v>
      </c>
      <c r="H266" s="265">
        <v>170</v>
      </c>
      <c r="I266" s="266">
        <v>2</v>
      </c>
      <c r="J266" s="266">
        <v>0</v>
      </c>
      <c r="K266" s="266">
        <v>1</v>
      </c>
      <c r="L266" s="267">
        <v>173</v>
      </c>
      <c r="M266" s="265">
        <v>225</v>
      </c>
      <c r="N266" s="266">
        <v>2</v>
      </c>
      <c r="O266" s="266">
        <v>0</v>
      </c>
      <c r="P266" s="266">
        <v>2</v>
      </c>
      <c r="Q266" s="268">
        <v>229</v>
      </c>
      <c r="R266" s="360">
        <v>109</v>
      </c>
      <c r="S266" s="200"/>
      <c r="T266" s="200"/>
    </row>
    <row r="267" spans="1:20" ht="15.75" customHeight="1" thickBot="1" x14ac:dyDescent="0.3">
      <c r="A267" s="240"/>
      <c r="B267" s="241" t="s">
        <v>294</v>
      </c>
      <c r="C267" s="242">
        <v>57</v>
      </c>
      <c r="D267" s="275">
        <v>2</v>
      </c>
      <c r="E267" s="275">
        <v>0</v>
      </c>
      <c r="F267" s="275">
        <v>1</v>
      </c>
      <c r="G267" s="276">
        <v>60</v>
      </c>
      <c r="H267" s="242">
        <v>192</v>
      </c>
      <c r="I267" s="275">
        <v>4</v>
      </c>
      <c r="J267" s="275">
        <v>1</v>
      </c>
      <c r="K267" s="275">
        <v>2</v>
      </c>
      <c r="L267" s="531">
        <v>199</v>
      </c>
      <c r="M267" s="242">
        <v>249</v>
      </c>
      <c r="N267" s="275">
        <v>6</v>
      </c>
      <c r="O267" s="275">
        <v>1</v>
      </c>
      <c r="P267" s="275">
        <v>3</v>
      </c>
      <c r="Q267" s="276">
        <v>259</v>
      </c>
      <c r="R267" s="361">
        <v>98</v>
      </c>
      <c r="S267" s="200"/>
      <c r="T267" s="200"/>
    </row>
    <row r="268" spans="1:20" ht="15.75" customHeight="1" x14ac:dyDescent="0.25">
      <c r="A268" s="155" t="s">
        <v>374</v>
      </c>
    </row>
    <row r="271" spans="1:20" s="156" customFormat="1" ht="30" customHeight="1" thickBot="1" x14ac:dyDescent="0.3">
      <c r="A271" s="127" t="s">
        <v>382</v>
      </c>
    </row>
    <row r="272" spans="1:20" s="158" customFormat="1" ht="24" customHeight="1" thickBot="1" x14ac:dyDescent="0.3">
      <c r="A272" s="175"/>
      <c r="B272" s="176"/>
      <c r="C272" s="1713" t="s">
        <v>360</v>
      </c>
      <c r="D272" s="1714"/>
      <c r="E272" s="1714"/>
      <c r="F272" s="1714"/>
      <c r="G272" s="1715"/>
      <c r="H272" s="1713" t="s">
        <v>361</v>
      </c>
      <c r="I272" s="1714"/>
      <c r="J272" s="1714"/>
      <c r="K272" s="1714"/>
      <c r="L272" s="1715"/>
      <c r="M272" s="1713" t="s">
        <v>362</v>
      </c>
      <c r="N272" s="1714"/>
      <c r="O272" s="1714"/>
      <c r="P272" s="1714"/>
      <c r="Q272" s="1714"/>
      <c r="R272" s="1715"/>
    </row>
    <row r="273" spans="1:34" s="158" customFormat="1" ht="85.5" customHeight="1" thickBot="1" x14ac:dyDescent="0.3">
      <c r="A273" s="177" t="s">
        <v>51</v>
      </c>
      <c r="B273" s="159" t="s">
        <v>5</v>
      </c>
      <c r="C273" s="190" t="s">
        <v>363</v>
      </c>
      <c r="D273" s="188" t="s">
        <v>364</v>
      </c>
      <c r="E273" s="188" t="s">
        <v>365</v>
      </c>
      <c r="F273" s="188" t="s">
        <v>366</v>
      </c>
      <c r="G273" s="206" t="s">
        <v>367</v>
      </c>
      <c r="H273" s="198" t="s">
        <v>363</v>
      </c>
      <c r="I273" s="188" t="s">
        <v>364</v>
      </c>
      <c r="J273" s="188" t="s">
        <v>365</v>
      </c>
      <c r="K273" s="188" t="s">
        <v>366</v>
      </c>
      <c r="L273" s="206" t="s">
        <v>228</v>
      </c>
      <c r="M273" s="198" t="s">
        <v>363</v>
      </c>
      <c r="N273" s="188" t="s">
        <v>364</v>
      </c>
      <c r="O273" s="188" t="s">
        <v>365</v>
      </c>
      <c r="P273" s="188" t="s">
        <v>366</v>
      </c>
      <c r="Q273" s="206" t="s">
        <v>228</v>
      </c>
      <c r="R273" s="284" t="s">
        <v>368</v>
      </c>
    </row>
    <row r="274" spans="1:34" ht="20.25" customHeight="1" x14ac:dyDescent="0.25">
      <c r="A274" s="179">
        <v>1</v>
      </c>
      <c r="B274" s="161" t="s">
        <v>11</v>
      </c>
      <c r="C274" s="262">
        <v>6</v>
      </c>
      <c r="D274" s="263">
        <v>0</v>
      </c>
      <c r="E274" s="263">
        <v>0</v>
      </c>
      <c r="F274" s="263">
        <v>0</v>
      </c>
      <c r="G274" s="264">
        <f t="shared" ref="G274:G288" si="68">SUM(C274:F274)</f>
        <v>6</v>
      </c>
      <c r="H274" s="262">
        <v>12</v>
      </c>
      <c r="I274" s="263">
        <v>0</v>
      </c>
      <c r="J274" s="263">
        <v>0</v>
      </c>
      <c r="K274" s="263">
        <v>0</v>
      </c>
      <c r="L274" s="264">
        <f t="shared" ref="L274:L288" si="69">SUM(H274:K274)</f>
        <v>12</v>
      </c>
      <c r="M274" s="262">
        <f t="shared" ref="M274:M288" si="70">C274+H274</f>
        <v>18</v>
      </c>
      <c r="N274" s="263">
        <f t="shared" ref="N274:N288" si="71">D274+I274</f>
        <v>0</v>
      </c>
      <c r="O274" s="263">
        <f t="shared" ref="O274:O288" si="72">E274+J274</f>
        <v>0</v>
      </c>
      <c r="P274" s="263">
        <f t="shared" ref="P274:P288" si="73">F274+K274</f>
        <v>0</v>
      </c>
      <c r="Q274" s="264">
        <f t="shared" ref="Q274:Q288" si="74">SUM(M274:P274)</f>
        <v>18</v>
      </c>
      <c r="R274" s="273">
        <v>17</v>
      </c>
      <c r="S274" s="200"/>
      <c r="T274" s="200"/>
    </row>
    <row r="275" spans="1:34" ht="15.75" customHeight="1" x14ac:dyDescent="0.25">
      <c r="A275" s="180">
        <v>2</v>
      </c>
      <c r="B275" s="163" t="s">
        <v>12</v>
      </c>
      <c r="C275" s="265">
        <v>2</v>
      </c>
      <c r="D275" s="266">
        <v>0</v>
      </c>
      <c r="E275" s="266">
        <v>0</v>
      </c>
      <c r="F275" s="266">
        <v>0</v>
      </c>
      <c r="G275" s="268">
        <f t="shared" si="68"/>
        <v>2</v>
      </c>
      <c r="H275" s="265">
        <v>6</v>
      </c>
      <c r="I275" s="266">
        <v>0</v>
      </c>
      <c r="J275" s="266">
        <v>0</v>
      </c>
      <c r="K275" s="266">
        <v>0</v>
      </c>
      <c r="L275" s="268">
        <f t="shared" si="69"/>
        <v>6</v>
      </c>
      <c r="M275" s="265">
        <f t="shared" si="70"/>
        <v>8</v>
      </c>
      <c r="N275" s="266">
        <f t="shared" si="71"/>
        <v>0</v>
      </c>
      <c r="O275" s="266">
        <f t="shared" si="72"/>
        <v>0</v>
      </c>
      <c r="P275" s="266">
        <f t="shared" si="73"/>
        <v>0</v>
      </c>
      <c r="Q275" s="268">
        <f t="shared" si="74"/>
        <v>8</v>
      </c>
      <c r="R275" s="274">
        <v>7</v>
      </c>
      <c r="S275" s="200"/>
      <c r="T275" s="200"/>
    </row>
    <row r="276" spans="1:34" ht="15.75" customHeight="1" x14ac:dyDescent="0.25">
      <c r="A276" s="180">
        <v>3</v>
      </c>
      <c r="B276" s="163" t="s">
        <v>14</v>
      </c>
      <c r="C276" s="265">
        <v>5</v>
      </c>
      <c r="D276" s="266">
        <v>0</v>
      </c>
      <c r="E276" s="266">
        <v>0</v>
      </c>
      <c r="F276" s="266">
        <v>0</v>
      </c>
      <c r="G276" s="268">
        <f t="shared" si="68"/>
        <v>5</v>
      </c>
      <c r="H276" s="265">
        <v>11</v>
      </c>
      <c r="I276" s="266">
        <v>0</v>
      </c>
      <c r="J276" s="266">
        <v>0</v>
      </c>
      <c r="K276" s="266">
        <v>0</v>
      </c>
      <c r="L276" s="268">
        <f t="shared" si="69"/>
        <v>11</v>
      </c>
      <c r="M276" s="265">
        <f t="shared" si="70"/>
        <v>16</v>
      </c>
      <c r="N276" s="266">
        <f t="shared" si="71"/>
        <v>0</v>
      </c>
      <c r="O276" s="266">
        <f t="shared" si="72"/>
        <v>0</v>
      </c>
      <c r="P276" s="266">
        <f t="shared" si="73"/>
        <v>0</v>
      </c>
      <c r="Q276" s="268">
        <f t="shared" si="74"/>
        <v>16</v>
      </c>
      <c r="R276" s="274">
        <v>5</v>
      </c>
      <c r="S276" s="200"/>
      <c r="T276" s="299"/>
      <c r="U276" s="286"/>
      <c r="V276" s="299"/>
      <c r="W276" s="299"/>
      <c r="X276" s="299"/>
      <c r="Y276" s="299"/>
      <c r="Z276" s="299"/>
      <c r="AA276" s="299"/>
      <c r="AB276" s="299"/>
      <c r="AC276" s="299"/>
      <c r="AD276" s="299"/>
      <c r="AE276" s="299"/>
      <c r="AF276" s="299"/>
      <c r="AG276" s="299"/>
      <c r="AH276" s="299"/>
    </row>
    <row r="277" spans="1:34" ht="15.75" customHeight="1" x14ac:dyDescent="0.25">
      <c r="A277" s="180">
        <v>4</v>
      </c>
      <c r="B277" s="163" t="s">
        <v>15</v>
      </c>
      <c r="C277" s="265">
        <v>3</v>
      </c>
      <c r="D277" s="266">
        <v>1</v>
      </c>
      <c r="E277" s="266">
        <v>0</v>
      </c>
      <c r="F277" s="266">
        <v>0</v>
      </c>
      <c r="G277" s="268">
        <f t="shared" si="68"/>
        <v>4</v>
      </c>
      <c r="H277" s="265">
        <v>18</v>
      </c>
      <c r="I277" s="266">
        <v>0</v>
      </c>
      <c r="J277" s="266">
        <v>0</v>
      </c>
      <c r="K277" s="266">
        <v>0</v>
      </c>
      <c r="L277" s="268">
        <f t="shared" si="69"/>
        <v>18</v>
      </c>
      <c r="M277" s="265">
        <f t="shared" si="70"/>
        <v>21</v>
      </c>
      <c r="N277" s="266">
        <f t="shared" si="71"/>
        <v>1</v>
      </c>
      <c r="O277" s="266">
        <f t="shared" si="72"/>
        <v>0</v>
      </c>
      <c r="P277" s="266">
        <f t="shared" si="73"/>
        <v>0</v>
      </c>
      <c r="Q277" s="268">
        <f t="shared" si="74"/>
        <v>22</v>
      </c>
      <c r="R277" s="274">
        <v>16</v>
      </c>
      <c r="S277" s="200"/>
      <c r="T277" s="299"/>
      <c r="U277" s="286"/>
      <c r="V277" s="299"/>
      <c r="W277" s="299"/>
      <c r="X277" s="299"/>
      <c r="Y277" s="299"/>
      <c r="Z277" s="299"/>
      <c r="AA277" s="299"/>
      <c r="AB277" s="299"/>
      <c r="AC277" s="299"/>
      <c r="AD277" s="299"/>
      <c r="AE277" s="299"/>
      <c r="AF277" s="299"/>
      <c r="AG277" s="299"/>
      <c r="AH277" s="299"/>
    </row>
    <row r="278" spans="1:34" ht="15.75" customHeight="1" x14ac:dyDescent="0.25">
      <c r="A278" s="180">
        <v>5</v>
      </c>
      <c r="B278" s="163" t="s">
        <v>16</v>
      </c>
      <c r="C278" s="265">
        <v>2</v>
      </c>
      <c r="D278" s="266">
        <v>0</v>
      </c>
      <c r="E278" s="266">
        <v>0</v>
      </c>
      <c r="F278" s="266">
        <v>0</v>
      </c>
      <c r="G278" s="268">
        <f t="shared" si="68"/>
        <v>2</v>
      </c>
      <c r="H278" s="265">
        <v>5</v>
      </c>
      <c r="I278" s="266">
        <v>0</v>
      </c>
      <c r="J278" s="266">
        <v>0</v>
      </c>
      <c r="K278" s="266">
        <v>0</v>
      </c>
      <c r="L278" s="268">
        <f t="shared" si="69"/>
        <v>5</v>
      </c>
      <c r="M278" s="265">
        <f t="shared" si="70"/>
        <v>7</v>
      </c>
      <c r="N278" s="266">
        <f t="shared" si="71"/>
        <v>0</v>
      </c>
      <c r="O278" s="266">
        <f t="shared" si="72"/>
        <v>0</v>
      </c>
      <c r="P278" s="266">
        <f t="shared" si="73"/>
        <v>0</v>
      </c>
      <c r="Q278" s="268">
        <f t="shared" si="74"/>
        <v>7</v>
      </c>
      <c r="R278" s="274">
        <v>5</v>
      </c>
      <c r="S278" s="200"/>
      <c r="T278" s="299"/>
      <c r="U278" s="286"/>
      <c r="V278" s="299"/>
      <c r="W278" s="299"/>
      <c r="X278" s="299"/>
      <c r="Y278" s="299"/>
      <c r="Z278" s="299"/>
      <c r="AA278" s="299"/>
      <c r="AB278" s="299"/>
      <c r="AC278" s="299"/>
      <c r="AD278" s="299"/>
      <c r="AE278" s="299"/>
      <c r="AF278" s="299"/>
      <c r="AG278" s="299"/>
      <c r="AH278" s="299"/>
    </row>
    <row r="279" spans="1:34" ht="15.75" customHeight="1" x14ac:dyDescent="0.25">
      <c r="A279" s="181">
        <v>6</v>
      </c>
      <c r="B279" s="165" t="s">
        <v>17</v>
      </c>
      <c r="C279" s="265">
        <v>6</v>
      </c>
      <c r="D279" s="266">
        <v>0</v>
      </c>
      <c r="E279" s="266">
        <v>0</v>
      </c>
      <c r="F279" s="266">
        <v>0</v>
      </c>
      <c r="G279" s="268">
        <f t="shared" si="68"/>
        <v>6</v>
      </c>
      <c r="H279" s="265">
        <v>13</v>
      </c>
      <c r="I279" s="266">
        <v>0</v>
      </c>
      <c r="J279" s="266">
        <v>0</v>
      </c>
      <c r="K279" s="266">
        <v>0</v>
      </c>
      <c r="L279" s="268">
        <f t="shared" si="69"/>
        <v>13</v>
      </c>
      <c r="M279" s="265">
        <f t="shared" si="70"/>
        <v>19</v>
      </c>
      <c r="N279" s="266">
        <f t="shared" si="71"/>
        <v>0</v>
      </c>
      <c r="O279" s="266">
        <f t="shared" si="72"/>
        <v>0</v>
      </c>
      <c r="P279" s="266">
        <f t="shared" si="73"/>
        <v>0</v>
      </c>
      <c r="Q279" s="268">
        <f t="shared" si="74"/>
        <v>19</v>
      </c>
      <c r="R279" s="274">
        <v>17</v>
      </c>
      <c r="S279" s="200"/>
      <c r="T279" s="299"/>
      <c r="U279" s="286"/>
      <c r="V279" s="299"/>
      <c r="W279" s="299"/>
      <c r="X279" s="299"/>
      <c r="Y279" s="299"/>
      <c r="Z279" s="299"/>
      <c r="AA279" s="299"/>
      <c r="AB279" s="299"/>
      <c r="AC279" s="299"/>
      <c r="AD279" s="299"/>
      <c r="AE279" s="299"/>
      <c r="AF279" s="299"/>
      <c r="AG279" s="299"/>
      <c r="AH279" s="299"/>
    </row>
    <row r="280" spans="1:34" ht="15.75" customHeight="1" x14ac:dyDescent="0.25">
      <c r="A280" s="181">
        <v>7</v>
      </c>
      <c r="B280" s="165" t="s">
        <v>18</v>
      </c>
      <c r="C280" s="265">
        <v>9</v>
      </c>
      <c r="D280" s="266">
        <v>0</v>
      </c>
      <c r="E280" s="266">
        <v>0</v>
      </c>
      <c r="F280" s="266">
        <v>0</v>
      </c>
      <c r="G280" s="268">
        <f t="shared" si="68"/>
        <v>9</v>
      </c>
      <c r="H280" s="265">
        <v>31</v>
      </c>
      <c r="I280" s="266">
        <v>0</v>
      </c>
      <c r="J280" s="266">
        <v>0</v>
      </c>
      <c r="K280" s="266">
        <v>0</v>
      </c>
      <c r="L280" s="268">
        <f t="shared" si="69"/>
        <v>31</v>
      </c>
      <c r="M280" s="265">
        <f t="shared" si="70"/>
        <v>40</v>
      </c>
      <c r="N280" s="266">
        <f t="shared" si="71"/>
        <v>0</v>
      </c>
      <c r="O280" s="266">
        <f t="shared" si="72"/>
        <v>0</v>
      </c>
      <c r="P280" s="266">
        <f t="shared" si="73"/>
        <v>0</v>
      </c>
      <c r="Q280" s="268">
        <f t="shared" si="74"/>
        <v>40</v>
      </c>
      <c r="R280" s="274">
        <v>27</v>
      </c>
      <c r="S280" s="200"/>
      <c r="T280" s="200"/>
    </row>
    <row r="281" spans="1:34" ht="15.75" customHeight="1" x14ac:dyDescent="0.25">
      <c r="A281" s="180">
        <v>8</v>
      </c>
      <c r="B281" s="163" t="s">
        <v>19</v>
      </c>
      <c r="C281" s="265">
        <v>5</v>
      </c>
      <c r="D281" s="266">
        <v>0</v>
      </c>
      <c r="E281" s="266">
        <v>0</v>
      </c>
      <c r="F281" s="266">
        <v>0</v>
      </c>
      <c r="G281" s="268">
        <f t="shared" si="68"/>
        <v>5</v>
      </c>
      <c r="H281" s="265">
        <v>17</v>
      </c>
      <c r="I281" s="266">
        <v>0</v>
      </c>
      <c r="J281" s="266">
        <v>0</v>
      </c>
      <c r="K281" s="266">
        <v>0</v>
      </c>
      <c r="L281" s="268">
        <f t="shared" si="69"/>
        <v>17</v>
      </c>
      <c r="M281" s="265">
        <f t="shared" si="70"/>
        <v>22</v>
      </c>
      <c r="N281" s="266">
        <f t="shared" si="71"/>
        <v>0</v>
      </c>
      <c r="O281" s="266">
        <f t="shared" si="72"/>
        <v>0</v>
      </c>
      <c r="P281" s="266">
        <f t="shared" si="73"/>
        <v>0</v>
      </c>
      <c r="Q281" s="268">
        <f t="shared" si="74"/>
        <v>22</v>
      </c>
      <c r="R281" s="274">
        <v>13</v>
      </c>
      <c r="S281" s="200"/>
      <c r="T281" s="299"/>
      <c r="U281" s="286"/>
      <c r="V281" s="299"/>
      <c r="W281" s="299"/>
      <c r="X281" s="299"/>
      <c r="Y281" s="299"/>
      <c r="Z281" s="299"/>
      <c r="AA281" s="299"/>
      <c r="AB281" s="299"/>
      <c r="AC281" s="299"/>
      <c r="AD281" s="299"/>
      <c r="AE281" s="299"/>
      <c r="AF281" s="299"/>
      <c r="AG281" s="299"/>
      <c r="AH281" s="299"/>
    </row>
    <row r="282" spans="1:34" ht="18.75" customHeight="1" x14ac:dyDescent="0.25">
      <c r="A282" s="180">
        <v>9</v>
      </c>
      <c r="B282" s="163" t="s">
        <v>20</v>
      </c>
      <c r="C282" s="265">
        <v>9</v>
      </c>
      <c r="D282" s="266">
        <v>0</v>
      </c>
      <c r="E282" s="266">
        <v>0</v>
      </c>
      <c r="F282" s="266">
        <v>0</v>
      </c>
      <c r="G282" s="268">
        <f t="shared" si="68"/>
        <v>9</v>
      </c>
      <c r="H282" s="265">
        <v>16</v>
      </c>
      <c r="I282" s="266">
        <v>0</v>
      </c>
      <c r="J282" s="266">
        <v>0</v>
      </c>
      <c r="K282" s="266">
        <v>0</v>
      </c>
      <c r="L282" s="268">
        <f t="shared" si="69"/>
        <v>16</v>
      </c>
      <c r="M282" s="265">
        <f t="shared" si="70"/>
        <v>25</v>
      </c>
      <c r="N282" s="266">
        <f t="shared" si="71"/>
        <v>0</v>
      </c>
      <c r="O282" s="266">
        <f t="shared" si="72"/>
        <v>0</v>
      </c>
      <c r="P282" s="266">
        <f t="shared" si="73"/>
        <v>0</v>
      </c>
      <c r="Q282" s="268">
        <f t="shared" si="74"/>
        <v>25</v>
      </c>
      <c r="R282" s="274">
        <v>25</v>
      </c>
      <c r="S282" s="200"/>
      <c r="T282" s="200"/>
    </row>
    <row r="283" spans="1:34" ht="15.75" customHeight="1" x14ac:dyDescent="0.25">
      <c r="A283" s="180">
        <v>10</v>
      </c>
      <c r="B283" s="163" t="s">
        <v>21</v>
      </c>
      <c r="C283" s="265">
        <v>8</v>
      </c>
      <c r="D283" s="266">
        <v>0</v>
      </c>
      <c r="E283" s="266">
        <v>0</v>
      </c>
      <c r="F283" s="266">
        <v>0</v>
      </c>
      <c r="G283" s="268">
        <f t="shared" si="68"/>
        <v>8</v>
      </c>
      <c r="H283" s="265">
        <v>21</v>
      </c>
      <c r="I283" s="266">
        <v>1</v>
      </c>
      <c r="J283" s="266">
        <v>0</v>
      </c>
      <c r="K283" s="266">
        <v>0</v>
      </c>
      <c r="L283" s="268">
        <f t="shared" si="69"/>
        <v>22</v>
      </c>
      <c r="M283" s="265">
        <f t="shared" si="70"/>
        <v>29</v>
      </c>
      <c r="N283" s="266">
        <f t="shared" si="71"/>
        <v>1</v>
      </c>
      <c r="O283" s="266">
        <f t="shared" si="72"/>
        <v>0</v>
      </c>
      <c r="P283" s="266">
        <f t="shared" si="73"/>
        <v>0</v>
      </c>
      <c r="Q283" s="268">
        <f t="shared" si="74"/>
        <v>30</v>
      </c>
      <c r="R283" s="274">
        <v>27</v>
      </c>
      <c r="S283" s="200"/>
      <c r="T283" s="299"/>
      <c r="U283" s="286"/>
      <c r="V283" s="299"/>
      <c r="W283" s="299"/>
      <c r="X283" s="299"/>
      <c r="Y283" s="299"/>
      <c r="Z283" s="299"/>
      <c r="AA283" s="299"/>
      <c r="AB283" s="299"/>
      <c r="AC283" s="299"/>
      <c r="AD283" s="299"/>
      <c r="AE283" s="299"/>
      <c r="AF283" s="299"/>
      <c r="AG283" s="299"/>
      <c r="AH283" s="299"/>
    </row>
    <row r="284" spans="1:34" ht="15.75" customHeight="1" x14ac:dyDescent="0.25">
      <c r="A284" s="181">
        <v>11</v>
      </c>
      <c r="B284" s="165" t="s">
        <v>22</v>
      </c>
      <c r="C284" s="265">
        <v>5</v>
      </c>
      <c r="D284" s="266">
        <v>0</v>
      </c>
      <c r="E284" s="266">
        <v>0</v>
      </c>
      <c r="F284" s="266">
        <v>0</v>
      </c>
      <c r="G284" s="268">
        <f t="shared" si="68"/>
        <v>5</v>
      </c>
      <c r="H284" s="265">
        <v>11</v>
      </c>
      <c r="I284" s="266">
        <v>0</v>
      </c>
      <c r="J284" s="266">
        <v>0</v>
      </c>
      <c r="K284" s="266">
        <v>0</v>
      </c>
      <c r="L284" s="268">
        <f t="shared" si="69"/>
        <v>11</v>
      </c>
      <c r="M284" s="265">
        <f t="shared" si="70"/>
        <v>16</v>
      </c>
      <c r="N284" s="266">
        <f t="shared" si="71"/>
        <v>0</v>
      </c>
      <c r="O284" s="266">
        <f t="shared" si="72"/>
        <v>0</v>
      </c>
      <c r="P284" s="266">
        <f t="shared" si="73"/>
        <v>0</v>
      </c>
      <c r="Q284" s="268">
        <f t="shared" si="74"/>
        <v>16</v>
      </c>
      <c r="R284" s="274">
        <v>0</v>
      </c>
      <c r="S284" s="200"/>
      <c r="T284" s="200"/>
    </row>
    <row r="285" spans="1:34" ht="15.75" customHeight="1" x14ac:dyDescent="0.25">
      <c r="A285" s="180">
        <v>12</v>
      </c>
      <c r="B285" s="163" t="s">
        <v>23</v>
      </c>
      <c r="C285" s="265">
        <v>0</v>
      </c>
      <c r="D285" s="266">
        <v>0</v>
      </c>
      <c r="E285" s="266">
        <v>0</v>
      </c>
      <c r="F285" s="266">
        <v>0</v>
      </c>
      <c r="G285" s="268">
        <f t="shared" si="68"/>
        <v>0</v>
      </c>
      <c r="H285" s="265">
        <v>14</v>
      </c>
      <c r="I285" s="266">
        <v>0</v>
      </c>
      <c r="J285" s="266">
        <v>0</v>
      </c>
      <c r="K285" s="266">
        <v>0</v>
      </c>
      <c r="L285" s="268">
        <f t="shared" si="69"/>
        <v>14</v>
      </c>
      <c r="M285" s="265">
        <f t="shared" si="70"/>
        <v>14</v>
      </c>
      <c r="N285" s="266">
        <f t="shared" si="71"/>
        <v>0</v>
      </c>
      <c r="O285" s="266">
        <f t="shared" si="72"/>
        <v>0</v>
      </c>
      <c r="P285" s="266">
        <f t="shared" si="73"/>
        <v>0</v>
      </c>
      <c r="Q285" s="268">
        <f t="shared" si="74"/>
        <v>14</v>
      </c>
      <c r="R285" s="274">
        <v>16</v>
      </c>
      <c r="S285" s="200"/>
      <c r="T285" s="200"/>
      <c r="Z285" s="154" t="s">
        <v>13</v>
      </c>
    </row>
    <row r="286" spans="1:34" ht="15.75" customHeight="1" x14ac:dyDescent="0.25">
      <c r="A286" s="180">
        <v>13</v>
      </c>
      <c r="B286" s="163" t="s">
        <v>24</v>
      </c>
      <c r="C286" s="265">
        <v>3</v>
      </c>
      <c r="D286" s="266">
        <v>0</v>
      </c>
      <c r="E286" s="266">
        <v>0</v>
      </c>
      <c r="F286" s="266">
        <v>0</v>
      </c>
      <c r="G286" s="268">
        <f t="shared" si="68"/>
        <v>3</v>
      </c>
      <c r="H286" s="265">
        <v>21</v>
      </c>
      <c r="I286" s="266">
        <v>0</v>
      </c>
      <c r="J286" s="266">
        <v>0</v>
      </c>
      <c r="K286" s="266">
        <v>0</v>
      </c>
      <c r="L286" s="268">
        <f t="shared" si="69"/>
        <v>21</v>
      </c>
      <c r="M286" s="265">
        <f t="shared" si="70"/>
        <v>24</v>
      </c>
      <c r="N286" s="266">
        <f t="shared" si="71"/>
        <v>0</v>
      </c>
      <c r="O286" s="266">
        <f t="shared" si="72"/>
        <v>0</v>
      </c>
      <c r="P286" s="266">
        <f t="shared" si="73"/>
        <v>0</v>
      </c>
      <c r="Q286" s="268">
        <f t="shared" si="74"/>
        <v>24</v>
      </c>
      <c r="R286" s="274">
        <v>19</v>
      </c>
      <c r="S286" s="200"/>
      <c r="T286" s="200"/>
    </row>
    <row r="287" spans="1:34" ht="15.75" customHeight="1" x14ac:dyDescent="0.25">
      <c r="A287" s="180">
        <v>14</v>
      </c>
      <c r="B287" s="163" t="s">
        <v>25</v>
      </c>
      <c r="C287" s="265">
        <v>2</v>
      </c>
      <c r="D287" s="266">
        <v>0</v>
      </c>
      <c r="E287" s="266">
        <v>0</v>
      </c>
      <c r="F287" s="266">
        <v>0</v>
      </c>
      <c r="G287" s="268">
        <f t="shared" si="68"/>
        <v>2</v>
      </c>
      <c r="H287" s="265">
        <v>12</v>
      </c>
      <c r="I287" s="266">
        <v>0</v>
      </c>
      <c r="J287" s="266">
        <v>0</v>
      </c>
      <c r="K287" s="266">
        <v>0</v>
      </c>
      <c r="L287" s="268">
        <f t="shared" si="69"/>
        <v>12</v>
      </c>
      <c r="M287" s="265">
        <f t="shared" si="70"/>
        <v>14</v>
      </c>
      <c r="N287" s="266">
        <f t="shared" si="71"/>
        <v>0</v>
      </c>
      <c r="O287" s="266">
        <f t="shared" si="72"/>
        <v>0</v>
      </c>
      <c r="P287" s="266">
        <f t="shared" si="73"/>
        <v>0</v>
      </c>
      <c r="Q287" s="268">
        <f t="shared" si="74"/>
        <v>14</v>
      </c>
      <c r="R287" s="274">
        <v>13</v>
      </c>
      <c r="S287" s="200"/>
      <c r="T287" s="200"/>
    </row>
    <row r="288" spans="1:34" ht="33" customHeight="1" thickBot="1" x14ac:dyDescent="0.3">
      <c r="A288" s="182">
        <v>15</v>
      </c>
      <c r="B288" s="166" t="s">
        <v>26</v>
      </c>
      <c r="C288" s="242">
        <v>1</v>
      </c>
      <c r="D288" s="275">
        <v>0</v>
      </c>
      <c r="E288" s="275">
        <v>0</v>
      </c>
      <c r="F288" s="275">
        <v>0</v>
      </c>
      <c r="G288" s="276">
        <f t="shared" si="68"/>
        <v>1</v>
      </c>
      <c r="H288" s="242">
        <v>2</v>
      </c>
      <c r="I288" s="275">
        <v>0</v>
      </c>
      <c r="J288" s="275">
        <v>0</v>
      </c>
      <c r="K288" s="275">
        <v>0</v>
      </c>
      <c r="L288" s="276">
        <f t="shared" si="69"/>
        <v>2</v>
      </c>
      <c r="M288" s="242">
        <f t="shared" si="70"/>
        <v>3</v>
      </c>
      <c r="N288" s="275">
        <f t="shared" si="71"/>
        <v>0</v>
      </c>
      <c r="O288" s="275">
        <f t="shared" si="72"/>
        <v>0</v>
      </c>
      <c r="P288" s="275">
        <f t="shared" si="73"/>
        <v>0</v>
      </c>
      <c r="Q288" s="276">
        <f t="shared" si="74"/>
        <v>3</v>
      </c>
      <c r="R288" s="277">
        <v>2</v>
      </c>
      <c r="S288" s="200"/>
      <c r="T288" s="200"/>
    </row>
    <row r="289" spans="1:20" s="184" customFormat="1" ht="20.25" customHeight="1" x14ac:dyDescent="0.25">
      <c r="A289" s="225"/>
      <c r="B289" s="226" t="s">
        <v>593</v>
      </c>
      <c r="C289" s="227">
        <f t="shared" ref="C289:R289" si="75">SUM(C274:C288)</f>
        <v>66</v>
      </c>
      <c r="D289" s="228">
        <f t="shared" si="75"/>
        <v>1</v>
      </c>
      <c r="E289" s="228">
        <f t="shared" si="75"/>
        <v>0</v>
      </c>
      <c r="F289" s="228">
        <f t="shared" si="75"/>
        <v>0</v>
      </c>
      <c r="G289" s="229">
        <f t="shared" si="75"/>
        <v>67</v>
      </c>
      <c r="H289" s="227">
        <f t="shared" si="75"/>
        <v>210</v>
      </c>
      <c r="I289" s="228">
        <f t="shared" si="75"/>
        <v>1</v>
      </c>
      <c r="J289" s="228">
        <f t="shared" si="75"/>
        <v>0</v>
      </c>
      <c r="K289" s="228">
        <f t="shared" si="75"/>
        <v>0</v>
      </c>
      <c r="L289" s="229">
        <f t="shared" si="75"/>
        <v>211</v>
      </c>
      <c r="M289" s="227">
        <f t="shared" si="75"/>
        <v>276</v>
      </c>
      <c r="N289" s="228">
        <f t="shared" si="75"/>
        <v>2</v>
      </c>
      <c r="O289" s="228">
        <f t="shared" si="75"/>
        <v>0</v>
      </c>
      <c r="P289" s="228">
        <f t="shared" si="75"/>
        <v>0</v>
      </c>
      <c r="Q289" s="229">
        <f t="shared" si="75"/>
        <v>278</v>
      </c>
      <c r="R289" s="230">
        <f t="shared" si="75"/>
        <v>209</v>
      </c>
      <c r="S289" s="231"/>
      <c r="T289" s="231"/>
    </row>
    <row r="290" spans="1:20" ht="20.25" customHeight="1" x14ac:dyDescent="0.25">
      <c r="A290" s="162"/>
      <c r="B290" s="163" t="s">
        <v>60</v>
      </c>
      <c r="C290" s="265">
        <v>62</v>
      </c>
      <c r="D290" s="266">
        <v>0</v>
      </c>
      <c r="E290" s="266">
        <v>0</v>
      </c>
      <c r="F290" s="266">
        <v>0</v>
      </c>
      <c r="G290" s="268">
        <v>62</v>
      </c>
      <c r="H290" s="265">
        <v>167</v>
      </c>
      <c r="I290" s="266">
        <v>0</v>
      </c>
      <c r="J290" s="266">
        <v>0</v>
      </c>
      <c r="K290" s="266">
        <v>0</v>
      </c>
      <c r="L290" s="267">
        <v>167</v>
      </c>
      <c r="M290" s="265">
        <v>229</v>
      </c>
      <c r="N290" s="266">
        <v>0</v>
      </c>
      <c r="O290" s="266">
        <v>0</v>
      </c>
      <c r="P290" s="266">
        <v>0</v>
      </c>
      <c r="Q290" s="268">
        <v>229</v>
      </c>
      <c r="R290" s="360">
        <v>200</v>
      </c>
      <c r="S290" s="200"/>
      <c r="T290" s="200"/>
    </row>
    <row r="291" spans="1:20" ht="20.25" customHeight="1" x14ac:dyDescent="0.25">
      <c r="A291" s="162"/>
      <c r="B291" s="163" t="s">
        <v>61</v>
      </c>
      <c r="C291" s="265">
        <v>70</v>
      </c>
      <c r="D291" s="266">
        <v>0</v>
      </c>
      <c r="E291" s="266">
        <v>0</v>
      </c>
      <c r="F291" s="266">
        <v>0</v>
      </c>
      <c r="G291" s="268">
        <v>70</v>
      </c>
      <c r="H291" s="265">
        <v>164</v>
      </c>
      <c r="I291" s="266">
        <v>0</v>
      </c>
      <c r="J291" s="266">
        <v>0</v>
      </c>
      <c r="K291" s="266">
        <v>0</v>
      </c>
      <c r="L291" s="267">
        <v>164</v>
      </c>
      <c r="M291" s="265">
        <v>234</v>
      </c>
      <c r="N291" s="266">
        <v>0</v>
      </c>
      <c r="O291" s="266">
        <v>0</v>
      </c>
      <c r="P291" s="266">
        <v>0</v>
      </c>
      <c r="Q291" s="268">
        <v>234</v>
      </c>
      <c r="R291" s="360">
        <v>186</v>
      </c>
      <c r="S291" s="200"/>
      <c r="T291" s="200"/>
    </row>
    <row r="292" spans="1:20" ht="20.25" customHeight="1" x14ac:dyDescent="0.25">
      <c r="A292" s="162"/>
      <c r="B292" s="163" t="s">
        <v>62</v>
      </c>
      <c r="C292" s="265">
        <v>67</v>
      </c>
      <c r="D292" s="266">
        <v>0</v>
      </c>
      <c r="E292" s="266">
        <v>0</v>
      </c>
      <c r="F292" s="266">
        <v>0</v>
      </c>
      <c r="G292" s="268">
        <v>67</v>
      </c>
      <c r="H292" s="265">
        <v>165</v>
      </c>
      <c r="I292" s="266">
        <v>0</v>
      </c>
      <c r="J292" s="266">
        <v>0</v>
      </c>
      <c r="K292" s="266">
        <v>0</v>
      </c>
      <c r="L292" s="267">
        <v>165</v>
      </c>
      <c r="M292" s="265">
        <v>232</v>
      </c>
      <c r="N292" s="266">
        <v>0</v>
      </c>
      <c r="O292" s="266">
        <v>0</v>
      </c>
      <c r="P292" s="266">
        <v>0</v>
      </c>
      <c r="Q292" s="268">
        <v>232</v>
      </c>
      <c r="R292" s="360">
        <v>169</v>
      </c>
      <c r="S292" s="200"/>
      <c r="T292" s="200"/>
    </row>
    <row r="293" spans="1:20" ht="20.25" customHeight="1" x14ac:dyDescent="0.25">
      <c r="A293" s="162"/>
      <c r="B293" s="163" t="s">
        <v>63</v>
      </c>
      <c r="C293" s="265">
        <v>56</v>
      </c>
      <c r="D293" s="266">
        <v>0</v>
      </c>
      <c r="E293" s="266">
        <v>0</v>
      </c>
      <c r="F293" s="266">
        <v>0</v>
      </c>
      <c r="G293" s="268">
        <v>56</v>
      </c>
      <c r="H293" s="265">
        <v>147</v>
      </c>
      <c r="I293" s="266">
        <v>0</v>
      </c>
      <c r="J293" s="266">
        <v>0</v>
      </c>
      <c r="K293" s="266">
        <v>0</v>
      </c>
      <c r="L293" s="267">
        <v>147</v>
      </c>
      <c r="M293" s="265">
        <v>203</v>
      </c>
      <c r="N293" s="266">
        <v>0</v>
      </c>
      <c r="O293" s="266">
        <v>0</v>
      </c>
      <c r="P293" s="266">
        <v>0</v>
      </c>
      <c r="Q293" s="268">
        <v>203</v>
      </c>
      <c r="R293" s="360">
        <v>126</v>
      </c>
      <c r="S293" s="200"/>
      <c r="T293" s="200"/>
    </row>
    <row r="294" spans="1:20" s="184" customFormat="1" ht="20.25" customHeight="1" x14ac:dyDescent="0.25">
      <c r="A294" s="164"/>
      <c r="B294" s="165" t="s">
        <v>64</v>
      </c>
      <c r="C294" s="826">
        <v>41</v>
      </c>
      <c r="D294" s="827">
        <v>0</v>
      </c>
      <c r="E294" s="827">
        <v>0</v>
      </c>
      <c r="F294" s="827">
        <v>0</v>
      </c>
      <c r="G294" s="828">
        <v>41</v>
      </c>
      <c r="H294" s="826">
        <v>130</v>
      </c>
      <c r="I294" s="827">
        <v>0</v>
      </c>
      <c r="J294" s="827">
        <v>0</v>
      </c>
      <c r="K294" s="827">
        <v>1</v>
      </c>
      <c r="L294" s="829">
        <v>131</v>
      </c>
      <c r="M294" s="826">
        <v>171</v>
      </c>
      <c r="N294" s="827">
        <v>0</v>
      </c>
      <c r="O294" s="827">
        <v>0</v>
      </c>
      <c r="P294" s="827">
        <v>1</v>
      </c>
      <c r="Q294" s="268">
        <v>172</v>
      </c>
      <c r="R294" s="360">
        <v>124</v>
      </c>
      <c r="S294" s="231"/>
      <c r="T294" s="231"/>
    </row>
    <row r="295" spans="1:20" ht="20.25" customHeight="1" x14ac:dyDescent="0.25">
      <c r="A295" s="162"/>
      <c r="B295" s="163" t="s">
        <v>65</v>
      </c>
      <c r="C295" s="265">
        <v>44</v>
      </c>
      <c r="D295" s="266">
        <v>2</v>
      </c>
      <c r="E295" s="266">
        <v>0</v>
      </c>
      <c r="F295" s="266">
        <v>0</v>
      </c>
      <c r="G295" s="268">
        <v>46</v>
      </c>
      <c r="H295" s="265">
        <v>147</v>
      </c>
      <c r="I295" s="266">
        <v>1</v>
      </c>
      <c r="J295" s="266">
        <v>0</v>
      </c>
      <c r="K295" s="266">
        <v>3</v>
      </c>
      <c r="L295" s="267">
        <v>151</v>
      </c>
      <c r="M295" s="265">
        <v>191</v>
      </c>
      <c r="N295" s="266">
        <v>3</v>
      </c>
      <c r="O295" s="266">
        <v>0</v>
      </c>
      <c r="P295" s="266">
        <v>3</v>
      </c>
      <c r="Q295" s="268">
        <v>197</v>
      </c>
      <c r="R295" s="360">
        <v>120</v>
      </c>
      <c r="S295" s="200"/>
      <c r="T295" s="200"/>
    </row>
    <row r="296" spans="1:20" ht="20.25" customHeight="1" x14ac:dyDescent="0.25">
      <c r="A296" s="162"/>
      <c r="B296" s="163" t="s">
        <v>66</v>
      </c>
      <c r="C296" s="265">
        <v>38</v>
      </c>
      <c r="D296" s="266">
        <v>0</v>
      </c>
      <c r="E296" s="266">
        <v>0</v>
      </c>
      <c r="F296" s="266">
        <v>0</v>
      </c>
      <c r="G296" s="268">
        <v>38</v>
      </c>
      <c r="H296" s="265">
        <v>158</v>
      </c>
      <c r="I296" s="266">
        <v>1</v>
      </c>
      <c r="J296" s="266">
        <v>0</v>
      </c>
      <c r="K296" s="266">
        <v>1</v>
      </c>
      <c r="L296" s="267">
        <v>160</v>
      </c>
      <c r="M296" s="265">
        <v>196</v>
      </c>
      <c r="N296" s="266">
        <v>1</v>
      </c>
      <c r="O296" s="266">
        <v>0</v>
      </c>
      <c r="P296" s="266">
        <v>1</v>
      </c>
      <c r="Q296" s="268">
        <v>198</v>
      </c>
      <c r="R296" s="360">
        <v>111</v>
      </c>
      <c r="S296" s="200"/>
      <c r="T296" s="200"/>
    </row>
    <row r="297" spans="1:20" ht="20.25" customHeight="1" thickBot="1" x14ac:dyDescent="0.3">
      <c r="A297" s="240"/>
      <c r="B297" s="241" t="s">
        <v>67</v>
      </c>
      <c r="C297" s="242">
        <v>39</v>
      </c>
      <c r="D297" s="275">
        <v>0</v>
      </c>
      <c r="E297" s="275">
        <v>0</v>
      </c>
      <c r="F297" s="275">
        <v>0</v>
      </c>
      <c r="G297" s="276">
        <v>39</v>
      </c>
      <c r="H297" s="242">
        <v>150</v>
      </c>
      <c r="I297" s="275">
        <v>1</v>
      </c>
      <c r="J297" s="275">
        <v>0</v>
      </c>
      <c r="K297" s="275">
        <v>1</v>
      </c>
      <c r="L297" s="531">
        <v>152</v>
      </c>
      <c r="M297" s="242">
        <v>189</v>
      </c>
      <c r="N297" s="275">
        <v>1</v>
      </c>
      <c r="O297" s="275">
        <v>0</v>
      </c>
      <c r="P297" s="275">
        <v>1</v>
      </c>
      <c r="Q297" s="276">
        <v>191</v>
      </c>
      <c r="R297" s="361">
        <v>102</v>
      </c>
      <c r="S297" s="200"/>
      <c r="T297" s="200"/>
    </row>
    <row r="298" spans="1:20" ht="15.75" customHeight="1" x14ac:dyDescent="0.25">
      <c r="A298" s="155" t="s">
        <v>374</v>
      </c>
    </row>
    <row r="299" spans="1:20" ht="15.75" customHeight="1" x14ac:dyDescent="0.25">
      <c r="A299" s="435" t="s">
        <v>383</v>
      </c>
    </row>
    <row r="300" spans="1:20" ht="15.75" customHeight="1" x14ac:dyDescent="0.25">
      <c r="A300" s="435"/>
    </row>
    <row r="301" spans="1:20" ht="18.75" customHeight="1" x14ac:dyDescent="0.25">
      <c r="A301" s="155"/>
    </row>
    <row r="302" spans="1:20" ht="32.25" customHeight="1" thickBot="1" x14ac:dyDescent="0.3">
      <c r="A302" s="127" t="s">
        <v>384</v>
      </c>
      <c r="B302" s="156"/>
      <c r="C302" s="156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</row>
    <row r="303" spans="1:20" ht="24" customHeight="1" thickBot="1" x14ac:dyDescent="0.3">
      <c r="A303" s="175"/>
      <c r="B303" s="176"/>
      <c r="C303" s="1713" t="s">
        <v>360</v>
      </c>
      <c r="D303" s="1714"/>
      <c r="E303" s="1714"/>
      <c r="F303" s="1714"/>
      <c r="G303" s="1715"/>
      <c r="H303" s="1713" t="s">
        <v>361</v>
      </c>
      <c r="I303" s="1714"/>
      <c r="J303" s="1714"/>
      <c r="K303" s="1714"/>
      <c r="L303" s="1715"/>
      <c r="M303" s="1713" t="s">
        <v>362</v>
      </c>
      <c r="N303" s="1714"/>
      <c r="O303" s="1714"/>
      <c r="P303" s="1714"/>
      <c r="Q303" s="1714"/>
      <c r="R303" s="1715"/>
    </row>
    <row r="304" spans="1:20" ht="87" customHeight="1" thickBot="1" x14ac:dyDescent="0.3">
      <c r="A304" s="177" t="s">
        <v>51</v>
      </c>
      <c r="B304" s="159" t="s">
        <v>5</v>
      </c>
      <c r="C304" s="190" t="s">
        <v>363</v>
      </c>
      <c r="D304" s="188" t="s">
        <v>364</v>
      </c>
      <c r="E304" s="188" t="s">
        <v>365</v>
      </c>
      <c r="F304" s="188" t="s">
        <v>366</v>
      </c>
      <c r="G304" s="206" t="s">
        <v>367</v>
      </c>
      <c r="H304" s="198" t="s">
        <v>363</v>
      </c>
      <c r="I304" s="188" t="s">
        <v>364</v>
      </c>
      <c r="J304" s="188" t="s">
        <v>365</v>
      </c>
      <c r="K304" s="188" t="s">
        <v>366</v>
      </c>
      <c r="L304" s="206" t="s">
        <v>228</v>
      </c>
      <c r="M304" s="198" t="s">
        <v>363</v>
      </c>
      <c r="N304" s="188" t="s">
        <v>364</v>
      </c>
      <c r="O304" s="188" t="s">
        <v>365</v>
      </c>
      <c r="P304" s="188" t="s">
        <v>366</v>
      </c>
      <c r="Q304" s="206" t="s">
        <v>228</v>
      </c>
      <c r="R304" s="284" t="s">
        <v>368</v>
      </c>
    </row>
    <row r="305" spans="1:25" ht="18" customHeight="1" x14ac:dyDescent="0.25">
      <c r="A305" s="179">
        <v>1</v>
      </c>
      <c r="B305" s="161" t="s">
        <v>11</v>
      </c>
      <c r="C305" s="262">
        <v>2</v>
      </c>
      <c r="D305" s="263">
        <v>0</v>
      </c>
      <c r="E305" s="263">
        <v>0</v>
      </c>
      <c r="F305" s="263">
        <v>0</v>
      </c>
      <c r="G305" s="264">
        <f t="shared" ref="G305:G319" si="76">SUM(C305:F305)</f>
        <v>2</v>
      </c>
      <c r="H305" s="262">
        <v>8</v>
      </c>
      <c r="I305" s="263">
        <v>0</v>
      </c>
      <c r="J305" s="263">
        <v>0</v>
      </c>
      <c r="K305" s="263">
        <v>0</v>
      </c>
      <c r="L305" s="264">
        <f t="shared" ref="L305:L319" si="77">SUM(H305:K305)</f>
        <v>8</v>
      </c>
      <c r="M305" s="262">
        <f t="shared" ref="M305:M319" si="78">C305+H305</f>
        <v>10</v>
      </c>
      <c r="N305" s="263">
        <f t="shared" ref="N305:N319" si="79">D305+I305</f>
        <v>0</v>
      </c>
      <c r="O305" s="263">
        <f t="shared" ref="O305:O319" si="80">E305+J305</f>
        <v>0</v>
      </c>
      <c r="P305" s="263">
        <f t="shared" ref="P305:P319" si="81">F305+K305</f>
        <v>0</v>
      </c>
      <c r="Q305" s="264">
        <f t="shared" ref="Q305:Q319" si="82">SUM(M305:P305)</f>
        <v>10</v>
      </c>
      <c r="R305" s="273">
        <v>10</v>
      </c>
    </row>
    <row r="306" spans="1:25" ht="15.75" customHeight="1" x14ac:dyDescent="0.25">
      <c r="A306" s="180">
        <v>2</v>
      </c>
      <c r="B306" s="163" t="s">
        <v>12</v>
      </c>
      <c r="C306" s="265">
        <v>1</v>
      </c>
      <c r="D306" s="266">
        <v>0</v>
      </c>
      <c r="E306" s="266">
        <v>0</v>
      </c>
      <c r="F306" s="266">
        <v>0</v>
      </c>
      <c r="G306" s="268">
        <f t="shared" si="76"/>
        <v>1</v>
      </c>
      <c r="H306" s="265">
        <v>3</v>
      </c>
      <c r="I306" s="266">
        <v>0</v>
      </c>
      <c r="J306" s="266">
        <v>0</v>
      </c>
      <c r="K306" s="266">
        <v>0</v>
      </c>
      <c r="L306" s="268">
        <f t="shared" si="77"/>
        <v>3</v>
      </c>
      <c r="M306" s="265">
        <f t="shared" si="78"/>
        <v>4</v>
      </c>
      <c r="N306" s="266">
        <f t="shared" si="79"/>
        <v>0</v>
      </c>
      <c r="O306" s="266">
        <f t="shared" si="80"/>
        <v>0</v>
      </c>
      <c r="P306" s="266">
        <f t="shared" si="81"/>
        <v>0</v>
      </c>
      <c r="Q306" s="268">
        <f t="shared" si="82"/>
        <v>4</v>
      </c>
      <c r="R306" s="274">
        <v>4</v>
      </c>
    </row>
    <row r="307" spans="1:25" ht="15.75" customHeight="1" x14ac:dyDescent="0.25">
      <c r="A307" s="180">
        <v>3</v>
      </c>
      <c r="B307" s="163" t="s">
        <v>14</v>
      </c>
      <c r="C307" s="265">
        <v>3</v>
      </c>
      <c r="D307" s="266">
        <v>0</v>
      </c>
      <c r="E307" s="266">
        <v>0</v>
      </c>
      <c r="F307" s="266">
        <v>0</v>
      </c>
      <c r="G307" s="268">
        <f t="shared" si="76"/>
        <v>3</v>
      </c>
      <c r="H307" s="265">
        <v>4</v>
      </c>
      <c r="I307" s="266">
        <v>0</v>
      </c>
      <c r="J307" s="266">
        <v>0</v>
      </c>
      <c r="K307" s="266">
        <v>0</v>
      </c>
      <c r="L307" s="268">
        <f t="shared" si="77"/>
        <v>4</v>
      </c>
      <c r="M307" s="265">
        <f t="shared" si="78"/>
        <v>7</v>
      </c>
      <c r="N307" s="266">
        <f t="shared" si="79"/>
        <v>0</v>
      </c>
      <c r="O307" s="266">
        <f t="shared" si="80"/>
        <v>0</v>
      </c>
      <c r="P307" s="266">
        <f t="shared" si="81"/>
        <v>0</v>
      </c>
      <c r="Q307" s="268">
        <f t="shared" si="82"/>
        <v>7</v>
      </c>
      <c r="R307" s="274">
        <v>1</v>
      </c>
    </row>
    <row r="308" spans="1:25" ht="15.75" customHeight="1" x14ac:dyDescent="0.25">
      <c r="A308" s="180">
        <v>4</v>
      </c>
      <c r="B308" s="163" t="s">
        <v>15</v>
      </c>
      <c r="C308" s="265">
        <v>2</v>
      </c>
      <c r="D308" s="266">
        <v>0</v>
      </c>
      <c r="E308" s="266">
        <v>0</v>
      </c>
      <c r="F308" s="266">
        <v>0</v>
      </c>
      <c r="G308" s="268">
        <f t="shared" si="76"/>
        <v>2</v>
      </c>
      <c r="H308" s="265">
        <v>4</v>
      </c>
      <c r="I308" s="266">
        <v>0</v>
      </c>
      <c r="J308" s="266">
        <v>0</v>
      </c>
      <c r="K308" s="266">
        <v>0</v>
      </c>
      <c r="L308" s="268">
        <f t="shared" si="77"/>
        <v>4</v>
      </c>
      <c r="M308" s="265">
        <f t="shared" si="78"/>
        <v>6</v>
      </c>
      <c r="N308" s="266">
        <f t="shared" si="79"/>
        <v>0</v>
      </c>
      <c r="O308" s="266">
        <f t="shared" si="80"/>
        <v>0</v>
      </c>
      <c r="P308" s="266">
        <f t="shared" si="81"/>
        <v>0</v>
      </c>
      <c r="Q308" s="268">
        <f t="shared" si="82"/>
        <v>6</v>
      </c>
      <c r="R308" s="274">
        <v>6</v>
      </c>
      <c r="U308" s="154" t="s">
        <v>13</v>
      </c>
    </row>
    <row r="309" spans="1:25" ht="15.75" customHeight="1" x14ac:dyDescent="0.25">
      <c r="A309" s="180">
        <v>5</v>
      </c>
      <c r="B309" s="163" t="s">
        <v>16</v>
      </c>
      <c r="C309" s="265">
        <v>0</v>
      </c>
      <c r="D309" s="266">
        <v>0</v>
      </c>
      <c r="E309" s="266">
        <v>0</v>
      </c>
      <c r="F309" s="266">
        <v>0</v>
      </c>
      <c r="G309" s="268">
        <f t="shared" si="76"/>
        <v>0</v>
      </c>
      <c r="H309" s="265">
        <v>2</v>
      </c>
      <c r="I309" s="266">
        <v>0</v>
      </c>
      <c r="J309" s="266">
        <v>0</v>
      </c>
      <c r="K309" s="266">
        <v>0</v>
      </c>
      <c r="L309" s="268">
        <f t="shared" si="77"/>
        <v>2</v>
      </c>
      <c r="M309" s="265">
        <f t="shared" si="78"/>
        <v>2</v>
      </c>
      <c r="N309" s="266">
        <f t="shared" si="79"/>
        <v>0</v>
      </c>
      <c r="O309" s="266">
        <f t="shared" si="80"/>
        <v>0</v>
      </c>
      <c r="P309" s="266">
        <f t="shared" si="81"/>
        <v>0</v>
      </c>
      <c r="Q309" s="268">
        <f t="shared" si="82"/>
        <v>2</v>
      </c>
      <c r="R309" s="274">
        <v>1</v>
      </c>
      <c r="Y309" s="154" t="s">
        <v>13</v>
      </c>
    </row>
    <row r="310" spans="1:25" ht="15.75" customHeight="1" x14ac:dyDescent="0.25">
      <c r="A310" s="181">
        <v>6</v>
      </c>
      <c r="B310" s="165" t="s">
        <v>17</v>
      </c>
      <c r="C310" s="265">
        <v>0</v>
      </c>
      <c r="D310" s="266">
        <v>0</v>
      </c>
      <c r="E310" s="266">
        <v>0</v>
      </c>
      <c r="F310" s="266">
        <v>0</v>
      </c>
      <c r="G310" s="268">
        <f t="shared" si="76"/>
        <v>0</v>
      </c>
      <c r="H310" s="265">
        <v>0</v>
      </c>
      <c r="I310" s="266">
        <v>0</v>
      </c>
      <c r="J310" s="266">
        <v>0</v>
      </c>
      <c r="K310" s="266">
        <v>0</v>
      </c>
      <c r="L310" s="268">
        <f t="shared" si="77"/>
        <v>0</v>
      </c>
      <c r="M310" s="265">
        <f t="shared" si="78"/>
        <v>0</v>
      </c>
      <c r="N310" s="266">
        <f t="shared" si="79"/>
        <v>0</v>
      </c>
      <c r="O310" s="266">
        <f t="shared" si="80"/>
        <v>0</v>
      </c>
      <c r="P310" s="266">
        <f t="shared" si="81"/>
        <v>0</v>
      </c>
      <c r="Q310" s="268">
        <f t="shared" si="82"/>
        <v>0</v>
      </c>
      <c r="R310" s="274">
        <v>0</v>
      </c>
    </row>
    <row r="311" spans="1:25" ht="15.75" customHeight="1" x14ac:dyDescent="0.25">
      <c r="A311" s="181">
        <v>7</v>
      </c>
      <c r="B311" s="165" t="s">
        <v>18</v>
      </c>
      <c r="C311" s="265">
        <v>2</v>
      </c>
      <c r="D311" s="266">
        <v>0</v>
      </c>
      <c r="E311" s="266">
        <v>0</v>
      </c>
      <c r="F311" s="266">
        <v>0</v>
      </c>
      <c r="G311" s="268">
        <f t="shared" si="76"/>
        <v>2</v>
      </c>
      <c r="H311" s="265">
        <v>12</v>
      </c>
      <c r="I311" s="266">
        <v>0</v>
      </c>
      <c r="J311" s="266">
        <v>0</v>
      </c>
      <c r="K311" s="266">
        <v>0</v>
      </c>
      <c r="L311" s="268">
        <f t="shared" si="77"/>
        <v>12</v>
      </c>
      <c r="M311" s="265">
        <f t="shared" si="78"/>
        <v>14</v>
      </c>
      <c r="N311" s="266">
        <f t="shared" si="79"/>
        <v>0</v>
      </c>
      <c r="O311" s="266">
        <f t="shared" si="80"/>
        <v>0</v>
      </c>
      <c r="P311" s="266">
        <f t="shared" si="81"/>
        <v>0</v>
      </c>
      <c r="Q311" s="268">
        <f t="shared" si="82"/>
        <v>14</v>
      </c>
      <c r="R311" s="274">
        <v>11</v>
      </c>
    </row>
    <row r="312" spans="1:25" ht="15.75" customHeight="1" x14ac:dyDescent="0.25">
      <c r="A312" s="180">
        <v>8</v>
      </c>
      <c r="B312" s="163" t="s">
        <v>19</v>
      </c>
      <c r="C312" s="265">
        <v>1</v>
      </c>
      <c r="D312" s="266">
        <v>0</v>
      </c>
      <c r="E312" s="266">
        <v>0</v>
      </c>
      <c r="F312" s="266">
        <v>0</v>
      </c>
      <c r="G312" s="268">
        <f t="shared" si="76"/>
        <v>1</v>
      </c>
      <c r="H312" s="265">
        <v>11</v>
      </c>
      <c r="I312" s="266">
        <v>0</v>
      </c>
      <c r="J312" s="266">
        <v>0</v>
      </c>
      <c r="K312" s="266">
        <v>0</v>
      </c>
      <c r="L312" s="268">
        <f t="shared" si="77"/>
        <v>11</v>
      </c>
      <c r="M312" s="265">
        <f t="shared" si="78"/>
        <v>12</v>
      </c>
      <c r="N312" s="266">
        <f t="shared" si="79"/>
        <v>0</v>
      </c>
      <c r="O312" s="266">
        <f t="shared" si="80"/>
        <v>0</v>
      </c>
      <c r="P312" s="266">
        <f t="shared" si="81"/>
        <v>0</v>
      </c>
      <c r="Q312" s="268">
        <f t="shared" si="82"/>
        <v>12</v>
      </c>
      <c r="R312" s="274">
        <v>9</v>
      </c>
    </row>
    <row r="313" spans="1:25" ht="15.75" customHeight="1" x14ac:dyDescent="0.25">
      <c r="A313" s="180">
        <v>9</v>
      </c>
      <c r="B313" s="163" t="s">
        <v>20</v>
      </c>
      <c r="C313" s="265">
        <v>3</v>
      </c>
      <c r="D313" s="266">
        <v>0</v>
      </c>
      <c r="E313" s="266">
        <v>0</v>
      </c>
      <c r="F313" s="266">
        <v>0</v>
      </c>
      <c r="G313" s="268">
        <f t="shared" si="76"/>
        <v>3</v>
      </c>
      <c r="H313" s="265">
        <v>8</v>
      </c>
      <c r="I313" s="266">
        <v>0</v>
      </c>
      <c r="J313" s="266">
        <v>0</v>
      </c>
      <c r="K313" s="266">
        <v>0</v>
      </c>
      <c r="L313" s="268">
        <f t="shared" si="77"/>
        <v>8</v>
      </c>
      <c r="M313" s="265">
        <f t="shared" si="78"/>
        <v>11</v>
      </c>
      <c r="N313" s="266">
        <f t="shared" si="79"/>
        <v>0</v>
      </c>
      <c r="O313" s="266">
        <f t="shared" si="80"/>
        <v>0</v>
      </c>
      <c r="P313" s="266">
        <f t="shared" si="81"/>
        <v>0</v>
      </c>
      <c r="Q313" s="268">
        <f t="shared" si="82"/>
        <v>11</v>
      </c>
      <c r="R313" s="274">
        <v>11</v>
      </c>
    </row>
    <row r="314" spans="1:25" ht="15.75" customHeight="1" x14ac:dyDescent="0.25">
      <c r="A314" s="180">
        <v>10</v>
      </c>
      <c r="B314" s="163" t="s">
        <v>21</v>
      </c>
      <c r="C314" s="265">
        <v>0</v>
      </c>
      <c r="D314" s="266">
        <v>0</v>
      </c>
      <c r="E314" s="266">
        <v>0</v>
      </c>
      <c r="F314" s="266">
        <v>0</v>
      </c>
      <c r="G314" s="268">
        <f t="shared" si="76"/>
        <v>0</v>
      </c>
      <c r="H314" s="265">
        <v>2</v>
      </c>
      <c r="I314" s="266">
        <v>0</v>
      </c>
      <c r="J314" s="266">
        <v>0</v>
      </c>
      <c r="K314" s="266">
        <v>0</v>
      </c>
      <c r="L314" s="268">
        <f t="shared" si="77"/>
        <v>2</v>
      </c>
      <c r="M314" s="265">
        <f t="shared" si="78"/>
        <v>2</v>
      </c>
      <c r="N314" s="266">
        <f t="shared" si="79"/>
        <v>0</v>
      </c>
      <c r="O314" s="266">
        <f t="shared" si="80"/>
        <v>0</v>
      </c>
      <c r="P314" s="266">
        <f t="shared" si="81"/>
        <v>0</v>
      </c>
      <c r="Q314" s="268">
        <f t="shared" si="82"/>
        <v>2</v>
      </c>
      <c r="R314" s="274">
        <v>0</v>
      </c>
    </row>
    <row r="315" spans="1:25" ht="15.75" customHeight="1" x14ac:dyDescent="0.25">
      <c r="A315" s="181">
        <v>11</v>
      </c>
      <c r="B315" s="165" t="s">
        <v>22</v>
      </c>
      <c r="C315" s="265">
        <v>0</v>
      </c>
      <c r="D315" s="266">
        <v>0</v>
      </c>
      <c r="E315" s="266">
        <v>0</v>
      </c>
      <c r="F315" s="266">
        <v>0</v>
      </c>
      <c r="G315" s="268">
        <f t="shared" si="76"/>
        <v>0</v>
      </c>
      <c r="H315" s="265">
        <v>0</v>
      </c>
      <c r="I315" s="266">
        <v>0</v>
      </c>
      <c r="J315" s="266">
        <v>0</v>
      </c>
      <c r="K315" s="266">
        <v>0</v>
      </c>
      <c r="L315" s="268">
        <f t="shared" si="77"/>
        <v>0</v>
      </c>
      <c r="M315" s="265">
        <f t="shared" si="78"/>
        <v>0</v>
      </c>
      <c r="N315" s="266">
        <f t="shared" si="79"/>
        <v>0</v>
      </c>
      <c r="O315" s="266">
        <f t="shared" si="80"/>
        <v>0</v>
      </c>
      <c r="P315" s="266">
        <f t="shared" si="81"/>
        <v>0</v>
      </c>
      <c r="Q315" s="268">
        <f t="shared" si="82"/>
        <v>0</v>
      </c>
      <c r="R315" s="274">
        <v>0</v>
      </c>
    </row>
    <row r="316" spans="1:25" ht="15.75" customHeight="1" x14ac:dyDescent="0.25">
      <c r="A316" s="180">
        <v>12</v>
      </c>
      <c r="B316" s="163" t="s">
        <v>23</v>
      </c>
      <c r="C316" s="265">
        <v>2</v>
      </c>
      <c r="D316" s="266">
        <v>0</v>
      </c>
      <c r="E316" s="266">
        <v>0</v>
      </c>
      <c r="F316" s="266">
        <v>0</v>
      </c>
      <c r="G316" s="268">
        <f t="shared" si="76"/>
        <v>2</v>
      </c>
      <c r="H316" s="265">
        <v>4</v>
      </c>
      <c r="I316" s="266">
        <v>0</v>
      </c>
      <c r="J316" s="266">
        <v>0</v>
      </c>
      <c r="K316" s="266">
        <v>0</v>
      </c>
      <c r="L316" s="268">
        <f t="shared" si="77"/>
        <v>4</v>
      </c>
      <c r="M316" s="265">
        <f t="shared" si="78"/>
        <v>6</v>
      </c>
      <c r="N316" s="266">
        <f t="shared" si="79"/>
        <v>0</v>
      </c>
      <c r="O316" s="266">
        <f t="shared" si="80"/>
        <v>0</v>
      </c>
      <c r="P316" s="266">
        <f t="shared" si="81"/>
        <v>0</v>
      </c>
      <c r="Q316" s="268">
        <f t="shared" si="82"/>
        <v>6</v>
      </c>
      <c r="R316" s="274">
        <v>4</v>
      </c>
    </row>
    <row r="317" spans="1:25" ht="15.75" customHeight="1" x14ac:dyDescent="0.25">
      <c r="A317" s="180">
        <v>13</v>
      </c>
      <c r="B317" s="163" t="s">
        <v>24</v>
      </c>
      <c r="C317" s="265">
        <v>4</v>
      </c>
      <c r="D317" s="266">
        <v>0</v>
      </c>
      <c r="E317" s="266">
        <v>0</v>
      </c>
      <c r="F317" s="266">
        <v>0</v>
      </c>
      <c r="G317" s="268">
        <f t="shared" si="76"/>
        <v>4</v>
      </c>
      <c r="H317" s="265">
        <v>5</v>
      </c>
      <c r="I317" s="266">
        <v>0</v>
      </c>
      <c r="J317" s="266">
        <v>0</v>
      </c>
      <c r="K317" s="266">
        <v>0</v>
      </c>
      <c r="L317" s="268">
        <f t="shared" si="77"/>
        <v>5</v>
      </c>
      <c r="M317" s="265">
        <f t="shared" si="78"/>
        <v>9</v>
      </c>
      <c r="N317" s="266">
        <f t="shared" si="79"/>
        <v>0</v>
      </c>
      <c r="O317" s="266">
        <f t="shared" si="80"/>
        <v>0</v>
      </c>
      <c r="P317" s="266">
        <f t="shared" si="81"/>
        <v>0</v>
      </c>
      <c r="Q317" s="268">
        <f t="shared" si="82"/>
        <v>9</v>
      </c>
      <c r="R317" s="274">
        <v>8</v>
      </c>
    </row>
    <row r="318" spans="1:25" ht="15.75" customHeight="1" x14ac:dyDescent="0.25">
      <c r="A318" s="180">
        <v>14</v>
      </c>
      <c r="B318" s="163" t="s">
        <v>25</v>
      </c>
      <c r="C318" s="265">
        <v>2</v>
      </c>
      <c r="D318" s="266">
        <v>0</v>
      </c>
      <c r="E318" s="266">
        <v>0</v>
      </c>
      <c r="F318" s="266">
        <v>0</v>
      </c>
      <c r="G318" s="268">
        <f t="shared" si="76"/>
        <v>2</v>
      </c>
      <c r="H318" s="265">
        <v>12</v>
      </c>
      <c r="I318" s="266">
        <v>0</v>
      </c>
      <c r="J318" s="266">
        <v>0</v>
      </c>
      <c r="K318" s="266">
        <v>0</v>
      </c>
      <c r="L318" s="268">
        <f t="shared" si="77"/>
        <v>12</v>
      </c>
      <c r="M318" s="265">
        <f t="shared" si="78"/>
        <v>14</v>
      </c>
      <c r="N318" s="266">
        <f t="shared" si="79"/>
        <v>0</v>
      </c>
      <c r="O318" s="266">
        <f t="shared" si="80"/>
        <v>0</v>
      </c>
      <c r="P318" s="266">
        <f t="shared" si="81"/>
        <v>0</v>
      </c>
      <c r="Q318" s="268">
        <f t="shared" si="82"/>
        <v>14</v>
      </c>
      <c r="R318" s="274">
        <v>14</v>
      </c>
    </row>
    <row r="319" spans="1:25" ht="30.75" customHeight="1" thickBot="1" x14ac:dyDescent="0.3">
      <c r="A319" s="182">
        <v>15</v>
      </c>
      <c r="B319" s="166" t="s">
        <v>26</v>
      </c>
      <c r="C319" s="242">
        <v>0</v>
      </c>
      <c r="D319" s="275">
        <v>0</v>
      </c>
      <c r="E319" s="275">
        <v>0</v>
      </c>
      <c r="F319" s="275">
        <v>0</v>
      </c>
      <c r="G319" s="276">
        <f t="shared" si="76"/>
        <v>0</v>
      </c>
      <c r="H319" s="242">
        <v>0</v>
      </c>
      <c r="I319" s="275">
        <v>0</v>
      </c>
      <c r="J319" s="275">
        <v>0</v>
      </c>
      <c r="K319" s="275">
        <v>0</v>
      </c>
      <c r="L319" s="276">
        <f t="shared" si="77"/>
        <v>0</v>
      </c>
      <c r="M319" s="242">
        <f t="shared" si="78"/>
        <v>0</v>
      </c>
      <c r="N319" s="275">
        <f t="shared" si="79"/>
        <v>0</v>
      </c>
      <c r="O319" s="275">
        <f t="shared" si="80"/>
        <v>0</v>
      </c>
      <c r="P319" s="275">
        <f t="shared" si="81"/>
        <v>0</v>
      </c>
      <c r="Q319" s="276">
        <f t="shared" si="82"/>
        <v>0</v>
      </c>
      <c r="R319" s="277">
        <v>0</v>
      </c>
    </row>
    <row r="320" spans="1:25" ht="22.5" customHeight="1" x14ac:dyDescent="0.25">
      <c r="A320" s="225"/>
      <c r="B320" s="226" t="s">
        <v>593</v>
      </c>
      <c r="C320" s="227">
        <f t="shared" ref="C320:R320" si="83">SUM(C305:C319)</f>
        <v>22</v>
      </c>
      <c r="D320" s="228">
        <f t="shared" si="83"/>
        <v>0</v>
      </c>
      <c r="E320" s="228">
        <f t="shared" si="83"/>
        <v>0</v>
      </c>
      <c r="F320" s="228">
        <f t="shared" si="83"/>
        <v>0</v>
      </c>
      <c r="G320" s="229">
        <f t="shared" si="83"/>
        <v>22</v>
      </c>
      <c r="H320" s="227">
        <f t="shared" si="83"/>
        <v>75</v>
      </c>
      <c r="I320" s="228">
        <f t="shared" si="83"/>
        <v>0</v>
      </c>
      <c r="J320" s="228">
        <f t="shared" si="83"/>
        <v>0</v>
      </c>
      <c r="K320" s="228">
        <f t="shared" si="83"/>
        <v>0</v>
      </c>
      <c r="L320" s="229">
        <f t="shared" si="83"/>
        <v>75</v>
      </c>
      <c r="M320" s="227">
        <f t="shared" si="83"/>
        <v>97</v>
      </c>
      <c r="N320" s="228">
        <f t="shared" si="83"/>
        <v>0</v>
      </c>
      <c r="O320" s="228">
        <f t="shared" si="83"/>
        <v>0</v>
      </c>
      <c r="P320" s="228">
        <f t="shared" si="83"/>
        <v>0</v>
      </c>
      <c r="Q320" s="229">
        <f t="shared" si="83"/>
        <v>97</v>
      </c>
      <c r="R320" s="230">
        <f t="shared" si="83"/>
        <v>79</v>
      </c>
      <c r="T320" s="231"/>
      <c r="V320" s="154" t="s">
        <v>13</v>
      </c>
    </row>
    <row r="321" spans="1:22" ht="22.5" customHeight="1" x14ac:dyDescent="0.25">
      <c r="A321" s="164"/>
      <c r="B321" s="165" t="s">
        <v>60</v>
      </c>
      <c r="C321" s="826">
        <v>22</v>
      </c>
      <c r="D321" s="827">
        <v>0</v>
      </c>
      <c r="E321" s="827">
        <v>0</v>
      </c>
      <c r="F321" s="827">
        <v>0</v>
      </c>
      <c r="G321" s="828">
        <v>22</v>
      </c>
      <c r="H321" s="826">
        <v>85</v>
      </c>
      <c r="I321" s="827">
        <v>0</v>
      </c>
      <c r="J321" s="827">
        <v>0</v>
      </c>
      <c r="K321" s="827">
        <v>0</v>
      </c>
      <c r="L321" s="829">
        <v>85</v>
      </c>
      <c r="M321" s="826">
        <v>107</v>
      </c>
      <c r="N321" s="827">
        <v>0</v>
      </c>
      <c r="O321" s="827">
        <v>0</v>
      </c>
      <c r="P321" s="827">
        <v>0</v>
      </c>
      <c r="Q321" s="268">
        <v>107</v>
      </c>
      <c r="R321" s="360">
        <v>116</v>
      </c>
      <c r="T321" s="231"/>
      <c r="V321" s="154" t="s">
        <v>13</v>
      </c>
    </row>
    <row r="322" spans="1:22" ht="22.5" customHeight="1" x14ac:dyDescent="0.25">
      <c r="A322" s="164"/>
      <c r="B322" s="165" t="s">
        <v>61</v>
      </c>
      <c r="C322" s="826">
        <v>29</v>
      </c>
      <c r="D322" s="827">
        <v>0</v>
      </c>
      <c r="E322" s="827">
        <v>0</v>
      </c>
      <c r="F322" s="827">
        <v>0</v>
      </c>
      <c r="G322" s="828">
        <v>29</v>
      </c>
      <c r="H322" s="826">
        <v>94</v>
      </c>
      <c r="I322" s="827">
        <v>0</v>
      </c>
      <c r="J322" s="827">
        <v>0</v>
      </c>
      <c r="K322" s="827">
        <v>0</v>
      </c>
      <c r="L322" s="829">
        <v>94</v>
      </c>
      <c r="M322" s="826">
        <v>113</v>
      </c>
      <c r="N322" s="827">
        <v>0</v>
      </c>
      <c r="O322" s="827">
        <v>0</v>
      </c>
      <c r="P322" s="827">
        <v>0</v>
      </c>
      <c r="Q322" s="268">
        <v>113</v>
      </c>
      <c r="R322" s="360">
        <v>90</v>
      </c>
      <c r="T322" s="231"/>
    </row>
    <row r="323" spans="1:22" ht="22.5" customHeight="1" x14ac:dyDescent="0.25">
      <c r="A323" s="164"/>
      <c r="B323" s="165" t="s">
        <v>62</v>
      </c>
      <c r="C323" s="826">
        <v>23</v>
      </c>
      <c r="D323" s="827">
        <v>0</v>
      </c>
      <c r="E323" s="827">
        <v>0</v>
      </c>
      <c r="F323" s="827">
        <v>0</v>
      </c>
      <c r="G323" s="828">
        <v>23</v>
      </c>
      <c r="H323" s="826">
        <v>82</v>
      </c>
      <c r="I323" s="827">
        <v>0</v>
      </c>
      <c r="J323" s="827">
        <v>0</v>
      </c>
      <c r="K323" s="827">
        <v>0</v>
      </c>
      <c r="L323" s="829">
        <v>82</v>
      </c>
      <c r="M323" s="826">
        <v>99</v>
      </c>
      <c r="N323" s="827">
        <v>0</v>
      </c>
      <c r="O323" s="827">
        <v>0</v>
      </c>
      <c r="P323" s="827">
        <v>0</v>
      </c>
      <c r="Q323" s="268">
        <v>99</v>
      </c>
      <c r="R323" s="360">
        <v>73</v>
      </c>
      <c r="T323" s="231"/>
    </row>
    <row r="324" spans="1:22" ht="22.5" customHeight="1" x14ac:dyDescent="0.25">
      <c r="A324" s="164"/>
      <c r="B324" s="165" t="s">
        <v>63</v>
      </c>
      <c r="C324" s="826">
        <v>19</v>
      </c>
      <c r="D324" s="827">
        <v>0</v>
      </c>
      <c r="E324" s="827">
        <v>0</v>
      </c>
      <c r="F324" s="827">
        <v>0</v>
      </c>
      <c r="G324" s="828">
        <v>19</v>
      </c>
      <c r="H324" s="826">
        <v>75</v>
      </c>
      <c r="I324" s="827">
        <v>1</v>
      </c>
      <c r="J324" s="827">
        <v>0</v>
      </c>
      <c r="K324" s="827">
        <v>0</v>
      </c>
      <c r="L324" s="829">
        <v>76</v>
      </c>
      <c r="M324" s="826">
        <v>86</v>
      </c>
      <c r="N324" s="827">
        <v>1</v>
      </c>
      <c r="O324" s="827">
        <v>0</v>
      </c>
      <c r="P324" s="827">
        <v>0</v>
      </c>
      <c r="Q324" s="268">
        <v>87</v>
      </c>
      <c r="R324" s="360">
        <v>53</v>
      </c>
      <c r="T324" s="231"/>
    </row>
    <row r="325" spans="1:22" ht="22.5" customHeight="1" x14ac:dyDescent="0.25">
      <c r="A325" s="164"/>
      <c r="B325" s="165" t="s">
        <v>64</v>
      </c>
      <c r="C325" s="826">
        <v>12</v>
      </c>
      <c r="D325" s="827">
        <v>0</v>
      </c>
      <c r="E325" s="827">
        <v>0</v>
      </c>
      <c r="F325" s="827">
        <v>0</v>
      </c>
      <c r="G325" s="828">
        <v>12</v>
      </c>
      <c r="H325" s="826">
        <v>55</v>
      </c>
      <c r="I325" s="827">
        <v>0</v>
      </c>
      <c r="J325" s="827">
        <v>0</v>
      </c>
      <c r="K325" s="827">
        <v>0</v>
      </c>
      <c r="L325" s="829">
        <v>55</v>
      </c>
      <c r="M325" s="826">
        <v>72</v>
      </c>
      <c r="N325" s="827">
        <v>0</v>
      </c>
      <c r="O325" s="827">
        <v>0</v>
      </c>
      <c r="P325" s="827">
        <v>0</v>
      </c>
      <c r="Q325" s="268">
        <v>72</v>
      </c>
      <c r="R325" s="360">
        <v>58</v>
      </c>
      <c r="T325" s="231"/>
    </row>
    <row r="326" spans="1:22" ht="22.5" customHeight="1" x14ac:dyDescent="0.25">
      <c r="A326" s="162"/>
      <c r="B326" s="163" t="s">
        <v>65</v>
      </c>
      <c r="C326" s="265">
        <v>6</v>
      </c>
      <c r="D326" s="266">
        <v>0</v>
      </c>
      <c r="E326" s="266">
        <v>0</v>
      </c>
      <c r="F326" s="266">
        <v>0</v>
      </c>
      <c r="G326" s="268">
        <v>6</v>
      </c>
      <c r="H326" s="265">
        <v>51</v>
      </c>
      <c r="I326" s="266">
        <v>0</v>
      </c>
      <c r="J326" s="266">
        <v>0</v>
      </c>
      <c r="K326" s="266">
        <v>0</v>
      </c>
      <c r="L326" s="267">
        <v>51</v>
      </c>
      <c r="M326" s="265">
        <v>61</v>
      </c>
      <c r="N326" s="266">
        <v>0</v>
      </c>
      <c r="O326" s="266">
        <v>0</v>
      </c>
      <c r="P326" s="266">
        <v>0</v>
      </c>
      <c r="Q326" s="268">
        <v>61</v>
      </c>
      <c r="R326" s="360">
        <v>41</v>
      </c>
      <c r="T326" s="200"/>
    </row>
    <row r="327" spans="1:22" ht="22.5" customHeight="1" x14ac:dyDescent="0.25">
      <c r="A327" s="162"/>
      <c r="B327" s="163" t="s">
        <v>66</v>
      </c>
      <c r="C327" s="265">
        <v>4</v>
      </c>
      <c r="D327" s="266">
        <v>0</v>
      </c>
      <c r="E327" s="266">
        <v>0</v>
      </c>
      <c r="F327" s="266">
        <v>0</v>
      </c>
      <c r="G327" s="268">
        <v>4</v>
      </c>
      <c r="H327" s="265">
        <v>51</v>
      </c>
      <c r="I327" s="266">
        <v>0</v>
      </c>
      <c r="J327" s="266">
        <v>0</v>
      </c>
      <c r="K327" s="266">
        <v>1</v>
      </c>
      <c r="L327" s="267">
        <v>52</v>
      </c>
      <c r="M327" s="265">
        <v>55</v>
      </c>
      <c r="N327" s="266">
        <v>0</v>
      </c>
      <c r="O327" s="266">
        <v>0</v>
      </c>
      <c r="P327" s="266">
        <v>1</v>
      </c>
      <c r="Q327" s="268">
        <v>56</v>
      </c>
      <c r="R327" s="360">
        <v>38</v>
      </c>
    </row>
    <row r="328" spans="1:22" ht="21" customHeight="1" thickBot="1" x14ac:dyDescent="0.3">
      <c r="A328" s="240"/>
      <c r="B328" s="241" t="s">
        <v>67</v>
      </c>
      <c r="C328" s="242">
        <v>3</v>
      </c>
      <c r="D328" s="275">
        <v>0</v>
      </c>
      <c r="E328" s="275">
        <v>0</v>
      </c>
      <c r="F328" s="275">
        <v>0</v>
      </c>
      <c r="G328" s="276">
        <v>3</v>
      </c>
      <c r="H328" s="242">
        <v>53</v>
      </c>
      <c r="I328" s="275">
        <v>0</v>
      </c>
      <c r="J328" s="275">
        <v>0</v>
      </c>
      <c r="K328" s="275">
        <v>0</v>
      </c>
      <c r="L328" s="531">
        <v>53</v>
      </c>
      <c r="M328" s="242">
        <v>56</v>
      </c>
      <c r="N328" s="275">
        <v>0</v>
      </c>
      <c r="O328" s="275">
        <v>0</v>
      </c>
      <c r="P328" s="275">
        <v>0</v>
      </c>
      <c r="Q328" s="276">
        <v>56</v>
      </c>
      <c r="R328" s="361">
        <v>29</v>
      </c>
    </row>
    <row r="329" spans="1:22" ht="15.75" customHeight="1" x14ac:dyDescent="0.25">
      <c r="A329" s="155" t="s">
        <v>374</v>
      </c>
      <c r="B329" s="238"/>
      <c r="C329" s="184"/>
      <c r="D329" s="184"/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</row>
    <row r="330" spans="1:22" ht="15.75" customHeight="1" x14ac:dyDescent="0.25">
      <c r="A330" s="435" t="s">
        <v>383</v>
      </c>
    </row>
    <row r="331" spans="1:22" ht="15.75" customHeight="1" x14ac:dyDescent="0.25">
      <c r="A331" s="435"/>
    </row>
    <row r="335" spans="1:22" ht="15.75" customHeight="1" thickBot="1" x14ac:dyDescent="0.3">
      <c r="A335" s="127" t="s">
        <v>385</v>
      </c>
      <c r="B335" s="156"/>
      <c r="C335" s="156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</row>
    <row r="336" spans="1:22" ht="15.75" customHeight="1" thickBot="1" x14ac:dyDescent="0.3">
      <c r="A336" s="175"/>
      <c r="B336" s="176"/>
      <c r="C336" s="1713" t="s">
        <v>360</v>
      </c>
      <c r="D336" s="1714"/>
      <c r="E336" s="1714"/>
      <c r="F336" s="1714"/>
      <c r="G336" s="1715"/>
      <c r="H336" s="1713" t="s">
        <v>361</v>
      </c>
      <c r="I336" s="1714"/>
      <c r="J336" s="1714"/>
      <c r="K336" s="1714"/>
      <c r="L336" s="1715"/>
      <c r="M336" s="1713" t="s">
        <v>362</v>
      </c>
      <c r="N336" s="1714"/>
      <c r="O336" s="1714"/>
      <c r="P336" s="1714"/>
      <c r="Q336" s="1714"/>
      <c r="R336" s="1715"/>
    </row>
    <row r="337" spans="1:18" ht="78.75" customHeight="1" thickBot="1" x14ac:dyDescent="0.3">
      <c r="A337" s="177" t="s">
        <v>51</v>
      </c>
      <c r="B337" s="159" t="s">
        <v>5</v>
      </c>
      <c r="C337" s="190" t="s">
        <v>363</v>
      </c>
      <c r="D337" s="188" t="s">
        <v>364</v>
      </c>
      <c r="E337" s="188" t="s">
        <v>365</v>
      </c>
      <c r="F337" s="188" t="s">
        <v>366</v>
      </c>
      <c r="G337" s="206" t="s">
        <v>367</v>
      </c>
      <c r="H337" s="198" t="s">
        <v>363</v>
      </c>
      <c r="I337" s="188" t="s">
        <v>364</v>
      </c>
      <c r="J337" s="188" t="s">
        <v>365</v>
      </c>
      <c r="K337" s="188" t="s">
        <v>366</v>
      </c>
      <c r="L337" s="206" t="s">
        <v>228</v>
      </c>
      <c r="M337" s="198" t="s">
        <v>363</v>
      </c>
      <c r="N337" s="188" t="s">
        <v>364</v>
      </c>
      <c r="O337" s="188" t="s">
        <v>365</v>
      </c>
      <c r="P337" s="188" t="s">
        <v>366</v>
      </c>
      <c r="Q337" s="206" t="s">
        <v>228</v>
      </c>
      <c r="R337" s="284" t="s">
        <v>368</v>
      </c>
    </row>
    <row r="338" spans="1:18" ht="15.75" customHeight="1" x14ac:dyDescent="0.25">
      <c r="A338" s="179">
        <v>1</v>
      </c>
      <c r="B338" s="161" t="s">
        <v>11</v>
      </c>
      <c r="C338" s="575">
        <f t="shared" ref="C338:F352" si="84">C274+C305</f>
        <v>8</v>
      </c>
      <c r="D338" s="576">
        <f t="shared" si="84"/>
        <v>0</v>
      </c>
      <c r="E338" s="576">
        <f t="shared" si="84"/>
        <v>0</v>
      </c>
      <c r="F338" s="576">
        <f t="shared" si="84"/>
        <v>0</v>
      </c>
      <c r="G338" s="578">
        <f t="shared" ref="G338:G352" si="85">SUM(C338:F338)</f>
        <v>8</v>
      </c>
      <c r="H338" s="575">
        <f t="shared" ref="H338:K352" si="86">H274+H305</f>
        <v>20</v>
      </c>
      <c r="I338" s="576">
        <f t="shared" si="86"/>
        <v>0</v>
      </c>
      <c r="J338" s="576">
        <f t="shared" si="86"/>
        <v>0</v>
      </c>
      <c r="K338" s="576">
        <f t="shared" si="86"/>
        <v>0</v>
      </c>
      <c r="L338" s="577">
        <f t="shared" ref="L338:L352" si="87">SUM(H338:K338)</f>
        <v>20</v>
      </c>
      <c r="M338" s="575">
        <f t="shared" ref="M338:M352" si="88">C338+H338</f>
        <v>28</v>
      </c>
      <c r="N338" s="576">
        <f t="shared" ref="N338:N352" si="89">D338+I338</f>
        <v>0</v>
      </c>
      <c r="O338" s="576">
        <f t="shared" ref="O338:O352" si="90">E338+J338</f>
        <v>0</v>
      </c>
      <c r="P338" s="576">
        <f t="shared" ref="P338:P352" si="91">F338+K338</f>
        <v>0</v>
      </c>
      <c r="Q338" s="578">
        <f t="shared" ref="Q338:Q352" si="92">SUM(M338:P338)</f>
        <v>28</v>
      </c>
      <c r="R338" s="579">
        <f t="shared" ref="R338:R352" si="93">R274+R305</f>
        <v>27</v>
      </c>
    </row>
    <row r="339" spans="1:18" ht="15.75" customHeight="1" x14ac:dyDescent="0.25">
      <c r="A339" s="180">
        <v>2</v>
      </c>
      <c r="B339" s="163" t="s">
        <v>12</v>
      </c>
      <c r="C339" s="580">
        <f t="shared" si="84"/>
        <v>3</v>
      </c>
      <c r="D339" s="581">
        <f t="shared" si="84"/>
        <v>0</v>
      </c>
      <c r="E339" s="581">
        <f t="shared" si="84"/>
        <v>0</v>
      </c>
      <c r="F339" s="581">
        <f t="shared" si="84"/>
        <v>0</v>
      </c>
      <c r="G339" s="583">
        <f t="shared" si="85"/>
        <v>3</v>
      </c>
      <c r="H339" s="580">
        <f t="shared" si="86"/>
        <v>9</v>
      </c>
      <c r="I339" s="581">
        <f t="shared" si="86"/>
        <v>0</v>
      </c>
      <c r="J339" s="581">
        <f t="shared" si="86"/>
        <v>0</v>
      </c>
      <c r="K339" s="581">
        <f t="shared" si="86"/>
        <v>0</v>
      </c>
      <c r="L339" s="582">
        <f t="shared" si="87"/>
        <v>9</v>
      </c>
      <c r="M339" s="580">
        <f t="shared" si="88"/>
        <v>12</v>
      </c>
      <c r="N339" s="581">
        <f t="shared" si="89"/>
        <v>0</v>
      </c>
      <c r="O339" s="581">
        <f t="shared" si="90"/>
        <v>0</v>
      </c>
      <c r="P339" s="581">
        <f t="shared" si="91"/>
        <v>0</v>
      </c>
      <c r="Q339" s="583">
        <f t="shared" si="92"/>
        <v>12</v>
      </c>
      <c r="R339" s="584">
        <f t="shared" si="93"/>
        <v>11</v>
      </c>
    </row>
    <row r="340" spans="1:18" ht="15.75" customHeight="1" x14ac:dyDescent="0.25">
      <c r="A340" s="180">
        <v>3</v>
      </c>
      <c r="B340" s="163" t="s">
        <v>14</v>
      </c>
      <c r="C340" s="580">
        <f t="shared" si="84"/>
        <v>8</v>
      </c>
      <c r="D340" s="581">
        <f t="shared" si="84"/>
        <v>0</v>
      </c>
      <c r="E340" s="581">
        <f t="shared" si="84"/>
        <v>0</v>
      </c>
      <c r="F340" s="581">
        <f t="shared" si="84"/>
        <v>0</v>
      </c>
      <c r="G340" s="583">
        <f t="shared" si="85"/>
        <v>8</v>
      </c>
      <c r="H340" s="580">
        <f t="shared" si="86"/>
        <v>15</v>
      </c>
      <c r="I340" s="581">
        <f t="shared" si="86"/>
        <v>0</v>
      </c>
      <c r="J340" s="581">
        <f t="shared" si="86"/>
        <v>0</v>
      </c>
      <c r="K340" s="581">
        <f t="shared" si="86"/>
        <v>0</v>
      </c>
      <c r="L340" s="582">
        <f t="shared" si="87"/>
        <v>15</v>
      </c>
      <c r="M340" s="580">
        <f t="shared" si="88"/>
        <v>23</v>
      </c>
      <c r="N340" s="581">
        <f t="shared" si="89"/>
        <v>0</v>
      </c>
      <c r="O340" s="581">
        <f t="shared" si="90"/>
        <v>0</v>
      </c>
      <c r="P340" s="581">
        <f t="shared" si="91"/>
        <v>0</v>
      </c>
      <c r="Q340" s="583">
        <f t="shared" si="92"/>
        <v>23</v>
      </c>
      <c r="R340" s="584">
        <f t="shared" si="93"/>
        <v>6</v>
      </c>
    </row>
    <row r="341" spans="1:18" ht="15.75" customHeight="1" x14ac:dyDescent="0.25">
      <c r="A341" s="180">
        <v>4</v>
      </c>
      <c r="B341" s="163" t="s">
        <v>15</v>
      </c>
      <c r="C341" s="580">
        <f t="shared" si="84"/>
        <v>5</v>
      </c>
      <c r="D341" s="581">
        <f t="shared" si="84"/>
        <v>1</v>
      </c>
      <c r="E341" s="581">
        <f t="shared" si="84"/>
        <v>0</v>
      </c>
      <c r="F341" s="581">
        <f t="shared" si="84"/>
        <v>0</v>
      </c>
      <c r="G341" s="583">
        <f t="shared" si="85"/>
        <v>6</v>
      </c>
      <c r="H341" s="580">
        <f t="shared" si="86"/>
        <v>22</v>
      </c>
      <c r="I341" s="581">
        <f t="shared" si="86"/>
        <v>0</v>
      </c>
      <c r="J341" s="581">
        <f t="shared" si="86"/>
        <v>0</v>
      </c>
      <c r="K341" s="581">
        <f t="shared" si="86"/>
        <v>0</v>
      </c>
      <c r="L341" s="582">
        <f t="shared" si="87"/>
        <v>22</v>
      </c>
      <c r="M341" s="580">
        <f t="shared" si="88"/>
        <v>27</v>
      </c>
      <c r="N341" s="581">
        <f t="shared" si="89"/>
        <v>1</v>
      </c>
      <c r="O341" s="581">
        <f t="shared" si="90"/>
        <v>0</v>
      </c>
      <c r="P341" s="581">
        <f t="shared" si="91"/>
        <v>0</v>
      </c>
      <c r="Q341" s="583">
        <f t="shared" si="92"/>
        <v>28</v>
      </c>
      <c r="R341" s="584">
        <f t="shared" si="93"/>
        <v>22</v>
      </c>
    </row>
    <row r="342" spans="1:18" ht="15.75" customHeight="1" x14ac:dyDescent="0.25">
      <c r="A342" s="180">
        <v>5</v>
      </c>
      <c r="B342" s="163" t="s">
        <v>16</v>
      </c>
      <c r="C342" s="580">
        <f t="shared" si="84"/>
        <v>2</v>
      </c>
      <c r="D342" s="581">
        <f t="shared" si="84"/>
        <v>0</v>
      </c>
      <c r="E342" s="581">
        <f t="shared" si="84"/>
        <v>0</v>
      </c>
      <c r="F342" s="581">
        <f t="shared" si="84"/>
        <v>0</v>
      </c>
      <c r="G342" s="583">
        <f t="shared" si="85"/>
        <v>2</v>
      </c>
      <c r="H342" s="580">
        <f t="shared" si="86"/>
        <v>7</v>
      </c>
      <c r="I342" s="581">
        <f t="shared" si="86"/>
        <v>0</v>
      </c>
      <c r="J342" s="581">
        <f t="shared" si="86"/>
        <v>0</v>
      </c>
      <c r="K342" s="581">
        <f t="shared" si="86"/>
        <v>0</v>
      </c>
      <c r="L342" s="582">
        <f t="shared" si="87"/>
        <v>7</v>
      </c>
      <c r="M342" s="580">
        <f t="shared" si="88"/>
        <v>9</v>
      </c>
      <c r="N342" s="581">
        <f t="shared" si="89"/>
        <v>0</v>
      </c>
      <c r="O342" s="581">
        <f t="shared" si="90"/>
        <v>0</v>
      </c>
      <c r="P342" s="581">
        <f t="shared" si="91"/>
        <v>0</v>
      </c>
      <c r="Q342" s="583">
        <f t="shared" si="92"/>
        <v>9</v>
      </c>
      <c r="R342" s="584">
        <f t="shared" si="93"/>
        <v>6</v>
      </c>
    </row>
    <row r="343" spans="1:18" ht="15.75" customHeight="1" x14ac:dyDescent="0.25">
      <c r="A343" s="181">
        <v>6</v>
      </c>
      <c r="B343" s="165" t="s">
        <v>17</v>
      </c>
      <c r="C343" s="580">
        <f t="shared" si="84"/>
        <v>6</v>
      </c>
      <c r="D343" s="581">
        <f t="shared" si="84"/>
        <v>0</v>
      </c>
      <c r="E343" s="581">
        <f t="shared" si="84"/>
        <v>0</v>
      </c>
      <c r="F343" s="581">
        <f t="shared" si="84"/>
        <v>0</v>
      </c>
      <c r="G343" s="583">
        <f t="shared" si="85"/>
        <v>6</v>
      </c>
      <c r="H343" s="580">
        <f t="shared" si="86"/>
        <v>13</v>
      </c>
      <c r="I343" s="581">
        <f t="shared" si="86"/>
        <v>0</v>
      </c>
      <c r="J343" s="581">
        <f t="shared" si="86"/>
        <v>0</v>
      </c>
      <c r="K343" s="581">
        <f t="shared" si="86"/>
        <v>0</v>
      </c>
      <c r="L343" s="582">
        <f t="shared" si="87"/>
        <v>13</v>
      </c>
      <c r="M343" s="580">
        <f t="shared" si="88"/>
        <v>19</v>
      </c>
      <c r="N343" s="581">
        <f t="shared" si="89"/>
        <v>0</v>
      </c>
      <c r="O343" s="581">
        <f t="shared" si="90"/>
        <v>0</v>
      </c>
      <c r="P343" s="581">
        <f t="shared" si="91"/>
        <v>0</v>
      </c>
      <c r="Q343" s="583">
        <f t="shared" si="92"/>
        <v>19</v>
      </c>
      <c r="R343" s="584">
        <f t="shared" si="93"/>
        <v>17</v>
      </c>
    </row>
    <row r="344" spans="1:18" ht="15.75" customHeight="1" x14ac:dyDescent="0.25">
      <c r="A344" s="181">
        <v>7</v>
      </c>
      <c r="B344" s="165" t="s">
        <v>18</v>
      </c>
      <c r="C344" s="580">
        <f t="shared" si="84"/>
        <v>11</v>
      </c>
      <c r="D344" s="581">
        <f t="shared" si="84"/>
        <v>0</v>
      </c>
      <c r="E344" s="581">
        <f t="shared" si="84"/>
        <v>0</v>
      </c>
      <c r="F344" s="581">
        <f t="shared" si="84"/>
        <v>0</v>
      </c>
      <c r="G344" s="583">
        <f t="shared" si="85"/>
        <v>11</v>
      </c>
      <c r="H344" s="580">
        <f t="shared" si="86"/>
        <v>43</v>
      </c>
      <c r="I344" s="581">
        <f t="shared" si="86"/>
        <v>0</v>
      </c>
      <c r="J344" s="581">
        <f t="shared" si="86"/>
        <v>0</v>
      </c>
      <c r="K344" s="581">
        <f t="shared" si="86"/>
        <v>0</v>
      </c>
      <c r="L344" s="582">
        <f t="shared" si="87"/>
        <v>43</v>
      </c>
      <c r="M344" s="580">
        <f t="shared" si="88"/>
        <v>54</v>
      </c>
      <c r="N344" s="581">
        <f t="shared" si="89"/>
        <v>0</v>
      </c>
      <c r="O344" s="581">
        <f t="shared" si="90"/>
        <v>0</v>
      </c>
      <c r="P344" s="581">
        <f t="shared" si="91"/>
        <v>0</v>
      </c>
      <c r="Q344" s="583">
        <f t="shared" si="92"/>
        <v>54</v>
      </c>
      <c r="R344" s="584">
        <f t="shared" si="93"/>
        <v>38</v>
      </c>
    </row>
    <row r="345" spans="1:18" ht="15.75" customHeight="1" x14ac:dyDescent="0.25">
      <c r="A345" s="180">
        <v>8</v>
      </c>
      <c r="B345" s="163" t="s">
        <v>19</v>
      </c>
      <c r="C345" s="580">
        <f t="shared" si="84"/>
        <v>6</v>
      </c>
      <c r="D345" s="581">
        <f t="shared" si="84"/>
        <v>0</v>
      </c>
      <c r="E345" s="581">
        <f t="shared" si="84"/>
        <v>0</v>
      </c>
      <c r="F345" s="581">
        <f t="shared" si="84"/>
        <v>0</v>
      </c>
      <c r="G345" s="583">
        <f t="shared" si="85"/>
        <v>6</v>
      </c>
      <c r="H345" s="580">
        <f t="shared" si="86"/>
        <v>28</v>
      </c>
      <c r="I345" s="581">
        <f t="shared" si="86"/>
        <v>0</v>
      </c>
      <c r="J345" s="581">
        <f t="shared" si="86"/>
        <v>0</v>
      </c>
      <c r="K345" s="581">
        <f t="shared" si="86"/>
        <v>0</v>
      </c>
      <c r="L345" s="582">
        <f t="shared" si="87"/>
        <v>28</v>
      </c>
      <c r="M345" s="580">
        <f t="shared" si="88"/>
        <v>34</v>
      </c>
      <c r="N345" s="581">
        <f t="shared" si="89"/>
        <v>0</v>
      </c>
      <c r="O345" s="581">
        <f t="shared" si="90"/>
        <v>0</v>
      </c>
      <c r="P345" s="581">
        <f t="shared" si="91"/>
        <v>0</v>
      </c>
      <c r="Q345" s="583">
        <f t="shared" si="92"/>
        <v>34</v>
      </c>
      <c r="R345" s="584">
        <f t="shared" si="93"/>
        <v>22</v>
      </c>
    </row>
    <row r="346" spans="1:18" ht="15.75" customHeight="1" x14ac:dyDescent="0.25">
      <c r="A346" s="180">
        <v>9</v>
      </c>
      <c r="B346" s="163" t="s">
        <v>20</v>
      </c>
      <c r="C346" s="580">
        <f t="shared" si="84"/>
        <v>12</v>
      </c>
      <c r="D346" s="581">
        <f t="shared" si="84"/>
        <v>0</v>
      </c>
      <c r="E346" s="581">
        <f t="shared" si="84"/>
        <v>0</v>
      </c>
      <c r="F346" s="581">
        <f t="shared" si="84"/>
        <v>0</v>
      </c>
      <c r="G346" s="583">
        <f t="shared" si="85"/>
        <v>12</v>
      </c>
      <c r="H346" s="580">
        <f t="shared" si="86"/>
        <v>24</v>
      </c>
      <c r="I346" s="581">
        <f t="shared" si="86"/>
        <v>0</v>
      </c>
      <c r="J346" s="581">
        <f t="shared" si="86"/>
        <v>0</v>
      </c>
      <c r="K346" s="581">
        <f t="shared" si="86"/>
        <v>0</v>
      </c>
      <c r="L346" s="582">
        <f t="shared" si="87"/>
        <v>24</v>
      </c>
      <c r="M346" s="580">
        <f t="shared" si="88"/>
        <v>36</v>
      </c>
      <c r="N346" s="581">
        <f t="shared" si="89"/>
        <v>0</v>
      </c>
      <c r="O346" s="581">
        <f t="shared" si="90"/>
        <v>0</v>
      </c>
      <c r="P346" s="581">
        <f t="shared" si="91"/>
        <v>0</v>
      </c>
      <c r="Q346" s="583">
        <f t="shared" si="92"/>
        <v>36</v>
      </c>
      <c r="R346" s="584">
        <f t="shared" si="93"/>
        <v>36</v>
      </c>
    </row>
    <row r="347" spans="1:18" ht="15.75" customHeight="1" x14ac:dyDescent="0.25">
      <c r="A347" s="180">
        <v>10</v>
      </c>
      <c r="B347" s="163" t="s">
        <v>21</v>
      </c>
      <c r="C347" s="580">
        <f t="shared" si="84"/>
        <v>8</v>
      </c>
      <c r="D347" s="581">
        <f t="shared" si="84"/>
        <v>0</v>
      </c>
      <c r="E347" s="581">
        <f t="shared" si="84"/>
        <v>0</v>
      </c>
      <c r="F347" s="581">
        <f t="shared" si="84"/>
        <v>0</v>
      </c>
      <c r="G347" s="583">
        <f t="shared" si="85"/>
        <v>8</v>
      </c>
      <c r="H347" s="580">
        <f t="shared" si="86"/>
        <v>23</v>
      </c>
      <c r="I347" s="581">
        <f t="shared" si="86"/>
        <v>1</v>
      </c>
      <c r="J347" s="581">
        <f t="shared" si="86"/>
        <v>0</v>
      </c>
      <c r="K347" s="581">
        <f t="shared" si="86"/>
        <v>0</v>
      </c>
      <c r="L347" s="582">
        <f t="shared" si="87"/>
        <v>24</v>
      </c>
      <c r="M347" s="580">
        <f t="shared" si="88"/>
        <v>31</v>
      </c>
      <c r="N347" s="581">
        <f t="shared" si="89"/>
        <v>1</v>
      </c>
      <c r="O347" s="581">
        <f t="shared" si="90"/>
        <v>0</v>
      </c>
      <c r="P347" s="581">
        <f t="shared" si="91"/>
        <v>0</v>
      </c>
      <c r="Q347" s="583">
        <f t="shared" si="92"/>
        <v>32</v>
      </c>
      <c r="R347" s="584">
        <f t="shared" si="93"/>
        <v>27</v>
      </c>
    </row>
    <row r="348" spans="1:18" ht="15.75" customHeight="1" x14ac:dyDescent="0.25">
      <c r="A348" s="181">
        <v>11</v>
      </c>
      <c r="B348" s="165" t="s">
        <v>22</v>
      </c>
      <c r="C348" s="580">
        <f t="shared" si="84"/>
        <v>5</v>
      </c>
      <c r="D348" s="581">
        <f t="shared" si="84"/>
        <v>0</v>
      </c>
      <c r="E348" s="581">
        <f t="shared" si="84"/>
        <v>0</v>
      </c>
      <c r="F348" s="581">
        <f t="shared" si="84"/>
        <v>0</v>
      </c>
      <c r="G348" s="583">
        <f t="shared" si="85"/>
        <v>5</v>
      </c>
      <c r="H348" s="580">
        <f t="shared" si="86"/>
        <v>11</v>
      </c>
      <c r="I348" s="581">
        <f t="shared" si="86"/>
        <v>0</v>
      </c>
      <c r="J348" s="581">
        <f t="shared" si="86"/>
        <v>0</v>
      </c>
      <c r="K348" s="581">
        <f t="shared" si="86"/>
        <v>0</v>
      </c>
      <c r="L348" s="582">
        <f t="shared" si="87"/>
        <v>11</v>
      </c>
      <c r="M348" s="580">
        <f t="shared" si="88"/>
        <v>16</v>
      </c>
      <c r="N348" s="581">
        <f t="shared" si="89"/>
        <v>0</v>
      </c>
      <c r="O348" s="581">
        <f t="shared" si="90"/>
        <v>0</v>
      </c>
      <c r="P348" s="581">
        <f t="shared" si="91"/>
        <v>0</v>
      </c>
      <c r="Q348" s="583">
        <f t="shared" si="92"/>
        <v>16</v>
      </c>
      <c r="R348" s="584">
        <f t="shared" si="93"/>
        <v>0</v>
      </c>
    </row>
    <row r="349" spans="1:18" ht="15.75" customHeight="1" x14ac:dyDescent="0.25">
      <c r="A349" s="180">
        <v>12</v>
      </c>
      <c r="B349" s="163" t="s">
        <v>23</v>
      </c>
      <c r="C349" s="580">
        <f t="shared" si="84"/>
        <v>2</v>
      </c>
      <c r="D349" s="581">
        <f t="shared" si="84"/>
        <v>0</v>
      </c>
      <c r="E349" s="581">
        <f t="shared" si="84"/>
        <v>0</v>
      </c>
      <c r="F349" s="581">
        <f t="shared" si="84"/>
        <v>0</v>
      </c>
      <c r="G349" s="583">
        <f t="shared" si="85"/>
        <v>2</v>
      </c>
      <c r="H349" s="580">
        <f t="shared" si="86"/>
        <v>18</v>
      </c>
      <c r="I349" s="581">
        <f t="shared" si="86"/>
        <v>0</v>
      </c>
      <c r="J349" s="581">
        <f t="shared" si="86"/>
        <v>0</v>
      </c>
      <c r="K349" s="581">
        <f t="shared" si="86"/>
        <v>0</v>
      </c>
      <c r="L349" s="582">
        <f t="shared" si="87"/>
        <v>18</v>
      </c>
      <c r="M349" s="580">
        <f t="shared" si="88"/>
        <v>20</v>
      </c>
      <c r="N349" s="581">
        <f t="shared" si="89"/>
        <v>0</v>
      </c>
      <c r="O349" s="581">
        <f t="shared" si="90"/>
        <v>0</v>
      </c>
      <c r="P349" s="581">
        <f t="shared" si="91"/>
        <v>0</v>
      </c>
      <c r="Q349" s="583">
        <f t="shared" si="92"/>
        <v>20</v>
      </c>
      <c r="R349" s="584">
        <f t="shared" si="93"/>
        <v>20</v>
      </c>
    </row>
    <row r="350" spans="1:18" ht="15.75" customHeight="1" x14ac:dyDescent="0.25">
      <c r="A350" s="180">
        <v>13</v>
      </c>
      <c r="B350" s="163" t="s">
        <v>24</v>
      </c>
      <c r="C350" s="580">
        <f t="shared" si="84"/>
        <v>7</v>
      </c>
      <c r="D350" s="581">
        <f t="shared" si="84"/>
        <v>0</v>
      </c>
      <c r="E350" s="581">
        <f t="shared" si="84"/>
        <v>0</v>
      </c>
      <c r="F350" s="581">
        <f t="shared" si="84"/>
        <v>0</v>
      </c>
      <c r="G350" s="583">
        <f t="shared" si="85"/>
        <v>7</v>
      </c>
      <c r="H350" s="580">
        <f t="shared" si="86"/>
        <v>26</v>
      </c>
      <c r="I350" s="581">
        <f t="shared" si="86"/>
        <v>0</v>
      </c>
      <c r="J350" s="581">
        <f t="shared" si="86"/>
        <v>0</v>
      </c>
      <c r="K350" s="581">
        <f t="shared" si="86"/>
        <v>0</v>
      </c>
      <c r="L350" s="582">
        <f t="shared" si="87"/>
        <v>26</v>
      </c>
      <c r="M350" s="580">
        <f t="shared" si="88"/>
        <v>33</v>
      </c>
      <c r="N350" s="581">
        <f t="shared" si="89"/>
        <v>0</v>
      </c>
      <c r="O350" s="581">
        <f t="shared" si="90"/>
        <v>0</v>
      </c>
      <c r="P350" s="581">
        <f t="shared" si="91"/>
        <v>0</v>
      </c>
      <c r="Q350" s="583">
        <f t="shared" si="92"/>
        <v>33</v>
      </c>
      <c r="R350" s="584">
        <f t="shared" si="93"/>
        <v>27</v>
      </c>
    </row>
    <row r="351" spans="1:18" ht="15.75" customHeight="1" x14ac:dyDescent="0.25">
      <c r="A351" s="180">
        <v>14</v>
      </c>
      <c r="B351" s="163" t="s">
        <v>25</v>
      </c>
      <c r="C351" s="580">
        <f t="shared" si="84"/>
        <v>4</v>
      </c>
      <c r="D351" s="581">
        <f t="shared" si="84"/>
        <v>0</v>
      </c>
      <c r="E351" s="581">
        <f t="shared" si="84"/>
        <v>0</v>
      </c>
      <c r="F351" s="581">
        <f t="shared" si="84"/>
        <v>0</v>
      </c>
      <c r="G351" s="583">
        <f t="shared" si="85"/>
        <v>4</v>
      </c>
      <c r="H351" s="580">
        <f t="shared" si="86"/>
        <v>24</v>
      </c>
      <c r="I351" s="581">
        <f t="shared" si="86"/>
        <v>0</v>
      </c>
      <c r="J351" s="581">
        <f t="shared" si="86"/>
        <v>0</v>
      </c>
      <c r="K351" s="581">
        <f t="shared" si="86"/>
        <v>0</v>
      </c>
      <c r="L351" s="582">
        <f t="shared" si="87"/>
        <v>24</v>
      </c>
      <c r="M351" s="580">
        <f t="shared" si="88"/>
        <v>28</v>
      </c>
      <c r="N351" s="581">
        <f t="shared" si="89"/>
        <v>0</v>
      </c>
      <c r="O351" s="581">
        <f t="shared" si="90"/>
        <v>0</v>
      </c>
      <c r="P351" s="581">
        <f t="shared" si="91"/>
        <v>0</v>
      </c>
      <c r="Q351" s="583">
        <f t="shared" si="92"/>
        <v>28</v>
      </c>
      <c r="R351" s="584">
        <f t="shared" si="93"/>
        <v>27</v>
      </c>
    </row>
    <row r="352" spans="1:18" ht="15.75" customHeight="1" thickBot="1" x14ac:dyDescent="0.3">
      <c r="A352" s="182">
        <v>15</v>
      </c>
      <c r="B352" s="166" t="s">
        <v>26</v>
      </c>
      <c r="C352" s="585">
        <f t="shared" si="84"/>
        <v>1</v>
      </c>
      <c r="D352" s="586">
        <f t="shared" si="84"/>
        <v>0</v>
      </c>
      <c r="E352" s="586">
        <f t="shared" si="84"/>
        <v>0</v>
      </c>
      <c r="F352" s="586">
        <f t="shared" si="84"/>
        <v>0</v>
      </c>
      <c r="G352" s="588">
        <f t="shared" si="85"/>
        <v>1</v>
      </c>
      <c r="H352" s="585">
        <f t="shared" si="86"/>
        <v>2</v>
      </c>
      <c r="I352" s="586">
        <f t="shared" si="86"/>
        <v>0</v>
      </c>
      <c r="J352" s="586">
        <f t="shared" si="86"/>
        <v>0</v>
      </c>
      <c r="K352" s="586">
        <f t="shared" si="86"/>
        <v>0</v>
      </c>
      <c r="L352" s="587">
        <f t="shared" si="87"/>
        <v>2</v>
      </c>
      <c r="M352" s="585">
        <f t="shared" si="88"/>
        <v>3</v>
      </c>
      <c r="N352" s="586">
        <f t="shared" si="89"/>
        <v>0</v>
      </c>
      <c r="O352" s="586">
        <f t="shared" si="90"/>
        <v>0</v>
      </c>
      <c r="P352" s="586">
        <f t="shared" si="91"/>
        <v>0</v>
      </c>
      <c r="Q352" s="588">
        <f t="shared" si="92"/>
        <v>3</v>
      </c>
      <c r="R352" s="589">
        <f t="shared" si="93"/>
        <v>2</v>
      </c>
    </row>
    <row r="353" spans="1:18" ht="15.75" customHeight="1" x14ac:dyDescent="0.25">
      <c r="A353" s="225"/>
      <c r="B353" s="226" t="s">
        <v>593</v>
      </c>
      <c r="C353" s="227">
        <f t="shared" ref="C353:R353" si="94">SUM(C338:C352)</f>
        <v>88</v>
      </c>
      <c r="D353" s="228">
        <f t="shared" si="94"/>
        <v>1</v>
      </c>
      <c r="E353" s="228">
        <f t="shared" si="94"/>
        <v>0</v>
      </c>
      <c r="F353" s="228">
        <f t="shared" si="94"/>
        <v>0</v>
      </c>
      <c r="G353" s="229">
        <f t="shared" si="94"/>
        <v>89</v>
      </c>
      <c r="H353" s="227">
        <f t="shared" si="94"/>
        <v>285</v>
      </c>
      <c r="I353" s="228">
        <f t="shared" si="94"/>
        <v>1</v>
      </c>
      <c r="J353" s="228">
        <f t="shared" si="94"/>
        <v>0</v>
      </c>
      <c r="K353" s="228">
        <f t="shared" si="94"/>
        <v>0</v>
      </c>
      <c r="L353" s="229">
        <f t="shared" si="94"/>
        <v>286</v>
      </c>
      <c r="M353" s="227">
        <f t="shared" si="94"/>
        <v>373</v>
      </c>
      <c r="N353" s="228">
        <f t="shared" si="94"/>
        <v>2</v>
      </c>
      <c r="O353" s="228">
        <f t="shared" si="94"/>
        <v>0</v>
      </c>
      <c r="P353" s="228">
        <f t="shared" si="94"/>
        <v>0</v>
      </c>
      <c r="Q353" s="229">
        <f t="shared" si="94"/>
        <v>375</v>
      </c>
      <c r="R353" s="230">
        <f t="shared" si="94"/>
        <v>288</v>
      </c>
    </row>
    <row r="354" spans="1:18" ht="15.75" customHeight="1" x14ac:dyDescent="0.25">
      <c r="A354" s="162"/>
      <c r="B354" s="163" t="s">
        <v>60</v>
      </c>
      <c r="C354" s="265">
        <v>84</v>
      </c>
      <c r="D354" s="266">
        <v>0</v>
      </c>
      <c r="E354" s="266">
        <v>0</v>
      </c>
      <c r="F354" s="266">
        <v>0</v>
      </c>
      <c r="G354" s="268">
        <v>84</v>
      </c>
      <c r="H354" s="265">
        <v>252</v>
      </c>
      <c r="I354" s="266">
        <v>0</v>
      </c>
      <c r="J354" s="266">
        <v>0</v>
      </c>
      <c r="K354" s="266">
        <v>0</v>
      </c>
      <c r="L354" s="267">
        <v>252</v>
      </c>
      <c r="M354" s="265">
        <v>336</v>
      </c>
      <c r="N354" s="266">
        <v>0</v>
      </c>
      <c r="O354" s="266">
        <v>0</v>
      </c>
      <c r="P354" s="266">
        <v>0</v>
      </c>
      <c r="Q354" s="268">
        <v>336</v>
      </c>
      <c r="R354" s="360">
        <v>316</v>
      </c>
    </row>
    <row r="355" spans="1:18" ht="15.75" customHeight="1" x14ac:dyDescent="0.25">
      <c r="A355" s="162"/>
      <c r="B355" s="163" t="s">
        <v>61</v>
      </c>
      <c r="C355" s="265">
        <v>99</v>
      </c>
      <c r="D355" s="266">
        <v>0</v>
      </c>
      <c r="E355" s="266">
        <v>0</v>
      </c>
      <c r="F355" s="266">
        <v>0</v>
      </c>
      <c r="G355" s="268">
        <v>99</v>
      </c>
      <c r="H355" s="265">
        <v>258</v>
      </c>
      <c r="I355" s="266">
        <v>0</v>
      </c>
      <c r="J355" s="266">
        <v>0</v>
      </c>
      <c r="K355" s="266">
        <v>0</v>
      </c>
      <c r="L355" s="267">
        <v>258</v>
      </c>
      <c r="M355" s="265">
        <v>357</v>
      </c>
      <c r="N355" s="266">
        <v>0</v>
      </c>
      <c r="O355" s="266">
        <v>0</v>
      </c>
      <c r="P355" s="266">
        <v>0</v>
      </c>
      <c r="Q355" s="268">
        <v>357</v>
      </c>
      <c r="R355" s="360">
        <v>276</v>
      </c>
    </row>
    <row r="356" spans="1:18" ht="15.75" customHeight="1" x14ac:dyDescent="0.25">
      <c r="A356" s="162"/>
      <c r="B356" s="163" t="s">
        <v>62</v>
      </c>
      <c r="C356" s="265">
        <v>90</v>
      </c>
      <c r="D356" s="266">
        <v>0</v>
      </c>
      <c r="E356" s="266">
        <v>0</v>
      </c>
      <c r="F356" s="266">
        <v>0</v>
      </c>
      <c r="G356" s="268">
        <v>90</v>
      </c>
      <c r="H356" s="265">
        <v>247</v>
      </c>
      <c r="I356" s="266">
        <v>0</v>
      </c>
      <c r="J356" s="266">
        <v>0</v>
      </c>
      <c r="K356" s="266">
        <v>0</v>
      </c>
      <c r="L356" s="267">
        <v>247</v>
      </c>
      <c r="M356" s="265">
        <v>337</v>
      </c>
      <c r="N356" s="266">
        <v>0</v>
      </c>
      <c r="O356" s="266">
        <v>0</v>
      </c>
      <c r="P356" s="266">
        <v>0</v>
      </c>
      <c r="Q356" s="268">
        <v>337</v>
      </c>
      <c r="R356" s="360">
        <v>242</v>
      </c>
    </row>
    <row r="357" spans="1:18" ht="15.75" customHeight="1" x14ac:dyDescent="0.25">
      <c r="A357" s="162"/>
      <c r="B357" s="163" t="s">
        <v>63</v>
      </c>
      <c r="C357" s="265">
        <v>75</v>
      </c>
      <c r="D357" s="266">
        <v>0</v>
      </c>
      <c r="E357" s="266">
        <v>0</v>
      </c>
      <c r="F357" s="266">
        <v>0</v>
      </c>
      <c r="G357" s="268">
        <v>75</v>
      </c>
      <c r="H357" s="265">
        <v>222</v>
      </c>
      <c r="I357" s="266">
        <v>1</v>
      </c>
      <c r="J357" s="266">
        <v>0</v>
      </c>
      <c r="K357" s="266">
        <v>0</v>
      </c>
      <c r="L357" s="267">
        <v>223</v>
      </c>
      <c r="M357" s="265">
        <v>297</v>
      </c>
      <c r="N357" s="266">
        <v>1</v>
      </c>
      <c r="O357" s="266">
        <v>0</v>
      </c>
      <c r="P357" s="266">
        <v>0</v>
      </c>
      <c r="Q357" s="268">
        <v>298</v>
      </c>
      <c r="R357" s="360">
        <v>179</v>
      </c>
    </row>
    <row r="358" spans="1:18" ht="15.75" customHeight="1" x14ac:dyDescent="0.25">
      <c r="A358" s="162"/>
      <c r="B358" s="163" t="s">
        <v>64</v>
      </c>
      <c r="C358" s="265">
        <v>53</v>
      </c>
      <c r="D358" s="266">
        <v>0</v>
      </c>
      <c r="E358" s="266">
        <v>0</v>
      </c>
      <c r="F358" s="266">
        <v>0</v>
      </c>
      <c r="G358" s="268">
        <v>53</v>
      </c>
      <c r="H358" s="265">
        <v>185</v>
      </c>
      <c r="I358" s="266">
        <v>0</v>
      </c>
      <c r="J358" s="266">
        <v>0</v>
      </c>
      <c r="K358" s="266">
        <v>1</v>
      </c>
      <c r="L358" s="267">
        <v>186</v>
      </c>
      <c r="M358" s="265">
        <v>238</v>
      </c>
      <c r="N358" s="266">
        <v>0</v>
      </c>
      <c r="O358" s="266">
        <v>0</v>
      </c>
      <c r="P358" s="266">
        <v>1</v>
      </c>
      <c r="Q358" s="268">
        <v>239</v>
      </c>
      <c r="R358" s="360">
        <v>182</v>
      </c>
    </row>
    <row r="359" spans="1:18" ht="15.75" customHeight="1" x14ac:dyDescent="0.25">
      <c r="A359" s="162"/>
      <c r="B359" s="163" t="s">
        <v>65</v>
      </c>
      <c r="C359" s="265">
        <v>50</v>
      </c>
      <c r="D359" s="266">
        <v>2</v>
      </c>
      <c r="E359" s="266">
        <v>0</v>
      </c>
      <c r="F359" s="266">
        <v>0</v>
      </c>
      <c r="G359" s="268">
        <v>52</v>
      </c>
      <c r="H359" s="265">
        <v>198</v>
      </c>
      <c r="I359" s="266">
        <v>1</v>
      </c>
      <c r="J359" s="266">
        <v>0</v>
      </c>
      <c r="K359" s="266">
        <v>3</v>
      </c>
      <c r="L359" s="267">
        <v>202</v>
      </c>
      <c r="M359" s="265">
        <v>248</v>
      </c>
      <c r="N359" s="266">
        <v>3</v>
      </c>
      <c r="O359" s="266">
        <v>0</v>
      </c>
      <c r="P359" s="266">
        <v>3</v>
      </c>
      <c r="Q359" s="268">
        <v>254</v>
      </c>
      <c r="R359" s="360">
        <v>161</v>
      </c>
    </row>
    <row r="360" spans="1:18" ht="15.75" customHeight="1" x14ac:dyDescent="0.25">
      <c r="A360" s="162"/>
      <c r="B360" s="163" t="s">
        <v>66</v>
      </c>
      <c r="C360" s="265">
        <v>42</v>
      </c>
      <c r="D360" s="266">
        <v>0</v>
      </c>
      <c r="E360" s="266">
        <v>0</v>
      </c>
      <c r="F360" s="266">
        <v>0</v>
      </c>
      <c r="G360" s="268">
        <v>42</v>
      </c>
      <c r="H360" s="265">
        <v>209</v>
      </c>
      <c r="I360" s="266">
        <v>1</v>
      </c>
      <c r="J360" s="266">
        <v>0</v>
      </c>
      <c r="K360" s="266">
        <v>2</v>
      </c>
      <c r="L360" s="267">
        <v>212</v>
      </c>
      <c r="M360" s="265">
        <v>251</v>
      </c>
      <c r="N360" s="266">
        <v>1</v>
      </c>
      <c r="O360" s="266">
        <v>0</v>
      </c>
      <c r="P360" s="266">
        <v>2</v>
      </c>
      <c r="Q360" s="268">
        <v>254</v>
      </c>
      <c r="R360" s="360">
        <v>149</v>
      </c>
    </row>
    <row r="361" spans="1:18" ht="15.75" customHeight="1" x14ac:dyDescent="0.25">
      <c r="A361" s="162"/>
      <c r="B361" s="163" t="s">
        <v>67</v>
      </c>
      <c r="C361" s="265">
        <v>42</v>
      </c>
      <c r="D361" s="266">
        <v>0</v>
      </c>
      <c r="E361" s="266">
        <v>0</v>
      </c>
      <c r="F361" s="266">
        <v>0</v>
      </c>
      <c r="G361" s="268">
        <v>42</v>
      </c>
      <c r="H361" s="265">
        <v>203</v>
      </c>
      <c r="I361" s="266">
        <v>1</v>
      </c>
      <c r="J361" s="266">
        <v>0</v>
      </c>
      <c r="K361" s="266">
        <v>1</v>
      </c>
      <c r="L361" s="267">
        <v>205</v>
      </c>
      <c r="M361" s="265">
        <v>245</v>
      </c>
      <c r="N361" s="266">
        <v>1</v>
      </c>
      <c r="O361" s="266">
        <v>0</v>
      </c>
      <c r="P361" s="266">
        <v>1</v>
      </c>
      <c r="Q361" s="268">
        <v>247</v>
      </c>
      <c r="R361" s="360">
        <v>131</v>
      </c>
    </row>
    <row r="362" spans="1:18" ht="15.75" customHeight="1" x14ac:dyDescent="0.25">
      <c r="A362" s="162"/>
      <c r="B362" s="163" t="s">
        <v>293</v>
      </c>
      <c r="C362" s="265">
        <v>42</v>
      </c>
      <c r="D362" s="266">
        <v>0</v>
      </c>
      <c r="E362" s="266">
        <v>0</v>
      </c>
      <c r="F362" s="266">
        <v>0</v>
      </c>
      <c r="G362" s="268">
        <v>42</v>
      </c>
      <c r="H362" s="265">
        <v>208</v>
      </c>
      <c r="I362" s="266">
        <v>1</v>
      </c>
      <c r="J362" s="266">
        <v>0</v>
      </c>
      <c r="K362" s="266">
        <v>0</v>
      </c>
      <c r="L362" s="267">
        <v>209</v>
      </c>
      <c r="M362" s="265">
        <v>250</v>
      </c>
      <c r="N362" s="266">
        <v>1</v>
      </c>
      <c r="O362" s="266">
        <v>0</v>
      </c>
      <c r="P362" s="266">
        <v>0</v>
      </c>
      <c r="Q362" s="268">
        <v>251</v>
      </c>
      <c r="R362" s="360">
        <v>142</v>
      </c>
    </row>
    <row r="363" spans="1:18" ht="15.75" customHeight="1" thickBot="1" x14ac:dyDescent="0.3">
      <c r="A363" s="240"/>
      <c r="B363" s="241" t="s">
        <v>294</v>
      </c>
      <c r="C363" s="242">
        <v>35</v>
      </c>
      <c r="D363" s="275">
        <v>1</v>
      </c>
      <c r="E363" s="275">
        <v>0</v>
      </c>
      <c r="F363" s="275">
        <v>0</v>
      </c>
      <c r="G363" s="276">
        <v>36</v>
      </c>
      <c r="H363" s="242">
        <v>243</v>
      </c>
      <c r="I363" s="275">
        <v>0</v>
      </c>
      <c r="J363" s="275">
        <v>0</v>
      </c>
      <c r="K363" s="275">
        <v>0</v>
      </c>
      <c r="L363" s="531">
        <v>243</v>
      </c>
      <c r="M363" s="242">
        <v>278</v>
      </c>
      <c r="N363" s="275">
        <v>1</v>
      </c>
      <c r="O363" s="275">
        <v>0</v>
      </c>
      <c r="P363" s="275">
        <v>0</v>
      </c>
      <c r="Q363" s="276">
        <v>279</v>
      </c>
      <c r="R363" s="361">
        <v>121</v>
      </c>
    </row>
    <row r="364" spans="1:18" ht="15.75" customHeight="1" x14ac:dyDescent="0.25">
      <c r="A364" s="155" t="s">
        <v>374</v>
      </c>
    </row>
    <row r="366" spans="1:18" ht="15.75" customHeight="1" x14ac:dyDescent="0.25">
      <c r="E366" s="154" t="s">
        <v>13</v>
      </c>
    </row>
  </sheetData>
  <mergeCells count="33">
    <mergeCell ref="C208:G208"/>
    <mergeCell ref="H208:L208"/>
    <mergeCell ref="M208:R208"/>
    <mergeCell ref="C240:G240"/>
    <mergeCell ref="H240:L240"/>
    <mergeCell ref="M240:R240"/>
    <mergeCell ref="C336:G336"/>
    <mergeCell ref="H336:L336"/>
    <mergeCell ref="M336:R336"/>
    <mergeCell ref="C272:G272"/>
    <mergeCell ref="H272:L272"/>
    <mergeCell ref="M272:R272"/>
    <mergeCell ref="C303:G303"/>
    <mergeCell ref="H303:L303"/>
    <mergeCell ref="M303:R303"/>
    <mergeCell ref="H176:L176"/>
    <mergeCell ref="M176:R176"/>
    <mergeCell ref="C83:G83"/>
    <mergeCell ref="H83:L83"/>
    <mergeCell ref="M83:R83"/>
    <mergeCell ref="C114:G114"/>
    <mergeCell ref="H114:L114"/>
    <mergeCell ref="M114:R114"/>
    <mergeCell ref="C145:G145"/>
    <mergeCell ref="H145:L145"/>
    <mergeCell ref="M145:R145"/>
    <mergeCell ref="C176:G176"/>
    <mergeCell ref="C19:G19"/>
    <mergeCell ref="H19:L19"/>
    <mergeCell ref="M19:R19"/>
    <mergeCell ref="C51:G51"/>
    <mergeCell ref="H51:L51"/>
    <mergeCell ref="M51:R51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8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7">
    <tabColor rgb="FFFF0000"/>
  </sheetPr>
  <dimension ref="A1:O36"/>
  <sheetViews>
    <sheetView showGridLines="0" zoomScaleNormal="100" workbookViewId="0">
      <selection activeCell="N16" sqref="N16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7" width="14.5546875" style="2" customWidth="1"/>
    <col min="8" max="8" width="12.44140625" style="2" customWidth="1"/>
    <col min="9" max="10" width="11.88671875" style="2" customWidth="1"/>
    <col min="11" max="16384" width="11.44140625" style="2"/>
  </cols>
  <sheetData>
    <row r="1" spans="1:15" x14ac:dyDescent="0.2">
      <c r="A1" s="85" t="s">
        <v>100</v>
      </c>
      <c r="B1" s="107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  <c r="O6" s="733"/>
    </row>
    <row r="7" spans="1:15" x14ac:dyDescent="0.2">
      <c r="K7" s="2" t="s">
        <v>386</v>
      </c>
    </row>
    <row r="8" spans="1:15" s="7" customFormat="1" ht="13.8" thickBot="1" x14ac:dyDescent="0.3">
      <c r="A8" s="6" t="s">
        <v>387</v>
      </c>
    </row>
    <row r="9" spans="1:15" s="10" customFormat="1" ht="60.6" thickBot="1" x14ac:dyDescent="0.3">
      <c r="A9" s="32" t="s">
        <v>51</v>
      </c>
      <c r="B9" s="41" t="s">
        <v>5</v>
      </c>
      <c r="C9" s="111" t="s">
        <v>388</v>
      </c>
      <c r="D9" s="112" t="s">
        <v>389</v>
      </c>
      <c r="E9" s="112" t="s">
        <v>390</v>
      </c>
      <c r="F9" s="112" t="s">
        <v>118</v>
      </c>
      <c r="G9" s="112" t="s">
        <v>391</v>
      </c>
      <c r="H9" s="113" t="s">
        <v>392</v>
      </c>
      <c r="I9" s="113" t="s">
        <v>121</v>
      </c>
      <c r="J9" s="748" t="s">
        <v>122</v>
      </c>
      <c r="O9" s="770"/>
    </row>
    <row r="10" spans="1:15" x14ac:dyDescent="0.2">
      <c r="A10" s="16">
        <v>1</v>
      </c>
      <c r="B10" s="17" t="s">
        <v>11</v>
      </c>
      <c r="C10" s="1001">
        <v>11</v>
      </c>
      <c r="D10" s="1002">
        <v>65</v>
      </c>
      <c r="E10" s="1002">
        <v>48</v>
      </c>
      <c r="F10" s="1002">
        <v>0</v>
      </c>
      <c r="G10" s="1002">
        <v>0</v>
      </c>
      <c r="H10" s="1002">
        <v>10</v>
      </c>
      <c r="I10" s="108">
        <v>18</v>
      </c>
      <c r="J10" s="932">
        <f>E10/(E10+H10)</f>
        <v>0.82758620689655171</v>
      </c>
      <c r="L10" s="733"/>
    </row>
    <row r="11" spans="1:15" x14ac:dyDescent="0.2">
      <c r="A11" s="22">
        <v>2</v>
      </c>
      <c r="B11" s="23" t="s">
        <v>12</v>
      </c>
      <c r="C11" s="1003">
        <v>8</v>
      </c>
      <c r="D11" s="247">
        <v>44</v>
      </c>
      <c r="E11" s="247">
        <v>41</v>
      </c>
      <c r="F11" s="247">
        <v>5</v>
      </c>
      <c r="G11" s="247">
        <v>3</v>
      </c>
      <c r="H11" s="247">
        <v>2</v>
      </c>
      <c r="I11" s="1004">
        <v>1</v>
      </c>
      <c r="J11" s="933">
        <f t="shared" ref="J11:J35" si="0">E11/(E11+H11)</f>
        <v>0.95348837209302328</v>
      </c>
      <c r="L11" s="733"/>
    </row>
    <row r="12" spans="1:15" x14ac:dyDescent="0.2">
      <c r="A12" s="22">
        <v>3</v>
      </c>
      <c r="B12" s="23" t="s">
        <v>14</v>
      </c>
      <c r="C12" s="1003">
        <v>5</v>
      </c>
      <c r="D12" s="247">
        <v>27</v>
      </c>
      <c r="E12" s="247">
        <v>17</v>
      </c>
      <c r="F12" s="247">
        <v>2</v>
      </c>
      <c r="G12" s="247">
        <v>1</v>
      </c>
      <c r="H12" s="247">
        <v>5</v>
      </c>
      <c r="I12" s="1004">
        <v>7</v>
      </c>
      <c r="J12" s="933">
        <f t="shared" si="0"/>
        <v>0.77272727272727271</v>
      </c>
      <c r="L12" s="733"/>
    </row>
    <row r="13" spans="1:15" x14ac:dyDescent="0.2">
      <c r="A13" s="22">
        <v>4</v>
      </c>
      <c r="B13" s="23" t="s">
        <v>484</v>
      </c>
      <c r="C13" s="1003">
        <v>7</v>
      </c>
      <c r="D13" s="247">
        <v>32</v>
      </c>
      <c r="E13" s="247">
        <v>15</v>
      </c>
      <c r="F13" s="247">
        <v>7</v>
      </c>
      <c r="G13" s="247">
        <v>3</v>
      </c>
      <c r="H13" s="247">
        <v>3</v>
      </c>
      <c r="I13" s="1004">
        <v>11</v>
      </c>
      <c r="J13" s="933">
        <f t="shared" si="0"/>
        <v>0.83333333333333337</v>
      </c>
      <c r="L13" s="733"/>
    </row>
    <row r="14" spans="1:15" x14ac:dyDescent="0.2">
      <c r="A14" s="22">
        <v>5</v>
      </c>
      <c r="B14" s="23" t="s">
        <v>16</v>
      </c>
      <c r="C14" s="1003">
        <v>11</v>
      </c>
      <c r="D14" s="247">
        <v>49</v>
      </c>
      <c r="E14" s="247">
        <v>20</v>
      </c>
      <c r="F14" s="247">
        <v>8</v>
      </c>
      <c r="G14" s="247">
        <v>8</v>
      </c>
      <c r="H14" s="247">
        <v>14</v>
      </c>
      <c r="I14" s="1004">
        <v>10</v>
      </c>
      <c r="J14" s="933">
        <f t="shared" si="0"/>
        <v>0.58823529411764708</v>
      </c>
      <c r="L14" s="733"/>
    </row>
    <row r="15" spans="1:15" x14ac:dyDescent="0.2">
      <c r="A15" s="24">
        <v>6</v>
      </c>
      <c r="B15" s="25" t="s">
        <v>17</v>
      </c>
      <c r="C15" s="1003">
        <v>7</v>
      </c>
      <c r="D15" s="247">
        <v>70</v>
      </c>
      <c r="E15" s="247">
        <v>25</v>
      </c>
      <c r="F15" s="247">
        <v>6</v>
      </c>
      <c r="G15" s="247">
        <v>5</v>
      </c>
      <c r="H15" s="247">
        <v>33</v>
      </c>
      <c r="I15" s="1004">
        <v>8</v>
      </c>
      <c r="J15" s="933">
        <f t="shared" si="0"/>
        <v>0.43103448275862066</v>
      </c>
      <c r="L15" s="733"/>
      <c r="O15" s="2" t="s">
        <v>13</v>
      </c>
    </row>
    <row r="16" spans="1:15" x14ac:dyDescent="0.2">
      <c r="A16" s="24">
        <v>7</v>
      </c>
      <c r="B16" s="25" t="s">
        <v>18</v>
      </c>
      <c r="C16" s="1003">
        <v>7</v>
      </c>
      <c r="D16" s="247">
        <v>36</v>
      </c>
      <c r="E16" s="247">
        <v>35</v>
      </c>
      <c r="F16" s="247">
        <v>1</v>
      </c>
      <c r="G16" s="247">
        <v>1</v>
      </c>
      <c r="H16" s="247">
        <v>3</v>
      </c>
      <c r="I16" s="1004">
        <v>3</v>
      </c>
      <c r="J16" s="933">
        <f t="shared" si="0"/>
        <v>0.92105263157894735</v>
      </c>
      <c r="L16" s="733"/>
    </row>
    <row r="17" spans="1:12" x14ac:dyDescent="0.2">
      <c r="A17" s="22">
        <v>8</v>
      </c>
      <c r="B17" s="23" t="s">
        <v>19</v>
      </c>
      <c r="C17" s="1003">
        <v>7</v>
      </c>
      <c r="D17" s="247">
        <v>29</v>
      </c>
      <c r="E17" s="247">
        <v>23</v>
      </c>
      <c r="F17" s="247">
        <v>1</v>
      </c>
      <c r="G17" s="247">
        <v>5</v>
      </c>
      <c r="H17" s="247">
        <v>0</v>
      </c>
      <c r="I17" s="1004">
        <v>7</v>
      </c>
      <c r="J17" s="933">
        <f t="shared" si="0"/>
        <v>1</v>
      </c>
      <c r="L17" s="733"/>
    </row>
    <row r="18" spans="1:12" x14ac:dyDescent="0.2">
      <c r="A18" s="22">
        <v>9</v>
      </c>
      <c r="B18" s="23" t="s">
        <v>20</v>
      </c>
      <c r="C18" s="1003">
        <v>10</v>
      </c>
      <c r="D18" s="247">
        <v>49</v>
      </c>
      <c r="E18" s="247">
        <v>17</v>
      </c>
      <c r="F18" s="247">
        <v>3</v>
      </c>
      <c r="G18" s="247">
        <v>16</v>
      </c>
      <c r="H18" s="247">
        <v>14</v>
      </c>
      <c r="I18" s="1004">
        <v>9</v>
      </c>
      <c r="J18" s="933">
        <f t="shared" si="0"/>
        <v>0.54838709677419351</v>
      </c>
      <c r="L18" s="733"/>
    </row>
    <row r="19" spans="1:12" x14ac:dyDescent="0.2">
      <c r="A19" s="22">
        <v>10</v>
      </c>
      <c r="B19" s="23" t="s">
        <v>21</v>
      </c>
      <c r="C19" s="1003">
        <v>8</v>
      </c>
      <c r="D19" s="247">
        <v>48</v>
      </c>
      <c r="E19" s="247">
        <v>36</v>
      </c>
      <c r="F19" s="247">
        <v>6</v>
      </c>
      <c r="G19" s="247">
        <v>3</v>
      </c>
      <c r="H19" s="247">
        <v>0</v>
      </c>
      <c r="I19" s="1004">
        <v>11</v>
      </c>
      <c r="J19" s="933">
        <f t="shared" si="0"/>
        <v>1</v>
      </c>
      <c r="L19" s="733"/>
    </row>
    <row r="20" spans="1:12" x14ac:dyDescent="0.2">
      <c r="A20" s="24">
        <v>11</v>
      </c>
      <c r="B20" s="25" t="s">
        <v>22</v>
      </c>
      <c r="C20" s="1003">
        <v>2</v>
      </c>
      <c r="D20" s="247">
        <v>13</v>
      </c>
      <c r="E20" s="247">
        <v>11</v>
      </c>
      <c r="F20" s="247">
        <v>1</v>
      </c>
      <c r="G20" s="247">
        <v>3</v>
      </c>
      <c r="H20" s="247">
        <v>0</v>
      </c>
      <c r="I20" s="1004">
        <v>0</v>
      </c>
      <c r="J20" s="933">
        <f t="shared" si="0"/>
        <v>1</v>
      </c>
      <c r="L20" s="733"/>
    </row>
    <row r="21" spans="1:12" x14ac:dyDescent="0.2">
      <c r="A21" s="22">
        <v>12</v>
      </c>
      <c r="B21" s="23" t="s">
        <v>23</v>
      </c>
      <c r="C21" s="1003">
        <v>6</v>
      </c>
      <c r="D21" s="247">
        <v>57</v>
      </c>
      <c r="E21" s="247">
        <v>44</v>
      </c>
      <c r="F21" s="247">
        <v>2</v>
      </c>
      <c r="G21" s="247">
        <v>1</v>
      </c>
      <c r="H21" s="247">
        <v>3</v>
      </c>
      <c r="I21" s="1004">
        <v>13</v>
      </c>
      <c r="J21" s="933">
        <f t="shared" si="0"/>
        <v>0.93617021276595747</v>
      </c>
      <c r="L21" s="733"/>
    </row>
    <row r="22" spans="1:12" x14ac:dyDescent="0.2">
      <c r="A22" s="22">
        <v>13</v>
      </c>
      <c r="B22" s="23" t="s">
        <v>24</v>
      </c>
      <c r="C22" s="1003">
        <v>12</v>
      </c>
      <c r="D22" s="247">
        <v>62</v>
      </c>
      <c r="E22" s="247">
        <v>38</v>
      </c>
      <c r="F22" s="247">
        <v>8</v>
      </c>
      <c r="G22" s="247">
        <v>4</v>
      </c>
      <c r="H22" s="247">
        <v>6</v>
      </c>
      <c r="I22" s="1004">
        <v>18</v>
      </c>
      <c r="J22" s="933">
        <f t="shared" si="0"/>
        <v>0.86363636363636365</v>
      </c>
      <c r="L22" s="733"/>
    </row>
    <row r="23" spans="1:12" x14ac:dyDescent="0.2">
      <c r="A23" s="22">
        <v>14</v>
      </c>
      <c r="B23" s="23" t="s">
        <v>25</v>
      </c>
      <c r="C23" s="1003">
        <v>3</v>
      </c>
      <c r="D23" s="247">
        <v>43</v>
      </c>
      <c r="E23" s="247">
        <v>27</v>
      </c>
      <c r="F23" s="247">
        <v>1</v>
      </c>
      <c r="G23" s="247">
        <v>6</v>
      </c>
      <c r="H23" s="247">
        <v>2</v>
      </c>
      <c r="I23" s="1004">
        <v>10</v>
      </c>
      <c r="J23" s="933">
        <f t="shared" si="0"/>
        <v>0.93103448275862066</v>
      </c>
      <c r="L23" s="733"/>
    </row>
    <row r="24" spans="1:12" ht="12" thickBot="1" x14ac:dyDescent="0.25">
      <c r="A24" s="26">
        <v>15</v>
      </c>
      <c r="B24" s="27" t="s">
        <v>26</v>
      </c>
      <c r="C24" s="1005">
        <v>0</v>
      </c>
      <c r="D24" s="1006">
        <v>7</v>
      </c>
      <c r="E24" s="1006">
        <v>2</v>
      </c>
      <c r="F24" s="1006">
        <v>0</v>
      </c>
      <c r="G24" s="1006">
        <v>1</v>
      </c>
      <c r="H24" s="1006">
        <v>3</v>
      </c>
      <c r="I24" s="1007">
        <v>1</v>
      </c>
      <c r="J24" s="934">
        <f t="shared" si="0"/>
        <v>0.4</v>
      </c>
      <c r="L24" s="733"/>
    </row>
    <row r="25" spans="1:12" s="29" customFormat="1" ht="12" x14ac:dyDescent="0.25">
      <c r="A25" s="290"/>
      <c r="B25" s="288" t="s">
        <v>570</v>
      </c>
      <c r="C25" s="591">
        <f>SUM(C10:C24)</f>
        <v>104</v>
      </c>
      <c r="D25" s="553">
        <f t="shared" ref="D25:I25" si="1">SUM(D10:D24)</f>
        <v>631</v>
      </c>
      <c r="E25" s="553">
        <f t="shared" si="1"/>
        <v>399</v>
      </c>
      <c r="F25" s="553">
        <f t="shared" si="1"/>
        <v>51</v>
      </c>
      <c r="G25" s="553">
        <f t="shared" si="1"/>
        <v>60</v>
      </c>
      <c r="H25" s="553">
        <f t="shared" si="1"/>
        <v>98</v>
      </c>
      <c r="I25" s="765">
        <f t="shared" si="1"/>
        <v>127</v>
      </c>
      <c r="J25" s="767">
        <f t="shared" si="0"/>
        <v>0.80281690140845074</v>
      </c>
      <c r="K25" s="2"/>
      <c r="L25" s="733"/>
    </row>
    <row r="26" spans="1:12" x14ac:dyDescent="0.2">
      <c r="A26" s="296"/>
      <c r="B26" s="291" t="s">
        <v>483</v>
      </c>
      <c r="C26" s="460">
        <v>83</v>
      </c>
      <c r="D26" s="247">
        <v>564</v>
      </c>
      <c r="E26" s="247">
        <v>407</v>
      </c>
      <c r="F26" s="247">
        <v>39</v>
      </c>
      <c r="G26" s="247">
        <v>63</v>
      </c>
      <c r="H26" s="247">
        <v>65</v>
      </c>
      <c r="I26" s="608">
        <v>73</v>
      </c>
      <c r="J26" s="766">
        <v>0.86228813559322037</v>
      </c>
      <c r="L26" s="733"/>
    </row>
    <row r="27" spans="1:12" x14ac:dyDescent="0.2">
      <c r="A27" s="296"/>
      <c r="B27" s="291" t="s">
        <v>200</v>
      </c>
      <c r="C27" s="460">
        <v>95</v>
      </c>
      <c r="D27" s="247">
        <v>528</v>
      </c>
      <c r="E27" s="247">
        <v>387</v>
      </c>
      <c r="F27" s="247">
        <v>31</v>
      </c>
      <c r="G27" s="247">
        <v>57</v>
      </c>
      <c r="H27" s="247">
        <v>71</v>
      </c>
      <c r="I27" s="608">
        <v>77</v>
      </c>
      <c r="J27" s="766">
        <v>0.84497816593886466</v>
      </c>
      <c r="L27" s="733"/>
    </row>
    <row r="28" spans="1:12" x14ac:dyDescent="0.2">
      <c r="A28" s="296"/>
      <c r="B28" s="291" t="s">
        <v>201</v>
      </c>
      <c r="C28" s="460">
        <v>82</v>
      </c>
      <c r="D28" s="247">
        <v>526</v>
      </c>
      <c r="E28" s="247">
        <v>381</v>
      </c>
      <c r="F28" s="247">
        <v>31</v>
      </c>
      <c r="G28" s="247">
        <v>52</v>
      </c>
      <c r="H28" s="247">
        <v>63</v>
      </c>
      <c r="I28" s="608">
        <v>81</v>
      </c>
      <c r="J28" s="766">
        <v>0.85810810810810811</v>
      </c>
      <c r="L28" s="733"/>
    </row>
    <row r="29" spans="1:12" x14ac:dyDescent="0.2">
      <c r="A29" s="296"/>
      <c r="B29" s="291" t="s">
        <v>202</v>
      </c>
      <c r="C29" s="460">
        <v>76</v>
      </c>
      <c r="D29" s="247">
        <v>491</v>
      </c>
      <c r="E29" s="247">
        <v>337</v>
      </c>
      <c r="F29" s="247">
        <v>31</v>
      </c>
      <c r="G29" s="247">
        <v>58</v>
      </c>
      <c r="H29" s="247">
        <v>63</v>
      </c>
      <c r="I29" s="608">
        <v>78</v>
      </c>
      <c r="J29" s="766">
        <v>0.84250000000000003</v>
      </c>
      <c r="L29" s="733"/>
    </row>
    <row r="30" spans="1:12" x14ac:dyDescent="0.2">
      <c r="A30" s="296"/>
      <c r="B30" s="291" t="s">
        <v>342</v>
      </c>
      <c r="C30" s="460">
        <v>68</v>
      </c>
      <c r="D30" s="247">
        <v>509</v>
      </c>
      <c r="E30" s="247">
        <v>386</v>
      </c>
      <c r="F30" s="247">
        <v>33</v>
      </c>
      <c r="G30" s="247">
        <v>43</v>
      </c>
      <c r="H30" s="247">
        <v>68</v>
      </c>
      <c r="I30" s="608">
        <v>47</v>
      </c>
      <c r="J30" s="766">
        <v>0.85022026431718056</v>
      </c>
      <c r="L30" s="733"/>
    </row>
    <row r="31" spans="1:12" x14ac:dyDescent="0.2">
      <c r="A31" s="296"/>
      <c r="B31" s="291" t="s">
        <v>393</v>
      </c>
      <c r="C31" s="460">
        <v>200</v>
      </c>
      <c r="D31" s="247">
        <v>419</v>
      </c>
      <c r="E31" s="247">
        <v>306</v>
      </c>
      <c r="F31" s="247">
        <v>33</v>
      </c>
      <c r="G31" s="247">
        <v>38</v>
      </c>
      <c r="H31" s="247">
        <v>55</v>
      </c>
      <c r="I31" s="608">
        <v>187</v>
      </c>
      <c r="J31" s="766">
        <f t="shared" si="0"/>
        <v>0.8476454293628809</v>
      </c>
      <c r="L31" s="733"/>
    </row>
    <row r="32" spans="1:12" s="29" customFormat="1" ht="12" x14ac:dyDescent="0.25">
      <c r="A32" s="296"/>
      <c r="B32" s="291" t="s">
        <v>394</v>
      </c>
      <c r="C32" s="460">
        <v>169</v>
      </c>
      <c r="D32" s="247">
        <v>393</v>
      </c>
      <c r="E32" s="247">
        <v>227</v>
      </c>
      <c r="F32" s="247">
        <v>39</v>
      </c>
      <c r="G32" s="247">
        <v>49</v>
      </c>
      <c r="H32" s="247">
        <v>80</v>
      </c>
      <c r="I32" s="608">
        <v>190</v>
      </c>
      <c r="J32" s="766">
        <f t="shared" si="0"/>
        <v>0.73941368078175895</v>
      </c>
      <c r="K32" s="2"/>
      <c r="L32" s="733"/>
    </row>
    <row r="33" spans="1:12" x14ac:dyDescent="0.2">
      <c r="A33" s="296"/>
      <c r="B33" s="291" t="s">
        <v>395</v>
      </c>
      <c r="C33" s="460">
        <v>70</v>
      </c>
      <c r="D33" s="247">
        <v>328</v>
      </c>
      <c r="E33" s="247">
        <v>230</v>
      </c>
      <c r="F33" s="247">
        <v>27</v>
      </c>
      <c r="G33" s="247">
        <v>28</v>
      </c>
      <c r="H33" s="247">
        <v>79</v>
      </c>
      <c r="I33" s="608">
        <v>57</v>
      </c>
      <c r="J33" s="766">
        <f t="shared" si="0"/>
        <v>0.74433656957928807</v>
      </c>
      <c r="L33" s="733"/>
    </row>
    <row r="34" spans="1:12" x14ac:dyDescent="0.2">
      <c r="A34" s="115"/>
      <c r="B34" s="259" t="s">
        <v>396</v>
      </c>
      <c r="C34" s="104">
        <v>30</v>
      </c>
      <c r="D34" s="82">
        <v>335</v>
      </c>
      <c r="E34" s="82">
        <v>168</v>
      </c>
      <c r="F34" s="82">
        <v>20</v>
      </c>
      <c r="G34" s="82">
        <v>22</v>
      </c>
      <c r="H34" s="82">
        <v>77</v>
      </c>
      <c r="I34" s="109">
        <v>99</v>
      </c>
      <c r="J34" s="768">
        <f t="shared" si="0"/>
        <v>0.68571428571428572</v>
      </c>
      <c r="L34" s="733"/>
    </row>
    <row r="35" spans="1:12" ht="12" thickBot="1" x14ac:dyDescent="0.25">
      <c r="A35" s="116"/>
      <c r="B35" s="289" t="s">
        <v>397</v>
      </c>
      <c r="C35" s="368">
        <v>42</v>
      </c>
      <c r="D35" s="83">
        <v>299</v>
      </c>
      <c r="E35" s="83">
        <v>168</v>
      </c>
      <c r="F35" s="83">
        <v>50</v>
      </c>
      <c r="G35" s="462" t="s">
        <v>89</v>
      </c>
      <c r="H35" s="83">
        <v>88</v>
      </c>
      <c r="I35" s="110">
        <v>35</v>
      </c>
      <c r="J35" s="769">
        <f t="shared" si="0"/>
        <v>0.65625</v>
      </c>
      <c r="K35" s="750"/>
      <c r="L35" s="733"/>
    </row>
    <row r="36" spans="1:12" x14ac:dyDescent="0.2">
      <c r="A36" s="1" t="s">
        <v>485</v>
      </c>
      <c r="B36" s="810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>
    <tabColor rgb="FFFF0000"/>
  </sheetPr>
  <dimension ref="A1:L26"/>
  <sheetViews>
    <sheetView showGridLines="0" zoomScaleNormal="100" workbookViewId="0">
      <selection activeCell="N8" sqref="N8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6" width="14.5546875" style="2" customWidth="1"/>
    <col min="7" max="9" width="12.44140625" style="2" customWidth="1"/>
    <col min="10" max="10" width="13.44140625" style="2" customWidth="1"/>
    <col min="11" max="16384" width="11.44140625" style="2"/>
  </cols>
  <sheetData>
    <row r="1" spans="1:12" x14ac:dyDescent="0.2">
      <c r="A1" s="85" t="s">
        <v>100</v>
      </c>
      <c r="B1" s="107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tr">
        <f>A8</f>
        <v xml:space="preserve">Tabell 3-9-C Klager etter avslag på søknad om Omsorg+ </v>
      </c>
    </row>
    <row r="5" spans="1:12" x14ac:dyDescent="0.2">
      <c r="A5" s="1"/>
    </row>
    <row r="6" spans="1:12" x14ac:dyDescent="0.2">
      <c r="A6" s="1"/>
    </row>
    <row r="8" spans="1:12" s="7" customFormat="1" ht="13.8" thickBot="1" x14ac:dyDescent="0.3">
      <c r="A8" s="6" t="s">
        <v>398</v>
      </c>
    </row>
    <row r="9" spans="1:12" s="10" customFormat="1" ht="145.80000000000001" thickBot="1" x14ac:dyDescent="0.3">
      <c r="A9" s="32" t="s">
        <v>51</v>
      </c>
      <c r="B9" s="42" t="s">
        <v>5</v>
      </c>
      <c r="C9" s="1585" t="s">
        <v>637</v>
      </c>
      <c r="D9" s="1142" t="s">
        <v>638</v>
      </c>
      <c r="E9" s="1142" t="s">
        <v>596</v>
      </c>
      <c r="F9" s="1142" t="s">
        <v>490</v>
      </c>
      <c r="G9" s="1142" t="s">
        <v>639</v>
      </c>
      <c r="H9" s="1142" t="s">
        <v>640</v>
      </c>
      <c r="I9" s="1142" t="s">
        <v>493</v>
      </c>
      <c r="J9" s="1142" t="s">
        <v>641</v>
      </c>
      <c r="K9" s="1142" t="s">
        <v>642</v>
      </c>
      <c r="L9" s="1586" t="s">
        <v>399</v>
      </c>
    </row>
    <row r="10" spans="1:12" ht="13.2" x14ac:dyDescent="0.25">
      <c r="A10" s="122">
        <v>1</v>
      </c>
      <c r="B10" s="123" t="s">
        <v>11</v>
      </c>
      <c r="C10" s="87">
        <v>0</v>
      </c>
      <c r="D10" s="844">
        <v>0</v>
      </c>
      <c r="E10" s="844">
        <v>0</v>
      </c>
      <c r="F10" s="844">
        <v>0</v>
      </c>
      <c r="G10" s="844">
        <v>0</v>
      </c>
      <c r="H10" s="1587">
        <v>0</v>
      </c>
      <c r="I10" s="1590">
        <f>F10+H10</f>
        <v>0</v>
      </c>
      <c r="J10" s="567">
        <v>0</v>
      </c>
      <c r="K10" s="844">
        <v>0</v>
      </c>
      <c r="L10" s="479">
        <v>0</v>
      </c>
    </row>
    <row r="11" spans="1:12" ht="13.2" x14ac:dyDescent="0.25">
      <c r="A11" s="57">
        <v>2</v>
      </c>
      <c r="B11" s="23" t="s">
        <v>12</v>
      </c>
      <c r="C11" s="88">
        <v>0</v>
      </c>
      <c r="D11" s="846">
        <v>0</v>
      </c>
      <c r="E11" s="846">
        <v>0</v>
      </c>
      <c r="F11" s="846">
        <v>0</v>
      </c>
      <c r="G11" s="846">
        <v>0</v>
      </c>
      <c r="H11" s="1588">
        <v>0</v>
      </c>
      <c r="I11" s="1591">
        <f t="shared" ref="I11:I24" si="0">F11+H11</f>
        <v>0</v>
      </c>
      <c r="J11" s="568">
        <v>0</v>
      </c>
      <c r="K11" s="846">
        <v>0</v>
      </c>
      <c r="L11" s="480">
        <v>0</v>
      </c>
    </row>
    <row r="12" spans="1:12" ht="13.2" x14ac:dyDescent="0.25">
      <c r="A12" s="57">
        <v>3</v>
      </c>
      <c r="B12" s="23" t="s">
        <v>14</v>
      </c>
      <c r="C12" s="88">
        <v>1</v>
      </c>
      <c r="D12" s="846">
        <v>1</v>
      </c>
      <c r="E12" s="846">
        <v>1</v>
      </c>
      <c r="F12" s="846">
        <v>0</v>
      </c>
      <c r="G12" s="846">
        <v>0</v>
      </c>
      <c r="H12" s="1588">
        <v>0</v>
      </c>
      <c r="I12" s="1591">
        <f t="shared" si="0"/>
        <v>0</v>
      </c>
      <c r="J12" s="568">
        <v>1</v>
      </c>
      <c r="K12" s="846">
        <v>1</v>
      </c>
      <c r="L12" s="480">
        <v>0</v>
      </c>
    </row>
    <row r="13" spans="1:12" ht="13.2" x14ac:dyDescent="0.25">
      <c r="A13" s="57">
        <v>4</v>
      </c>
      <c r="B13" s="23" t="s">
        <v>15</v>
      </c>
      <c r="C13" s="88">
        <v>0</v>
      </c>
      <c r="D13" s="846">
        <v>1</v>
      </c>
      <c r="E13" s="846">
        <v>1</v>
      </c>
      <c r="F13" s="846">
        <v>1</v>
      </c>
      <c r="G13" s="846">
        <v>0</v>
      </c>
      <c r="H13" s="1588">
        <v>0</v>
      </c>
      <c r="I13" s="1591">
        <f t="shared" si="0"/>
        <v>1</v>
      </c>
      <c r="J13" s="568">
        <v>0</v>
      </c>
      <c r="K13" s="846">
        <v>0</v>
      </c>
      <c r="L13" s="480">
        <v>0</v>
      </c>
    </row>
    <row r="14" spans="1:12" ht="13.2" x14ac:dyDescent="0.25">
      <c r="A14" s="57">
        <v>5</v>
      </c>
      <c r="B14" s="23" t="s">
        <v>16</v>
      </c>
      <c r="C14" s="88">
        <v>0</v>
      </c>
      <c r="D14" s="846">
        <v>7</v>
      </c>
      <c r="E14" s="846">
        <v>3</v>
      </c>
      <c r="F14" s="846">
        <v>1</v>
      </c>
      <c r="G14" s="846">
        <v>1</v>
      </c>
      <c r="H14" s="1588">
        <v>0</v>
      </c>
      <c r="I14" s="1591">
        <f t="shared" si="0"/>
        <v>1</v>
      </c>
      <c r="J14" s="568">
        <v>2</v>
      </c>
      <c r="K14" s="846">
        <v>1</v>
      </c>
      <c r="L14" s="480">
        <v>0</v>
      </c>
    </row>
    <row r="15" spans="1:12" ht="13.2" x14ac:dyDescent="0.25">
      <c r="A15" s="58">
        <v>6</v>
      </c>
      <c r="B15" s="25" t="s">
        <v>17</v>
      </c>
      <c r="C15" s="88">
        <v>0</v>
      </c>
      <c r="D15" s="846">
        <v>13</v>
      </c>
      <c r="E15" s="846">
        <v>4</v>
      </c>
      <c r="F15" s="846">
        <v>2</v>
      </c>
      <c r="G15" s="846">
        <v>7</v>
      </c>
      <c r="H15" s="1588">
        <v>1</v>
      </c>
      <c r="I15" s="1591">
        <f t="shared" si="0"/>
        <v>3</v>
      </c>
      <c r="J15" s="568">
        <v>0</v>
      </c>
      <c r="K15" s="846">
        <v>0</v>
      </c>
      <c r="L15" s="480">
        <v>5</v>
      </c>
    </row>
    <row r="16" spans="1:12" ht="13.2" x14ac:dyDescent="0.25">
      <c r="A16" s="58">
        <v>7</v>
      </c>
      <c r="B16" s="25" t="s">
        <v>18</v>
      </c>
      <c r="C16" s="88">
        <v>0</v>
      </c>
      <c r="D16" s="846">
        <v>2</v>
      </c>
      <c r="E16" s="846">
        <v>1</v>
      </c>
      <c r="F16" s="846">
        <v>1</v>
      </c>
      <c r="G16" s="846">
        <v>1</v>
      </c>
      <c r="H16" s="1588">
        <v>1</v>
      </c>
      <c r="I16" s="1591">
        <f t="shared" si="0"/>
        <v>2</v>
      </c>
      <c r="J16" s="568">
        <v>0</v>
      </c>
      <c r="K16" s="846">
        <v>1</v>
      </c>
      <c r="L16" s="480">
        <v>0</v>
      </c>
    </row>
    <row r="17" spans="1:12" ht="13.2" x14ac:dyDescent="0.25">
      <c r="A17" s="57">
        <v>8</v>
      </c>
      <c r="B17" s="23" t="s">
        <v>19</v>
      </c>
      <c r="C17" s="88">
        <v>2</v>
      </c>
      <c r="D17" s="846">
        <v>0</v>
      </c>
      <c r="E17" s="846">
        <v>2</v>
      </c>
      <c r="F17" s="846">
        <v>0</v>
      </c>
      <c r="G17" s="846">
        <v>1</v>
      </c>
      <c r="H17" s="1588">
        <v>0</v>
      </c>
      <c r="I17" s="1591">
        <f t="shared" si="0"/>
        <v>0</v>
      </c>
      <c r="J17" s="568">
        <v>1</v>
      </c>
      <c r="K17" s="846">
        <v>0</v>
      </c>
      <c r="L17" s="480">
        <v>0</v>
      </c>
    </row>
    <row r="18" spans="1:12" ht="13.2" x14ac:dyDescent="0.25">
      <c r="A18" s="57">
        <v>9</v>
      </c>
      <c r="B18" s="23" t="s">
        <v>20</v>
      </c>
      <c r="C18" s="88">
        <v>0</v>
      </c>
      <c r="D18" s="846">
        <v>1</v>
      </c>
      <c r="E18" s="846">
        <v>0</v>
      </c>
      <c r="F18" s="846">
        <v>0</v>
      </c>
      <c r="G18" s="846">
        <v>0</v>
      </c>
      <c r="H18" s="1588">
        <v>0</v>
      </c>
      <c r="I18" s="1591">
        <f t="shared" si="0"/>
        <v>0</v>
      </c>
      <c r="J18" s="568">
        <v>1</v>
      </c>
      <c r="K18" s="846">
        <v>0</v>
      </c>
      <c r="L18" s="480">
        <v>0</v>
      </c>
    </row>
    <row r="19" spans="1:12" ht="13.2" x14ac:dyDescent="0.25">
      <c r="A19" s="57">
        <v>10</v>
      </c>
      <c r="B19" s="23" t="s">
        <v>21</v>
      </c>
      <c r="C19" s="88">
        <v>0</v>
      </c>
      <c r="D19" s="846">
        <v>0</v>
      </c>
      <c r="E19" s="846">
        <v>0</v>
      </c>
      <c r="F19" s="846">
        <v>0</v>
      </c>
      <c r="G19" s="846">
        <v>0</v>
      </c>
      <c r="H19" s="1588">
        <v>0</v>
      </c>
      <c r="I19" s="1591">
        <f t="shared" si="0"/>
        <v>0</v>
      </c>
      <c r="J19" s="568">
        <v>0</v>
      </c>
      <c r="K19" s="846">
        <v>0</v>
      </c>
      <c r="L19" s="480">
        <v>0</v>
      </c>
    </row>
    <row r="20" spans="1:12" ht="13.2" x14ac:dyDescent="0.25">
      <c r="A20" s="58">
        <v>11</v>
      </c>
      <c r="B20" s="25" t="s">
        <v>22</v>
      </c>
      <c r="C20" s="88">
        <v>0</v>
      </c>
      <c r="D20" s="846">
        <v>0</v>
      </c>
      <c r="E20" s="846">
        <v>0</v>
      </c>
      <c r="F20" s="846">
        <v>0</v>
      </c>
      <c r="G20" s="846">
        <v>0</v>
      </c>
      <c r="H20" s="1588">
        <v>0</v>
      </c>
      <c r="I20" s="1591">
        <f t="shared" si="0"/>
        <v>0</v>
      </c>
      <c r="J20" s="568">
        <v>0</v>
      </c>
      <c r="K20" s="846">
        <v>0</v>
      </c>
      <c r="L20" s="480">
        <v>0</v>
      </c>
    </row>
    <row r="21" spans="1:12" ht="13.2" x14ac:dyDescent="0.25">
      <c r="A21" s="57">
        <v>12</v>
      </c>
      <c r="B21" s="23" t="s">
        <v>23</v>
      </c>
      <c r="C21" s="88">
        <v>0</v>
      </c>
      <c r="D21" s="846">
        <v>1</v>
      </c>
      <c r="E21" s="846">
        <v>0</v>
      </c>
      <c r="F21" s="846">
        <v>0</v>
      </c>
      <c r="G21" s="846">
        <v>1</v>
      </c>
      <c r="H21" s="1588">
        <v>0</v>
      </c>
      <c r="I21" s="1591">
        <f t="shared" si="0"/>
        <v>0</v>
      </c>
      <c r="J21" s="568">
        <v>0</v>
      </c>
      <c r="K21" s="846">
        <v>0</v>
      </c>
      <c r="L21" s="480">
        <v>1</v>
      </c>
    </row>
    <row r="22" spans="1:12" ht="13.2" x14ac:dyDescent="0.25">
      <c r="A22" s="57">
        <v>13</v>
      </c>
      <c r="B22" s="23" t="s">
        <v>24</v>
      </c>
      <c r="C22" s="88">
        <v>0</v>
      </c>
      <c r="D22" s="846">
        <v>1</v>
      </c>
      <c r="E22" s="846">
        <v>0</v>
      </c>
      <c r="F22" s="846">
        <v>0</v>
      </c>
      <c r="G22" s="846">
        <v>0</v>
      </c>
      <c r="H22" s="1588">
        <v>0</v>
      </c>
      <c r="I22" s="1591">
        <f t="shared" si="0"/>
        <v>0</v>
      </c>
      <c r="J22" s="568">
        <v>1</v>
      </c>
      <c r="K22" s="846">
        <v>0</v>
      </c>
      <c r="L22" s="480">
        <v>0</v>
      </c>
    </row>
    <row r="23" spans="1:12" ht="13.2" x14ac:dyDescent="0.25">
      <c r="A23" s="57">
        <v>14</v>
      </c>
      <c r="B23" s="23" t="s">
        <v>25</v>
      </c>
      <c r="C23" s="88">
        <v>0</v>
      </c>
      <c r="D23" s="846">
        <v>0</v>
      </c>
      <c r="E23" s="846">
        <v>0</v>
      </c>
      <c r="F23" s="846">
        <v>0</v>
      </c>
      <c r="G23" s="846">
        <v>0</v>
      </c>
      <c r="H23" s="1588">
        <v>0</v>
      </c>
      <c r="I23" s="1591">
        <f t="shared" si="0"/>
        <v>0</v>
      </c>
      <c r="J23" s="568">
        <v>0</v>
      </c>
      <c r="K23" s="846">
        <v>0</v>
      </c>
      <c r="L23" s="480">
        <v>0</v>
      </c>
    </row>
    <row r="24" spans="1:12" ht="13.8" thickBot="1" x14ac:dyDescent="0.3">
      <c r="A24" s="63">
        <v>15</v>
      </c>
      <c r="B24" s="27" t="s">
        <v>26</v>
      </c>
      <c r="C24" s="89">
        <v>0</v>
      </c>
      <c r="D24" s="848">
        <v>1</v>
      </c>
      <c r="E24" s="848">
        <v>0</v>
      </c>
      <c r="F24" s="848">
        <v>0</v>
      </c>
      <c r="G24" s="848">
        <v>0</v>
      </c>
      <c r="H24" s="1589">
        <v>0</v>
      </c>
      <c r="I24" s="1592">
        <f t="shared" si="0"/>
        <v>0</v>
      </c>
      <c r="J24" s="569">
        <v>1</v>
      </c>
      <c r="K24" s="848">
        <v>0</v>
      </c>
      <c r="L24" s="481">
        <v>0</v>
      </c>
    </row>
    <row r="25" spans="1:12" ht="12" x14ac:dyDescent="0.25">
      <c r="A25" s="118"/>
      <c r="B25" s="438" t="s">
        <v>570</v>
      </c>
      <c r="C25" s="938">
        <f>SUM(C10:C24)</f>
        <v>3</v>
      </c>
      <c r="D25" s="938">
        <f t="shared" ref="D25:L25" si="1">SUM(D10:D24)</f>
        <v>28</v>
      </c>
      <c r="E25" s="938">
        <f t="shared" si="1"/>
        <v>12</v>
      </c>
      <c r="F25" s="938">
        <f t="shared" si="1"/>
        <v>5</v>
      </c>
      <c r="G25" s="938">
        <f t="shared" si="1"/>
        <v>11</v>
      </c>
      <c r="H25" s="938">
        <f t="shared" si="1"/>
        <v>2</v>
      </c>
      <c r="I25" s="938">
        <f t="shared" si="1"/>
        <v>7</v>
      </c>
      <c r="J25" s="938">
        <f t="shared" si="1"/>
        <v>7</v>
      </c>
      <c r="K25" s="938">
        <f t="shared" si="1"/>
        <v>3</v>
      </c>
      <c r="L25" s="938">
        <f t="shared" si="1"/>
        <v>6</v>
      </c>
    </row>
    <row r="26" spans="1:12" x14ac:dyDescent="0.2">
      <c r="A26" s="810" t="s">
        <v>625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/>
  <dimension ref="A1:I153"/>
  <sheetViews>
    <sheetView showGridLines="0" zoomScaleNormal="100" zoomScaleSheetLayoutView="100" workbookViewId="0">
      <selection activeCell="M7" sqref="M7"/>
    </sheetView>
  </sheetViews>
  <sheetFormatPr baseColWidth="10" defaultColWidth="11.44140625" defaultRowHeight="11.4" x14ac:dyDescent="0.2"/>
  <cols>
    <col min="1" max="1" width="6.44140625" style="5" bestFit="1" customWidth="1"/>
    <col min="2" max="2" width="22" style="2" bestFit="1" customWidth="1"/>
    <col min="3" max="3" width="9.6640625" style="2" customWidth="1"/>
    <col min="4" max="5" width="9.88671875" style="2" bestFit="1" customWidth="1"/>
    <col min="6" max="6" width="9.88671875" style="2" customWidth="1"/>
    <col min="7" max="7" width="8.88671875" style="2" customWidth="1"/>
    <col min="8" max="8" width="10.5546875" style="2" bestFit="1" customWidth="1"/>
    <col min="9" max="9" width="9.88671875" style="2" customWidth="1"/>
    <col min="10" max="16384" width="11.44140625" style="2"/>
  </cols>
  <sheetData>
    <row r="1" spans="1:9" x14ac:dyDescent="0.2">
      <c r="A1" s="1" t="s">
        <v>0</v>
      </c>
    </row>
    <row r="2" spans="1:9" x14ac:dyDescent="0.2">
      <c r="A2" s="1"/>
    </row>
    <row r="3" spans="1:9" x14ac:dyDescent="0.2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9" x14ac:dyDescent="0.2">
      <c r="A4" s="1" t="str">
        <f>A39</f>
        <v>Tabell 3 -1 - B - A4 - Aldersfordeling for beboere i langtidsopphold i institusjon pr. 31.12</v>
      </c>
    </row>
    <row r="5" spans="1:9" x14ac:dyDescent="0.2">
      <c r="A5" s="1" t="str">
        <f>A68</f>
        <v xml:space="preserve">Tabell 3 -1 - B - A8 - Aldersfordeling for beboere med vedtak om korttidsopphold pr. 31.12.  </v>
      </c>
    </row>
    <row r="6" spans="1:9" x14ac:dyDescent="0.2">
      <c r="A6" s="1" t="str">
        <f>A96</f>
        <v xml:space="preserve">Tabell 3 -1 - B - A9 - Aldersfordeling for beboere i barne- og avlastningsboliger pr. 31.12.  </v>
      </c>
    </row>
    <row r="7" spans="1:9" x14ac:dyDescent="0.2">
      <c r="A7" s="810" t="str">
        <f>A124</f>
        <v xml:space="preserve">Tabell 3 -1 - B - A6 - Aldersfordeling for beboere i boform m/heldøgns pleie og omsorg pr. 31.12.  </v>
      </c>
    </row>
    <row r="8" spans="1:9" x14ac:dyDescent="0.2">
      <c r="A8" s="1"/>
    </row>
    <row r="9" spans="1:9" ht="29.4" customHeight="1" x14ac:dyDescent="0.2"/>
    <row r="10" spans="1:9" s="7" customFormat="1" ht="13.8" thickBot="1" x14ac:dyDescent="0.3">
      <c r="A10" s="6" t="s">
        <v>49</v>
      </c>
    </row>
    <row r="11" spans="1:9" s="10" customFormat="1" ht="12.6" thickBot="1" x14ac:dyDescent="0.3">
      <c r="A11" s="52"/>
      <c r="B11" s="53"/>
      <c r="C11" s="1638" t="s">
        <v>50</v>
      </c>
      <c r="D11" s="1638"/>
      <c r="E11" s="1638"/>
      <c r="F11" s="1638"/>
      <c r="G11" s="1638"/>
      <c r="H11" s="1638"/>
      <c r="I11" s="1639"/>
    </row>
    <row r="12" spans="1:9" s="10" customFormat="1" ht="12.6" thickBot="1" x14ac:dyDescent="0.3">
      <c r="A12" s="54" t="s">
        <v>51</v>
      </c>
      <c r="B12" s="13" t="s">
        <v>5</v>
      </c>
      <c r="C12" s="783" t="s">
        <v>52</v>
      </c>
      <c r="D12" s="784" t="s">
        <v>53</v>
      </c>
      <c r="E12" s="784" t="s">
        <v>54</v>
      </c>
      <c r="F12" s="784" t="s">
        <v>55</v>
      </c>
      <c r="G12" s="784" t="s">
        <v>56</v>
      </c>
      <c r="H12" s="785" t="s">
        <v>57</v>
      </c>
      <c r="I12" s="410" t="s">
        <v>58</v>
      </c>
    </row>
    <row r="13" spans="1:9" x14ac:dyDescent="0.2">
      <c r="A13" s="56">
        <v>1</v>
      </c>
      <c r="B13" s="17" t="s">
        <v>11</v>
      </c>
      <c r="C13" s="788">
        <v>19</v>
      </c>
      <c r="D13" s="789">
        <v>10</v>
      </c>
      <c r="E13" s="789">
        <v>14</v>
      </c>
      <c r="F13" s="789">
        <v>62</v>
      </c>
      <c r="G13" s="789">
        <v>38</v>
      </c>
      <c r="H13" s="790">
        <v>27</v>
      </c>
      <c r="I13" s="482">
        <f t="shared" ref="I13:I27" si="0">SUM(C13:H13)</f>
        <v>170</v>
      </c>
    </row>
    <row r="14" spans="1:9" x14ac:dyDescent="0.2">
      <c r="A14" s="57">
        <v>2</v>
      </c>
      <c r="B14" s="23" t="s">
        <v>12</v>
      </c>
      <c r="C14" s="791">
        <v>10</v>
      </c>
      <c r="D14" s="787">
        <v>8</v>
      </c>
      <c r="E14" s="787">
        <v>23</v>
      </c>
      <c r="F14" s="787">
        <v>54</v>
      </c>
      <c r="G14" s="787">
        <v>50</v>
      </c>
      <c r="H14" s="792">
        <v>40</v>
      </c>
      <c r="I14" s="483">
        <f t="shared" si="0"/>
        <v>185</v>
      </c>
    </row>
    <row r="15" spans="1:9" x14ac:dyDescent="0.2">
      <c r="A15" s="57">
        <v>3</v>
      </c>
      <c r="B15" s="23" t="s">
        <v>14</v>
      </c>
      <c r="C15" s="791">
        <v>12</v>
      </c>
      <c r="D15" s="787">
        <v>6</v>
      </c>
      <c r="E15" s="787">
        <v>27</v>
      </c>
      <c r="F15" s="787">
        <v>59</v>
      </c>
      <c r="G15" s="787">
        <v>45</v>
      </c>
      <c r="H15" s="792">
        <v>39</v>
      </c>
      <c r="I15" s="483">
        <f t="shared" si="0"/>
        <v>188</v>
      </c>
    </row>
    <row r="16" spans="1:9" x14ac:dyDescent="0.2">
      <c r="A16" s="57">
        <v>4</v>
      </c>
      <c r="B16" s="23" t="s">
        <v>15</v>
      </c>
      <c r="C16" s="791" t="s">
        <v>520</v>
      </c>
      <c r="D16" s="787">
        <v>19</v>
      </c>
      <c r="E16" s="787">
        <v>14</v>
      </c>
      <c r="F16" s="787">
        <v>35</v>
      </c>
      <c r="G16" s="787">
        <v>45</v>
      </c>
      <c r="H16" s="792">
        <v>26</v>
      </c>
      <c r="I16" s="483">
        <f t="shared" si="0"/>
        <v>139</v>
      </c>
    </row>
    <row r="17" spans="1:9" x14ac:dyDescent="0.2">
      <c r="A17" s="57">
        <v>5</v>
      </c>
      <c r="B17" s="23" t="s">
        <v>16</v>
      </c>
      <c r="C17" s="791">
        <v>5</v>
      </c>
      <c r="D17" s="787">
        <v>16</v>
      </c>
      <c r="E17" s="787">
        <v>30</v>
      </c>
      <c r="F17" s="787">
        <v>114</v>
      </c>
      <c r="G17" s="787">
        <v>191</v>
      </c>
      <c r="H17" s="792">
        <v>116</v>
      </c>
      <c r="I17" s="483">
        <f t="shared" si="0"/>
        <v>472</v>
      </c>
    </row>
    <row r="18" spans="1:9" x14ac:dyDescent="0.2">
      <c r="A18" s="58">
        <v>6</v>
      </c>
      <c r="B18" s="25" t="s">
        <v>17</v>
      </c>
      <c r="C18" s="791">
        <v>15</v>
      </c>
      <c r="D18" s="787">
        <v>7</v>
      </c>
      <c r="E18" s="787">
        <v>16</v>
      </c>
      <c r="F18" s="787">
        <v>84</v>
      </c>
      <c r="G18" s="787">
        <v>113</v>
      </c>
      <c r="H18" s="792">
        <v>108</v>
      </c>
      <c r="I18" s="483">
        <f t="shared" si="0"/>
        <v>343</v>
      </c>
    </row>
    <row r="19" spans="1:9" x14ac:dyDescent="0.2">
      <c r="A19" s="58">
        <v>7</v>
      </c>
      <c r="B19" s="25" t="s">
        <v>18</v>
      </c>
      <c r="C19" s="791">
        <v>15</v>
      </c>
      <c r="D19" s="787">
        <v>9</v>
      </c>
      <c r="E19" s="787">
        <v>20</v>
      </c>
      <c r="F19" s="787">
        <v>94</v>
      </c>
      <c r="G19" s="787">
        <v>119</v>
      </c>
      <c r="H19" s="792">
        <v>116</v>
      </c>
      <c r="I19" s="483">
        <f t="shared" si="0"/>
        <v>373</v>
      </c>
    </row>
    <row r="20" spans="1:9" x14ac:dyDescent="0.2">
      <c r="A20" s="57">
        <v>8</v>
      </c>
      <c r="B20" s="23" t="s">
        <v>19</v>
      </c>
      <c r="C20" s="791">
        <v>14</v>
      </c>
      <c r="D20" s="787">
        <v>9</v>
      </c>
      <c r="E20" s="787">
        <v>12</v>
      </c>
      <c r="F20" s="787">
        <v>70</v>
      </c>
      <c r="G20" s="787">
        <v>108</v>
      </c>
      <c r="H20" s="792">
        <v>94</v>
      </c>
      <c r="I20" s="483">
        <f t="shared" si="0"/>
        <v>307</v>
      </c>
    </row>
    <row r="21" spans="1:9" x14ac:dyDescent="0.2">
      <c r="A21" s="57">
        <v>9</v>
      </c>
      <c r="B21" s="23" t="s">
        <v>20</v>
      </c>
      <c r="C21" s="791">
        <v>15</v>
      </c>
      <c r="D21" s="787">
        <v>6</v>
      </c>
      <c r="E21" s="787">
        <v>6</v>
      </c>
      <c r="F21" s="787">
        <v>29</v>
      </c>
      <c r="G21" s="787">
        <v>48</v>
      </c>
      <c r="H21" s="792">
        <v>43</v>
      </c>
      <c r="I21" s="483">
        <f t="shared" si="0"/>
        <v>147</v>
      </c>
    </row>
    <row r="22" spans="1:9" x14ac:dyDescent="0.2">
      <c r="A22" s="57">
        <v>10</v>
      </c>
      <c r="B22" s="23" t="s">
        <v>21</v>
      </c>
      <c r="C22" s="791">
        <v>12</v>
      </c>
      <c r="D22" s="787">
        <v>8</v>
      </c>
      <c r="E22" s="787">
        <v>14</v>
      </c>
      <c r="F22" s="787">
        <v>52</v>
      </c>
      <c r="G22" s="787">
        <v>71</v>
      </c>
      <c r="H22" s="792">
        <v>55</v>
      </c>
      <c r="I22" s="483">
        <f t="shared" si="0"/>
        <v>212</v>
      </c>
    </row>
    <row r="23" spans="1:9" x14ac:dyDescent="0.2">
      <c r="A23" s="58">
        <v>11</v>
      </c>
      <c r="B23" s="25" t="s">
        <v>22</v>
      </c>
      <c r="C23" s="791">
        <v>22</v>
      </c>
      <c r="D23" s="787">
        <v>10</v>
      </c>
      <c r="E23" s="787">
        <v>7</v>
      </c>
      <c r="F23" s="787">
        <v>50</v>
      </c>
      <c r="G23" s="787">
        <v>69</v>
      </c>
      <c r="H23" s="792">
        <v>57</v>
      </c>
      <c r="I23" s="483">
        <f t="shared" si="0"/>
        <v>215</v>
      </c>
    </row>
    <row r="24" spans="1:9" x14ac:dyDescent="0.2">
      <c r="A24" s="57">
        <v>12</v>
      </c>
      <c r="B24" s="23" t="s">
        <v>23</v>
      </c>
      <c r="C24" s="791">
        <v>38</v>
      </c>
      <c r="D24" s="787">
        <v>22</v>
      </c>
      <c r="E24" s="787">
        <v>26</v>
      </c>
      <c r="F24" s="787">
        <v>91</v>
      </c>
      <c r="G24" s="787">
        <v>109</v>
      </c>
      <c r="H24" s="792">
        <v>84</v>
      </c>
      <c r="I24" s="483">
        <f t="shared" si="0"/>
        <v>370</v>
      </c>
    </row>
    <row r="25" spans="1:9" x14ac:dyDescent="0.2">
      <c r="A25" s="57">
        <v>13</v>
      </c>
      <c r="B25" s="23" t="s">
        <v>24</v>
      </c>
      <c r="C25" s="791">
        <v>16</v>
      </c>
      <c r="D25" s="787">
        <v>8</v>
      </c>
      <c r="E25" s="787">
        <v>17</v>
      </c>
      <c r="F25" s="787">
        <v>72</v>
      </c>
      <c r="G25" s="787">
        <v>166</v>
      </c>
      <c r="H25" s="792">
        <v>184</v>
      </c>
      <c r="I25" s="483">
        <f t="shared" si="0"/>
        <v>463</v>
      </c>
    </row>
    <row r="26" spans="1:9" x14ac:dyDescent="0.2">
      <c r="A26" s="57">
        <v>14</v>
      </c>
      <c r="B26" s="23" t="s">
        <v>25</v>
      </c>
      <c r="C26" s="791">
        <v>16</v>
      </c>
      <c r="D26" s="787">
        <v>19</v>
      </c>
      <c r="E26" s="787">
        <v>19</v>
      </c>
      <c r="F26" s="787">
        <v>81</v>
      </c>
      <c r="G26" s="787">
        <v>167</v>
      </c>
      <c r="H26" s="792">
        <v>160</v>
      </c>
      <c r="I26" s="483">
        <f t="shared" si="0"/>
        <v>462</v>
      </c>
    </row>
    <row r="27" spans="1:9" ht="12" thickBot="1" x14ac:dyDescent="0.25">
      <c r="A27" s="63">
        <v>15</v>
      </c>
      <c r="B27" s="27" t="s">
        <v>26</v>
      </c>
      <c r="C27" s="793">
        <v>21</v>
      </c>
      <c r="D27" s="794">
        <v>20</v>
      </c>
      <c r="E27" s="794">
        <v>8</v>
      </c>
      <c r="F27" s="794">
        <v>45</v>
      </c>
      <c r="G27" s="794">
        <v>43</v>
      </c>
      <c r="H27" s="795">
        <v>27</v>
      </c>
      <c r="I27" s="484">
        <f t="shared" si="0"/>
        <v>164</v>
      </c>
    </row>
    <row r="28" spans="1:9" s="29" customFormat="1" ht="12" x14ac:dyDescent="0.25">
      <c r="A28" s="290" t="s">
        <v>59</v>
      </c>
      <c r="B28" s="438" t="s">
        <v>593</v>
      </c>
      <c r="C28" s="742">
        <f t="shared" ref="C28:I28" si="1">SUM(C13:C27)</f>
        <v>230</v>
      </c>
      <c r="D28" s="553">
        <f t="shared" si="1"/>
        <v>177</v>
      </c>
      <c r="E28" s="553">
        <f t="shared" si="1"/>
        <v>253</v>
      </c>
      <c r="F28" s="553">
        <f t="shared" si="1"/>
        <v>992</v>
      </c>
      <c r="G28" s="553">
        <f t="shared" si="1"/>
        <v>1382</v>
      </c>
      <c r="H28" s="786">
        <f t="shared" si="1"/>
        <v>1176</v>
      </c>
      <c r="I28" s="439">
        <f t="shared" si="1"/>
        <v>4210</v>
      </c>
    </row>
    <row r="29" spans="1:9" x14ac:dyDescent="0.2">
      <c r="A29" s="796" t="s">
        <v>59</v>
      </c>
      <c r="B29" s="852" t="s">
        <v>60</v>
      </c>
      <c r="C29" s="853">
        <v>230</v>
      </c>
      <c r="D29" s="854">
        <v>172</v>
      </c>
      <c r="E29" s="854">
        <v>287</v>
      </c>
      <c r="F29" s="854">
        <v>941</v>
      </c>
      <c r="G29" s="854">
        <v>1378</v>
      </c>
      <c r="H29" s="855">
        <v>1222</v>
      </c>
      <c r="I29" s="856">
        <v>4230</v>
      </c>
    </row>
    <row r="30" spans="1:9" x14ac:dyDescent="0.2">
      <c r="A30" s="796" t="s">
        <v>59</v>
      </c>
      <c r="B30" s="852" t="s">
        <v>61</v>
      </c>
      <c r="C30" s="853">
        <v>213</v>
      </c>
      <c r="D30" s="854">
        <v>158</v>
      </c>
      <c r="E30" s="854">
        <v>270</v>
      </c>
      <c r="F30" s="854">
        <v>938</v>
      </c>
      <c r="G30" s="854">
        <v>1379</v>
      </c>
      <c r="H30" s="855">
        <v>1296</v>
      </c>
      <c r="I30" s="856">
        <v>4254</v>
      </c>
    </row>
    <row r="31" spans="1:9" x14ac:dyDescent="0.2">
      <c r="A31" s="371" t="s">
        <v>59</v>
      </c>
      <c r="B31" s="487" t="s">
        <v>62</v>
      </c>
      <c r="C31" s="488">
        <v>195</v>
      </c>
      <c r="D31" s="489">
        <v>409</v>
      </c>
      <c r="E31" s="489">
        <v>459</v>
      </c>
      <c r="F31" s="489">
        <v>924</v>
      </c>
      <c r="G31" s="489">
        <v>1444</v>
      </c>
      <c r="H31" s="490">
        <v>1355</v>
      </c>
      <c r="I31" s="491">
        <v>4786</v>
      </c>
    </row>
    <row r="32" spans="1:9" x14ac:dyDescent="0.2">
      <c r="A32" s="371" t="s">
        <v>59</v>
      </c>
      <c r="B32" s="487" t="s">
        <v>63</v>
      </c>
      <c r="C32" s="488">
        <v>182</v>
      </c>
      <c r="D32" s="489">
        <v>160</v>
      </c>
      <c r="E32" s="489">
        <v>304</v>
      </c>
      <c r="F32" s="489">
        <v>907</v>
      </c>
      <c r="G32" s="489">
        <v>1500</v>
      </c>
      <c r="H32" s="490">
        <v>1449</v>
      </c>
      <c r="I32" s="491">
        <v>4502</v>
      </c>
    </row>
    <row r="33" spans="1:9" x14ac:dyDescent="0.2">
      <c r="A33" s="371"/>
      <c r="B33" s="487" t="s">
        <v>64</v>
      </c>
      <c r="C33" s="488">
        <v>183</v>
      </c>
      <c r="D33" s="489">
        <v>130</v>
      </c>
      <c r="E33" s="489">
        <v>290</v>
      </c>
      <c r="F33" s="489">
        <v>867</v>
      </c>
      <c r="G33" s="489">
        <v>1551</v>
      </c>
      <c r="H33" s="490">
        <v>1504</v>
      </c>
      <c r="I33" s="491">
        <v>4525</v>
      </c>
    </row>
    <row r="34" spans="1:9" x14ac:dyDescent="0.2">
      <c r="A34" s="371"/>
      <c r="B34" s="487" t="s">
        <v>65</v>
      </c>
      <c r="C34" s="488">
        <v>149</v>
      </c>
      <c r="D34" s="489">
        <v>148</v>
      </c>
      <c r="E34" s="489">
        <v>309</v>
      </c>
      <c r="F34" s="489">
        <v>852</v>
      </c>
      <c r="G34" s="489">
        <v>1618</v>
      </c>
      <c r="H34" s="490">
        <v>1544</v>
      </c>
      <c r="I34" s="491">
        <v>4620</v>
      </c>
    </row>
    <row r="35" spans="1:9" x14ac:dyDescent="0.2">
      <c r="A35" s="371"/>
      <c r="B35" s="487" t="s">
        <v>66</v>
      </c>
      <c r="C35" s="488">
        <v>133</v>
      </c>
      <c r="D35" s="489">
        <v>169</v>
      </c>
      <c r="E35" s="489">
        <v>350</v>
      </c>
      <c r="F35" s="489">
        <v>886</v>
      </c>
      <c r="G35" s="489">
        <v>1669</v>
      </c>
      <c r="H35" s="490">
        <v>1608</v>
      </c>
      <c r="I35" s="491">
        <v>4815</v>
      </c>
    </row>
    <row r="36" spans="1:9" ht="12" thickBot="1" x14ac:dyDescent="0.25">
      <c r="A36" s="116"/>
      <c r="B36" s="121" t="s">
        <v>67</v>
      </c>
      <c r="C36" s="84">
        <v>131</v>
      </c>
      <c r="D36" s="83">
        <v>191</v>
      </c>
      <c r="E36" s="83">
        <v>356</v>
      </c>
      <c r="F36" s="83">
        <v>829</v>
      </c>
      <c r="G36" s="83">
        <v>1789</v>
      </c>
      <c r="H36" s="437">
        <v>1657</v>
      </c>
      <c r="I36" s="797">
        <v>4953</v>
      </c>
    </row>
    <row r="37" spans="1:9" x14ac:dyDescent="0.2">
      <c r="B37" s="527"/>
      <c r="H37" s="528"/>
    </row>
    <row r="38" spans="1:9" x14ac:dyDescent="0.2">
      <c r="B38" s="527"/>
      <c r="H38" s="528"/>
    </row>
    <row r="39" spans="1:9" s="10" customFormat="1" ht="13.8" thickBot="1" x14ac:dyDescent="0.3">
      <c r="A39" s="6" t="s">
        <v>68</v>
      </c>
      <c r="B39" s="114"/>
      <c r="C39" s="114"/>
      <c r="D39" s="114"/>
      <c r="E39" s="114"/>
      <c r="F39" s="114"/>
      <c r="G39" s="114"/>
      <c r="H39" s="114"/>
      <c r="I39" s="114"/>
    </row>
    <row r="40" spans="1:9" s="10" customFormat="1" ht="38.25" customHeight="1" thickBot="1" x14ac:dyDescent="0.3">
      <c r="A40" s="312"/>
      <c r="B40" s="313"/>
      <c r="C40" s="1640" t="s">
        <v>69</v>
      </c>
      <c r="D40" s="1641"/>
      <c r="E40" s="1641"/>
      <c r="F40" s="1641"/>
      <c r="G40" s="1641"/>
      <c r="H40" s="1641"/>
      <c r="I40" s="1642"/>
    </row>
    <row r="41" spans="1:9" customFormat="1" ht="13.8" thickBot="1" x14ac:dyDescent="0.3">
      <c r="A41" s="314" t="s">
        <v>51</v>
      </c>
      <c r="B41" s="315" t="s">
        <v>5</v>
      </c>
      <c r="C41" s="783" t="s">
        <v>52</v>
      </c>
      <c r="D41" s="784" t="s">
        <v>53</v>
      </c>
      <c r="E41" s="784" t="s">
        <v>54</v>
      </c>
      <c r="F41" s="784" t="s">
        <v>55</v>
      </c>
      <c r="G41" s="784" t="s">
        <v>56</v>
      </c>
      <c r="H41" s="906" t="s">
        <v>57</v>
      </c>
      <c r="I41" s="907" t="s">
        <v>58</v>
      </c>
    </row>
    <row r="42" spans="1:9" customFormat="1" ht="13.2" x14ac:dyDescent="0.25">
      <c r="A42" s="322">
        <v>1</v>
      </c>
      <c r="B42" s="323" t="s">
        <v>11</v>
      </c>
      <c r="C42" s="649">
        <v>0</v>
      </c>
      <c r="D42" s="1393"/>
      <c r="E42" s="1393">
        <v>11</v>
      </c>
      <c r="F42" s="1393">
        <v>49</v>
      </c>
      <c r="G42" s="1393">
        <v>33</v>
      </c>
      <c r="H42" s="1394">
        <v>23</v>
      </c>
      <c r="I42" s="1397">
        <f t="shared" ref="I42:I56" si="2">SUM(C42:H42)</f>
        <v>116</v>
      </c>
    </row>
    <row r="43" spans="1:9" customFormat="1" ht="13.2" x14ac:dyDescent="0.25">
      <c r="A43" s="324">
        <v>2</v>
      </c>
      <c r="B43" s="325" t="s">
        <v>12</v>
      </c>
      <c r="C43" s="488">
        <v>0</v>
      </c>
      <c r="D43" s="489" t="s">
        <v>520</v>
      </c>
      <c r="E43" s="489">
        <v>18</v>
      </c>
      <c r="F43" s="489">
        <v>46</v>
      </c>
      <c r="G43" s="489">
        <v>47</v>
      </c>
      <c r="H43" s="1395">
        <v>36</v>
      </c>
      <c r="I43" s="1398">
        <v>149</v>
      </c>
    </row>
    <row r="44" spans="1:9" customFormat="1" ht="13.2" x14ac:dyDescent="0.25">
      <c r="A44" s="324">
        <v>3</v>
      </c>
      <c r="B44" s="325" t="s">
        <v>14</v>
      </c>
      <c r="C44" s="488">
        <v>0</v>
      </c>
      <c r="D44" s="489" t="s">
        <v>520</v>
      </c>
      <c r="E44" s="489">
        <v>26</v>
      </c>
      <c r="F44" s="489">
        <v>49</v>
      </c>
      <c r="G44" s="489">
        <v>40</v>
      </c>
      <c r="H44" s="1395">
        <v>35</v>
      </c>
      <c r="I44" s="1398">
        <v>152</v>
      </c>
    </row>
    <row r="45" spans="1:9" customFormat="1" ht="13.2" x14ac:dyDescent="0.25">
      <c r="A45" s="324">
        <v>4</v>
      </c>
      <c r="B45" s="325" t="s">
        <v>15</v>
      </c>
      <c r="C45" s="488">
        <v>0</v>
      </c>
      <c r="D45" s="489" t="s">
        <v>520</v>
      </c>
      <c r="E45" s="489">
        <v>7</v>
      </c>
      <c r="F45" s="489">
        <v>27</v>
      </c>
      <c r="G45" s="489">
        <v>38</v>
      </c>
      <c r="H45" s="1395">
        <v>23</v>
      </c>
      <c r="I45" s="1398">
        <v>96</v>
      </c>
    </row>
    <row r="46" spans="1:9" customFormat="1" ht="13.2" x14ac:dyDescent="0.25">
      <c r="A46" s="324">
        <v>5</v>
      </c>
      <c r="B46" s="325" t="s">
        <v>16</v>
      </c>
      <c r="C46" s="488">
        <v>0</v>
      </c>
      <c r="D46" s="489" t="s">
        <v>520</v>
      </c>
      <c r="E46" s="489">
        <v>20</v>
      </c>
      <c r="F46" s="489">
        <v>99</v>
      </c>
      <c r="G46" s="489">
        <v>169</v>
      </c>
      <c r="H46" s="1395">
        <v>110</v>
      </c>
      <c r="I46" s="1398">
        <v>399</v>
      </c>
    </row>
    <row r="47" spans="1:9" customFormat="1" ht="13.2" x14ac:dyDescent="0.25">
      <c r="A47" s="326">
        <v>6</v>
      </c>
      <c r="B47" s="327" t="s">
        <v>17</v>
      </c>
      <c r="C47" s="488">
        <v>0</v>
      </c>
      <c r="D47" s="489"/>
      <c r="E47" s="489">
        <v>13</v>
      </c>
      <c r="F47" s="489">
        <v>74</v>
      </c>
      <c r="G47" s="489">
        <v>103</v>
      </c>
      <c r="H47" s="1395">
        <v>97</v>
      </c>
      <c r="I47" s="1398">
        <v>287</v>
      </c>
    </row>
    <row r="48" spans="1:9" customFormat="1" ht="13.2" x14ac:dyDescent="0.25">
      <c r="A48" s="326">
        <v>7</v>
      </c>
      <c r="B48" s="327" t="s">
        <v>18</v>
      </c>
      <c r="C48" s="488">
        <v>0</v>
      </c>
      <c r="D48" s="489" t="s">
        <v>520</v>
      </c>
      <c r="E48" s="489">
        <v>19</v>
      </c>
      <c r="F48" s="489">
        <v>82</v>
      </c>
      <c r="G48" s="489">
        <v>104</v>
      </c>
      <c r="H48" s="1395">
        <v>109</v>
      </c>
      <c r="I48" s="1398">
        <v>315</v>
      </c>
    </row>
    <row r="49" spans="1:9" customFormat="1" ht="13.2" x14ac:dyDescent="0.25">
      <c r="A49" s="324">
        <v>8</v>
      </c>
      <c r="B49" s="325" t="s">
        <v>19</v>
      </c>
      <c r="C49" s="488">
        <v>0</v>
      </c>
      <c r="D49" s="489" t="s">
        <v>520</v>
      </c>
      <c r="E49" s="489">
        <v>12</v>
      </c>
      <c r="F49" s="489">
        <v>64</v>
      </c>
      <c r="G49" s="489">
        <v>99</v>
      </c>
      <c r="H49" s="1395">
        <v>92</v>
      </c>
      <c r="I49" s="1398">
        <v>268</v>
      </c>
    </row>
    <row r="50" spans="1:9" customFormat="1" ht="13.2" x14ac:dyDescent="0.25">
      <c r="A50" s="324">
        <v>9</v>
      </c>
      <c r="B50" s="325" t="s">
        <v>20</v>
      </c>
      <c r="C50" s="488">
        <v>0</v>
      </c>
      <c r="D50" s="489" t="s">
        <v>520</v>
      </c>
      <c r="E50" s="489" t="s">
        <v>520</v>
      </c>
      <c r="F50" s="489">
        <v>25</v>
      </c>
      <c r="G50" s="489">
        <v>38</v>
      </c>
      <c r="H50" s="1395">
        <v>39</v>
      </c>
      <c r="I50" s="1398">
        <v>107</v>
      </c>
    </row>
    <row r="51" spans="1:9" customFormat="1" ht="13.2" x14ac:dyDescent="0.25">
      <c r="A51" s="324">
        <v>10</v>
      </c>
      <c r="B51" s="325" t="s">
        <v>21</v>
      </c>
      <c r="C51" s="488">
        <v>0</v>
      </c>
      <c r="D51" s="489"/>
      <c r="E51" s="489">
        <v>12</v>
      </c>
      <c r="F51" s="489">
        <v>43</v>
      </c>
      <c r="G51" s="489">
        <v>62</v>
      </c>
      <c r="H51" s="1395">
        <v>49</v>
      </c>
      <c r="I51" s="1398">
        <v>166</v>
      </c>
    </row>
    <row r="52" spans="1:9" customFormat="1" ht="13.2" x14ac:dyDescent="0.25">
      <c r="A52" s="326">
        <v>11</v>
      </c>
      <c r="B52" s="327" t="s">
        <v>22</v>
      </c>
      <c r="C52" s="488">
        <v>0</v>
      </c>
      <c r="D52" s="489"/>
      <c r="E52" s="489" t="s">
        <v>520</v>
      </c>
      <c r="F52" s="489">
        <v>44</v>
      </c>
      <c r="G52" s="489">
        <v>62</v>
      </c>
      <c r="H52" s="1395">
        <v>54</v>
      </c>
      <c r="I52" s="1398">
        <v>164</v>
      </c>
    </row>
    <row r="53" spans="1:9" customFormat="1" ht="13.2" x14ac:dyDescent="0.25">
      <c r="A53" s="324">
        <v>12</v>
      </c>
      <c r="B53" s="325" t="s">
        <v>23</v>
      </c>
      <c r="C53" s="488">
        <v>0</v>
      </c>
      <c r="D53" s="489" t="s">
        <v>520</v>
      </c>
      <c r="E53" s="489">
        <v>16</v>
      </c>
      <c r="F53" s="489">
        <v>76</v>
      </c>
      <c r="G53" s="489">
        <v>86</v>
      </c>
      <c r="H53" s="1395">
        <v>72</v>
      </c>
      <c r="I53" s="1398">
        <v>253</v>
      </c>
    </row>
    <row r="54" spans="1:9" customFormat="1" ht="13.2" x14ac:dyDescent="0.25">
      <c r="A54" s="324">
        <v>13</v>
      </c>
      <c r="B54" s="325" t="s">
        <v>24</v>
      </c>
      <c r="C54" s="488">
        <v>0</v>
      </c>
      <c r="D54" s="489" t="s">
        <v>520</v>
      </c>
      <c r="E54" s="489">
        <v>14</v>
      </c>
      <c r="F54" s="489">
        <v>60</v>
      </c>
      <c r="G54" s="489">
        <v>147</v>
      </c>
      <c r="H54" s="1395">
        <v>170</v>
      </c>
      <c r="I54" s="1398">
        <v>392</v>
      </c>
    </row>
    <row r="55" spans="1:9" customFormat="1" ht="13.2" x14ac:dyDescent="0.25">
      <c r="A55" s="324">
        <v>14</v>
      </c>
      <c r="B55" s="325" t="s">
        <v>25</v>
      </c>
      <c r="C55" s="488">
        <v>0</v>
      </c>
      <c r="D55" s="489">
        <v>5</v>
      </c>
      <c r="E55" s="489">
        <v>16</v>
      </c>
      <c r="F55" s="489">
        <v>68</v>
      </c>
      <c r="G55" s="489">
        <v>153</v>
      </c>
      <c r="H55" s="1395">
        <v>148</v>
      </c>
      <c r="I55" s="1398">
        <f t="shared" si="2"/>
        <v>390</v>
      </c>
    </row>
    <row r="56" spans="1:9" s="29" customFormat="1" ht="12.6" thickBot="1" x14ac:dyDescent="0.3">
      <c r="A56" s="328">
        <v>15</v>
      </c>
      <c r="B56" s="329" t="s">
        <v>26</v>
      </c>
      <c r="C56" s="84">
        <v>0</v>
      </c>
      <c r="D56" s="83"/>
      <c r="E56" s="83">
        <v>5</v>
      </c>
      <c r="F56" s="83">
        <v>37</v>
      </c>
      <c r="G56" s="83">
        <v>36</v>
      </c>
      <c r="H56" s="110">
        <v>24</v>
      </c>
      <c r="I56" s="876">
        <f t="shared" si="2"/>
        <v>102</v>
      </c>
    </row>
    <row r="57" spans="1:9" s="29" customFormat="1" ht="12" x14ac:dyDescent="0.25">
      <c r="A57" s="290" t="s">
        <v>59</v>
      </c>
      <c r="B57" s="438" t="s">
        <v>593</v>
      </c>
      <c r="C57" s="798">
        <f t="shared" ref="C57:I57" si="3">SUM(C42:C56)</f>
        <v>0</v>
      </c>
      <c r="D57" s="80">
        <v>18</v>
      </c>
      <c r="E57" s="80">
        <v>197</v>
      </c>
      <c r="F57" s="724">
        <f t="shared" si="3"/>
        <v>843</v>
      </c>
      <c r="G57" s="724">
        <f t="shared" si="3"/>
        <v>1217</v>
      </c>
      <c r="H57" s="1396">
        <f t="shared" si="3"/>
        <v>1081</v>
      </c>
      <c r="I57" s="1399">
        <f t="shared" si="3"/>
        <v>3356</v>
      </c>
    </row>
    <row r="58" spans="1:9" x14ac:dyDescent="0.2">
      <c r="A58" s="796" t="s">
        <v>59</v>
      </c>
      <c r="B58" s="852" t="s">
        <v>60</v>
      </c>
      <c r="C58" s="853">
        <v>0</v>
      </c>
      <c r="D58" s="854">
        <v>21</v>
      </c>
      <c r="E58" s="854">
        <v>210</v>
      </c>
      <c r="F58" s="854">
        <v>784</v>
      </c>
      <c r="G58" s="854">
        <v>1228</v>
      </c>
      <c r="H58" s="855">
        <v>1118</v>
      </c>
      <c r="I58" s="856">
        <v>3361</v>
      </c>
    </row>
    <row r="59" spans="1:9" x14ac:dyDescent="0.2">
      <c r="A59" s="796" t="s">
        <v>59</v>
      </c>
      <c r="B59" s="852" t="s">
        <v>61</v>
      </c>
      <c r="C59" s="853">
        <v>0</v>
      </c>
      <c r="D59" s="854">
        <v>18</v>
      </c>
      <c r="E59" s="854">
        <v>202</v>
      </c>
      <c r="F59" s="854">
        <v>791</v>
      </c>
      <c r="G59" s="854">
        <v>1231</v>
      </c>
      <c r="H59" s="855">
        <v>1180</v>
      </c>
      <c r="I59" s="856">
        <v>3422</v>
      </c>
    </row>
    <row r="60" spans="1:9" s="29" customFormat="1" ht="12" x14ac:dyDescent="0.25">
      <c r="A60" s="371" t="s">
        <v>59</v>
      </c>
      <c r="B60" s="487" t="s">
        <v>62</v>
      </c>
      <c r="C60" s="488">
        <v>0</v>
      </c>
      <c r="D60" s="489">
        <v>19</v>
      </c>
      <c r="E60" s="489">
        <v>202</v>
      </c>
      <c r="F60" s="489">
        <v>762</v>
      </c>
      <c r="G60" s="489">
        <v>1289</v>
      </c>
      <c r="H60" s="490">
        <v>1259</v>
      </c>
      <c r="I60" s="491">
        <v>3531</v>
      </c>
    </row>
    <row r="61" spans="1:9" s="29" customFormat="1" ht="12" x14ac:dyDescent="0.25">
      <c r="A61" s="371" t="s">
        <v>59</v>
      </c>
      <c r="B61" s="487" t="s">
        <v>63</v>
      </c>
      <c r="C61" s="488">
        <v>0</v>
      </c>
      <c r="D61" s="489">
        <v>18</v>
      </c>
      <c r="E61" s="489">
        <v>213</v>
      </c>
      <c r="F61" s="489">
        <v>740</v>
      </c>
      <c r="G61" s="489">
        <v>1343</v>
      </c>
      <c r="H61" s="490">
        <v>1353</v>
      </c>
      <c r="I61" s="491">
        <v>3667</v>
      </c>
    </row>
    <row r="62" spans="1:9" s="29" customFormat="1" ht="12" x14ac:dyDescent="0.25">
      <c r="A62" s="371"/>
      <c r="B62" s="487" t="s">
        <v>64</v>
      </c>
      <c r="C62" s="488">
        <v>0</v>
      </c>
      <c r="D62" s="489">
        <v>13</v>
      </c>
      <c r="E62" s="489">
        <v>190</v>
      </c>
      <c r="F62" s="489">
        <v>713</v>
      </c>
      <c r="G62" s="489">
        <v>1391</v>
      </c>
      <c r="H62" s="490">
        <v>1382</v>
      </c>
      <c r="I62" s="491">
        <v>3689</v>
      </c>
    </row>
    <row r="63" spans="1:9" s="29" customFormat="1" ht="12" x14ac:dyDescent="0.25">
      <c r="A63" s="371"/>
      <c r="B63" s="487" t="s">
        <v>65</v>
      </c>
      <c r="C63" s="488">
        <v>0</v>
      </c>
      <c r="D63" s="489">
        <v>16</v>
      </c>
      <c r="E63" s="489">
        <v>207</v>
      </c>
      <c r="F63" s="489">
        <v>713</v>
      </c>
      <c r="G63" s="489">
        <v>1431</v>
      </c>
      <c r="H63" s="490">
        <v>1418</v>
      </c>
      <c r="I63" s="491">
        <v>3785</v>
      </c>
    </row>
    <row r="64" spans="1:9" s="29" customFormat="1" ht="12" x14ac:dyDescent="0.25">
      <c r="A64" s="371"/>
      <c r="B64" s="487" t="s">
        <v>66</v>
      </c>
      <c r="C64" s="488">
        <v>0</v>
      </c>
      <c r="D64" s="489">
        <v>22</v>
      </c>
      <c r="E64" s="489">
        <v>202</v>
      </c>
      <c r="F64" s="489">
        <v>718</v>
      </c>
      <c r="G64" s="489">
        <v>1447</v>
      </c>
      <c r="H64" s="490">
        <v>1494</v>
      </c>
      <c r="I64" s="491">
        <v>3883</v>
      </c>
    </row>
    <row r="65" spans="1:9" s="29" customFormat="1" ht="12.6" thickBot="1" x14ac:dyDescent="0.3">
      <c r="A65" s="116"/>
      <c r="B65" s="121" t="s">
        <v>67</v>
      </c>
      <c r="C65" s="84">
        <v>0</v>
      </c>
      <c r="D65" s="83">
        <v>24</v>
      </c>
      <c r="E65" s="83">
        <v>203</v>
      </c>
      <c r="F65" s="83">
        <v>659</v>
      </c>
      <c r="G65" s="83">
        <v>1557</v>
      </c>
      <c r="H65" s="437">
        <v>1529</v>
      </c>
      <c r="I65" s="797">
        <v>3972</v>
      </c>
    </row>
    <row r="66" spans="1:9" x14ac:dyDescent="0.2">
      <c r="B66" s="527"/>
      <c r="H66" s="528"/>
    </row>
    <row r="67" spans="1:9" customFormat="1" ht="13.2" x14ac:dyDescent="0.25">
      <c r="A67" s="5"/>
      <c r="B67" s="527"/>
      <c r="C67" s="2"/>
      <c r="D67" s="2"/>
      <c r="E67" s="2"/>
      <c r="F67" s="2"/>
      <c r="G67" s="2"/>
      <c r="H67" s="528"/>
      <c r="I67" s="2"/>
    </row>
    <row r="68" spans="1:9" customFormat="1" ht="13.8" thickBot="1" x14ac:dyDescent="0.3">
      <c r="A68" s="6" t="s">
        <v>70</v>
      </c>
      <c r="B68" s="114"/>
      <c r="C68" s="114"/>
      <c r="D68" s="114"/>
      <c r="E68" s="114"/>
      <c r="F68" s="114"/>
      <c r="G68" s="114"/>
      <c r="H68" s="114"/>
      <c r="I68" s="114"/>
    </row>
    <row r="69" spans="1:9" customFormat="1" ht="45.75" customHeight="1" thickBot="1" x14ac:dyDescent="0.3">
      <c r="A69" s="332"/>
      <c r="B69" s="333"/>
      <c r="C69" s="1646" t="s">
        <v>71</v>
      </c>
      <c r="D69" s="1647"/>
      <c r="E69" s="1647"/>
      <c r="F69" s="1647"/>
      <c r="G69" s="1647"/>
      <c r="H69" s="1647"/>
      <c r="I69" s="1648"/>
    </row>
    <row r="70" spans="1:9" customFormat="1" ht="13.8" thickBot="1" x14ac:dyDescent="0.3">
      <c r="A70" s="334" t="s">
        <v>51</v>
      </c>
      <c r="B70" s="315" t="s">
        <v>5</v>
      </c>
      <c r="C70" s="910" t="s">
        <v>52</v>
      </c>
      <c r="D70" s="908" t="s">
        <v>53</v>
      </c>
      <c r="E70" s="908" t="s">
        <v>54</v>
      </c>
      <c r="F70" s="908" t="s">
        <v>55</v>
      </c>
      <c r="G70" s="908" t="s">
        <v>56</v>
      </c>
      <c r="H70" s="909" t="s">
        <v>57</v>
      </c>
      <c r="I70" s="911" t="s">
        <v>58</v>
      </c>
    </row>
    <row r="71" spans="1:9" customFormat="1" ht="13.2" x14ac:dyDescent="0.25">
      <c r="A71" s="335">
        <v>1</v>
      </c>
      <c r="B71" s="323" t="s">
        <v>11</v>
      </c>
      <c r="C71" s="649">
        <v>0</v>
      </c>
      <c r="D71" s="1393"/>
      <c r="E71" s="1393"/>
      <c r="F71" s="1393">
        <v>9</v>
      </c>
      <c r="G71" s="1393">
        <v>5</v>
      </c>
      <c r="H71" s="1394" t="s">
        <v>520</v>
      </c>
      <c r="I71" s="1397">
        <v>18</v>
      </c>
    </row>
    <row r="72" spans="1:9" customFormat="1" ht="13.2" x14ac:dyDescent="0.25">
      <c r="A72" s="336">
        <v>2</v>
      </c>
      <c r="B72" s="325" t="s">
        <v>12</v>
      </c>
      <c r="C72" s="488">
        <v>0</v>
      </c>
      <c r="D72" s="489" t="s">
        <v>520</v>
      </c>
      <c r="E72" s="489" t="s">
        <v>520</v>
      </c>
      <c r="F72" s="489">
        <v>7</v>
      </c>
      <c r="G72" s="489" t="s">
        <v>520</v>
      </c>
      <c r="H72" s="1395" t="s">
        <v>520</v>
      </c>
      <c r="I72" s="1398">
        <v>18</v>
      </c>
    </row>
    <row r="73" spans="1:9" customFormat="1" ht="13.2" x14ac:dyDescent="0.25">
      <c r="A73" s="336">
        <v>3</v>
      </c>
      <c r="B73" s="325" t="s">
        <v>14</v>
      </c>
      <c r="C73" s="488">
        <v>0</v>
      </c>
      <c r="D73" s="489"/>
      <c r="E73" s="489" t="s">
        <v>520</v>
      </c>
      <c r="F73" s="489">
        <v>10</v>
      </c>
      <c r="G73" s="489">
        <v>5</v>
      </c>
      <c r="H73" s="1395" t="s">
        <v>520</v>
      </c>
      <c r="I73" s="1398">
        <v>20</v>
      </c>
    </row>
    <row r="74" spans="1:9" customFormat="1" ht="13.2" x14ac:dyDescent="0.25">
      <c r="A74" s="336">
        <v>4</v>
      </c>
      <c r="B74" s="325" t="s">
        <v>15</v>
      </c>
      <c r="C74" s="488">
        <v>0</v>
      </c>
      <c r="D74" s="489" t="s">
        <v>520</v>
      </c>
      <c r="E74" s="489" t="s">
        <v>520</v>
      </c>
      <c r="F74" s="489">
        <v>7</v>
      </c>
      <c r="G74" s="489">
        <v>6</v>
      </c>
      <c r="H74" s="1395" t="s">
        <v>520</v>
      </c>
      <c r="I74" s="1398">
        <v>21</v>
      </c>
    </row>
    <row r="75" spans="1:9" customFormat="1" ht="13.2" x14ac:dyDescent="0.25">
      <c r="A75" s="336">
        <v>5</v>
      </c>
      <c r="B75" s="325" t="s">
        <v>16</v>
      </c>
      <c r="C75" s="488">
        <v>0</v>
      </c>
      <c r="D75" s="489"/>
      <c r="E75" s="489"/>
      <c r="F75" s="489">
        <v>9</v>
      </c>
      <c r="G75" s="489">
        <v>20</v>
      </c>
      <c r="H75" s="1395">
        <v>6</v>
      </c>
      <c r="I75" s="1398">
        <v>35</v>
      </c>
    </row>
    <row r="76" spans="1:9" customFormat="1" ht="13.2" x14ac:dyDescent="0.25">
      <c r="A76" s="337">
        <v>6</v>
      </c>
      <c r="B76" s="327" t="s">
        <v>17</v>
      </c>
      <c r="C76" s="488">
        <v>0</v>
      </c>
      <c r="D76" s="489"/>
      <c r="E76" s="489" t="s">
        <v>520</v>
      </c>
      <c r="F76" s="489">
        <v>9</v>
      </c>
      <c r="G76" s="489">
        <v>10</v>
      </c>
      <c r="H76" s="1395">
        <v>11</v>
      </c>
      <c r="I76" s="1398">
        <v>31</v>
      </c>
    </row>
    <row r="77" spans="1:9" customFormat="1" ht="13.2" x14ac:dyDescent="0.25">
      <c r="A77" s="337">
        <v>7</v>
      </c>
      <c r="B77" s="327" t="s">
        <v>18</v>
      </c>
      <c r="C77" s="488">
        <v>0</v>
      </c>
      <c r="D77" s="489" t="s">
        <v>520</v>
      </c>
      <c r="E77" s="489" t="s">
        <v>520</v>
      </c>
      <c r="F77" s="489">
        <v>12</v>
      </c>
      <c r="G77" s="489">
        <v>15</v>
      </c>
      <c r="H77" s="1395">
        <v>5</v>
      </c>
      <c r="I77" s="1398">
        <v>34</v>
      </c>
    </row>
    <row r="78" spans="1:9" customFormat="1" ht="13.2" x14ac:dyDescent="0.25">
      <c r="A78" s="336">
        <v>8</v>
      </c>
      <c r="B78" s="325" t="s">
        <v>19</v>
      </c>
      <c r="C78" s="488">
        <v>0</v>
      </c>
      <c r="D78" s="489"/>
      <c r="E78" s="489"/>
      <c r="F78" s="489">
        <v>5</v>
      </c>
      <c r="G78" s="489">
        <v>9</v>
      </c>
      <c r="H78" s="1395" t="s">
        <v>520</v>
      </c>
      <c r="I78" s="1398">
        <v>16</v>
      </c>
    </row>
    <row r="79" spans="1:9" customFormat="1" ht="13.2" x14ac:dyDescent="0.25">
      <c r="A79" s="336">
        <v>9</v>
      </c>
      <c r="B79" s="325" t="s">
        <v>20</v>
      </c>
      <c r="C79" s="488">
        <v>0</v>
      </c>
      <c r="D79" s="489"/>
      <c r="E79" s="489" t="s">
        <v>520</v>
      </c>
      <c r="F79" s="489" t="s">
        <v>520</v>
      </c>
      <c r="G79" s="489">
        <v>10</v>
      </c>
      <c r="H79" s="1395" t="s">
        <v>520</v>
      </c>
      <c r="I79" s="1398">
        <v>20</v>
      </c>
    </row>
    <row r="80" spans="1:9" customFormat="1" ht="13.2" x14ac:dyDescent="0.25">
      <c r="A80" s="336">
        <v>10</v>
      </c>
      <c r="B80" s="325" t="s">
        <v>21</v>
      </c>
      <c r="C80" s="488">
        <v>0</v>
      </c>
      <c r="D80" s="489"/>
      <c r="E80" s="489" t="s">
        <v>520</v>
      </c>
      <c r="F80" s="489">
        <v>7</v>
      </c>
      <c r="G80" s="489">
        <v>8</v>
      </c>
      <c r="H80" s="1395">
        <v>6</v>
      </c>
      <c r="I80" s="1398">
        <v>23</v>
      </c>
    </row>
    <row r="81" spans="1:9" customFormat="1" ht="13.2" x14ac:dyDescent="0.25">
      <c r="A81" s="337">
        <v>11</v>
      </c>
      <c r="B81" s="327" t="s">
        <v>22</v>
      </c>
      <c r="C81" s="488">
        <v>0</v>
      </c>
      <c r="D81" s="489" t="s">
        <v>520</v>
      </c>
      <c r="E81" s="489" t="s">
        <v>520</v>
      </c>
      <c r="F81" s="489">
        <v>6</v>
      </c>
      <c r="G81" s="489">
        <v>5</v>
      </c>
      <c r="H81" s="1395" t="s">
        <v>520</v>
      </c>
      <c r="I81" s="1398">
        <v>16</v>
      </c>
    </row>
    <row r="82" spans="1:9" customFormat="1" ht="13.2" x14ac:dyDescent="0.25">
      <c r="A82" s="336">
        <v>12</v>
      </c>
      <c r="B82" s="325" t="s">
        <v>23</v>
      </c>
      <c r="C82" s="488">
        <v>0</v>
      </c>
      <c r="D82" s="489"/>
      <c r="E82" s="489">
        <v>7</v>
      </c>
      <c r="F82" s="489">
        <v>13</v>
      </c>
      <c r="G82" s="489">
        <v>21</v>
      </c>
      <c r="H82" s="1395">
        <v>11</v>
      </c>
      <c r="I82" s="1398">
        <v>52</v>
      </c>
    </row>
    <row r="83" spans="1:9" customFormat="1" ht="13.2" x14ac:dyDescent="0.25">
      <c r="A83" s="336">
        <v>13</v>
      </c>
      <c r="B83" s="325" t="s">
        <v>24</v>
      </c>
      <c r="C83" s="488">
        <v>0</v>
      </c>
      <c r="D83" s="489" t="s">
        <v>520</v>
      </c>
      <c r="E83" s="489" t="s">
        <v>520</v>
      </c>
      <c r="F83" s="489">
        <v>12</v>
      </c>
      <c r="G83" s="489">
        <v>17</v>
      </c>
      <c r="H83" s="1395">
        <v>13</v>
      </c>
      <c r="I83" s="1398">
        <v>46</v>
      </c>
    </row>
    <row r="84" spans="1:9" customFormat="1" ht="13.2" x14ac:dyDescent="0.25">
      <c r="A84" s="336">
        <v>14</v>
      </c>
      <c r="B84" s="325" t="s">
        <v>25</v>
      </c>
      <c r="C84" s="488">
        <v>0</v>
      </c>
      <c r="D84" s="489"/>
      <c r="E84" s="489" t="s">
        <v>520</v>
      </c>
      <c r="F84" s="489">
        <v>13</v>
      </c>
      <c r="G84" s="489">
        <v>14</v>
      </c>
      <c r="H84" s="1395">
        <v>12</v>
      </c>
      <c r="I84" s="1398">
        <v>41</v>
      </c>
    </row>
    <row r="85" spans="1:9" customFormat="1" ht="13.8" thickBot="1" x14ac:dyDescent="0.3">
      <c r="A85" s="338">
        <v>15</v>
      </c>
      <c r="B85" s="339" t="s">
        <v>26</v>
      </c>
      <c r="C85" s="84">
        <v>0</v>
      </c>
      <c r="D85" s="83"/>
      <c r="E85" s="83" t="s">
        <v>520</v>
      </c>
      <c r="F85" s="83">
        <v>8</v>
      </c>
      <c r="G85" s="83">
        <v>7</v>
      </c>
      <c r="H85" s="110" t="s">
        <v>520</v>
      </c>
      <c r="I85" s="876">
        <v>20</v>
      </c>
    </row>
    <row r="86" spans="1:9" customFormat="1" ht="13.2" x14ac:dyDescent="0.25">
      <c r="A86" s="290" t="s">
        <v>59</v>
      </c>
      <c r="B86" s="438" t="s">
        <v>593</v>
      </c>
      <c r="C86" s="798">
        <f t="shared" ref="C86" si="4">SUM(C71:C85)</f>
        <v>0</v>
      </c>
      <c r="D86" s="80">
        <v>6</v>
      </c>
      <c r="E86" s="80">
        <v>28</v>
      </c>
      <c r="F86" s="724">
        <v>131</v>
      </c>
      <c r="G86" s="724">
        <v>155</v>
      </c>
      <c r="H86" s="1396">
        <v>91</v>
      </c>
      <c r="I86" s="1399">
        <v>411</v>
      </c>
    </row>
    <row r="87" spans="1:9" customFormat="1" ht="13.2" x14ac:dyDescent="0.25">
      <c r="A87" s="371" t="s">
        <v>59</v>
      </c>
      <c r="B87" s="487" t="s">
        <v>60</v>
      </c>
      <c r="C87" s="488">
        <v>0</v>
      </c>
      <c r="D87" s="489">
        <v>10</v>
      </c>
      <c r="E87" s="489">
        <v>40</v>
      </c>
      <c r="F87" s="489">
        <v>141</v>
      </c>
      <c r="G87" s="489">
        <v>149</v>
      </c>
      <c r="H87" s="489">
        <v>103</v>
      </c>
      <c r="I87" s="491">
        <v>443</v>
      </c>
    </row>
    <row r="88" spans="1:9" customFormat="1" ht="13.2" x14ac:dyDescent="0.25">
      <c r="A88" s="371" t="s">
        <v>59</v>
      </c>
      <c r="B88" s="487" t="s">
        <v>61</v>
      </c>
      <c r="C88" s="488">
        <v>0</v>
      </c>
      <c r="D88" s="489">
        <v>9</v>
      </c>
      <c r="E88" s="489">
        <v>29</v>
      </c>
      <c r="F88" s="489">
        <f>70+62</f>
        <v>132</v>
      </c>
      <c r="G88" s="489">
        <f>74+80</f>
        <v>154</v>
      </c>
      <c r="H88" s="489">
        <f>94+26</f>
        <v>120</v>
      </c>
      <c r="I88" s="491">
        <f>SUM(C88:H88)</f>
        <v>444</v>
      </c>
    </row>
    <row r="89" spans="1:9" customFormat="1" ht="13.2" x14ac:dyDescent="0.25">
      <c r="A89" s="371" t="s">
        <v>59</v>
      </c>
      <c r="B89" s="487" t="s">
        <v>62</v>
      </c>
      <c r="C89" s="488">
        <v>0</v>
      </c>
      <c r="D89" s="489">
        <v>7</v>
      </c>
      <c r="E89" s="489">
        <v>39</v>
      </c>
      <c r="F89" s="489">
        <v>113</v>
      </c>
      <c r="G89" s="489">
        <v>148</v>
      </c>
      <c r="H89" s="489">
        <v>94</v>
      </c>
      <c r="I89" s="491">
        <v>401</v>
      </c>
    </row>
    <row r="90" spans="1:9" customFormat="1" ht="13.2" x14ac:dyDescent="0.25">
      <c r="A90" s="371" t="s">
        <v>59</v>
      </c>
      <c r="B90" s="487" t="s">
        <v>63</v>
      </c>
      <c r="C90" s="488">
        <v>0</v>
      </c>
      <c r="D90" s="489">
        <v>8</v>
      </c>
      <c r="E90" s="489">
        <v>41</v>
      </c>
      <c r="F90" s="489">
        <v>152</v>
      </c>
      <c r="G90" s="489">
        <v>155</v>
      </c>
      <c r="H90" s="489">
        <v>95</v>
      </c>
      <c r="I90" s="491">
        <v>451</v>
      </c>
    </row>
    <row r="91" spans="1:9" customFormat="1" ht="13.2" x14ac:dyDescent="0.25">
      <c r="A91" s="371"/>
      <c r="B91" s="487" t="s">
        <v>64</v>
      </c>
      <c r="C91" s="488">
        <v>0</v>
      </c>
      <c r="D91" s="489">
        <v>12</v>
      </c>
      <c r="E91" s="489">
        <v>46</v>
      </c>
      <c r="F91" s="489">
        <v>132</v>
      </c>
      <c r="G91" s="489">
        <v>153</v>
      </c>
      <c r="H91" s="489">
        <v>121</v>
      </c>
      <c r="I91" s="491">
        <v>464</v>
      </c>
    </row>
    <row r="92" spans="1:9" customFormat="1" ht="13.2" x14ac:dyDescent="0.25">
      <c r="A92" s="371"/>
      <c r="B92" s="487" t="s">
        <v>65</v>
      </c>
      <c r="C92" s="488">
        <v>0</v>
      </c>
      <c r="D92" s="489">
        <v>9</v>
      </c>
      <c r="E92" s="489">
        <v>35</v>
      </c>
      <c r="F92" s="489">
        <v>116</v>
      </c>
      <c r="G92" s="489">
        <v>179</v>
      </c>
      <c r="H92" s="489">
        <v>124</v>
      </c>
      <c r="I92" s="491">
        <v>463</v>
      </c>
    </row>
    <row r="93" spans="1:9" customFormat="1" ht="13.2" x14ac:dyDescent="0.25">
      <c r="A93" s="371"/>
      <c r="B93" s="487" t="s">
        <v>66</v>
      </c>
      <c r="C93" s="488">
        <v>0</v>
      </c>
      <c r="D93" s="489">
        <v>12</v>
      </c>
      <c r="E93" s="489">
        <v>46</v>
      </c>
      <c r="F93" s="489">
        <v>131</v>
      </c>
      <c r="G93" s="489">
        <v>212</v>
      </c>
      <c r="H93" s="489">
        <v>111</v>
      </c>
      <c r="I93" s="491">
        <v>512</v>
      </c>
    </row>
    <row r="94" spans="1:9" customFormat="1" ht="13.8" thickBot="1" x14ac:dyDescent="0.3">
      <c r="A94" s="116"/>
      <c r="B94" s="121" t="s">
        <v>67</v>
      </c>
      <c r="C94" s="84">
        <v>0</v>
      </c>
      <c r="D94" s="83">
        <v>21</v>
      </c>
      <c r="E94" s="83">
        <v>45</v>
      </c>
      <c r="F94" s="83">
        <v>124</v>
      </c>
      <c r="G94" s="83">
        <v>224</v>
      </c>
      <c r="H94" s="83">
        <v>127</v>
      </c>
      <c r="I94" s="797">
        <v>541</v>
      </c>
    </row>
    <row r="95" spans="1:9" customFormat="1" ht="13.2" x14ac:dyDescent="0.25">
      <c r="A95" s="5"/>
      <c r="B95" s="527"/>
      <c r="C95" s="2"/>
      <c r="D95" s="2"/>
      <c r="E95" s="2"/>
      <c r="F95" s="2"/>
      <c r="G95" s="2"/>
      <c r="H95" s="528"/>
      <c r="I95" s="2"/>
    </row>
    <row r="96" spans="1:9" customFormat="1" ht="13.8" thickBot="1" x14ac:dyDescent="0.3">
      <c r="A96" s="6" t="s">
        <v>72</v>
      </c>
      <c r="B96" s="114"/>
      <c r="C96" s="114"/>
      <c r="D96" s="114"/>
      <c r="E96" s="114"/>
      <c r="F96" s="114"/>
      <c r="G96" s="114"/>
      <c r="H96" s="114"/>
      <c r="I96" s="114"/>
    </row>
    <row r="97" spans="1:9" customFormat="1" ht="13.8" thickBot="1" x14ac:dyDescent="0.3">
      <c r="A97" s="8"/>
      <c r="B97" s="313"/>
      <c r="C97" s="1643" t="s">
        <v>73</v>
      </c>
      <c r="D97" s="1644"/>
      <c r="E97" s="1644"/>
      <c r="F97" s="1644"/>
      <c r="G97" s="1644"/>
      <c r="H97" s="1644"/>
      <c r="I97" s="1645"/>
    </row>
    <row r="98" spans="1:9" customFormat="1" ht="13.8" thickBot="1" x14ac:dyDescent="0.3">
      <c r="A98" s="12" t="s">
        <v>51</v>
      </c>
      <c r="B98" s="315" t="s">
        <v>5</v>
      </c>
      <c r="C98" s="910" t="s">
        <v>52</v>
      </c>
      <c r="D98" s="908" t="s">
        <v>53</v>
      </c>
      <c r="E98" s="908" t="s">
        <v>54</v>
      </c>
      <c r="F98" s="908" t="s">
        <v>55</v>
      </c>
      <c r="G98" s="908" t="s">
        <v>56</v>
      </c>
      <c r="H98" s="909" t="s">
        <v>57</v>
      </c>
      <c r="I98" s="911" t="s">
        <v>58</v>
      </c>
    </row>
    <row r="99" spans="1:9" customFormat="1" ht="13.2" x14ac:dyDescent="0.25">
      <c r="A99" s="16">
        <v>1</v>
      </c>
      <c r="B99" s="323" t="s">
        <v>11</v>
      </c>
      <c r="C99" s="649">
        <v>19</v>
      </c>
      <c r="D99" s="1393" t="s">
        <v>520</v>
      </c>
      <c r="E99" s="1393"/>
      <c r="F99" s="1393">
        <v>0</v>
      </c>
      <c r="G99" s="1393">
        <v>0</v>
      </c>
      <c r="H99" s="1394">
        <v>0</v>
      </c>
      <c r="I99" s="1397">
        <v>22</v>
      </c>
    </row>
    <row r="100" spans="1:9" customFormat="1" ht="13.2" x14ac:dyDescent="0.25">
      <c r="A100" s="22">
        <v>2</v>
      </c>
      <c r="B100" s="325" t="s">
        <v>12</v>
      </c>
      <c r="C100" s="488">
        <v>11</v>
      </c>
      <c r="D100" s="489" t="s">
        <v>520</v>
      </c>
      <c r="E100" s="489"/>
      <c r="F100" s="489">
        <v>0</v>
      </c>
      <c r="G100" s="489">
        <v>0</v>
      </c>
      <c r="H100" s="1395">
        <v>0</v>
      </c>
      <c r="I100" s="1398">
        <v>15</v>
      </c>
    </row>
    <row r="101" spans="1:9" customFormat="1" ht="13.2" x14ac:dyDescent="0.25">
      <c r="A101" s="22">
        <v>3</v>
      </c>
      <c r="B101" s="325" t="s">
        <v>14</v>
      </c>
      <c r="C101" s="488">
        <v>12</v>
      </c>
      <c r="D101" s="489" t="s">
        <v>520</v>
      </c>
      <c r="E101" s="489"/>
      <c r="F101" s="489">
        <v>0</v>
      </c>
      <c r="G101" s="489">
        <v>0</v>
      </c>
      <c r="H101" s="1395">
        <v>0</v>
      </c>
      <c r="I101" s="1398">
        <v>15</v>
      </c>
    </row>
    <row r="102" spans="1:9" customFormat="1" ht="13.2" x14ac:dyDescent="0.25">
      <c r="A102" s="22">
        <v>4</v>
      </c>
      <c r="B102" s="325" t="s">
        <v>15</v>
      </c>
      <c r="C102" s="488" t="s">
        <v>520</v>
      </c>
      <c r="D102" s="489"/>
      <c r="E102" s="489"/>
      <c r="F102" s="489">
        <v>0</v>
      </c>
      <c r="G102" s="489">
        <v>0</v>
      </c>
      <c r="H102" s="1395">
        <v>0</v>
      </c>
      <c r="I102" s="1398">
        <v>4</v>
      </c>
    </row>
    <row r="103" spans="1:9" customFormat="1" ht="13.2" x14ac:dyDescent="0.25">
      <c r="A103" s="22">
        <v>5</v>
      </c>
      <c r="B103" s="325" t="s">
        <v>16</v>
      </c>
      <c r="C103" s="488">
        <v>6</v>
      </c>
      <c r="D103" s="489">
        <v>5</v>
      </c>
      <c r="E103" s="489"/>
      <c r="F103" s="489">
        <v>0</v>
      </c>
      <c r="G103" s="489">
        <v>0</v>
      </c>
      <c r="H103" s="1395">
        <v>0</v>
      </c>
      <c r="I103" s="1398">
        <v>11</v>
      </c>
    </row>
    <row r="104" spans="1:9" customFormat="1" ht="13.2" x14ac:dyDescent="0.25">
      <c r="A104" s="24">
        <v>6</v>
      </c>
      <c r="B104" s="327" t="s">
        <v>17</v>
      </c>
      <c r="C104" s="488">
        <v>14</v>
      </c>
      <c r="D104" s="489">
        <v>6</v>
      </c>
      <c r="E104" s="489" t="s">
        <v>520</v>
      </c>
      <c r="F104" s="489">
        <v>0</v>
      </c>
      <c r="G104" s="489">
        <v>0</v>
      </c>
      <c r="H104" s="1395">
        <v>0</v>
      </c>
      <c r="I104" s="1398">
        <v>21</v>
      </c>
    </row>
    <row r="105" spans="1:9" customFormat="1" ht="13.2" x14ac:dyDescent="0.25">
      <c r="A105" s="24">
        <v>7</v>
      </c>
      <c r="B105" s="327" t="s">
        <v>18</v>
      </c>
      <c r="C105" s="488">
        <v>15</v>
      </c>
      <c r="D105" s="489">
        <v>5</v>
      </c>
      <c r="E105" s="489"/>
      <c r="F105" s="489">
        <v>0</v>
      </c>
      <c r="G105" s="489">
        <v>0</v>
      </c>
      <c r="H105" s="1395">
        <v>0</v>
      </c>
      <c r="I105" s="1398">
        <v>20</v>
      </c>
    </row>
    <row r="106" spans="1:9" customFormat="1" ht="13.2" x14ac:dyDescent="0.25">
      <c r="A106" s="22">
        <v>8</v>
      </c>
      <c r="B106" s="325" t="s">
        <v>19</v>
      </c>
      <c r="C106" s="488">
        <v>14</v>
      </c>
      <c r="D106" s="489">
        <v>9</v>
      </c>
      <c r="E106" s="489"/>
      <c r="F106" s="489">
        <v>0</v>
      </c>
      <c r="G106" s="489">
        <v>0</v>
      </c>
      <c r="H106" s="1395">
        <v>0</v>
      </c>
      <c r="I106" s="1398">
        <v>23</v>
      </c>
    </row>
    <row r="107" spans="1:9" customFormat="1" ht="13.2" x14ac:dyDescent="0.25">
      <c r="A107" s="22">
        <v>9</v>
      </c>
      <c r="B107" s="325" t="s">
        <v>20</v>
      </c>
      <c r="C107" s="488">
        <v>17</v>
      </c>
      <c r="D107" s="489">
        <v>5</v>
      </c>
      <c r="E107" s="489"/>
      <c r="F107" s="489">
        <v>0</v>
      </c>
      <c r="G107" s="489">
        <v>0</v>
      </c>
      <c r="H107" s="1395">
        <v>0</v>
      </c>
      <c r="I107" s="1398">
        <v>22</v>
      </c>
    </row>
    <row r="108" spans="1:9" customFormat="1" ht="13.2" x14ac:dyDescent="0.25">
      <c r="A108" s="22">
        <v>10</v>
      </c>
      <c r="B108" s="325" t="s">
        <v>21</v>
      </c>
      <c r="C108" s="488">
        <v>12</v>
      </c>
      <c r="D108" s="489">
        <v>8</v>
      </c>
      <c r="E108" s="489"/>
      <c r="F108" s="489">
        <v>0</v>
      </c>
      <c r="G108" s="489">
        <v>0</v>
      </c>
      <c r="H108" s="1395">
        <v>0</v>
      </c>
      <c r="I108" s="1398">
        <v>20</v>
      </c>
    </row>
    <row r="109" spans="1:9" customFormat="1" ht="13.2" x14ac:dyDescent="0.25">
      <c r="A109" s="24">
        <v>11</v>
      </c>
      <c r="B109" s="327" t="s">
        <v>22</v>
      </c>
      <c r="C109" s="488">
        <v>23</v>
      </c>
      <c r="D109" s="489">
        <v>9</v>
      </c>
      <c r="E109" s="489" t="s">
        <v>520</v>
      </c>
      <c r="F109" s="489">
        <v>0</v>
      </c>
      <c r="G109" s="489">
        <v>0</v>
      </c>
      <c r="H109" s="1395">
        <v>0</v>
      </c>
      <c r="I109" s="1398">
        <v>33</v>
      </c>
    </row>
    <row r="110" spans="1:9" customFormat="1" ht="13.2" x14ac:dyDescent="0.25">
      <c r="A110" s="22">
        <v>12</v>
      </c>
      <c r="B110" s="325" t="s">
        <v>23</v>
      </c>
      <c r="C110" s="488">
        <v>37</v>
      </c>
      <c r="D110" s="489">
        <v>19</v>
      </c>
      <c r="E110" s="489"/>
      <c r="F110" s="489">
        <v>0</v>
      </c>
      <c r="G110" s="489">
        <v>0</v>
      </c>
      <c r="H110" s="1395">
        <v>0</v>
      </c>
      <c r="I110" s="1398">
        <v>56</v>
      </c>
    </row>
    <row r="111" spans="1:9" customFormat="1" ht="13.2" x14ac:dyDescent="0.25">
      <c r="A111" s="22">
        <v>13</v>
      </c>
      <c r="B111" s="325" t="s">
        <v>24</v>
      </c>
      <c r="C111" s="488">
        <v>16</v>
      </c>
      <c r="D111" s="489">
        <v>5</v>
      </c>
      <c r="E111" s="489"/>
      <c r="F111" s="489">
        <v>0</v>
      </c>
      <c r="G111" s="489">
        <v>0</v>
      </c>
      <c r="H111" s="1395">
        <v>0</v>
      </c>
      <c r="I111" s="1398">
        <v>21</v>
      </c>
    </row>
    <row r="112" spans="1:9" customFormat="1" ht="13.2" x14ac:dyDescent="0.25">
      <c r="A112" s="22">
        <v>14</v>
      </c>
      <c r="B112" s="325" t="s">
        <v>25</v>
      </c>
      <c r="C112" s="488">
        <v>16</v>
      </c>
      <c r="D112" s="489">
        <v>13</v>
      </c>
      <c r="E112" s="489"/>
      <c r="F112" s="489">
        <v>0</v>
      </c>
      <c r="G112" s="489">
        <v>0</v>
      </c>
      <c r="H112" s="1395">
        <v>0</v>
      </c>
      <c r="I112" s="1398">
        <v>29</v>
      </c>
    </row>
    <row r="113" spans="1:9" customFormat="1" ht="13.8" thickBot="1" x14ac:dyDescent="0.3">
      <c r="A113" s="26">
        <v>15</v>
      </c>
      <c r="B113" s="329" t="s">
        <v>26</v>
      </c>
      <c r="C113" s="84">
        <v>21</v>
      </c>
      <c r="D113" s="83">
        <v>19</v>
      </c>
      <c r="E113" s="83" t="s">
        <v>520</v>
      </c>
      <c r="F113" s="83">
        <v>0</v>
      </c>
      <c r="G113" s="83">
        <v>0</v>
      </c>
      <c r="H113" s="110">
        <v>0</v>
      </c>
      <c r="I113" s="876">
        <v>41</v>
      </c>
    </row>
    <row r="114" spans="1:9" customFormat="1" ht="13.2" x14ac:dyDescent="0.25">
      <c r="A114" s="290" t="s">
        <v>59</v>
      </c>
      <c r="B114" s="288" t="s">
        <v>593</v>
      </c>
      <c r="C114" s="798">
        <v>237</v>
      </c>
      <c r="D114" s="80">
        <v>113</v>
      </c>
      <c r="E114" s="80">
        <v>3</v>
      </c>
      <c r="F114" s="724">
        <f t="shared" ref="F114:H114" si="5">SUM(F99:F113)</f>
        <v>0</v>
      </c>
      <c r="G114" s="724">
        <f t="shared" si="5"/>
        <v>0</v>
      </c>
      <c r="H114" s="1396">
        <f t="shared" si="5"/>
        <v>0</v>
      </c>
      <c r="I114" s="1399">
        <f>SUM(I99:I113)</f>
        <v>353</v>
      </c>
    </row>
    <row r="115" spans="1:9" customFormat="1" ht="13.2" x14ac:dyDescent="0.25">
      <c r="A115" s="796" t="s">
        <v>59</v>
      </c>
      <c r="B115" s="852" t="s">
        <v>60</v>
      </c>
      <c r="C115" s="1023">
        <v>230</v>
      </c>
      <c r="D115" s="1024">
        <v>97</v>
      </c>
      <c r="E115" s="1024">
        <v>2</v>
      </c>
      <c r="F115" s="1326">
        <v>0</v>
      </c>
      <c r="G115" s="1326">
        <v>0</v>
      </c>
      <c r="H115" s="1327">
        <v>1</v>
      </c>
      <c r="I115" s="856">
        <v>330</v>
      </c>
    </row>
    <row r="116" spans="1:9" x14ac:dyDescent="0.2">
      <c r="A116" s="371" t="s">
        <v>59</v>
      </c>
      <c r="B116" s="487" t="s">
        <v>61</v>
      </c>
      <c r="C116" s="488">
        <v>213</v>
      </c>
      <c r="D116" s="489">
        <v>81</v>
      </c>
      <c r="E116" s="489">
        <v>3</v>
      </c>
      <c r="F116" s="489">
        <v>0</v>
      </c>
      <c r="G116" s="489">
        <v>0</v>
      </c>
      <c r="H116" s="490">
        <v>0</v>
      </c>
      <c r="I116" s="491">
        <v>297</v>
      </c>
    </row>
    <row r="117" spans="1:9" x14ac:dyDescent="0.2">
      <c r="A117" s="371" t="s">
        <v>59</v>
      </c>
      <c r="B117" s="487" t="s">
        <v>62</v>
      </c>
      <c r="C117" s="488">
        <v>195</v>
      </c>
      <c r="D117" s="489">
        <v>82</v>
      </c>
      <c r="E117" s="489">
        <v>3</v>
      </c>
      <c r="F117" s="489">
        <v>3</v>
      </c>
      <c r="G117" s="489">
        <v>0</v>
      </c>
      <c r="H117" s="490">
        <v>0</v>
      </c>
      <c r="I117" s="491">
        <v>283</v>
      </c>
    </row>
    <row r="118" spans="1:9" x14ac:dyDescent="0.2">
      <c r="A118" s="371" t="s">
        <v>59</v>
      </c>
      <c r="B118" s="487" t="s">
        <v>63</v>
      </c>
      <c r="C118" s="488">
        <v>182</v>
      </c>
      <c r="D118" s="489">
        <v>75</v>
      </c>
      <c r="E118" s="489">
        <v>2</v>
      </c>
      <c r="F118" s="489">
        <v>0</v>
      </c>
      <c r="G118" s="489">
        <v>0</v>
      </c>
      <c r="H118" s="490">
        <v>0</v>
      </c>
      <c r="I118" s="491">
        <v>259</v>
      </c>
    </row>
    <row r="119" spans="1:9" x14ac:dyDescent="0.2">
      <c r="A119" s="371"/>
      <c r="B119" s="487" t="s">
        <v>64</v>
      </c>
      <c r="C119" s="488">
        <v>183</v>
      </c>
      <c r="D119" s="489">
        <v>67</v>
      </c>
      <c r="E119" s="489">
        <v>2</v>
      </c>
      <c r="F119" s="489">
        <v>0</v>
      </c>
      <c r="G119" s="489">
        <v>0</v>
      </c>
      <c r="H119" s="490">
        <v>0</v>
      </c>
      <c r="I119" s="491">
        <v>252</v>
      </c>
    </row>
    <row r="120" spans="1:9" x14ac:dyDescent="0.2">
      <c r="A120" s="371"/>
      <c r="B120" s="487" t="s">
        <v>65</v>
      </c>
      <c r="C120" s="488">
        <v>149</v>
      </c>
      <c r="D120" s="489">
        <v>77</v>
      </c>
      <c r="E120" s="489">
        <v>3</v>
      </c>
      <c r="F120" s="489">
        <v>1</v>
      </c>
      <c r="G120" s="489">
        <v>0</v>
      </c>
      <c r="H120" s="490">
        <v>0</v>
      </c>
      <c r="I120" s="491">
        <f>SUM(C120:H120)</f>
        <v>230</v>
      </c>
    </row>
    <row r="121" spans="1:9" x14ac:dyDescent="0.2">
      <c r="A121" s="371"/>
      <c r="B121" s="487" t="s">
        <v>66</v>
      </c>
      <c r="C121" s="488">
        <v>133</v>
      </c>
      <c r="D121" s="489">
        <v>73</v>
      </c>
      <c r="E121" s="489">
        <v>2</v>
      </c>
      <c r="F121" s="489">
        <v>1</v>
      </c>
      <c r="G121" s="489">
        <v>0</v>
      </c>
      <c r="H121" s="490">
        <v>0</v>
      </c>
      <c r="I121" s="491">
        <v>209</v>
      </c>
    </row>
    <row r="122" spans="1:9" ht="12" thickBot="1" x14ac:dyDescent="0.25">
      <c r="A122" s="116"/>
      <c r="B122" s="121" t="s">
        <v>67</v>
      </c>
      <c r="C122" s="84">
        <v>131</v>
      </c>
      <c r="D122" s="83">
        <v>67</v>
      </c>
      <c r="E122" s="83">
        <v>3</v>
      </c>
      <c r="F122" s="83">
        <v>1</v>
      </c>
      <c r="G122" s="83">
        <v>0</v>
      </c>
      <c r="H122" s="437">
        <v>0</v>
      </c>
      <c r="I122" s="797">
        <v>202</v>
      </c>
    </row>
    <row r="124" spans="1:9" ht="13.8" thickBot="1" x14ac:dyDescent="0.25">
      <c r="A124" s="330" t="s">
        <v>74</v>
      </c>
      <c r="B124" s="48"/>
      <c r="C124" s="48"/>
      <c r="D124" s="48"/>
      <c r="E124" s="48"/>
      <c r="F124" s="48"/>
      <c r="G124" s="48"/>
      <c r="H124" s="48"/>
      <c r="I124" s="48"/>
    </row>
    <row r="125" spans="1:9" ht="12.6" thickBot="1" x14ac:dyDescent="0.3">
      <c r="A125" s="312"/>
      <c r="B125" s="313"/>
      <c r="C125" s="1636" t="s">
        <v>75</v>
      </c>
      <c r="D125" s="1636"/>
      <c r="E125" s="1636"/>
      <c r="F125" s="1636"/>
      <c r="G125" s="1636"/>
      <c r="H125" s="1636"/>
      <c r="I125" s="1637"/>
    </row>
    <row r="126" spans="1:9" ht="12.6" thickBot="1" x14ac:dyDescent="0.3">
      <c r="A126" s="314" t="s">
        <v>51</v>
      </c>
      <c r="B126" s="315" t="s">
        <v>5</v>
      </c>
      <c r="C126" s="783" t="s">
        <v>52</v>
      </c>
      <c r="D126" s="784" t="s">
        <v>53</v>
      </c>
      <c r="E126" s="784" t="s">
        <v>54</v>
      </c>
      <c r="F126" s="784" t="s">
        <v>55</v>
      </c>
      <c r="G126" s="784" t="s">
        <v>56</v>
      </c>
      <c r="H126" s="906" t="s">
        <v>57</v>
      </c>
      <c r="I126" s="907" t="s">
        <v>58</v>
      </c>
    </row>
    <row r="127" spans="1:9" x14ac:dyDescent="0.2">
      <c r="A127" s="322">
        <v>1</v>
      </c>
      <c r="B127" s="323" t="s">
        <v>11</v>
      </c>
      <c r="C127" s="649">
        <v>0</v>
      </c>
      <c r="D127" s="1393">
        <v>7</v>
      </c>
      <c r="E127" s="1393" t="s">
        <v>520</v>
      </c>
      <c r="F127" s="1393" t="s">
        <v>520</v>
      </c>
      <c r="G127" s="1393">
        <v>0</v>
      </c>
      <c r="H127" s="1394">
        <v>0</v>
      </c>
      <c r="I127" s="1397">
        <v>13</v>
      </c>
    </row>
    <row r="128" spans="1:9" x14ac:dyDescent="0.2">
      <c r="A128" s="324">
        <v>2</v>
      </c>
      <c r="B128" s="325" t="s">
        <v>12</v>
      </c>
      <c r="C128" s="488">
        <v>0</v>
      </c>
      <c r="D128" s="489">
        <v>0</v>
      </c>
      <c r="E128" s="489" t="s">
        <v>520</v>
      </c>
      <c r="F128" s="489" t="s">
        <v>520</v>
      </c>
      <c r="G128" s="489">
        <v>0</v>
      </c>
      <c r="H128" s="1395">
        <v>0</v>
      </c>
      <c r="I128" s="1398" t="s">
        <v>520</v>
      </c>
    </row>
    <row r="129" spans="1:9" x14ac:dyDescent="0.2">
      <c r="A129" s="324">
        <v>3</v>
      </c>
      <c r="B129" s="325" t="s">
        <v>14</v>
      </c>
      <c r="C129" s="488">
        <v>0</v>
      </c>
      <c r="D129" s="489">
        <v>0</v>
      </c>
      <c r="E129" s="489">
        <v>0</v>
      </c>
      <c r="F129" s="489">
        <v>0</v>
      </c>
      <c r="G129" s="489">
        <v>0</v>
      </c>
      <c r="H129" s="1395">
        <v>0</v>
      </c>
      <c r="I129" s="1398">
        <f t="shared" ref="I129:I137" si="6">SUM(C129:H129)</f>
        <v>0</v>
      </c>
    </row>
    <row r="130" spans="1:9" x14ac:dyDescent="0.2">
      <c r="A130" s="324">
        <v>4</v>
      </c>
      <c r="B130" s="325" t="s">
        <v>15</v>
      </c>
      <c r="C130" s="488">
        <v>0</v>
      </c>
      <c r="D130" s="489">
        <v>17</v>
      </c>
      <c r="E130" s="489" t="s">
        <v>520</v>
      </c>
      <c r="F130" s="489" t="s">
        <v>520</v>
      </c>
      <c r="G130" s="489" t="s">
        <v>520</v>
      </c>
      <c r="H130" s="1395">
        <v>0</v>
      </c>
      <c r="I130" s="1398">
        <v>22</v>
      </c>
    </row>
    <row r="131" spans="1:9" x14ac:dyDescent="0.2">
      <c r="A131" s="324">
        <v>5</v>
      </c>
      <c r="B131" s="325" t="s">
        <v>16</v>
      </c>
      <c r="C131" s="488">
        <v>0</v>
      </c>
      <c r="D131" s="489">
        <v>10</v>
      </c>
      <c r="E131" s="489">
        <v>10</v>
      </c>
      <c r="F131" s="489">
        <v>5</v>
      </c>
      <c r="G131" s="489">
        <v>0</v>
      </c>
      <c r="H131" s="1395">
        <v>0</v>
      </c>
      <c r="I131" s="1398">
        <v>25</v>
      </c>
    </row>
    <row r="132" spans="1:9" x14ac:dyDescent="0.2">
      <c r="A132" s="326">
        <v>6</v>
      </c>
      <c r="B132" s="327" t="s">
        <v>17</v>
      </c>
      <c r="C132" s="488">
        <v>0</v>
      </c>
      <c r="D132" s="489" t="s">
        <v>520</v>
      </c>
      <c r="E132" s="489" t="s">
        <v>520</v>
      </c>
      <c r="F132" s="489" t="s">
        <v>520</v>
      </c>
      <c r="G132" s="489">
        <v>0</v>
      </c>
      <c r="H132" s="1395">
        <v>0</v>
      </c>
      <c r="I132" s="1398" t="s">
        <v>520</v>
      </c>
    </row>
    <row r="133" spans="1:9" x14ac:dyDescent="0.2">
      <c r="A133" s="326">
        <v>7</v>
      </c>
      <c r="B133" s="327" t="s">
        <v>18</v>
      </c>
      <c r="C133" s="488">
        <v>0</v>
      </c>
      <c r="D133" s="489" t="s">
        <v>520</v>
      </c>
      <c r="E133" s="489">
        <v>0</v>
      </c>
      <c r="F133" s="489">
        <v>0</v>
      </c>
      <c r="G133" s="489">
        <v>0</v>
      </c>
      <c r="H133" s="1395">
        <v>0</v>
      </c>
      <c r="I133" s="1398" t="s">
        <v>520</v>
      </c>
    </row>
    <row r="134" spans="1:9" x14ac:dyDescent="0.2">
      <c r="A134" s="324">
        <v>8</v>
      </c>
      <c r="B134" s="325" t="s">
        <v>19</v>
      </c>
      <c r="C134" s="488">
        <v>0</v>
      </c>
      <c r="D134" s="489">
        <v>0</v>
      </c>
      <c r="E134" s="489">
        <v>0</v>
      </c>
      <c r="F134" s="489" t="s">
        <v>520</v>
      </c>
      <c r="G134" s="489">
        <v>0</v>
      </c>
      <c r="H134" s="1395">
        <v>0</v>
      </c>
      <c r="I134" s="1398" t="s">
        <v>520</v>
      </c>
    </row>
    <row r="135" spans="1:9" x14ac:dyDescent="0.2">
      <c r="A135" s="324">
        <v>9</v>
      </c>
      <c r="B135" s="325" t="s">
        <v>20</v>
      </c>
      <c r="C135" s="488">
        <v>0</v>
      </c>
      <c r="D135" s="489">
        <v>0</v>
      </c>
      <c r="E135" s="489">
        <v>0</v>
      </c>
      <c r="F135" s="489">
        <v>0</v>
      </c>
      <c r="G135" s="489">
        <v>0</v>
      </c>
      <c r="H135" s="1395">
        <v>0</v>
      </c>
      <c r="I135" s="1398">
        <f t="shared" si="6"/>
        <v>0</v>
      </c>
    </row>
    <row r="136" spans="1:9" x14ac:dyDescent="0.2">
      <c r="A136" s="324">
        <v>10</v>
      </c>
      <c r="B136" s="325" t="s">
        <v>21</v>
      </c>
      <c r="C136" s="488">
        <v>0</v>
      </c>
      <c r="D136" s="489">
        <v>0</v>
      </c>
      <c r="E136" s="489">
        <v>0</v>
      </c>
      <c r="F136" s="489">
        <v>0</v>
      </c>
      <c r="G136" s="489">
        <v>0</v>
      </c>
      <c r="H136" s="1395">
        <v>0</v>
      </c>
      <c r="I136" s="1398">
        <f t="shared" si="6"/>
        <v>0</v>
      </c>
    </row>
    <row r="137" spans="1:9" x14ac:dyDescent="0.2">
      <c r="A137" s="326">
        <v>11</v>
      </c>
      <c r="B137" s="327" t="s">
        <v>22</v>
      </c>
      <c r="C137" s="488">
        <v>0</v>
      </c>
      <c r="D137" s="489">
        <v>0</v>
      </c>
      <c r="E137" s="489">
        <v>0</v>
      </c>
      <c r="F137" s="489">
        <v>0</v>
      </c>
      <c r="G137" s="489">
        <v>0</v>
      </c>
      <c r="H137" s="1395">
        <v>0</v>
      </c>
      <c r="I137" s="1398">
        <f t="shared" si="6"/>
        <v>0</v>
      </c>
    </row>
    <row r="138" spans="1:9" x14ac:dyDescent="0.2">
      <c r="A138" s="324">
        <v>12</v>
      </c>
      <c r="B138" s="325" t="s">
        <v>23</v>
      </c>
      <c r="C138" s="488">
        <v>0</v>
      </c>
      <c r="D138" s="489">
        <v>0</v>
      </c>
      <c r="E138" s="489" t="s">
        <v>520</v>
      </c>
      <c r="F138" s="489" t="s">
        <v>520</v>
      </c>
      <c r="G138" s="489">
        <v>0</v>
      </c>
      <c r="H138" s="1395">
        <v>0</v>
      </c>
      <c r="I138" s="1398" t="s">
        <v>520</v>
      </c>
    </row>
    <row r="139" spans="1:9" x14ac:dyDescent="0.2">
      <c r="A139" s="324">
        <v>13</v>
      </c>
      <c r="B139" s="325" t="s">
        <v>24</v>
      </c>
      <c r="C139" s="488">
        <v>0</v>
      </c>
      <c r="D139" s="489" t="s">
        <v>520</v>
      </c>
      <c r="E139" s="489">
        <v>0</v>
      </c>
      <c r="F139" s="489">
        <v>0</v>
      </c>
      <c r="G139" s="489">
        <v>0</v>
      </c>
      <c r="H139" s="1395">
        <v>0</v>
      </c>
      <c r="I139" s="1398" t="s">
        <v>520</v>
      </c>
    </row>
    <row r="140" spans="1:9" x14ac:dyDescent="0.2">
      <c r="A140" s="324">
        <v>14</v>
      </c>
      <c r="B140" s="325" t="s">
        <v>25</v>
      </c>
      <c r="C140" s="488">
        <v>0</v>
      </c>
      <c r="D140" s="489" t="s">
        <v>520</v>
      </c>
      <c r="E140" s="489" t="s">
        <v>520</v>
      </c>
      <c r="F140" s="489">
        <v>0</v>
      </c>
      <c r="G140" s="489">
        <v>0</v>
      </c>
      <c r="H140" s="1395">
        <v>0</v>
      </c>
      <c r="I140" s="1398" t="s">
        <v>520</v>
      </c>
    </row>
    <row r="141" spans="1:9" ht="12" thickBot="1" x14ac:dyDescent="0.25">
      <c r="A141" s="328">
        <v>15</v>
      </c>
      <c r="B141" s="329" t="s">
        <v>26</v>
      </c>
      <c r="C141" s="84">
        <v>0</v>
      </c>
      <c r="D141" s="83" t="s">
        <v>520</v>
      </c>
      <c r="E141" s="83">
        <v>0</v>
      </c>
      <c r="F141" s="83">
        <v>0</v>
      </c>
      <c r="G141" s="83">
        <v>0</v>
      </c>
      <c r="H141" s="110">
        <v>0</v>
      </c>
      <c r="I141" s="876" t="s">
        <v>520</v>
      </c>
    </row>
    <row r="142" spans="1:9" ht="12" x14ac:dyDescent="0.25">
      <c r="A142" s="290" t="s">
        <v>59</v>
      </c>
      <c r="B142" s="438" t="s">
        <v>593</v>
      </c>
      <c r="C142" s="798">
        <f t="shared" ref="C142:H142" si="7">SUM(C127:C141)</f>
        <v>0</v>
      </c>
      <c r="D142" s="80">
        <v>42</v>
      </c>
      <c r="E142" s="80">
        <v>24</v>
      </c>
      <c r="F142" s="724">
        <v>13</v>
      </c>
      <c r="G142" s="724" t="s">
        <v>520</v>
      </c>
      <c r="H142" s="1396">
        <f t="shared" si="7"/>
        <v>0</v>
      </c>
      <c r="I142" s="1399">
        <v>80</v>
      </c>
    </row>
    <row r="143" spans="1:9" x14ac:dyDescent="0.2">
      <c r="A143" s="796" t="s">
        <v>59</v>
      </c>
      <c r="B143" s="852" t="s">
        <v>60</v>
      </c>
      <c r="C143" s="1023">
        <v>0</v>
      </c>
      <c r="D143" s="1024">
        <v>44</v>
      </c>
      <c r="E143" s="1024">
        <v>35</v>
      </c>
      <c r="F143" s="1326">
        <v>16</v>
      </c>
      <c r="G143" s="1326">
        <v>1</v>
      </c>
      <c r="H143" s="1328">
        <v>0</v>
      </c>
      <c r="I143" s="1025">
        <v>96</v>
      </c>
    </row>
    <row r="144" spans="1:9" x14ac:dyDescent="0.2">
      <c r="A144" s="796" t="s">
        <v>59</v>
      </c>
      <c r="B144" s="852" t="s">
        <v>61</v>
      </c>
      <c r="C144" s="488">
        <v>0</v>
      </c>
      <c r="D144" s="489">
        <v>49</v>
      </c>
      <c r="E144" s="489">
        <v>37</v>
      </c>
      <c r="F144" s="489">
        <v>18</v>
      </c>
      <c r="G144" s="489">
        <v>1</v>
      </c>
      <c r="H144" s="490">
        <v>1</v>
      </c>
      <c r="I144" s="1025">
        <v>106</v>
      </c>
    </row>
    <row r="145" spans="1:9" x14ac:dyDescent="0.2">
      <c r="A145" s="371" t="s">
        <v>59</v>
      </c>
      <c r="B145" s="487" t="s">
        <v>62</v>
      </c>
      <c r="C145" s="488">
        <v>0</v>
      </c>
      <c r="D145" s="489">
        <v>49</v>
      </c>
      <c r="E145" s="489">
        <v>39</v>
      </c>
      <c r="F145" s="489">
        <v>16</v>
      </c>
      <c r="G145" s="489">
        <v>1</v>
      </c>
      <c r="H145" s="490">
        <v>1</v>
      </c>
      <c r="I145" s="1026">
        <v>106</v>
      </c>
    </row>
    <row r="146" spans="1:9" x14ac:dyDescent="0.2">
      <c r="A146" s="371" t="s">
        <v>59</v>
      </c>
      <c r="B146" s="487" t="s">
        <v>76</v>
      </c>
      <c r="C146" s="488">
        <v>0</v>
      </c>
      <c r="D146" s="489">
        <v>47</v>
      </c>
      <c r="E146" s="489">
        <v>39</v>
      </c>
      <c r="F146" s="489">
        <v>15</v>
      </c>
      <c r="G146" s="489">
        <v>1</v>
      </c>
      <c r="H146" s="490">
        <v>1</v>
      </c>
      <c r="I146" s="1026">
        <v>103</v>
      </c>
    </row>
    <row r="147" spans="1:9" x14ac:dyDescent="0.2">
      <c r="A147" s="371" t="s">
        <v>59</v>
      </c>
      <c r="B147" s="487" t="s">
        <v>63</v>
      </c>
      <c r="C147" s="488">
        <v>0</v>
      </c>
      <c r="D147" s="489">
        <v>59</v>
      </c>
      <c r="E147" s="489">
        <v>48</v>
      </c>
      <c r="F147" s="82">
        <v>15</v>
      </c>
      <c r="G147" s="82">
        <v>2</v>
      </c>
      <c r="H147" s="99">
        <v>1</v>
      </c>
      <c r="I147" s="1026">
        <v>125</v>
      </c>
    </row>
    <row r="148" spans="1:9" x14ac:dyDescent="0.2">
      <c r="A148" s="371" t="s">
        <v>59</v>
      </c>
      <c r="B148" s="487" t="s">
        <v>77</v>
      </c>
      <c r="C148" s="488">
        <v>0</v>
      </c>
      <c r="D148" s="489">
        <v>57</v>
      </c>
      <c r="E148" s="489">
        <v>44</v>
      </c>
      <c r="F148" s="82">
        <v>15</v>
      </c>
      <c r="G148" s="82">
        <v>3</v>
      </c>
      <c r="H148" s="99">
        <v>0</v>
      </c>
      <c r="I148" s="1026">
        <v>119</v>
      </c>
    </row>
    <row r="149" spans="1:9" x14ac:dyDescent="0.2">
      <c r="A149" s="371"/>
      <c r="B149" s="487" t="s">
        <v>64</v>
      </c>
      <c r="C149" s="488">
        <v>0</v>
      </c>
      <c r="D149" s="489">
        <v>38</v>
      </c>
      <c r="E149" s="489">
        <v>52</v>
      </c>
      <c r="F149" s="82">
        <v>22</v>
      </c>
      <c r="G149" s="82">
        <v>7</v>
      </c>
      <c r="H149" s="99">
        <v>1</v>
      </c>
      <c r="I149" s="1026">
        <v>120</v>
      </c>
    </row>
    <row r="150" spans="1:9" x14ac:dyDescent="0.2">
      <c r="A150" s="371"/>
      <c r="B150" s="487" t="s">
        <v>78</v>
      </c>
      <c r="C150" s="488">
        <v>0</v>
      </c>
      <c r="D150" s="489">
        <v>39</v>
      </c>
      <c r="E150" s="489">
        <v>56</v>
      </c>
      <c r="F150" s="82">
        <v>21</v>
      </c>
      <c r="G150" s="82">
        <v>7</v>
      </c>
      <c r="H150" s="99">
        <v>1</v>
      </c>
      <c r="I150" s="1026">
        <v>124</v>
      </c>
    </row>
    <row r="151" spans="1:9" x14ac:dyDescent="0.2">
      <c r="A151" s="371"/>
      <c r="B151" s="487" t="s">
        <v>65</v>
      </c>
      <c r="C151" s="488">
        <v>0</v>
      </c>
      <c r="D151" s="489">
        <v>46</v>
      </c>
      <c r="E151" s="489">
        <v>64</v>
      </c>
      <c r="F151" s="82">
        <v>23</v>
      </c>
      <c r="G151" s="82">
        <v>8</v>
      </c>
      <c r="H151" s="99">
        <v>2</v>
      </c>
      <c r="I151" s="1026">
        <v>143</v>
      </c>
    </row>
    <row r="152" spans="1:9" x14ac:dyDescent="0.2">
      <c r="A152" s="371"/>
      <c r="B152" s="487" t="s">
        <v>66</v>
      </c>
      <c r="C152" s="488">
        <v>0</v>
      </c>
      <c r="D152" s="489">
        <v>62</v>
      </c>
      <c r="E152" s="489">
        <v>100</v>
      </c>
      <c r="F152" s="82">
        <v>36</v>
      </c>
      <c r="G152" s="82">
        <v>10</v>
      </c>
      <c r="H152" s="99">
        <v>3</v>
      </c>
      <c r="I152" s="1026">
        <v>211</v>
      </c>
    </row>
    <row r="153" spans="1:9" ht="12" thickBot="1" x14ac:dyDescent="0.25">
      <c r="A153" s="116"/>
      <c r="B153" s="121" t="s">
        <v>67</v>
      </c>
      <c r="C153" s="84">
        <v>0</v>
      </c>
      <c r="D153" s="83">
        <v>79</v>
      </c>
      <c r="E153" s="83">
        <v>105</v>
      </c>
      <c r="F153" s="83">
        <v>45</v>
      </c>
      <c r="G153" s="83">
        <v>8</v>
      </c>
      <c r="H153" s="437">
        <v>1</v>
      </c>
      <c r="I153" s="797">
        <v>238</v>
      </c>
    </row>
  </sheetData>
  <mergeCells count="5">
    <mergeCell ref="C125:I125"/>
    <mergeCell ref="C11:I11"/>
    <mergeCell ref="C40:I40"/>
    <mergeCell ref="C97:I97"/>
    <mergeCell ref="C69:I69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8" max="16383" man="1"/>
    <brk id="67" max="16383" man="1"/>
    <brk id="95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8C79-987E-4944-BC34-3D5A9CD51B84}">
  <sheetPr>
    <tabColor rgb="FFFF0000"/>
  </sheetPr>
  <dimension ref="A1:E26"/>
  <sheetViews>
    <sheetView showGridLines="0" topLeftCell="A6" workbookViewId="0">
      <selection activeCell="K14" sqref="K14"/>
    </sheetView>
  </sheetViews>
  <sheetFormatPr baseColWidth="10" defaultRowHeight="13.2" x14ac:dyDescent="0.25"/>
  <cols>
    <col min="3" max="3" width="17.44140625" customWidth="1"/>
    <col min="4" max="4" width="17" customWidth="1"/>
    <col min="5" max="5" width="21.21875" customWidth="1"/>
  </cols>
  <sheetData>
    <row r="1" spans="1:5" x14ac:dyDescent="0.25">
      <c r="A1" s="85" t="s">
        <v>100</v>
      </c>
      <c r="B1" s="107"/>
      <c r="C1" s="2"/>
      <c r="D1" s="2"/>
      <c r="E1" s="2"/>
    </row>
    <row r="2" spans="1:5" x14ac:dyDescent="0.25">
      <c r="A2" s="1" t="s">
        <v>0</v>
      </c>
      <c r="B2" s="2"/>
      <c r="C2" s="2"/>
      <c r="D2" s="2"/>
      <c r="E2" s="2"/>
    </row>
    <row r="3" spans="1:5" x14ac:dyDescent="0.25">
      <c r="A3" s="1"/>
      <c r="B3" s="2"/>
      <c r="C3" s="2"/>
      <c r="D3" s="2"/>
      <c r="E3" s="2"/>
    </row>
    <row r="4" spans="1:5" x14ac:dyDescent="0.25">
      <c r="A4" s="1" t="str">
        <f>A8</f>
        <v>Tabell 3-9-D Antall personer på venteliste på bolig i Omsorg + - per 31.12</v>
      </c>
      <c r="B4" s="2"/>
      <c r="C4" s="2"/>
      <c r="D4" s="2"/>
      <c r="E4" s="2"/>
    </row>
    <row r="5" spans="1:5" x14ac:dyDescent="0.25">
      <c r="A5" s="1"/>
      <c r="B5" s="2"/>
      <c r="C5" s="2"/>
      <c r="D5" s="2"/>
      <c r="E5" s="2"/>
    </row>
    <row r="6" spans="1:5" x14ac:dyDescent="0.25">
      <c r="A6" s="1"/>
      <c r="B6" s="2"/>
      <c r="C6" s="2"/>
      <c r="D6" s="2"/>
      <c r="E6" s="2"/>
    </row>
    <row r="7" spans="1:5" x14ac:dyDescent="0.25">
      <c r="A7" s="5"/>
      <c r="B7" s="2"/>
      <c r="C7" s="2"/>
      <c r="D7" s="2"/>
      <c r="E7" s="2"/>
    </row>
    <row r="8" spans="1:5" ht="13.8" thickBot="1" x14ac:dyDescent="0.3">
      <c r="A8" s="6" t="s">
        <v>644</v>
      </c>
      <c r="B8" s="7"/>
      <c r="C8" s="7"/>
      <c r="D8" s="7"/>
      <c r="E8" s="7"/>
    </row>
    <row r="9" spans="1:5" ht="87.6" customHeight="1" thickBot="1" x14ac:dyDescent="0.3">
      <c r="A9" s="1593" t="s">
        <v>51</v>
      </c>
      <c r="B9" s="1594" t="s">
        <v>5</v>
      </c>
      <c r="C9" s="1142" t="s">
        <v>643</v>
      </c>
      <c r="D9" s="1142" t="s">
        <v>647</v>
      </c>
      <c r="E9" s="1586" t="s">
        <v>648</v>
      </c>
    </row>
    <row r="10" spans="1:5" ht="23.4" x14ac:dyDescent="0.25">
      <c r="A10" s="122">
        <v>1</v>
      </c>
      <c r="B10" s="123" t="s">
        <v>11</v>
      </c>
      <c r="C10" s="87">
        <v>35</v>
      </c>
      <c r="D10" s="567">
        <v>4</v>
      </c>
      <c r="E10" s="479">
        <v>31</v>
      </c>
    </row>
    <row r="11" spans="1:5" ht="23.4" x14ac:dyDescent="0.25">
      <c r="A11" s="57">
        <v>2</v>
      </c>
      <c r="B11" s="23" t="s">
        <v>12</v>
      </c>
      <c r="C11" s="88">
        <v>21</v>
      </c>
      <c r="D11" s="568">
        <v>0</v>
      </c>
      <c r="E11" s="480">
        <v>18</v>
      </c>
    </row>
    <row r="12" spans="1:5" x14ac:dyDescent="0.25">
      <c r="A12" s="57">
        <v>3</v>
      </c>
      <c r="B12" s="23" t="s">
        <v>14</v>
      </c>
      <c r="C12" s="88">
        <v>13</v>
      </c>
      <c r="D12" s="568">
        <v>0</v>
      </c>
      <c r="E12" s="480">
        <v>13</v>
      </c>
    </row>
    <row r="13" spans="1:5" ht="23.4" x14ac:dyDescent="0.25">
      <c r="A13" s="57">
        <v>4</v>
      </c>
      <c r="B13" s="23" t="s">
        <v>15</v>
      </c>
      <c r="C13" s="88">
        <v>14</v>
      </c>
      <c r="D13" s="568">
        <v>4</v>
      </c>
      <c r="E13" s="480">
        <v>10</v>
      </c>
    </row>
    <row r="14" spans="1:5" x14ac:dyDescent="0.25">
      <c r="A14" s="57">
        <v>5</v>
      </c>
      <c r="B14" s="23" t="s">
        <v>16</v>
      </c>
      <c r="C14" s="88">
        <v>19</v>
      </c>
      <c r="D14" s="568">
        <v>0</v>
      </c>
      <c r="E14" s="480">
        <v>19</v>
      </c>
    </row>
    <row r="15" spans="1:5" x14ac:dyDescent="0.25">
      <c r="A15" s="58">
        <v>6</v>
      </c>
      <c r="B15" s="25" t="s">
        <v>17</v>
      </c>
      <c r="C15" s="88">
        <v>23</v>
      </c>
      <c r="D15" s="568">
        <v>3</v>
      </c>
      <c r="E15" s="480">
        <v>20</v>
      </c>
    </row>
    <row r="16" spans="1:5" ht="23.4" x14ac:dyDescent="0.25">
      <c r="A16" s="58">
        <v>7</v>
      </c>
      <c r="B16" s="25" t="s">
        <v>18</v>
      </c>
      <c r="C16" s="88">
        <v>37</v>
      </c>
      <c r="D16" s="568">
        <v>2</v>
      </c>
      <c r="E16" s="480">
        <v>35</v>
      </c>
    </row>
    <row r="17" spans="1:5" ht="23.4" x14ac:dyDescent="0.25">
      <c r="A17" s="57">
        <v>8</v>
      </c>
      <c r="B17" s="23" t="s">
        <v>19</v>
      </c>
      <c r="C17" s="88">
        <v>18</v>
      </c>
      <c r="D17" s="568">
        <v>1</v>
      </c>
      <c r="E17" s="480">
        <v>14</v>
      </c>
    </row>
    <row r="18" spans="1:5" x14ac:dyDescent="0.25">
      <c r="A18" s="57">
        <v>9</v>
      </c>
      <c r="B18" s="23" t="s">
        <v>20</v>
      </c>
      <c r="C18" s="88">
        <v>12</v>
      </c>
      <c r="D18" s="568">
        <v>1</v>
      </c>
      <c r="E18" s="480">
        <v>11</v>
      </c>
    </row>
    <row r="19" spans="1:5" x14ac:dyDescent="0.25">
      <c r="A19" s="57">
        <v>10</v>
      </c>
      <c r="B19" s="23" t="s">
        <v>21</v>
      </c>
      <c r="C19" s="88">
        <v>15</v>
      </c>
      <c r="D19" s="568">
        <v>5</v>
      </c>
      <c r="E19" s="480">
        <v>10</v>
      </c>
    </row>
    <row r="20" spans="1:5" x14ac:dyDescent="0.25">
      <c r="A20" s="58">
        <v>11</v>
      </c>
      <c r="B20" s="25" t="s">
        <v>22</v>
      </c>
      <c r="C20" s="88">
        <v>26</v>
      </c>
      <c r="D20" s="568">
        <v>0</v>
      </c>
      <c r="E20" s="480">
        <v>26</v>
      </c>
    </row>
    <row r="21" spans="1:5" x14ac:dyDescent="0.25">
      <c r="A21" s="57">
        <v>12</v>
      </c>
      <c r="B21" s="23" t="s">
        <v>23</v>
      </c>
      <c r="C21" s="88">
        <v>25</v>
      </c>
      <c r="D21" s="568">
        <v>4</v>
      </c>
      <c r="E21" s="480">
        <v>21</v>
      </c>
    </row>
    <row r="22" spans="1:5" ht="23.4" x14ac:dyDescent="0.25">
      <c r="A22" s="57">
        <v>13</v>
      </c>
      <c r="B22" s="23" t="s">
        <v>24</v>
      </c>
      <c r="C22" s="88">
        <v>44</v>
      </c>
      <c r="D22" s="568">
        <v>3</v>
      </c>
      <c r="E22" s="480">
        <v>41</v>
      </c>
    </row>
    <row r="23" spans="1:5" ht="23.4" x14ac:dyDescent="0.25">
      <c r="A23" s="57">
        <v>14</v>
      </c>
      <c r="B23" s="23" t="s">
        <v>25</v>
      </c>
      <c r="C23" s="88">
        <v>33</v>
      </c>
      <c r="D23" s="568">
        <v>4</v>
      </c>
      <c r="E23" s="480">
        <v>29</v>
      </c>
    </row>
    <row r="24" spans="1:5" ht="24" thickBot="1" x14ac:dyDescent="0.3">
      <c r="A24" s="59">
        <v>15</v>
      </c>
      <c r="B24" s="60" t="s">
        <v>26</v>
      </c>
      <c r="C24" s="89">
        <v>3</v>
      </c>
      <c r="D24" s="569">
        <v>0</v>
      </c>
      <c r="E24" s="481">
        <v>3</v>
      </c>
    </row>
    <row r="25" spans="1:5" x14ac:dyDescent="0.25">
      <c r="A25" s="118"/>
      <c r="B25" s="438" t="s">
        <v>570</v>
      </c>
      <c r="C25" s="938">
        <f>SUM(C10:C24)</f>
        <v>338</v>
      </c>
      <c r="D25" s="938">
        <f t="shared" ref="D25:E25" si="0">SUM(D10:D24)</f>
        <v>31</v>
      </c>
      <c r="E25" s="938">
        <f t="shared" si="0"/>
        <v>301</v>
      </c>
    </row>
    <row r="26" spans="1:5" x14ac:dyDescent="0.25">
      <c r="A26" s="810" t="s">
        <v>625</v>
      </c>
      <c r="B26" s="2"/>
      <c r="C26" s="2"/>
      <c r="D26" s="2"/>
      <c r="E26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9">
    <tabColor rgb="FFFF0000"/>
  </sheetPr>
  <dimension ref="A1:V39"/>
  <sheetViews>
    <sheetView showGridLines="0" showWhiteSpace="0" zoomScaleNormal="100" workbookViewId="0">
      <selection activeCell="M3" sqref="M3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7.5546875" style="2" customWidth="1"/>
    <col min="4" max="4" width="9.6640625" style="2" customWidth="1"/>
    <col min="5" max="5" width="9.33203125" style="2" customWidth="1"/>
    <col min="6" max="6" width="9.6640625" style="2" customWidth="1"/>
    <col min="7" max="7" width="7.5546875" style="2" customWidth="1"/>
    <col min="8" max="9" width="9.6640625" style="2" customWidth="1"/>
    <col min="10" max="10" width="9.33203125" style="2" customWidth="1"/>
    <col min="11" max="11" width="6.44140625" style="2" customWidth="1"/>
    <col min="12" max="12" width="11.44140625" style="2"/>
    <col min="13" max="13" width="24.44140625" style="2" customWidth="1"/>
    <col min="14" max="18" width="11.44140625" style="2"/>
    <col min="19" max="19" width="11.44140625" style="2" customWidth="1"/>
    <col min="20" max="20" width="6.109375" style="2" customWidth="1"/>
    <col min="21" max="16384" width="11.44140625" style="2"/>
  </cols>
  <sheetData>
    <row r="1" spans="1:22" x14ac:dyDescent="0.2">
      <c r="A1" s="85" t="s">
        <v>100</v>
      </c>
      <c r="B1" s="85"/>
    </row>
    <row r="2" spans="1:22" x14ac:dyDescent="0.2">
      <c r="A2" s="1" t="s">
        <v>0</v>
      </c>
    </row>
    <row r="3" spans="1:22" ht="12" x14ac:dyDescent="0.25">
      <c r="A3" s="1"/>
      <c r="M3" s="2" t="s">
        <v>13</v>
      </c>
      <c r="Q3" s="10"/>
      <c r="R3" s="10"/>
    </row>
    <row r="4" spans="1:22" x14ac:dyDescent="0.2">
      <c r="A4" s="1" t="str">
        <f>A8</f>
        <v>Tabell 3 -10 - A - Personer med utviklingshemming registrert i bydelen (som bydelen har øk. Ansv. for) pr. 31.12</v>
      </c>
    </row>
    <row r="5" spans="1:22" x14ac:dyDescent="0.2">
      <c r="A5" s="1"/>
    </row>
    <row r="6" spans="1:22" x14ac:dyDescent="0.2">
      <c r="A6" s="1"/>
    </row>
    <row r="8" spans="1:22" s="7" customFormat="1" ht="13.8" thickBot="1" x14ac:dyDescent="0.3">
      <c r="A8" s="6" t="s">
        <v>400</v>
      </c>
      <c r="K8" s="21"/>
      <c r="L8" s="486"/>
      <c r="Q8" s="2"/>
      <c r="R8" s="2"/>
      <c r="U8" s="486"/>
      <c r="V8" s="2"/>
    </row>
    <row r="9" spans="1:22" s="10" customFormat="1" ht="13.8" thickBot="1" x14ac:dyDescent="0.3">
      <c r="A9" s="726"/>
      <c r="B9" s="727"/>
      <c r="C9" s="1685" t="s">
        <v>401</v>
      </c>
      <c r="D9" s="1685"/>
      <c r="E9" s="1685"/>
      <c r="F9" s="1154"/>
      <c r="G9" s="1722" t="s">
        <v>402</v>
      </c>
      <c r="H9" s="1722"/>
      <c r="I9" s="1722"/>
      <c r="J9" s="1723"/>
      <c r="K9" s="21"/>
      <c r="L9" s="486"/>
      <c r="M9" s="838"/>
      <c r="N9" s="839">
        <v>2023</v>
      </c>
      <c r="O9" s="839">
        <v>2022</v>
      </c>
      <c r="P9" s="839">
        <v>2021</v>
      </c>
      <c r="Q9" s="839">
        <v>2020</v>
      </c>
      <c r="R9" s="839">
        <v>2019</v>
      </c>
      <c r="S9" s="108"/>
      <c r="U9" s="486"/>
      <c r="V9" s="2"/>
    </row>
    <row r="10" spans="1:22" s="10" customFormat="1" ht="40.200000000000003" thickBot="1" x14ac:dyDescent="0.3">
      <c r="A10" s="54" t="s">
        <v>51</v>
      </c>
      <c r="B10" s="13" t="s">
        <v>5</v>
      </c>
      <c r="C10" s="12" t="s">
        <v>403</v>
      </c>
      <c r="D10" s="101" t="s">
        <v>404</v>
      </c>
      <c r="E10" s="101" t="s">
        <v>405</v>
      </c>
      <c r="F10" s="101" t="s">
        <v>58</v>
      </c>
      <c r="G10" s="12" t="s">
        <v>403</v>
      </c>
      <c r="H10" s="101" t="s">
        <v>404</v>
      </c>
      <c r="I10" s="101" t="s">
        <v>405</v>
      </c>
      <c r="J10" s="725" t="s">
        <v>58</v>
      </c>
      <c r="K10" s="311"/>
      <c r="L10" s="486"/>
      <c r="M10" s="840" t="s">
        <v>5</v>
      </c>
      <c r="N10" s="841" t="s">
        <v>406</v>
      </c>
      <c r="O10" s="841" t="s">
        <v>406</v>
      </c>
      <c r="P10" s="841" t="s">
        <v>406</v>
      </c>
      <c r="Q10" s="841" t="s">
        <v>406</v>
      </c>
      <c r="R10" s="841" t="s">
        <v>406</v>
      </c>
      <c r="S10" s="842" t="s">
        <v>571</v>
      </c>
      <c r="U10" s="1285" t="s">
        <v>566</v>
      </c>
      <c r="V10" s="2"/>
    </row>
    <row r="11" spans="1:22" ht="13.2" x14ac:dyDescent="0.25">
      <c r="A11" s="56">
        <v>1</v>
      </c>
      <c r="B11" s="17" t="s">
        <v>11</v>
      </c>
      <c r="C11" s="650">
        <v>30</v>
      </c>
      <c r="D11" s="651">
        <v>99</v>
      </c>
      <c r="E11" s="652">
        <v>21</v>
      </c>
      <c r="F11" s="592">
        <f>SUM(C11:E11)</f>
        <v>150</v>
      </c>
      <c r="G11" s="650">
        <v>27</v>
      </c>
      <c r="H11" s="651">
        <v>78</v>
      </c>
      <c r="I11" s="652">
        <v>20</v>
      </c>
      <c r="J11" s="592">
        <f>SUM(G11:I11)</f>
        <v>125</v>
      </c>
      <c r="K11" s="21"/>
      <c r="L11" s="486"/>
      <c r="M11" s="1166" t="s">
        <v>11</v>
      </c>
      <c r="N11" s="863">
        <f t="shared" ref="N11:N25" si="0">H11+I11</f>
        <v>98</v>
      </c>
      <c r="O11" s="863">
        <v>100</v>
      </c>
      <c r="P11" s="843">
        <v>85</v>
      </c>
      <c r="Q11" s="843">
        <v>85</v>
      </c>
      <c r="R11" s="844">
        <v>84</v>
      </c>
      <c r="S11" s="935">
        <f>N11-O11</f>
        <v>-2</v>
      </c>
      <c r="T11" s="486"/>
      <c r="U11" s="1286">
        <f>N11-O11</f>
        <v>-2</v>
      </c>
      <c r="V11" s="1286"/>
    </row>
    <row r="12" spans="1:22" ht="13.2" x14ac:dyDescent="0.25">
      <c r="A12" s="57">
        <v>2</v>
      </c>
      <c r="B12" s="23" t="s">
        <v>12</v>
      </c>
      <c r="C12" s="46">
        <v>23</v>
      </c>
      <c r="D12" s="257">
        <v>85</v>
      </c>
      <c r="E12" s="537">
        <v>24</v>
      </c>
      <c r="F12" s="593">
        <f t="shared" ref="F12:F25" si="1">SUM(C12:E12)</f>
        <v>132</v>
      </c>
      <c r="G12" s="46">
        <v>19</v>
      </c>
      <c r="H12" s="257">
        <v>67</v>
      </c>
      <c r="I12" s="537">
        <v>23</v>
      </c>
      <c r="J12" s="593">
        <f t="shared" ref="J12:J25" si="2">SUM(G12:I12)</f>
        <v>109</v>
      </c>
      <c r="K12" s="21"/>
      <c r="L12" s="486"/>
      <c r="M12" s="1167" t="s">
        <v>12</v>
      </c>
      <c r="N12" s="950">
        <f t="shared" si="0"/>
        <v>90</v>
      </c>
      <c r="O12" s="950">
        <v>95</v>
      </c>
      <c r="P12" s="845">
        <v>90</v>
      </c>
      <c r="Q12" s="845">
        <v>92</v>
      </c>
      <c r="R12" s="846">
        <v>84</v>
      </c>
      <c r="S12" s="936">
        <f t="shared" ref="S12:S25" si="3">N12-P12</f>
        <v>0</v>
      </c>
      <c r="T12" s="486"/>
      <c r="U12" s="1286">
        <f t="shared" ref="U12:U26" si="4">N12-O12</f>
        <v>-5</v>
      </c>
      <c r="V12" s="1286"/>
    </row>
    <row r="13" spans="1:22" ht="13.2" x14ac:dyDescent="0.25">
      <c r="A13" s="57">
        <v>3</v>
      </c>
      <c r="B13" s="23" t="s">
        <v>14</v>
      </c>
      <c r="C13" s="46">
        <v>24</v>
      </c>
      <c r="D13" s="257">
        <v>80</v>
      </c>
      <c r="E13" s="537">
        <v>31</v>
      </c>
      <c r="F13" s="593">
        <f t="shared" si="1"/>
        <v>135</v>
      </c>
      <c r="G13" s="46">
        <v>22</v>
      </c>
      <c r="H13" s="257">
        <v>66</v>
      </c>
      <c r="I13" s="537">
        <v>27</v>
      </c>
      <c r="J13" s="593">
        <f t="shared" si="2"/>
        <v>115</v>
      </c>
      <c r="L13" s="486"/>
      <c r="M13" s="1167" t="s">
        <v>14</v>
      </c>
      <c r="N13" s="950">
        <f>G13+H13</f>
        <v>88</v>
      </c>
      <c r="O13" s="950">
        <v>96</v>
      </c>
      <c r="P13" s="845">
        <v>89</v>
      </c>
      <c r="Q13" s="845">
        <v>89</v>
      </c>
      <c r="R13" s="846">
        <v>82</v>
      </c>
      <c r="S13" s="936">
        <f t="shared" si="3"/>
        <v>-1</v>
      </c>
      <c r="T13" s="486"/>
      <c r="U13" s="1286">
        <f t="shared" si="4"/>
        <v>-8</v>
      </c>
      <c r="V13" s="1286"/>
    </row>
    <row r="14" spans="1:22" ht="13.2" x14ac:dyDescent="0.25">
      <c r="A14" s="57">
        <v>4</v>
      </c>
      <c r="B14" s="23" t="s">
        <v>15</v>
      </c>
      <c r="C14" s="46">
        <v>11</v>
      </c>
      <c r="D14" s="257">
        <v>22</v>
      </c>
      <c r="E14" s="537">
        <v>7</v>
      </c>
      <c r="F14" s="593">
        <f t="shared" si="1"/>
        <v>40</v>
      </c>
      <c r="G14" s="46">
        <v>11</v>
      </c>
      <c r="H14" s="257">
        <v>16</v>
      </c>
      <c r="I14" s="537">
        <v>7</v>
      </c>
      <c r="J14" s="593">
        <f t="shared" si="2"/>
        <v>34</v>
      </c>
      <c r="K14" s="21"/>
      <c r="L14" s="486"/>
      <c r="M14" s="1167" t="s">
        <v>15</v>
      </c>
      <c r="N14" s="950">
        <f t="shared" si="0"/>
        <v>23</v>
      </c>
      <c r="O14" s="950">
        <v>22</v>
      </c>
      <c r="P14" s="845">
        <v>21</v>
      </c>
      <c r="Q14" s="845">
        <v>21</v>
      </c>
      <c r="R14" s="846">
        <v>17</v>
      </c>
      <c r="S14" s="936">
        <f t="shared" si="3"/>
        <v>2</v>
      </c>
      <c r="T14" s="486"/>
      <c r="U14" s="1286">
        <f t="shared" si="4"/>
        <v>1</v>
      </c>
      <c r="V14" s="1286"/>
    </row>
    <row r="15" spans="1:22" ht="13.2" x14ac:dyDescent="0.25">
      <c r="A15" s="57">
        <v>5</v>
      </c>
      <c r="B15" s="23" t="s">
        <v>16</v>
      </c>
      <c r="C15" s="46">
        <f>'[3]MAL T3-2023A.XLS'!$E$735</f>
        <v>12</v>
      </c>
      <c r="D15" s="257">
        <f>'[3]MAL T3-2023A.XLS'!$E$736</f>
        <v>42</v>
      </c>
      <c r="E15" s="537">
        <f>'[3]MAL T3-2023A.XLS'!$E$737</f>
        <v>19</v>
      </c>
      <c r="F15" s="593">
        <f t="shared" si="1"/>
        <v>73</v>
      </c>
      <c r="G15" s="46">
        <f>'[3]MAL T3-2023A.XLS'!$F$735</f>
        <v>11</v>
      </c>
      <c r="H15" s="257">
        <f>'[3]MAL T3-2023A.XLS'!$F$736</f>
        <v>38</v>
      </c>
      <c r="I15" s="537">
        <f>'[3]MAL T3-2023A.XLS'!$F$737</f>
        <v>18</v>
      </c>
      <c r="J15" s="593">
        <f t="shared" si="2"/>
        <v>67</v>
      </c>
      <c r="K15" s="21"/>
      <c r="L15" s="486"/>
      <c r="M15" s="1167" t="s">
        <v>16</v>
      </c>
      <c r="N15" s="950">
        <f t="shared" si="0"/>
        <v>56</v>
      </c>
      <c r="O15" s="950">
        <v>58</v>
      </c>
      <c r="P15" s="845">
        <v>51</v>
      </c>
      <c r="Q15" s="845">
        <v>60</v>
      </c>
      <c r="R15" s="846">
        <v>53</v>
      </c>
      <c r="S15" s="936">
        <f t="shared" si="3"/>
        <v>5</v>
      </c>
      <c r="T15" s="486"/>
      <c r="U15" s="1286">
        <f t="shared" si="4"/>
        <v>-2</v>
      </c>
      <c r="V15" s="1286"/>
    </row>
    <row r="16" spans="1:22" ht="13.2" x14ac:dyDescent="0.25">
      <c r="A16" s="58">
        <v>6</v>
      </c>
      <c r="B16" s="25" t="s">
        <v>17</v>
      </c>
      <c r="C16" s="46">
        <v>21</v>
      </c>
      <c r="D16" s="257">
        <v>65</v>
      </c>
      <c r="E16" s="537">
        <v>20</v>
      </c>
      <c r="F16" s="593">
        <f t="shared" si="1"/>
        <v>106</v>
      </c>
      <c r="G16" s="46">
        <v>21</v>
      </c>
      <c r="H16" s="257">
        <v>60</v>
      </c>
      <c r="I16" s="537">
        <v>20</v>
      </c>
      <c r="J16" s="593">
        <f t="shared" si="2"/>
        <v>101</v>
      </c>
      <c r="K16" s="311"/>
      <c r="L16" s="486"/>
      <c r="M16" s="1167" t="s">
        <v>407</v>
      </c>
      <c r="N16" s="950">
        <f t="shared" si="0"/>
        <v>80</v>
      </c>
      <c r="O16" s="950">
        <v>77</v>
      </c>
      <c r="P16" s="845">
        <v>72</v>
      </c>
      <c r="Q16" s="845">
        <v>75</v>
      </c>
      <c r="R16" s="846">
        <v>75</v>
      </c>
      <c r="S16" s="936">
        <f t="shared" si="3"/>
        <v>8</v>
      </c>
      <c r="T16" s="486"/>
      <c r="U16" s="1286">
        <f t="shared" si="4"/>
        <v>3</v>
      </c>
      <c r="V16" s="1286"/>
    </row>
    <row r="17" spans="1:22" ht="13.2" x14ac:dyDescent="0.25">
      <c r="A17" s="58">
        <v>7</v>
      </c>
      <c r="B17" s="25" t="s">
        <v>18</v>
      </c>
      <c r="C17" s="46">
        <v>49</v>
      </c>
      <c r="D17" s="257">
        <v>114</v>
      </c>
      <c r="E17" s="537">
        <v>39</v>
      </c>
      <c r="F17" s="593">
        <f t="shared" si="1"/>
        <v>202</v>
      </c>
      <c r="G17" s="46">
        <v>43</v>
      </c>
      <c r="H17" s="257">
        <v>110</v>
      </c>
      <c r="I17" s="537">
        <v>38</v>
      </c>
      <c r="J17" s="593">
        <f t="shared" si="2"/>
        <v>191</v>
      </c>
      <c r="K17" s="311"/>
      <c r="L17" s="486"/>
      <c r="M17" s="1167" t="s">
        <v>18</v>
      </c>
      <c r="N17" s="950">
        <f t="shared" si="0"/>
        <v>148</v>
      </c>
      <c r="O17" s="950">
        <v>145</v>
      </c>
      <c r="P17" s="845">
        <v>147</v>
      </c>
      <c r="Q17" s="845">
        <v>149</v>
      </c>
      <c r="R17" s="846">
        <v>143</v>
      </c>
      <c r="S17" s="936">
        <f t="shared" si="3"/>
        <v>1</v>
      </c>
      <c r="T17" s="486"/>
      <c r="U17" s="1286">
        <f t="shared" si="4"/>
        <v>3</v>
      </c>
      <c r="V17" s="1286"/>
    </row>
    <row r="18" spans="1:22" ht="13.2" x14ac:dyDescent="0.25">
      <c r="A18" s="57">
        <v>8</v>
      </c>
      <c r="B18" s="23" t="s">
        <v>19</v>
      </c>
      <c r="C18" s="46">
        <v>31</v>
      </c>
      <c r="D18" s="257">
        <v>92</v>
      </c>
      <c r="E18" s="537">
        <v>41</v>
      </c>
      <c r="F18" s="593">
        <f t="shared" si="1"/>
        <v>164</v>
      </c>
      <c r="G18" s="46">
        <v>31</v>
      </c>
      <c r="H18" s="257">
        <v>87</v>
      </c>
      <c r="I18" s="537">
        <v>39</v>
      </c>
      <c r="J18" s="593">
        <f t="shared" si="2"/>
        <v>157</v>
      </c>
      <c r="K18" s="21"/>
      <c r="L18" s="486"/>
      <c r="M18" s="1167" t="s">
        <v>19</v>
      </c>
      <c r="N18" s="950">
        <f t="shared" si="0"/>
        <v>126</v>
      </c>
      <c r="O18" s="950">
        <v>119</v>
      </c>
      <c r="P18" s="845">
        <v>118</v>
      </c>
      <c r="Q18" s="845">
        <v>122</v>
      </c>
      <c r="R18" s="846">
        <v>119</v>
      </c>
      <c r="S18" s="936">
        <f t="shared" si="3"/>
        <v>8</v>
      </c>
      <c r="T18" s="486"/>
      <c r="U18" s="1286">
        <f t="shared" si="4"/>
        <v>7</v>
      </c>
      <c r="V18" s="1286"/>
    </row>
    <row r="19" spans="1:22" ht="13.2" x14ac:dyDescent="0.25">
      <c r="A19" s="57">
        <v>9</v>
      </c>
      <c r="B19" s="23" t="s">
        <v>20</v>
      </c>
      <c r="C19" s="46">
        <v>46</v>
      </c>
      <c r="D19" s="257">
        <v>115</v>
      </c>
      <c r="E19" s="537">
        <v>34</v>
      </c>
      <c r="F19" s="593">
        <f t="shared" si="1"/>
        <v>195</v>
      </c>
      <c r="G19" s="46">
        <v>33</v>
      </c>
      <c r="H19" s="257">
        <v>97</v>
      </c>
      <c r="I19" s="537">
        <v>31</v>
      </c>
      <c r="J19" s="593">
        <f t="shared" si="2"/>
        <v>161</v>
      </c>
      <c r="K19" s="21"/>
      <c r="L19" s="486"/>
      <c r="M19" s="1167" t="s">
        <v>20</v>
      </c>
      <c r="N19" s="950">
        <f t="shared" si="0"/>
        <v>128</v>
      </c>
      <c r="O19" s="950">
        <v>120</v>
      </c>
      <c r="P19" s="845">
        <v>111</v>
      </c>
      <c r="Q19" s="845">
        <v>105</v>
      </c>
      <c r="R19" s="846">
        <v>109</v>
      </c>
      <c r="S19" s="936">
        <f t="shared" si="3"/>
        <v>17</v>
      </c>
      <c r="T19" s="486"/>
      <c r="U19" s="1286">
        <f t="shared" si="4"/>
        <v>8</v>
      </c>
      <c r="V19" s="1286"/>
    </row>
    <row r="20" spans="1:22" ht="13.2" x14ac:dyDescent="0.25">
      <c r="A20" s="57">
        <v>10</v>
      </c>
      <c r="B20" s="23" t="s">
        <v>21</v>
      </c>
      <c r="C20" s="46">
        <v>32</v>
      </c>
      <c r="D20" s="257">
        <v>130</v>
      </c>
      <c r="E20" s="537">
        <v>36</v>
      </c>
      <c r="F20" s="593">
        <f t="shared" si="1"/>
        <v>198</v>
      </c>
      <c r="G20" s="46">
        <v>23</v>
      </c>
      <c r="H20" s="257">
        <v>105</v>
      </c>
      <c r="I20" s="537">
        <v>35</v>
      </c>
      <c r="J20" s="593">
        <f t="shared" si="2"/>
        <v>163</v>
      </c>
      <c r="K20" s="311"/>
      <c r="L20" s="486"/>
      <c r="M20" s="1167" t="s">
        <v>21</v>
      </c>
      <c r="N20" s="950">
        <f t="shared" si="0"/>
        <v>140</v>
      </c>
      <c r="O20" s="950">
        <v>133</v>
      </c>
      <c r="P20" s="845">
        <v>133</v>
      </c>
      <c r="Q20" s="845">
        <v>128</v>
      </c>
      <c r="R20" s="846">
        <v>126</v>
      </c>
      <c r="S20" s="936">
        <f t="shared" si="3"/>
        <v>7</v>
      </c>
      <c r="T20" s="486"/>
      <c r="U20" s="1286">
        <f t="shared" si="4"/>
        <v>7</v>
      </c>
      <c r="V20" s="1286"/>
    </row>
    <row r="21" spans="1:22" ht="13.2" x14ac:dyDescent="0.25">
      <c r="A21" s="58">
        <v>11</v>
      </c>
      <c r="B21" s="25" t="s">
        <v>22</v>
      </c>
      <c r="C21" s="46">
        <v>65</v>
      </c>
      <c r="D21" s="257">
        <v>168</v>
      </c>
      <c r="E21" s="537">
        <v>36</v>
      </c>
      <c r="F21" s="593">
        <f t="shared" si="1"/>
        <v>269</v>
      </c>
      <c r="G21" s="46">
        <v>44</v>
      </c>
      <c r="H21" s="257">
        <v>126</v>
      </c>
      <c r="I21" s="537">
        <v>36</v>
      </c>
      <c r="J21" s="593">
        <f t="shared" si="2"/>
        <v>206</v>
      </c>
      <c r="K21" s="21"/>
      <c r="L21" s="486"/>
      <c r="M21" s="1167" t="s">
        <v>22</v>
      </c>
      <c r="N21" s="950">
        <f t="shared" si="0"/>
        <v>162</v>
      </c>
      <c r="O21" s="950">
        <v>166</v>
      </c>
      <c r="P21" s="845">
        <v>151</v>
      </c>
      <c r="Q21" s="845">
        <v>166</v>
      </c>
      <c r="R21" s="846">
        <v>158</v>
      </c>
      <c r="S21" s="936">
        <f t="shared" si="3"/>
        <v>11</v>
      </c>
      <c r="T21" s="486"/>
      <c r="U21" s="1286">
        <f t="shared" si="4"/>
        <v>-4</v>
      </c>
      <c r="V21" s="1286"/>
    </row>
    <row r="22" spans="1:22" ht="13.2" x14ac:dyDescent="0.25">
      <c r="A22" s="57">
        <v>12</v>
      </c>
      <c r="B22" s="23" t="s">
        <v>23</v>
      </c>
      <c r="C22" s="46">
        <v>70</v>
      </c>
      <c r="D22" s="257">
        <v>195</v>
      </c>
      <c r="E22" s="537">
        <v>46</v>
      </c>
      <c r="F22" s="593">
        <f t="shared" si="1"/>
        <v>311</v>
      </c>
      <c r="G22" s="46">
        <v>58</v>
      </c>
      <c r="H22" s="257">
        <v>167</v>
      </c>
      <c r="I22" s="537">
        <v>44</v>
      </c>
      <c r="J22" s="593">
        <f t="shared" si="2"/>
        <v>269</v>
      </c>
      <c r="K22" s="311"/>
      <c r="L22" s="486"/>
      <c r="M22" s="1167" t="s">
        <v>23</v>
      </c>
      <c r="N22" s="950">
        <f t="shared" si="0"/>
        <v>211</v>
      </c>
      <c r="O22" s="950">
        <v>197</v>
      </c>
      <c r="P22" s="845">
        <v>191</v>
      </c>
      <c r="Q22" s="845">
        <v>182</v>
      </c>
      <c r="R22" s="846">
        <v>177</v>
      </c>
      <c r="S22" s="936">
        <f t="shared" si="3"/>
        <v>20</v>
      </c>
      <c r="T22" s="486"/>
      <c r="U22" s="1286">
        <f t="shared" si="4"/>
        <v>14</v>
      </c>
      <c r="V22" s="1286"/>
    </row>
    <row r="23" spans="1:22" ht="13.2" x14ac:dyDescent="0.25">
      <c r="A23" s="57">
        <v>13</v>
      </c>
      <c r="B23" s="23" t="s">
        <v>24</v>
      </c>
      <c r="C23" s="46">
        <v>46</v>
      </c>
      <c r="D23" s="257">
        <v>132</v>
      </c>
      <c r="E23" s="537">
        <v>43</v>
      </c>
      <c r="F23" s="593">
        <f t="shared" si="1"/>
        <v>221</v>
      </c>
      <c r="G23" s="46">
        <v>38</v>
      </c>
      <c r="H23" s="257">
        <v>107</v>
      </c>
      <c r="I23" s="537">
        <v>42</v>
      </c>
      <c r="J23" s="593">
        <f t="shared" si="2"/>
        <v>187</v>
      </c>
      <c r="K23" s="311"/>
      <c r="L23" s="486"/>
      <c r="M23" s="1167" t="s">
        <v>24</v>
      </c>
      <c r="N23" s="950">
        <f t="shared" si="0"/>
        <v>149</v>
      </c>
      <c r="O23" s="950">
        <v>141</v>
      </c>
      <c r="P23" s="845">
        <v>134</v>
      </c>
      <c r="Q23" s="845">
        <v>133</v>
      </c>
      <c r="R23" s="846">
        <v>124</v>
      </c>
      <c r="S23" s="936">
        <f t="shared" si="3"/>
        <v>15</v>
      </c>
      <c r="T23" s="486"/>
      <c r="U23" s="1286">
        <f t="shared" si="4"/>
        <v>8</v>
      </c>
      <c r="V23" s="1286"/>
    </row>
    <row r="24" spans="1:22" ht="13.2" x14ac:dyDescent="0.25">
      <c r="A24" s="57">
        <v>14</v>
      </c>
      <c r="B24" s="23" t="s">
        <v>25</v>
      </c>
      <c r="C24" s="46">
        <v>30</v>
      </c>
      <c r="D24" s="257">
        <v>103</v>
      </c>
      <c r="E24" s="537">
        <v>50</v>
      </c>
      <c r="F24" s="593">
        <f t="shared" si="1"/>
        <v>183</v>
      </c>
      <c r="G24" s="46">
        <v>30</v>
      </c>
      <c r="H24" s="257">
        <v>103</v>
      </c>
      <c r="I24" s="537">
        <v>50</v>
      </c>
      <c r="J24" s="593">
        <f t="shared" si="2"/>
        <v>183</v>
      </c>
      <c r="K24" s="21"/>
      <c r="L24" s="486"/>
      <c r="M24" s="1167" t="s">
        <v>25</v>
      </c>
      <c r="N24" s="950">
        <f t="shared" si="0"/>
        <v>153</v>
      </c>
      <c r="O24" s="950">
        <v>154</v>
      </c>
      <c r="P24" s="845">
        <v>158</v>
      </c>
      <c r="Q24" s="845">
        <v>156</v>
      </c>
      <c r="R24" s="846">
        <v>155</v>
      </c>
      <c r="S24" s="936">
        <f t="shared" si="3"/>
        <v>-5</v>
      </c>
      <c r="T24" s="486"/>
      <c r="U24" s="1286">
        <f t="shared" si="4"/>
        <v>-1</v>
      </c>
      <c r="V24" s="1286"/>
    </row>
    <row r="25" spans="1:22" ht="13.8" thickBot="1" x14ac:dyDescent="0.3">
      <c r="A25" s="63">
        <v>15</v>
      </c>
      <c r="B25" s="27" t="s">
        <v>26</v>
      </c>
      <c r="C25" s="693">
        <v>53</v>
      </c>
      <c r="D25" s="694">
        <v>198</v>
      </c>
      <c r="E25" s="695">
        <v>30</v>
      </c>
      <c r="F25" s="594">
        <f t="shared" si="1"/>
        <v>281</v>
      </c>
      <c r="G25" s="693">
        <v>37</v>
      </c>
      <c r="H25" s="694">
        <v>160</v>
      </c>
      <c r="I25" s="695">
        <v>29</v>
      </c>
      <c r="J25" s="594">
        <f t="shared" si="2"/>
        <v>226</v>
      </c>
      <c r="K25" s="311"/>
      <c r="L25" s="486"/>
      <c r="M25" s="1168" t="s">
        <v>26</v>
      </c>
      <c r="N25" s="951">
        <f t="shared" si="0"/>
        <v>189</v>
      </c>
      <c r="O25" s="951">
        <v>181</v>
      </c>
      <c r="P25" s="847">
        <v>174</v>
      </c>
      <c r="Q25" s="847">
        <v>173</v>
      </c>
      <c r="R25" s="848">
        <v>172</v>
      </c>
      <c r="S25" s="937">
        <f t="shared" si="3"/>
        <v>15</v>
      </c>
      <c r="T25" s="486"/>
      <c r="U25" s="1286">
        <f t="shared" si="4"/>
        <v>8</v>
      </c>
      <c r="V25" s="1286"/>
    </row>
    <row r="26" spans="1:22" s="29" customFormat="1" ht="13.8" thickBot="1" x14ac:dyDescent="0.3">
      <c r="A26" s="747"/>
      <c r="B26" s="775" t="s">
        <v>570</v>
      </c>
      <c r="C26" s="776">
        <f>SUM(C11:C25)</f>
        <v>543</v>
      </c>
      <c r="D26" s="777">
        <f t="shared" ref="D26:J26" si="5">SUM(D11:D25)</f>
        <v>1640</v>
      </c>
      <c r="E26" s="777">
        <f t="shared" si="5"/>
        <v>477</v>
      </c>
      <c r="F26" s="778">
        <f t="shared" si="5"/>
        <v>2660</v>
      </c>
      <c r="G26" s="776">
        <f t="shared" si="5"/>
        <v>448</v>
      </c>
      <c r="H26" s="777">
        <f t="shared" si="5"/>
        <v>1387</v>
      </c>
      <c r="I26" s="777">
        <f t="shared" si="5"/>
        <v>459</v>
      </c>
      <c r="J26" s="778">
        <f t="shared" si="5"/>
        <v>2294</v>
      </c>
      <c r="K26" s="38"/>
      <c r="L26" s="779"/>
      <c r="M26" s="849" t="s">
        <v>408</v>
      </c>
      <c r="N26" s="850">
        <f>SUM(N11:N25)</f>
        <v>1841</v>
      </c>
      <c r="O26" s="850">
        <v>1804</v>
      </c>
      <c r="P26" s="850">
        <f>SUM(P11:P25)</f>
        <v>1725</v>
      </c>
      <c r="Q26" s="850">
        <f>SUM(Q11:Q25)</f>
        <v>1736</v>
      </c>
      <c r="R26" s="850">
        <v>1678</v>
      </c>
      <c r="S26" s="851">
        <f>SUM(S11:S25)</f>
        <v>101</v>
      </c>
      <c r="T26" s="779"/>
      <c r="U26" s="1286">
        <f t="shared" si="4"/>
        <v>37</v>
      </c>
      <c r="V26" s="1286"/>
    </row>
    <row r="27" spans="1:22" s="29" customFormat="1" ht="13.2" x14ac:dyDescent="0.25">
      <c r="A27" s="796"/>
      <c r="B27" s="852" t="s">
        <v>483</v>
      </c>
      <c r="C27" s="1312">
        <v>548</v>
      </c>
      <c r="D27" s="1313">
        <v>1570</v>
      </c>
      <c r="E27" s="1313">
        <v>467</v>
      </c>
      <c r="F27" s="1314">
        <v>2585</v>
      </c>
      <c r="G27" s="1312">
        <v>455</v>
      </c>
      <c r="H27" s="1313">
        <v>1350</v>
      </c>
      <c r="I27" s="1313">
        <v>454</v>
      </c>
      <c r="J27" s="1314">
        <v>2259</v>
      </c>
      <c r="K27" s="38"/>
      <c r="L27" s="779"/>
      <c r="M27" s="45"/>
      <c r="N27" s="949"/>
      <c r="O27" s="949"/>
      <c r="P27" s="949"/>
      <c r="Q27" s="949"/>
      <c r="R27" s="949"/>
      <c r="S27" s="949"/>
      <c r="T27" s="779"/>
      <c r="U27" s="486"/>
      <c r="V27" s="1286"/>
    </row>
    <row r="28" spans="1:22" s="29" customFormat="1" ht="13.2" x14ac:dyDescent="0.25">
      <c r="A28" s="536"/>
      <c r="B28" s="120" t="s">
        <v>200</v>
      </c>
      <c r="C28" s="46">
        <v>528</v>
      </c>
      <c r="D28" s="257">
        <v>1511</v>
      </c>
      <c r="E28" s="257">
        <v>450</v>
      </c>
      <c r="F28" s="537">
        <v>2489</v>
      </c>
      <c r="G28" s="46">
        <v>452</v>
      </c>
      <c r="H28" s="257">
        <v>1323</v>
      </c>
      <c r="I28" s="257">
        <v>432</v>
      </c>
      <c r="J28" s="537">
        <v>2207</v>
      </c>
      <c r="K28" s="38"/>
      <c r="Q28" s="949"/>
      <c r="R28" s="949"/>
      <c r="S28" s="949"/>
      <c r="T28" s="779"/>
      <c r="U28" s="486"/>
      <c r="V28" s="750"/>
    </row>
    <row r="29" spans="1:22" s="29" customFormat="1" ht="13.2" x14ac:dyDescent="0.25">
      <c r="A29" s="536"/>
      <c r="B29" s="120" t="s">
        <v>201</v>
      </c>
      <c r="C29" s="46">
        <v>521</v>
      </c>
      <c r="D29" s="257">
        <v>1498</v>
      </c>
      <c r="E29" s="257">
        <v>445</v>
      </c>
      <c r="F29" s="537">
        <v>2464</v>
      </c>
      <c r="G29" s="46">
        <v>443</v>
      </c>
      <c r="H29" s="257">
        <v>1308</v>
      </c>
      <c r="I29" s="257">
        <v>428</v>
      </c>
      <c r="J29" s="537">
        <v>2179</v>
      </c>
      <c r="K29" s="38"/>
      <c r="M29" s="29" t="s">
        <v>654</v>
      </c>
      <c r="Q29" s="949"/>
      <c r="S29" s="779"/>
      <c r="T29" s="779"/>
      <c r="U29" s="486"/>
      <c r="V29" s="750"/>
    </row>
    <row r="30" spans="1:22" s="29" customFormat="1" ht="13.2" x14ac:dyDescent="0.25">
      <c r="A30" s="536"/>
      <c r="B30" s="120" t="s">
        <v>104</v>
      </c>
      <c r="C30" s="46">
        <v>551</v>
      </c>
      <c r="D30" s="257">
        <v>1458</v>
      </c>
      <c r="E30" s="257">
        <v>424</v>
      </c>
      <c r="F30" s="537">
        <v>2433</v>
      </c>
      <c r="G30" s="46">
        <v>461</v>
      </c>
      <c r="H30" s="257">
        <v>1272</v>
      </c>
      <c r="I30" s="257">
        <v>406</v>
      </c>
      <c r="J30" s="537">
        <v>2139</v>
      </c>
      <c r="K30" s="38"/>
      <c r="U30" s="486"/>
      <c r="V30" s="2"/>
    </row>
    <row r="31" spans="1:22" s="29" customFormat="1" ht="13.2" x14ac:dyDescent="0.25">
      <c r="A31" s="536"/>
      <c r="B31" s="120" t="s">
        <v>105</v>
      </c>
      <c r="C31" s="46">
        <v>544</v>
      </c>
      <c r="D31" s="257">
        <v>1416</v>
      </c>
      <c r="E31" s="257">
        <v>418</v>
      </c>
      <c r="F31" s="537">
        <v>2378</v>
      </c>
      <c r="G31" s="46">
        <v>454</v>
      </c>
      <c r="H31" s="257">
        <v>1253</v>
      </c>
      <c r="I31" s="257">
        <v>404</v>
      </c>
      <c r="J31" s="537">
        <v>2111</v>
      </c>
      <c r="K31" s="38"/>
      <c r="U31" s="486"/>
      <c r="V31" s="2"/>
    </row>
    <row r="32" spans="1:22" s="29" customFormat="1" ht="13.2" x14ac:dyDescent="0.25">
      <c r="A32" s="536"/>
      <c r="B32" s="120" t="s">
        <v>106</v>
      </c>
      <c r="C32" s="46">
        <v>576</v>
      </c>
      <c r="D32" s="257">
        <v>1444</v>
      </c>
      <c r="E32" s="257">
        <v>410</v>
      </c>
      <c r="F32" s="537">
        <v>2430</v>
      </c>
      <c r="G32" s="46">
        <v>458</v>
      </c>
      <c r="H32" s="257">
        <v>1301</v>
      </c>
      <c r="I32" s="257">
        <v>396</v>
      </c>
      <c r="J32" s="537">
        <v>2155</v>
      </c>
      <c r="K32" s="38"/>
      <c r="U32" s="486"/>
      <c r="V32" s="2"/>
    </row>
    <row r="33" spans="1:22" s="29" customFormat="1" ht="13.2" x14ac:dyDescent="0.25">
      <c r="A33" s="536"/>
      <c r="B33" s="120" t="s">
        <v>107</v>
      </c>
      <c r="C33" s="46">
        <v>570</v>
      </c>
      <c r="D33" s="257">
        <v>1404</v>
      </c>
      <c r="E33" s="257">
        <v>411</v>
      </c>
      <c r="F33" s="537">
        <v>2385</v>
      </c>
      <c r="G33" s="46">
        <v>460</v>
      </c>
      <c r="H33" s="257">
        <v>1270</v>
      </c>
      <c r="I33" s="257">
        <v>392</v>
      </c>
      <c r="J33" s="537">
        <v>2122</v>
      </c>
      <c r="K33" s="38"/>
      <c r="U33" s="486"/>
      <c r="V33" s="2"/>
    </row>
    <row r="34" spans="1:22" s="29" customFormat="1" ht="13.2" x14ac:dyDescent="0.25">
      <c r="A34" s="536"/>
      <c r="B34" s="120" t="s">
        <v>108</v>
      </c>
      <c r="C34" s="46">
        <v>626</v>
      </c>
      <c r="D34" s="257">
        <v>1388</v>
      </c>
      <c r="E34" s="257">
        <v>385</v>
      </c>
      <c r="F34" s="537">
        <v>2399</v>
      </c>
      <c r="G34" s="46">
        <v>480</v>
      </c>
      <c r="H34" s="257">
        <v>1237</v>
      </c>
      <c r="I34" s="257">
        <v>375</v>
      </c>
      <c r="J34" s="537">
        <v>2092</v>
      </c>
      <c r="K34" s="38"/>
      <c r="U34" s="486"/>
      <c r="V34" s="2"/>
    </row>
    <row r="35" spans="1:22" s="29" customFormat="1" ht="13.2" x14ac:dyDescent="0.25">
      <c r="A35" s="536"/>
      <c r="B35" s="120" t="s">
        <v>109</v>
      </c>
      <c r="C35" s="46">
        <v>637</v>
      </c>
      <c r="D35" s="257">
        <v>1299</v>
      </c>
      <c r="E35" s="257">
        <v>366</v>
      </c>
      <c r="F35" s="537">
        <v>2302</v>
      </c>
      <c r="G35" s="46">
        <v>523</v>
      </c>
      <c r="H35" s="257">
        <v>1163</v>
      </c>
      <c r="I35" s="257">
        <v>357</v>
      </c>
      <c r="J35" s="537">
        <v>2043</v>
      </c>
      <c r="K35" s="38"/>
      <c r="U35" s="486"/>
    </row>
    <row r="36" spans="1:22" s="29" customFormat="1" ht="13.8" thickBot="1" x14ac:dyDescent="0.3">
      <c r="A36" s="538"/>
      <c r="B36" s="121" t="s">
        <v>110</v>
      </c>
      <c r="C36" s="372">
        <v>629</v>
      </c>
      <c r="D36" s="258">
        <v>1249</v>
      </c>
      <c r="E36" s="258">
        <v>339</v>
      </c>
      <c r="F36" s="539">
        <v>2217</v>
      </c>
      <c r="G36" s="372">
        <v>529</v>
      </c>
      <c r="H36" s="258">
        <v>1131</v>
      </c>
      <c r="I36" s="258">
        <v>335</v>
      </c>
      <c r="J36" s="539">
        <v>1995</v>
      </c>
      <c r="K36" s="38"/>
      <c r="L36" s="2"/>
      <c r="M36" s="2"/>
      <c r="U36" s="486"/>
    </row>
    <row r="37" spans="1:22" ht="13.2" x14ac:dyDescent="0.25">
      <c r="A37" s="1"/>
      <c r="U37" s="486"/>
    </row>
    <row r="38" spans="1:22" ht="13.2" x14ac:dyDescent="0.25">
      <c r="A38" s="1"/>
      <c r="Q38" s="2" t="s">
        <v>13</v>
      </c>
      <c r="R38" s="486"/>
      <c r="U38" s="486"/>
    </row>
    <row r="39" spans="1:22" ht="13.2" x14ac:dyDescent="0.25">
      <c r="R39" s="486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0">
    <tabColor rgb="FFFF0000"/>
  </sheetPr>
  <dimension ref="A1:M40"/>
  <sheetViews>
    <sheetView showGridLines="0" zoomScaleNormal="100" workbookViewId="0">
      <selection activeCell="M24" sqref="M24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2.5546875" style="2" customWidth="1"/>
    <col min="4" max="4" width="14.88671875" style="2" customWidth="1"/>
    <col min="5" max="6" width="17" style="2" customWidth="1"/>
    <col min="7" max="7" width="13.44140625" style="2" customWidth="1"/>
    <col min="8" max="8" width="19.33203125" style="2" customWidth="1"/>
    <col min="9" max="9" width="13.5546875" style="2" customWidth="1"/>
    <col min="10" max="10" width="6.44140625" style="2" customWidth="1"/>
    <col min="11" max="11" width="7.109375" style="2" customWidth="1"/>
    <col min="12" max="12" width="11.44140625" style="2" customWidth="1"/>
    <col min="13" max="16384" width="11.44140625" style="2"/>
  </cols>
  <sheetData>
    <row r="1" spans="1:13" x14ac:dyDescent="0.2">
      <c r="A1" s="85" t="s">
        <v>100</v>
      </c>
      <c r="B1" s="85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86"/>
    </row>
    <row r="8" spans="1:13" s="7" customFormat="1" ht="13.8" thickBot="1" x14ac:dyDescent="0.3">
      <c r="A8" s="6" t="s">
        <v>409</v>
      </c>
    </row>
    <row r="9" spans="1:13" s="10" customFormat="1" ht="12.6" thickBot="1" x14ac:dyDescent="0.3">
      <c r="A9" s="8"/>
      <c r="B9" s="9"/>
      <c r="C9" s="1724" t="s">
        <v>315</v>
      </c>
      <c r="D9" s="1724"/>
      <c r="E9" s="1724"/>
      <c r="F9" s="1724"/>
      <c r="G9" s="1724"/>
      <c r="H9" s="1724"/>
      <c r="I9" s="1724"/>
      <c r="J9" s="35"/>
    </row>
    <row r="10" spans="1:13" s="10" customFormat="1" ht="48.6" thickBot="1" x14ac:dyDescent="0.3">
      <c r="A10" s="12" t="s">
        <v>51</v>
      </c>
      <c r="B10" s="13" t="s">
        <v>5</v>
      </c>
      <c r="C10" s="12" t="s">
        <v>410</v>
      </c>
      <c r="D10" s="34" t="s">
        <v>411</v>
      </c>
      <c r="E10" s="101" t="s">
        <v>412</v>
      </c>
      <c r="F10" s="101" t="s">
        <v>413</v>
      </c>
      <c r="G10" s="10" t="s">
        <v>414</v>
      </c>
      <c r="H10" s="36" t="s">
        <v>415</v>
      </c>
      <c r="I10" s="36" t="s">
        <v>416</v>
      </c>
      <c r="M10" s="2"/>
    </row>
    <row r="11" spans="1:13" x14ac:dyDescent="0.2">
      <c r="A11" s="16">
        <v>1</v>
      </c>
      <c r="B11" s="17" t="s">
        <v>11</v>
      </c>
      <c r="C11" s="1169">
        <v>20</v>
      </c>
      <c r="D11" s="1170">
        <v>49</v>
      </c>
      <c r="E11" s="1170">
        <v>40</v>
      </c>
      <c r="F11" s="1170">
        <v>38</v>
      </c>
      <c r="G11" s="1171">
        <v>3</v>
      </c>
      <c r="H11" s="595">
        <f t="shared" ref="H11:H25" si="0">E11+F11</f>
        <v>78</v>
      </c>
      <c r="I11" s="596">
        <f t="shared" ref="I11:I25" si="1">C11+D11+H11+G11</f>
        <v>150</v>
      </c>
      <c r="J11" s="21"/>
      <c r="K11" s="21"/>
    </row>
    <row r="12" spans="1:13" x14ac:dyDescent="0.2">
      <c r="A12" s="22">
        <v>2</v>
      </c>
      <c r="B12" s="23" t="s">
        <v>12</v>
      </c>
      <c r="C12" s="1172">
        <v>43</v>
      </c>
      <c r="D12" s="19">
        <v>36</v>
      </c>
      <c r="E12" s="19">
        <v>22</v>
      </c>
      <c r="F12" s="19">
        <v>29</v>
      </c>
      <c r="G12" s="1173">
        <v>2</v>
      </c>
      <c r="H12" s="597">
        <f t="shared" si="0"/>
        <v>51</v>
      </c>
      <c r="I12" s="598">
        <f t="shared" si="1"/>
        <v>132</v>
      </c>
      <c r="J12" s="21"/>
      <c r="K12" s="21"/>
    </row>
    <row r="13" spans="1:13" x14ac:dyDescent="0.2">
      <c r="A13" s="22">
        <v>3</v>
      </c>
      <c r="B13" s="23" t="s">
        <v>14</v>
      </c>
      <c r="C13" s="1172">
        <v>19</v>
      </c>
      <c r="D13" s="19">
        <v>61</v>
      </c>
      <c r="E13" s="19">
        <v>29</v>
      </c>
      <c r="F13" s="19">
        <v>24</v>
      </c>
      <c r="G13" s="1173">
        <v>2</v>
      </c>
      <c r="H13" s="597">
        <f t="shared" si="0"/>
        <v>53</v>
      </c>
      <c r="I13" s="598">
        <f t="shared" si="1"/>
        <v>135</v>
      </c>
      <c r="J13" s="21"/>
      <c r="K13" s="21"/>
    </row>
    <row r="14" spans="1:13" x14ac:dyDescent="0.2">
      <c r="A14" s="22">
        <v>4</v>
      </c>
      <c r="B14" s="23" t="s">
        <v>15</v>
      </c>
      <c r="C14" s="1172">
        <v>13</v>
      </c>
      <c r="D14" s="19">
        <v>6</v>
      </c>
      <c r="E14" s="19">
        <v>12</v>
      </c>
      <c r="F14" s="19">
        <v>7</v>
      </c>
      <c r="G14" s="1173">
        <v>2</v>
      </c>
      <c r="H14" s="597">
        <f t="shared" si="0"/>
        <v>19</v>
      </c>
      <c r="I14" s="598">
        <f t="shared" si="1"/>
        <v>40</v>
      </c>
      <c r="J14" s="21"/>
      <c r="K14" s="21"/>
    </row>
    <row r="15" spans="1:13" x14ac:dyDescent="0.2">
      <c r="A15" s="22">
        <v>5</v>
      </c>
      <c r="B15" s="23" t="s">
        <v>16</v>
      </c>
      <c r="C15" s="1172">
        <v>3</v>
      </c>
      <c r="D15" s="19">
        <v>35</v>
      </c>
      <c r="E15" s="19">
        <v>12</v>
      </c>
      <c r="F15" s="19">
        <v>25</v>
      </c>
      <c r="G15" s="1173">
        <v>2</v>
      </c>
      <c r="H15" s="597">
        <f t="shared" si="0"/>
        <v>37</v>
      </c>
      <c r="I15" s="598">
        <f t="shared" si="1"/>
        <v>77</v>
      </c>
      <c r="J15" s="21"/>
      <c r="K15" s="21"/>
    </row>
    <row r="16" spans="1:13" x14ac:dyDescent="0.2">
      <c r="A16" s="24">
        <v>6</v>
      </c>
      <c r="B16" s="25" t="s">
        <v>17</v>
      </c>
      <c r="C16" s="1172">
        <v>8</v>
      </c>
      <c r="D16" s="19">
        <v>50</v>
      </c>
      <c r="E16" s="19">
        <v>24</v>
      </c>
      <c r="F16" s="19">
        <v>18</v>
      </c>
      <c r="G16" s="1173">
        <v>6</v>
      </c>
      <c r="H16" s="597">
        <f t="shared" si="0"/>
        <v>42</v>
      </c>
      <c r="I16" s="598">
        <f t="shared" si="1"/>
        <v>106</v>
      </c>
      <c r="J16" s="311"/>
      <c r="K16" s="21"/>
    </row>
    <row r="17" spans="1:13" x14ac:dyDescent="0.2">
      <c r="A17" s="24">
        <v>7</v>
      </c>
      <c r="B17" s="25" t="s">
        <v>18</v>
      </c>
      <c r="C17" s="1172">
        <v>12</v>
      </c>
      <c r="D17" s="19">
        <v>96</v>
      </c>
      <c r="E17" s="19">
        <v>58</v>
      </c>
      <c r="F17" s="19">
        <v>31</v>
      </c>
      <c r="G17" s="1173">
        <v>5</v>
      </c>
      <c r="H17" s="597">
        <f t="shared" si="0"/>
        <v>89</v>
      </c>
      <c r="I17" s="598">
        <f t="shared" si="1"/>
        <v>202</v>
      </c>
      <c r="J17" s="21"/>
      <c r="K17" s="21"/>
    </row>
    <row r="18" spans="1:13" x14ac:dyDescent="0.2">
      <c r="A18" s="22">
        <v>8</v>
      </c>
      <c r="B18" s="23" t="s">
        <v>19</v>
      </c>
      <c r="C18" s="1172">
        <v>16</v>
      </c>
      <c r="D18" s="19">
        <v>84</v>
      </c>
      <c r="E18" s="19">
        <v>36</v>
      </c>
      <c r="F18" s="19">
        <v>24</v>
      </c>
      <c r="G18" s="1173">
        <v>4</v>
      </c>
      <c r="H18" s="597">
        <f t="shared" si="0"/>
        <v>60</v>
      </c>
      <c r="I18" s="598">
        <f t="shared" si="1"/>
        <v>164</v>
      </c>
      <c r="J18" s="21"/>
      <c r="K18" s="21"/>
    </row>
    <row r="19" spans="1:13" x14ac:dyDescent="0.2">
      <c r="A19" s="58">
        <v>9</v>
      </c>
      <c r="B19" s="25" t="s">
        <v>20</v>
      </c>
      <c r="C19" s="1172">
        <v>15</v>
      </c>
      <c r="D19" s="19">
        <v>64</v>
      </c>
      <c r="E19" s="19">
        <v>63</v>
      </c>
      <c r="F19" s="19">
        <v>47</v>
      </c>
      <c r="G19" s="1173">
        <v>6</v>
      </c>
      <c r="H19" s="780">
        <f t="shared" si="0"/>
        <v>110</v>
      </c>
      <c r="I19" s="604">
        <f t="shared" si="1"/>
        <v>195</v>
      </c>
      <c r="J19" s="21"/>
      <c r="K19" s="21"/>
      <c r="M19" s="750"/>
    </row>
    <row r="20" spans="1:13" x14ac:dyDescent="0.2">
      <c r="A20" s="22">
        <v>10</v>
      </c>
      <c r="B20" s="23" t="s">
        <v>21</v>
      </c>
      <c r="C20" s="1172">
        <v>28</v>
      </c>
      <c r="D20" s="19">
        <v>69</v>
      </c>
      <c r="E20" s="19">
        <v>46</v>
      </c>
      <c r="F20" s="19">
        <v>55</v>
      </c>
      <c r="G20" s="1173">
        <v>0</v>
      </c>
      <c r="H20" s="597">
        <f t="shared" si="0"/>
        <v>101</v>
      </c>
      <c r="I20" s="598">
        <f t="shared" si="1"/>
        <v>198</v>
      </c>
      <c r="J20" s="21"/>
      <c r="K20" s="311"/>
      <c r="M20" s="750"/>
    </row>
    <row r="21" spans="1:13" x14ac:dyDescent="0.2">
      <c r="A21" s="24">
        <v>11</v>
      </c>
      <c r="B21" s="25" t="s">
        <v>22</v>
      </c>
      <c r="C21" s="1172">
        <v>28</v>
      </c>
      <c r="D21" s="19">
        <v>81</v>
      </c>
      <c r="E21" s="19">
        <v>75</v>
      </c>
      <c r="F21" s="19">
        <v>83</v>
      </c>
      <c r="G21" s="1173">
        <v>3</v>
      </c>
      <c r="H21" s="597">
        <f t="shared" si="0"/>
        <v>158</v>
      </c>
      <c r="I21" s="598">
        <f t="shared" si="1"/>
        <v>270</v>
      </c>
      <c r="J21" s="21"/>
      <c r="K21" s="21"/>
      <c r="M21" s="750"/>
    </row>
    <row r="22" spans="1:13" x14ac:dyDescent="0.2">
      <c r="A22" s="22">
        <v>12</v>
      </c>
      <c r="B22" s="23" t="s">
        <v>23</v>
      </c>
      <c r="C22" s="1172">
        <v>29</v>
      </c>
      <c r="D22" s="19">
        <v>93</v>
      </c>
      <c r="E22" s="19">
        <v>86</v>
      </c>
      <c r="F22" s="19">
        <v>101</v>
      </c>
      <c r="G22" s="1173">
        <v>2</v>
      </c>
      <c r="H22" s="597">
        <f t="shared" si="0"/>
        <v>187</v>
      </c>
      <c r="I22" s="598">
        <f t="shared" si="1"/>
        <v>311</v>
      </c>
      <c r="J22" s="21"/>
      <c r="K22" s="21"/>
      <c r="M22" s="750"/>
    </row>
    <row r="23" spans="1:13" x14ac:dyDescent="0.2">
      <c r="A23" s="22">
        <v>13</v>
      </c>
      <c r="B23" s="23" t="s">
        <v>24</v>
      </c>
      <c r="C23" s="1172">
        <v>20</v>
      </c>
      <c r="D23" s="19">
        <v>79</v>
      </c>
      <c r="E23" s="19">
        <v>65</v>
      </c>
      <c r="F23" s="19">
        <v>57</v>
      </c>
      <c r="G23" s="1173">
        <v>0</v>
      </c>
      <c r="H23" s="597">
        <f t="shared" si="0"/>
        <v>122</v>
      </c>
      <c r="I23" s="598">
        <f t="shared" si="1"/>
        <v>221</v>
      </c>
      <c r="J23" s="21"/>
      <c r="K23" s="21"/>
      <c r="M23" s="750"/>
    </row>
    <row r="24" spans="1:13" x14ac:dyDescent="0.2">
      <c r="A24" s="22">
        <v>14</v>
      </c>
      <c r="B24" s="23" t="s">
        <v>25</v>
      </c>
      <c r="C24" s="1172">
        <v>20</v>
      </c>
      <c r="D24" s="19">
        <v>88</v>
      </c>
      <c r="E24" s="19">
        <v>36</v>
      </c>
      <c r="F24" s="19">
        <v>39</v>
      </c>
      <c r="G24" s="1173">
        <v>0</v>
      </c>
      <c r="H24" s="597">
        <f t="shared" si="0"/>
        <v>75</v>
      </c>
      <c r="I24" s="598">
        <f t="shared" si="1"/>
        <v>183</v>
      </c>
      <c r="J24" s="21"/>
      <c r="K24" s="21"/>
      <c r="M24" s="750"/>
    </row>
    <row r="25" spans="1:13" ht="12" thickBot="1" x14ac:dyDescent="0.25">
      <c r="A25" s="26">
        <v>15</v>
      </c>
      <c r="B25" s="27" t="s">
        <v>26</v>
      </c>
      <c r="C25" s="1174">
        <v>26</v>
      </c>
      <c r="D25" s="76">
        <v>72</v>
      </c>
      <c r="E25" s="76">
        <v>63</v>
      </c>
      <c r="F25" s="76">
        <v>117</v>
      </c>
      <c r="G25" s="1175">
        <v>3</v>
      </c>
      <c r="H25" s="599">
        <f t="shared" si="0"/>
        <v>180</v>
      </c>
      <c r="I25" s="600">
        <f t="shared" si="1"/>
        <v>281</v>
      </c>
      <c r="J25" s="21"/>
      <c r="K25" s="21"/>
      <c r="M25" s="750"/>
    </row>
    <row r="26" spans="1:13" s="29" customFormat="1" ht="12" x14ac:dyDescent="0.25">
      <c r="A26" s="49"/>
      <c r="B26" s="50" t="s">
        <v>569</v>
      </c>
      <c r="C26" s="550">
        <f t="shared" ref="C26:I26" si="2">SUM(C11:C25)</f>
        <v>300</v>
      </c>
      <c r="D26" s="551">
        <f t="shared" si="2"/>
        <v>963</v>
      </c>
      <c r="E26" s="551">
        <f t="shared" si="2"/>
        <v>667</v>
      </c>
      <c r="F26" s="551">
        <f t="shared" si="2"/>
        <v>695</v>
      </c>
      <c r="G26" s="552">
        <f t="shared" si="2"/>
        <v>40</v>
      </c>
      <c r="H26" s="601">
        <f t="shared" si="2"/>
        <v>1362</v>
      </c>
      <c r="I26" s="602">
        <f t="shared" si="2"/>
        <v>2665</v>
      </c>
      <c r="J26" s="38"/>
      <c r="K26" s="38"/>
      <c r="M26" s="750"/>
    </row>
    <row r="27" spans="1:13" x14ac:dyDescent="0.2">
      <c r="A27" s="58"/>
      <c r="B27" s="44" t="s">
        <v>482</v>
      </c>
      <c r="C27" s="18">
        <v>292</v>
      </c>
      <c r="D27" s="19">
        <v>929</v>
      </c>
      <c r="E27" s="19">
        <v>664</v>
      </c>
      <c r="F27" s="19">
        <v>652</v>
      </c>
      <c r="G27" s="20">
        <v>48</v>
      </c>
      <c r="H27" s="603">
        <v>1316</v>
      </c>
      <c r="I27" s="604">
        <v>2585</v>
      </c>
      <c r="J27" s="21"/>
      <c r="K27" s="21"/>
      <c r="M27" s="750"/>
    </row>
    <row r="28" spans="1:13" x14ac:dyDescent="0.2">
      <c r="A28" s="58"/>
      <c r="B28" s="44" t="s">
        <v>102</v>
      </c>
      <c r="C28" s="18">
        <v>261</v>
      </c>
      <c r="D28" s="19">
        <v>906</v>
      </c>
      <c r="E28" s="19">
        <v>628</v>
      </c>
      <c r="F28" s="19">
        <v>640</v>
      </c>
      <c r="G28" s="20">
        <v>54</v>
      </c>
      <c r="H28" s="603">
        <v>1268</v>
      </c>
      <c r="I28" s="604">
        <v>2489</v>
      </c>
      <c r="J28" s="21"/>
      <c r="K28" s="21"/>
      <c r="M28" s="750"/>
    </row>
    <row r="29" spans="1:13" x14ac:dyDescent="0.2">
      <c r="A29" s="58"/>
      <c r="B29" s="44" t="s">
        <v>103</v>
      </c>
      <c r="C29" s="18">
        <v>267</v>
      </c>
      <c r="D29" s="19">
        <v>886</v>
      </c>
      <c r="E29" s="19">
        <v>630</v>
      </c>
      <c r="F29" s="19">
        <v>606</v>
      </c>
      <c r="G29" s="20">
        <v>75</v>
      </c>
      <c r="H29" s="603">
        <v>1236</v>
      </c>
      <c r="I29" s="604">
        <v>2464</v>
      </c>
      <c r="J29" s="21"/>
      <c r="K29" s="21"/>
      <c r="M29" s="750"/>
    </row>
    <row r="30" spans="1:13" x14ac:dyDescent="0.2">
      <c r="A30" s="58"/>
      <c r="B30" s="44" t="s">
        <v>104</v>
      </c>
      <c r="C30" s="18">
        <v>268</v>
      </c>
      <c r="D30" s="19">
        <v>895</v>
      </c>
      <c r="E30" s="19">
        <v>634</v>
      </c>
      <c r="F30" s="19">
        <v>543</v>
      </c>
      <c r="G30" s="20">
        <v>66</v>
      </c>
      <c r="H30" s="603">
        <v>1177</v>
      </c>
      <c r="I30" s="604">
        <v>2406</v>
      </c>
      <c r="J30" s="21"/>
      <c r="K30" s="21"/>
      <c r="M30" s="750"/>
    </row>
    <row r="31" spans="1:13" x14ac:dyDescent="0.2">
      <c r="A31" s="58"/>
      <c r="B31" s="44" t="s">
        <v>105</v>
      </c>
      <c r="C31" s="18">
        <v>271</v>
      </c>
      <c r="D31" s="19">
        <v>847</v>
      </c>
      <c r="E31" s="19">
        <v>627</v>
      </c>
      <c r="F31" s="19">
        <v>580</v>
      </c>
      <c r="G31" s="20">
        <v>76</v>
      </c>
      <c r="H31" s="603">
        <v>1207</v>
      </c>
      <c r="I31" s="604">
        <v>2401</v>
      </c>
      <c r="J31" s="21"/>
      <c r="K31" s="21"/>
      <c r="M31" s="750"/>
    </row>
    <row r="32" spans="1:13" x14ac:dyDescent="0.2">
      <c r="A32" s="58"/>
      <c r="B32" s="44" t="s">
        <v>106</v>
      </c>
      <c r="C32" s="18">
        <v>271</v>
      </c>
      <c r="D32" s="19">
        <v>841</v>
      </c>
      <c r="E32" s="19">
        <v>689</v>
      </c>
      <c r="F32" s="19">
        <v>544</v>
      </c>
      <c r="G32" s="20">
        <v>69</v>
      </c>
      <c r="H32" s="603">
        <v>1233</v>
      </c>
      <c r="I32" s="604">
        <v>2414</v>
      </c>
      <c r="J32" s="21"/>
      <c r="K32" s="21"/>
      <c r="M32" s="367"/>
    </row>
    <row r="33" spans="1:13" x14ac:dyDescent="0.2">
      <c r="A33" s="58"/>
      <c r="B33" s="44" t="s">
        <v>107</v>
      </c>
      <c r="C33" s="18">
        <v>312</v>
      </c>
      <c r="D33" s="19">
        <v>776</v>
      </c>
      <c r="E33" s="19">
        <v>639</v>
      </c>
      <c r="F33" s="19">
        <v>576</v>
      </c>
      <c r="G33" s="20">
        <v>82</v>
      </c>
      <c r="H33" s="603">
        <v>1215</v>
      </c>
      <c r="I33" s="604">
        <v>2385</v>
      </c>
      <c r="J33" s="21"/>
      <c r="K33" s="21"/>
      <c r="L33" s="2" t="s">
        <v>157</v>
      </c>
      <c r="M33" s="367"/>
    </row>
    <row r="34" spans="1:13" s="29" customFormat="1" ht="12" x14ac:dyDescent="0.25">
      <c r="A34" s="51"/>
      <c r="B34" s="44" t="s">
        <v>108</v>
      </c>
      <c r="C34" s="18">
        <v>263</v>
      </c>
      <c r="D34" s="19">
        <v>739</v>
      </c>
      <c r="E34" s="19">
        <v>781</v>
      </c>
      <c r="F34" s="19">
        <v>502</v>
      </c>
      <c r="G34" s="20">
        <v>114</v>
      </c>
      <c r="H34" s="603">
        <v>1283</v>
      </c>
      <c r="I34" s="604">
        <v>2399</v>
      </c>
      <c r="J34" s="38"/>
      <c r="K34" s="38"/>
      <c r="L34" s="2"/>
      <c r="M34" s="10"/>
    </row>
    <row r="35" spans="1:13" x14ac:dyDescent="0.2">
      <c r="A35" s="58"/>
      <c r="B35" s="44" t="s">
        <v>109</v>
      </c>
      <c r="C35" s="18">
        <v>239</v>
      </c>
      <c r="D35" s="19">
        <v>733</v>
      </c>
      <c r="E35" s="19">
        <v>744</v>
      </c>
      <c r="F35" s="19">
        <v>495</v>
      </c>
      <c r="G35" s="20">
        <v>91</v>
      </c>
      <c r="H35" s="603">
        <v>1239</v>
      </c>
      <c r="I35" s="604">
        <v>2302</v>
      </c>
      <c r="J35" s="21"/>
      <c r="K35" s="21"/>
      <c r="M35" s="367"/>
    </row>
    <row r="36" spans="1:13" s="29" customFormat="1" ht="12.6" thickBot="1" x14ac:dyDescent="0.3">
      <c r="A36" s="61"/>
      <c r="B36" s="521" t="s">
        <v>110</v>
      </c>
      <c r="C36" s="75">
        <v>222</v>
      </c>
      <c r="D36" s="76">
        <v>687</v>
      </c>
      <c r="E36" s="76">
        <v>755</v>
      </c>
      <c r="F36" s="76">
        <v>441</v>
      </c>
      <c r="G36" s="79">
        <v>122</v>
      </c>
      <c r="H36" s="125">
        <v>1196</v>
      </c>
      <c r="I36" s="126">
        <v>2227</v>
      </c>
      <c r="J36" s="38"/>
      <c r="K36" s="38"/>
      <c r="L36" s="2"/>
      <c r="M36" s="10"/>
    </row>
    <row r="40" spans="1:13" ht="13.2" x14ac:dyDescent="0.25">
      <c r="C40" s="486"/>
      <c r="D40" s="486"/>
      <c r="E40" s="486"/>
      <c r="F40" s="486"/>
      <c r="G40" s="486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1">
    <tabColor rgb="FFFF0000"/>
  </sheetPr>
  <dimension ref="A1:S37"/>
  <sheetViews>
    <sheetView showGridLines="0" zoomScaleNormal="100" workbookViewId="0">
      <selection activeCell="K7" sqref="K7"/>
    </sheetView>
  </sheetViews>
  <sheetFormatPr baseColWidth="10" defaultColWidth="11.44140625" defaultRowHeight="12" x14ac:dyDescent="0.25"/>
  <cols>
    <col min="1" max="1" width="6.109375" style="5" bestFit="1" customWidth="1"/>
    <col min="2" max="2" width="22" style="2" bestFit="1" customWidth="1"/>
    <col min="3" max="3" width="15.6640625" style="2" customWidth="1"/>
    <col min="4" max="4" width="13" style="2" customWidth="1"/>
    <col min="5" max="5" width="13.33203125" style="2" customWidth="1"/>
    <col min="6" max="6" width="13.6640625" style="2" customWidth="1"/>
    <col min="7" max="7" width="12.109375" style="2" customWidth="1"/>
    <col min="8" max="8" width="13.5546875" style="29" customWidth="1"/>
    <col min="9" max="9" width="11.44140625" style="2" customWidth="1"/>
    <col min="10" max="16384" width="11.44140625" style="2"/>
  </cols>
  <sheetData>
    <row r="1" spans="1:13" x14ac:dyDescent="0.25">
      <c r="A1" s="85" t="s">
        <v>100</v>
      </c>
      <c r="B1" s="85"/>
    </row>
    <row r="2" spans="1:13" x14ac:dyDescent="0.25">
      <c r="A2" s="1" t="s">
        <v>0</v>
      </c>
    </row>
    <row r="3" spans="1:13" x14ac:dyDescent="0.25">
      <c r="A3" s="1"/>
    </row>
    <row r="4" spans="1:13" x14ac:dyDescent="0.25">
      <c r="A4" s="1"/>
    </row>
    <row r="5" spans="1:13" x14ac:dyDescent="0.25">
      <c r="A5" s="102" t="str">
        <f>A8</f>
        <v xml:space="preserve">Tabell 3-12 - Aktiviteter for psykisk utviklingshemmede i regi av bydelen - inkl. plasser kjøpt fra andre - pr. 31.12  *) </v>
      </c>
    </row>
    <row r="6" spans="1:13" x14ac:dyDescent="0.25">
      <c r="A6" s="1"/>
    </row>
    <row r="8" spans="1:13" s="7" customFormat="1" ht="30" customHeight="1" thickBot="1" x14ac:dyDescent="0.3">
      <c r="A8" s="6" t="s">
        <v>417</v>
      </c>
      <c r="H8" s="39"/>
    </row>
    <row r="9" spans="1:13" s="10" customFormat="1" ht="12.6" thickBot="1" x14ac:dyDescent="0.3">
      <c r="A9" s="8"/>
      <c r="B9" s="43"/>
      <c r="C9" s="11"/>
      <c r="D9" s="1724" t="s">
        <v>418</v>
      </c>
      <c r="E9" s="1724"/>
      <c r="F9" s="1724"/>
      <c r="G9" s="1724"/>
      <c r="H9" s="1724"/>
      <c r="K9" s="10" t="s">
        <v>13</v>
      </c>
    </row>
    <row r="10" spans="1:13" s="10" customFormat="1" ht="36.6" thickBot="1" x14ac:dyDescent="0.3">
      <c r="A10" s="697" t="s">
        <v>51</v>
      </c>
      <c r="B10" s="706" t="s">
        <v>5</v>
      </c>
      <c r="C10" s="703" t="s">
        <v>419</v>
      </c>
      <c r="D10" s="30" t="s">
        <v>420</v>
      </c>
      <c r="E10" s="33" t="s">
        <v>421</v>
      </c>
      <c r="F10" s="33" t="s">
        <v>422</v>
      </c>
      <c r="G10" s="33" t="s">
        <v>423</v>
      </c>
      <c r="H10" s="14" t="s">
        <v>424</v>
      </c>
    </row>
    <row r="11" spans="1:13" ht="11.4" x14ac:dyDescent="0.2">
      <c r="A11" s="698">
        <v>1</v>
      </c>
      <c r="B11" s="919" t="s">
        <v>11</v>
      </c>
      <c r="C11" s="1595">
        <v>93</v>
      </c>
      <c r="D11" s="1009">
        <v>34</v>
      </c>
      <c r="E11" s="1010">
        <v>4</v>
      </c>
      <c r="F11" s="1010">
        <v>13</v>
      </c>
      <c r="G11" s="1011">
        <v>42</v>
      </c>
      <c r="H11" s="103">
        <f t="shared" ref="H11:H25" si="0">SUM(D11:G11)</f>
        <v>93</v>
      </c>
      <c r="I11" s="21"/>
    </row>
    <row r="12" spans="1:13" ht="13.2" x14ac:dyDescent="0.25">
      <c r="A12" s="699">
        <v>2</v>
      </c>
      <c r="B12" s="94" t="s">
        <v>12</v>
      </c>
      <c r="C12" s="1596">
        <v>101</v>
      </c>
      <c r="D12" s="875">
        <v>44</v>
      </c>
      <c r="E12" s="460">
        <v>5</v>
      </c>
      <c r="F12" s="460">
        <v>16</v>
      </c>
      <c r="G12" s="461">
        <v>36</v>
      </c>
      <c r="H12" s="105">
        <f t="shared" si="0"/>
        <v>101</v>
      </c>
      <c r="I12" s="21"/>
      <c r="M12" s="779"/>
    </row>
    <row r="13" spans="1:13" ht="13.2" x14ac:dyDescent="0.25">
      <c r="A13" s="699">
        <v>3</v>
      </c>
      <c r="B13" s="94" t="s">
        <v>14</v>
      </c>
      <c r="C13" s="1596">
        <v>94</v>
      </c>
      <c r="D13" s="875">
        <v>47</v>
      </c>
      <c r="E13" s="460">
        <v>0</v>
      </c>
      <c r="F13" s="460">
        <v>13</v>
      </c>
      <c r="G13" s="461">
        <v>35</v>
      </c>
      <c r="H13" s="105">
        <f t="shared" si="0"/>
        <v>95</v>
      </c>
      <c r="I13" s="21"/>
      <c r="M13" s="779"/>
    </row>
    <row r="14" spans="1:13" ht="13.2" x14ac:dyDescent="0.25">
      <c r="A14" s="699">
        <v>4</v>
      </c>
      <c r="B14" s="94" t="s">
        <v>15</v>
      </c>
      <c r="C14" s="1596">
        <v>23</v>
      </c>
      <c r="D14" s="875">
        <v>8</v>
      </c>
      <c r="E14" s="460">
        <v>0</v>
      </c>
      <c r="F14" s="460">
        <v>6</v>
      </c>
      <c r="G14" s="461">
        <v>9</v>
      </c>
      <c r="H14" s="105">
        <f t="shared" si="0"/>
        <v>23</v>
      </c>
      <c r="I14" s="21"/>
      <c r="M14" s="779"/>
    </row>
    <row r="15" spans="1:13" ht="13.2" x14ac:dyDescent="0.25">
      <c r="A15" s="699">
        <v>5</v>
      </c>
      <c r="B15" s="94" t="s">
        <v>16</v>
      </c>
      <c r="C15" s="1596">
        <v>52</v>
      </c>
      <c r="D15" s="875">
        <v>20</v>
      </c>
      <c r="E15" s="460">
        <v>0</v>
      </c>
      <c r="F15" s="460">
        <v>2</v>
      </c>
      <c r="G15" s="461">
        <v>30</v>
      </c>
      <c r="H15" s="105">
        <f t="shared" si="0"/>
        <v>52</v>
      </c>
      <c r="I15" s="21"/>
      <c r="M15" s="779"/>
    </row>
    <row r="16" spans="1:13" ht="13.2" x14ac:dyDescent="0.25">
      <c r="A16" s="700">
        <v>6</v>
      </c>
      <c r="B16" s="813" t="s">
        <v>425</v>
      </c>
      <c r="C16" s="1596">
        <v>72</v>
      </c>
      <c r="D16" s="875">
        <v>20</v>
      </c>
      <c r="E16" s="460">
        <v>0</v>
      </c>
      <c r="F16" s="460">
        <v>5</v>
      </c>
      <c r="G16" s="461">
        <v>47</v>
      </c>
      <c r="H16" s="105">
        <f t="shared" si="0"/>
        <v>72</v>
      </c>
      <c r="I16" s="21"/>
      <c r="M16" s="779"/>
    </row>
    <row r="17" spans="1:19" ht="13.2" x14ac:dyDescent="0.25">
      <c r="A17" s="700">
        <v>7</v>
      </c>
      <c r="B17" s="813" t="s">
        <v>18</v>
      </c>
      <c r="C17" s="1596">
        <v>131</v>
      </c>
      <c r="D17" s="875">
        <v>29</v>
      </c>
      <c r="E17" s="460">
        <v>3</v>
      </c>
      <c r="F17" s="460">
        <v>21</v>
      </c>
      <c r="G17" s="461">
        <v>78</v>
      </c>
      <c r="H17" s="105">
        <f t="shared" si="0"/>
        <v>131</v>
      </c>
      <c r="I17" s="21"/>
      <c r="M17" s="779"/>
    </row>
    <row r="18" spans="1:19" ht="13.2" x14ac:dyDescent="0.25">
      <c r="A18" s="699">
        <v>8</v>
      </c>
      <c r="B18" s="94" t="s">
        <v>19</v>
      </c>
      <c r="C18" s="1596">
        <v>120</v>
      </c>
      <c r="D18" s="875">
        <v>30</v>
      </c>
      <c r="E18" s="460">
        <v>6</v>
      </c>
      <c r="F18" s="460">
        <v>28</v>
      </c>
      <c r="G18" s="461">
        <v>56</v>
      </c>
      <c r="H18" s="105">
        <f t="shared" si="0"/>
        <v>120</v>
      </c>
      <c r="I18" s="21"/>
      <c r="M18" s="779"/>
    </row>
    <row r="19" spans="1:19" ht="11.4" x14ac:dyDescent="0.2">
      <c r="A19" s="699">
        <v>9</v>
      </c>
      <c r="B19" s="94" t="s">
        <v>20</v>
      </c>
      <c r="C19" s="1596">
        <v>130</v>
      </c>
      <c r="D19" s="875">
        <v>41</v>
      </c>
      <c r="E19" s="460">
        <v>2</v>
      </c>
      <c r="F19" s="460">
        <v>12</v>
      </c>
      <c r="G19" s="461">
        <v>75</v>
      </c>
      <c r="H19" s="105">
        <f t="shared" si="0"/>
        <v>130</v>
      </c>
      <c r="I19" s="21"/>
      <c r="M19" s="2" t="s">
        <v>13</v>
      </c>
    </row>
    <row r="20" spans="1:19" ht="11.4" x14ac:dyDescent="0.2">
      <c r="A20" s="699">
        <v>10</v>
      </c>
      <c r="B20" s="94" t="s">
        <v>21</v>
      </c>
      <c r="C20" s="1008">
        <v>125</v>
      </c>
      <c r="D20" s="875">
        <v>34</v>
      </c>
      <c r="E20" s="460">
        <v>5</v>
      </c>
      <c r="F20" s="460">
        <v>22</v>
      </c>
      <c r="G20" s="461">
        <v>64</v>
      </c>
      <c r="H20" s="939">
        <f t="shared" si="0"/>
        <v>125</v>
      </c>
      <c r="I20" s="21"/>
    </row>
    <row r="21" spans="1:19" ht="11.4" x14ac:dyDescent="0.2">
      <c r="A21" s="700">
        <v>11</v>
      </c>
      <c r="B21" s="813" t="s">
        <v>22</v>
      </c>
      <c r="C21" s="1596">
        <v>174</v>
      </c>
      <c r="D21" s="875">
        <v>60</v>
      </c>
      <c r="E21" s="460">
        <v>5</v>
      </c>
      <c r="F21" s="460">
        <v>14</v>
      </c>
      <c r="G21" s="461">
        <v>95</v>
      </c>
      <c r="H21" s="105">
        <f t="shared" si="0"/>
        <v>174</v>
      </c>
      <c r="I21" s="21"/>
    </row>
    <row r="22" spans="1:19" ht="11.4" x14ac:dyDescent="0.2">
      <c r="A22" s="699">
        <v>12</v>
      </c>
      <c r="B22" s="94" t="s">
        <v>23</v>
      </c>
      <c r="C22" s="1596">
        <v>202</v>
      </c>
      <c r="D22" s="875">
        <v>72</v>
      </c>
      <c r="E22" s="460">
        <v>22</v>
      </c>
      <c r="F22" s="460">
        <v>18</v>
      </c>
      <c r="G22" s="461">
        <v>90</v>
      </c>
      <c r="H22" s="105">
        <f t="shared" si="0"/>
        <v>202</v>
      </c>
      <c r="I22" s="21"/>
      <c r="L22" s="2" t="s">
        <v>13</v>
      </c>
      <c r="S22" s="2" t="s">
        <v>13</v>
      </c>
    </row>
    <row r="23" spans="1:19" ht="11.4" x14ac:dyDescent="0.2">
      <c r="A23" s="700">
        <v>13</v>
      </c>
      <c r="B23" s="813" t="s">
        <v>24</v>
      </c>
      <c r="C23" s="1596">
        <v>147</v>
      </c>
      <c r="D23" s="875">
        <v>25</v>
      </c>
      <c r="E23" s="460">
        <v>6</v>
      </c>
      <c r="F23" s="460">
        <v>8</v>
      </c>
      <c r="G23" s="461">
        <v>108</v>
      </c>
      <c r="H23" s="105">
        <f t="shared" si="0"/>
        <v>147</v>
      </c>
      <c r="I23" s="21"/>
    </row>
    <row r="24" spans="1:19" ht="11.4" x14ac:dyDescent="0.2">
      <c r="A24" s="699">
        <v>14</v>
      </c>
      <c r="B24" s="94" t="s">
        <v>25</v>
      </c>
      <c r="C24" s="1596">
        <v>132</v>
      </c>
      <c r="D24" s="875">
        <v>57</v>
      </c>
      <c r="E24" s="460">
        <v>4</v>
      </c>
      <c r="F24" s="460">
        <v>10</v>
      </c>
      <c r="G24" s="461">
        <v>61</v>
      </c>
      <c r="H24" s="105">
        <f t="shared" si="0"/>
        <v>132</v>
      </c>
      <c r="I24" s="21"/>
    </row>
    <row r="25" spans="1:19" thickBot="1" x14ac:dyDescent="0.25">
      <c r="A25" s="701">
        <v>15</v>
      </c>
      <c r="B25" s="814" t="s">
        <v>26</v>
      </c>
      <c r="C25" s="1597">
        <v>192</v>
      </c>
      <c r="D25" s="1012">
        <v>105</v>
      </c>
      <c r="E25" s="1013">
        <v>1</v>
      </c>
      <c r="F25" s="1013">
        <v>17</v>
      </c>
      <c r="G25" s="1014">
        <v>69</v>
      </c>
      <c r="H25" s="106">
        <f t="shared" si="0"/>
        <v>192</v>
      </c>
      <c r="I25" s="21"/>
      <c r="J25" s="2" t="s">
        <v>13</v>
      </c>
    </row>
    <row r="26" spans="1:19" x14ac:dyDescent="0.25">
      <c r="A26" s="702"/>
      <c r="B26" s="707" t="s">
        <v>569</v>
      </c>
      <c r="C26" s="918">
        <f t="shared" ref="C26:H26" si="1">SUM(C11:C25)</f>
        <v>1788</v>
      </c>
      <c r="D26" s="591">
        <f t="shared" si="1"/>
        <v>626</v>
      </c>
      <c r="E26" s="591">
        <f t="shared" si="1"/>
        <v>63</v>
      </c>
      <c r="F26" s="591">
        <f t="shared" si="1"/>
        <v>205</v>
      </c>
      <c r="G26" s="591">
        <f t="shared" si="1"/>
        <v>895</v>
      </c>
      <c r="H26" s="369">
        <f t="shared" si="1"/>
        <v>1789</v>
      </c>
      <c r="I26" s="21"/>
    </row>
    <row r="27" spans="1:19" ht="11.4" x14ac:dyDescent="0.2">
      <c r="A27" s="254"/>
      <c r="B27" s="708" t="s">
        <v>482</v>
      </c>
      <c r="C27" s="704">
        <v>1718</v>
      </c>
      <c r="D27" s="460">
        <v>544</v>
      </c>
      <c r="E27" s="460">
        <v>69</v>
      </c>
      <c r="F27" s="460">
        <v>235</v>
      </c>
      <c r="G27" s="460">
        <v>870</v>
      </c>
      <c r="H27" s="461">
        <v>1718</v>
      </c>
      <c r="I27" s="21"/>
    </row>
    <row r="28" spans="1:19" ht="11.4" x14ac:dyDescent="0.2">
      <c r="A28" s="254"/>
      <c r="B28" s="708" t="s">
        <v>102</v>
      </c>
      <c r="C28" s="704">
        <v>1647</v>
      </c>
      <c r="D28" s="460">
        <v>545</v>
      </c>
      <c r="E28" s="460">
        <v>70</v>
      </c>
      <c r="F28" s="460">
        <v>223</v>
      </c>
      <c r="G28" s="460">
        <v>809</v>
      </c>
      <c r="H28" s="461">
        <v>1647</v>
      </c>
      <c r="I28" s="21"/>
    </row>
    <row r="29" spans="1:19" ht="11.4" x14ac:dyDescent="0.2">
      <c r="A29" s="254"/>
      <c r="B29" s="708" t="s">
        <v>103</v>
      </c>
      <c r="C29" s="704">
        <v>1600</v>
      </c>
      <c r="D29" s="460">
        <v>514</v>
      </c>
      <c r="E29" s="460">
        <v>58</v>
      </c>
      <c r="F29" s="460">
        <v>231</v>
      </c>
      <c r="G29" s="460">
        <v>798</v>
      </c>
      <c r="H29" s="461">
        <v>1601</v>
      </c>
      <c r="I29" s="21"/>
    </row>
    <row r="30" spans="1:19" ht="11.4" x14ac:dyDescent="0.2">
      <c r="A30" s="254"/>
      <c r="B30" s="708" t="s">
        <v>104</v>
      </c>
      <c r="C30" s="704">
        <v>1542</v>
      </c>
      <c r="D30" s="460">
        <v>482</v>
      </c>
      <c r="E30" s="460">
        <v>43</v>
      </c>
      <c r="F30" s="460">
        <v>245</v>
      </c>
      <c r="G30" s="460">
        <v>758</v>
      </c>
      <c r="H30" s="461">
        <v>1528</v>
      </c>
      <c r="I30" s="21"/>
    </row>
    <row r="31" spans="1:19" ht="11.4" x14ac:dyDescent="0.2">
      <c r="A31" s="254"/>
      <c r="B31" s="708" t="s">
        <v>105</v>
      </c>
      <c r="C31" s="704">
        <v>1531</v>
      </c>
      <c r="D31" s="460">
        <v>482</v>
      </c>
      <c r="E31" s="460">
        <v>41</v>
      </c>
      <c r="F31" s="460">
        <v>247</v>
      </c>
      <c r="G31" s="460">
        <v>758</v>
      </c>
      <c r="H31" s="461">
        <v>1528</v>
      </c>
      <c r="I31" s="21"/>
    </row>
    <row r="32" spans="1:19" ht="11.4" x14ac:dyDescent="0.2">
      <c r="A32" s="254"/>
      <c r="B32" s="708" t="s">
        <v>106</v>
      </c>
      <c r="C32" s="704">
        <v>1449</v>
      </c>
      <c r="D32" s="460">
        <v>447</v>
      </c>
      <c r="E32" s="460">
        <v>50</v>
      </c>
      <c r="F32" s="460">
        <v>228</v>
      </c>
      <c r="G32" s="460">
        <v>724</v>
      </c>
      <c r="H32" s="461">
        <v>1449</v>
      </c>
      <c r="I32" s="21"/>
    </row>
    <row r="33" spans="1:9" ht="11.4" x14ac:dyDescent="0.2">
      <c r="A33" s="254"/>
      <c r="B33" s="708" t="s">
        <v>107</v>
      </c>
      <c r="C33" s="704">
        <v>1441</v>
      </c>
      <c r="D33" s="460">
        <v>486</v>
      </c>
      <c r="E33" s="460">
        <v>59</v>
      </c>
      <c r="F33" s="460">
        <v>216</v>
      </c>
      <c r="G33" s="460">
        <v>682</v>
      </c>
      <c r="H33" s="461">
        <v>1443</v>
      </c>
      <c r="I33" s="21"/>
    </row>
    <row r="34" spans="1:9" ht="11.4" x14ac:dyDescent="0.2">
      <c r="A34" s="254"/>
      <c r="B34" s="708" t="s">
        <v>108</v>
      </c>
      <c r="C34" s="704">
        <v>1399</v>
      </c>
      <c r="D34" s="460">
        <v>416</v>
      </c>
      <c r="E34" s="460">
        <v>51</v>
      </c>
      <c r="F34" s="460">
        <v>240</v>
      </c>
      <c r="G34" s="460">
        <v>692</v>
      </c>
      <c r="H34" s="461">
        <v>1399</v>
      </c>
      <c r="I34" s="21"/>
    </row>
    <row r="35" spans="1:9" ht="11.4" x14ac:dyDescent="0.2">
      <c r="A35" s="254"/>
      <c r="B35" s="708" t="s">
        <v>109</v>
      </c>
      <c r="C35" s="704">
        <v>1344</v>
      </c>
      <c r="D35" s="460">
        <v>366</v>
      </c>
      <c r="E35" s="460">
        <v>54</v>
      </c>
      <c r="F35" s="460">
        <v>240</v>
      </c>
      <c r="G35" s="460">
        <v>684</v>
      </c>
      <c r="H35" s="461">
        <v>1344</v>
      </c>
      <c r="I35" s="21"/>
    </row>
    <row r="36" spans="1:9" thickBot="1" x14ac:dyDescent="0.25">
      <c r="A36" s="92"/>
      <c r="B36" s="709" t="s">
        <v>110</v>
      </c>
      <c r="C36" s="705">
        <v>1206</v>
      </c>
      <c r="D36" s="368">
        <v>295</v>
      </c>
      <c r="E36" s="368">
        <v>52</v>
      </c>
      <c r="F36" s="368">
        <v>210</v>
      </c>
      <c r="G36" s="368">
        <v>649</v>
      </c>
      <c r="H36" s="370">
        <v>1206</v>
      </c>
      <c r="I36" s="21"/>
    </row>
    <row r="37" spans="1:9" x14ac:dyDescent="0.25">
      <c r="A37" s="1" t="s">
        <v>426</v>
      </c>
    </row>
  </sheetData>
  <mergeCells count="1">
    <mergeCell ref="D9:H9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2">
    <tabColor rgb="FFFF0000"/>
  </sheetPr>
  <dimension ref="A1:U161"/>
  <sheetViews>
    <sheetView showGridLines="0" zoomScaleNormal="100" workbookViewId="0">
      <selection activeCell="T22" sqref="T22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9" style="2" customWidth="1"/>
    <col min="4" max="4" width="8.33203125" style="2" customWidth="1"/>
    <col min="5" max="5" width="10.44140625" style="2" customWidth="1"/>
    <col min="6" max="6" width="10.33203125" style="2" customWidth="1"/>
    <col min="7" max="8" width="11" style="2" customWidth="1"/>
    <col min="9" max="9" width="6.44140625" style="2" customWidth="1"/>
    <col min="10" max="10" width="7.109375" style="2" customWidth="1"/>
    <col min="11" max="11" width="6.109375" style="5" bestFit="1" customWidth="1"/>
    <col min="12" max="12" width="22" style="2" bestFit="1" customWidth="1"/>
    <col min="13" max="13" width="7.6640625" style="2" customWidth="1"/>
    <col min="14" max="17" width="7.5546875" style="2" customWidth="1"/>
    <col min="18" max="18" width="7.88671875" style="2" customWidth="1"/>
    <col min="19" max="19" width="11.44140625" style="2" customWidth="1"/>
    <col min="20" max="16384" width="11.44140625" style="2"/>
  </cols>
  <sheetData>
    <row r="1" spans="1:21" x14ac:dyDescent="0.2">
      <c r="A1" s="85" t="s">
        <v>100</v>
      </c>
      <c r="B1" s="85"/>
    </row>
    <row r="2" spans="1:21" x14ac:dyDescent="0.2">
      <c r="A2" s="1" t="s">
        <v>0</v>
      </c>
      <c r="K2" s="1" t="s">
        <v>0</v>
      </c>
    </row>
    <row r="3" spans="1:21" x14ac:dyDescent="0.2">
      <c r="A3" s="1"/>
      <c r="K3" s="1"/>
    </row>
    <row r="4" spans="1:21" x14ac:dyDescent="0.2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21" x14ac:dyDescent="0.2">
      <c r="A5" s="1" t="str">
        <f>K8</f>
        <v>Tabell 3 -14 - A2 -  Eldresentre - brukere pr. 31.12.</v>
      </c>
      <c r="K5" s="1"/>
    </row>
    <row r="6" spans="1:21" x14ac:dyDescent="0.2">
      <c r="A6" s="1"/>
      <c r="K6" s="1"/>
    </row>
    <row r="7" spans="1:21" x14ac:dyDescent="0.2">
      <c r="K7" s="86"/>
    </row>
    <row r="8" spans="1:21" s="7" customFormat="1" ht="13.8" thickBot="1" x14ac:dyDescent="0.3">
      <c r="A8" s="6" t="s">
        <v>427</v>
      </c>
      <c r="K8" s="6" t="s">
        <v>428</v>
      </c>
    </row>
    <row r="9" spans="1:21" s="10" customFormat="1" ht="12.6" thickBot="1" x14ac:dyDescent="0.3">
      <c r="A9" s="8"/>
      <c r="B9" s="9"/>
      <c r="C9" s="1724" t="s">
        <v>315</v>
      </c>
      <c r="D9" s="1724"/>
      <c r="E9" s="1724" t="s">
        <v>429</v>
      </c>
      <c r="F9" s="1724"/>
      <c r="G9" s="1726"/>
      <c r="H9" s="774"/>
      <c r="I9" s="35"/>
      <c r="K9" s="8"/>
      <c r="L9" s="9"/>
      <c r="M9" s="1724" t="s">
        <v>430</v>
      </c>
      <c r="N9" s="1724"/>
      <c r="O9" s="1724"/>
      <c r="P9" s="1724"/>
      <c r="Q9" s="1724"/>
      <c r="R9" s="1724"/>
    </row>
    <row r="10" spans="1:21" s="10" customFormat="1" ht="24.6" thickBot="1" x14ac:dyDescent="0.3">
      <c r="A10" s="12" t="s">
        <v>51</v>
      </c>
      <c r="B10" s="13" t="s">
        <v>5</v>
      </c>
      <c r="C10" s="12" t="s">
        <v>431</v>
      </c>
      <c r="D10" s="101" t="s">
        <v>432</v>
      </c>
      <c r="E10" s="32" t="s">
        <v>431</v>
      </c>
      <c r="F10" s="33" t="s">
        <v>432</v>
      </c>
      <c r="G10" s="31" t="s">
        <v>433</v>
      </c>
      <c r="H10" s="941" t="s">
        <v>434</v>
      </c>
      <c r="I10" s="35"/>
      <c r="K10" s="12" t="s">
        <v>51</v>
      </c>
      <c r="L10" s="13" t="s">
        <v>5</v>
      </c>
      <c r="M10" s="32" t="s">
        <v>435</v>
      </c>
      <c r="N10" s="33" t="s">
        <v>436</v>
      </c>
      <c r="O10" s="32" t="s">
        <v>437</v>
      </c>
      <c r="P10" s="33" t="s">
        <v>438</v>
      </c>
      <c r="Q10" s="32" t="s">
        <v>439</v>
      </c>
      <c r="R10" s="31" t="s">
        <v>440</v>
      </c>
      <c r="T10" s="486"/>
      <c r="U10" s="486"/>
    </row>
    <row r="11" spans="1:21" ht="13.2" x14ac:dyDescent="0.25">
      <c r="A11" s="16">
        <v>1</v>
      </c>
      <c r="B11" s="17" t="s">
        <v>11</v>
      </c>
      <c r="C11" s="1598">
        <v>5</v>
      </c>
      <c r="D11" s="1599">
        <v>16</v>
      </c>
      <c r="E11" s="1599">
        <v>5</v>
      </c>
      <c r="F11" s="1599">
        <v>4</v>
      </c>
      <c r="G11" s="1599">
        <f t="shared" ref="G11:G25" si="0">SUM(E11:F11)</f>
        <v>9</v>
      </c>
      <c r="H11" s="1600">
        <v>5</v>
      </c>
      <c r="I11" s="35"/>
      <c r="J11" s="10"/>
      <c r="K11" s="16">
        <v>1</v>
      </c>
      <c r="L11" s="17" t="s">
        <v>11</v>
      </c>
      <c r="M11" s="1015" t="s">
        <v>441</v>
      </c>
      <c r="N11" s="1016">
        <v>0</v>
      </c>
      <c r="O11" s="1016">
        <v>0</v>
      </c>
      <c r="P11" s="1016">
        <v>0</v>
      </c>
      <c r="Q11" s="1016">
        <v>0</v>
      </c>
      <c r="R11" s="464">
        <v>0</v>
      </c>
      <c r="S11" s="21"/>
      <c r="T11" s="486"/>
      <c r="U11" s="486"/>
    </row>
    <row r="12" spans="1:21" ht="13.2" x14ac:dyDescent="0.25">
      <c r="A12" s="22">
        <v>2</v>
      </c>
      <c r="B12" s="23" t="s">
        <v>12</v>
      </c>
      <c r="C12" s="1601">
        <v>9</v>
      </c>
      <c r="D12" s="548">
        <v>50</v>
      </c>
      <c r="E12" s="548">
        <v>7.9</v>
      </c>
      <c r="F12" s="548">
        <v>3.3</v>
      </c>
      <c r="G12" s="548">
        <f t="shared" si="0"/>
        <v>11.2</v>
      </c>
      <c r="H12" s="1602">
        <v>9</v>
      </c>
      <c r="I12" s="35"/>
      <c r="J12" s="10"/>
      <c r="K12" s="22">
        <v>2</v>
      </c>
      <c r="L12" s="23" t="s">
        <v>12</v>
      </c>
      <c r="M12" s="465" t="s">
        <v>442</v>
      </c>
      <c r="N12" s="463" t="s">
        <v>442</v>
      </c>
      <c r="O12" s="463">
        <v>0</v>
      </c>
      <c r="P12" s="463">
        <v>0</v>
      </c>
      <c r="Q12" s="463">
        <v>0</v>
      </c>
      <c r="R12" s="466">
        <v>0</v>
      </c>
      <c r="S12" s="21"/>
      <c r="T12" s="486"/>
      <c r="U12" s="486"/>
    </row>
    <row r="13" spans="1:21" ht="13.2" x14ac:dyDescent="0.25">
      <c r="A13" s="22">
        <v>3</v>
      </c>
      <c r="B13" s="23" t="s">
        <v>14</v>
      </c>
      <c r="C13" s="1601">
        <v>8</v>
      </c>
      <c r="D13" s="548">
        <v>15</v>
      </c>
      <c r="E13" s="548">
        <v>6</v>
      </c>
      <c r="F13" s="548">
        <v>4</v>
      </c>
      <c r="G13" s="548">
        <f t="shared" si="0"/>
        <v>10</v>
      </c>
      <c r="H13" s="1602">
        <v>8</v>
      </c>
      <c r="I13" s="35"/>
      <c r="J13" s="10"/>
      <c r="K13" s="22">
        <v>3</v>
      </c>
      <c r="L13" s="23" t="s">
        <v>14</v>
      </c>
      <c r="M13" s="465" t="s">
        <v>441</v>
      </c>
      <c r="N13" s="463">
        <v>0</v>
      </c>
      <c r="O13" s="463">
        <v>0</v>
      </c>
      <c r="P13" s="463">
        <v>0</v>
      </c>
      <c r="Q13" s="463">
        <v>0</v>
      </c>
      <c r="R13" s="466">
        <v>0</v>
      </c>
      <c r="S13" s="21"/>
      <c r="T13" s="486"/>
      <c r="U13" s="486"/>
    </row>
    <row r="14" spans="1:21" ht="13.2" x14ac:dyDescent="0.25">
      <c r="A14" s="22">
        <v>4</v>
      </c>
      <c r="B14" s="23" t="s">
        <v>15</v>
      </c>
      <c r="C14" s="1601">
        <v>5</v>
      </c>
      <c r="D14" s="548">
        <v>40</v>
      </c>
      <c r="E14" s="548">
        <v>4.3</v>
      </c>
      <c r="F14" s="548">
        <v>3.5</v>
      </c>
      <c r="G14" s="548">
        <f t="shared" si="0"/>
        <v>7.8</v>
      </c>
      <c r="H14" s="1602">
        <v>0</v>
      </c>
      <c r="I14" s="35"/>
      <c r="J14" s="10"/>
      <c r="K14" s="22">
        <v>4</v>
      </c>
      <c r="L14" s="23" t="s">
        <v>15</v>
      </c>
      <c r="M14" s="465" t="s">
        <v>442</v>
      </c>
      <c r="N14" s="463">
        <v>0</v>
      </c>
      <c r="O14" s="463">
        <v>0</v>
      </c>
      <c r="P14" s="463">
        <v>0</v>
      </c>
      <c r="Q14" s="463">
        <v>0</v>
      </c>
      <c r="R14" s="466">
        <v>0</v>
      </c>
      <c r="S14" s="21"/>
      <c r="T14" s="486"/>
      <c r="U14" s="486"/>
    </row>
    <row r="15" spans="1:21" ht="13.2" x14ac:dyDescent="0.25">
      <c r="A15" s="22">
        <v>5</v>
      </c>
      <c r="B15" s="23" t="s">
        <v>16</v>
      </c>
      <c r="C15" s="1601">
        <v>9</v>
      </c>
      <c r="D15" s="548">
        <v>89</v>
      </c>
      <c r="E15" s="548">
        <v>9</v>
      </c>
      <c r="F15" s="548">
        <v>0</v>
      </c>
      <c r="G15" s="548">
        <f t="shared" si="0"/>
        <v>9</v>
      </c>
      <c r="H15" s="1602">
        <v>9</v>
      </c>
      <c r="I15" s="35"/>
      <c r="J15" s="10"/>
      <c r="K15" s="22">
        <v>5</v>
      </c>
      <c r="L15" s="23" t="s">
        <v>16</v>
      </c>
      <c r="M15" s="465">
        <v>0</v>
      </c>
      <c r="N15" s="463">
        <v>0</v>
      </c>
      <c r="O15" s="463" t="s">
        <v>442</v>
      </c>
      <c r="P15" s="463">
        <v>0</v>
      </c>
      <c r="Q15" s="463">
        <v>0</v>
      </c>
      <c r="R15" s="466">
        <v>0</v>
      </c>
      <c r="S15" s="21"/>
      <c r="T15" s="486"/>
      <c r="U15" s="486"/>
    </row>
    <row r="16" spans="1:21" ht="13.2" x14ac:dyDescent="0.25">
      <c r="A16" s="24">
        <v>6</v>
      </c>
      <c r="B16" s="25" t="s">
        <v>17</v>
      </c>
      <c r="C16" s="1601">
        <v>2</v>
      </c>
      <c r="D16" s="548">
        <v>28</v>
      </c>
      <c r="E16" s="548">
        <v>2</v>
      </c>
      <c r="F16" s="548">
        <v>1.8</v>
      </c>
      <c r="G16" s="548">
        <f t="shared" si="0"/>
        <v>3.8</v>
      </c>
      <c r="H16" s="1602">
        <v>2</v>
      </c>
      <c r="I16" s="35"/>
      <c r="J16" s="10"/>
      <c r="K16" s="24">
        <v>6</v>
      </c>
      <c r="L16" s="25" t="s">
        <v>17</v>
      </c>
      <c r="M16" s="465">
        <v>0</v>
      </c>
      <c r="N16" s="463">
        <v>0</v>
      </c>
      <c r="O16" s="463">
        <v>0</v>
      </c>
      <c r="P16" s="463">
        <v>0</v>
      </c>
      <c r="Q16" s="463">
        <v>0</v>
      </c>
      <c r="R16" s="466">
        <v>0</v>
      </c>
      <c r="S16" s="21"/>
      <c r="T16" s="486"/>
      <c r="U16" s="486"/>
    </row>
    <row r="17" spans="1:21" ht="13.2" x14ac:dyDescent="0.25">
      <c r="A17" s="24">
        <v>7</v>
      </c>
      <c r="B17" s="25" t="s">
        <v>18</v>
      </c>
      <c r="C17" s="1601">
        <v>8</v>
      </c>
      <c r="D17" s="548">
        <v>137</v>
      </c>
      <c r="E17" s="548">
        <v>9.8000000000000007</v>
      </c>
      <c r="F17" s="548">
        <v>5.5</v>
      </c>
      <c r="G17" s="548">
        <f t="shared" si="0"/>
        <v>15.3</v>
      </c>
      <c r="H17" s="1602">
        <v>9.8000000000000007</v>
      </c>
      <c r="I17" s="35"/>
      <c r="J17" s="10"/>
      <c r="K17" s="24">
        <v>7</v>
      </c>
      <c r="L17" s="25" t="s">
        <v>18</v>
      </c>
      <c r="M17" s="465" t="s">
        <v>445</v>
      </c>
      <c r="N17" s="463" t="s">
        <v>445</v>
      </c>
      <c r="O17" s="463" t="s">
        <v>645</v>
      </c>
      <c r="P17" s="463">
        <v>0</v>
      </c>
      <c r="Q17" s="463">
        <v>0</v>
      </c>
      <c r="R17" s="466">
        <v>0</v>
      </c>
      <c r="S17" s="21"/>
      <c r="T17" s="486"/>
      <c r="U17" s="486"/>
    </row>
    <row r="18" spans="1:21" ht="13.2" x14ac:dyDescent="0.25">
      <c r="A18" s="22">
        <v>8</v>
      </c>
      <c r="B18" s="23" t="s">
        <v>19</v>
      </c>
      <c r="C18" s="1601">
        <v>12</v>
      </c>
      <c r="D18" s="548">
        <v>109</v>
      </c>
      <c r="E18" s="548">
        <v>11.5</v>
      </c>
      <c r="F18" s="548">
        <v>9.6999999999999993</v>
      </c>
      <c r="G18" s="548">
        <f t="shared" si="0"/>
        <v>21.2</v>
      </c>
      <c r="H18" s="1602">
        <v>11.5</v>
      </c>
      <c r="I18" s="35"/>
      <c r="J18" s="10"/>
      <c r="K18" s="22">
        <v>8</v>
      </c>
      <c r="L18" s="23" t="s">
        <v>19</v>
      </c>
      <c r="M18" s="465" t="s">
        <v>646</v>
      </c>
      <c r="N18" s="463" t="s">
        <v>646</v>
      </c>
      <c r="O18" s="463" t="s">
        <v>444</v>
      </c>
      <c r="P18" s="463" t="s">
        <v>444</v>
      </c>
      <c r="Q18" s="463">
        <v>0</v>
      </c>
      <c r="R18" s="466">
        <v>0</v>
      </c>
      <c r="S18" s="21"/>
      <c r="T18" s="486"/>
      <c r="U18" s="486"/>
    </row>
    <row r="19" spans="1:21" ht="13.2" x14ac:dyDescent="0.25">
      <c r="A19" s="22">
        <v>9</v>
      </c>
      <c r="B19" s="23" t="s">
        <v>20</v>
      </c>
      <c r="C19" s="1601">
        <v>2</v>
      </c>
      <c r="D19" s="548">
        <v>8</v>
      </c>
      <c r="E19" s="548">
        <v>2</v>
      </c>
      <c r="F19" s="548">
        <v>0</v>
      </c>
      <c r="G19" s="548">
        <f t="shared" si="0"/>
        <v>2</v>
      </c>
      <c r="H19" s="1602">
        <v>2</v>
      </c>
      <c r="I19" s="35"/>
      <c r="J19" s="10"/>
      <c r="K19" s="22">
        <v>9</v>
      </c>
      <c r="L19" s="23" t="s">
        <v>20</v>
      </c>
      <c r="M19" s="465" t="s">
        <v>441</v>
      </c>
      <c r="N19" s="463" t="s">
        <v>441</v>
      </c>
      <c r="O19" s="463" t="s">
        <v>441</v>
      </c>
      <c r="P19" s="463" t="s">
        <v>441</v>
      </c>
      <c r="Q19" s="463">
        <v>0</v>
      </c>
      <c r="R19" s="466">
        <v>0</v>
      </c>
      <c r="S19" s="311"/>
      <c r="T19" s="486"/>
      <c r="U19" s="486"/>
    </row>
    <row r="20" spans="1:21" ht="13.2" x14ac:dyDescent="0.25">
      <c r="A20" s="22">
        <v>10</v>
      </c>
      <c r="B20" s="23" t="s">
        <v>21</v>
      </c>
      <c r="C20" s="1601">
        <v>2</v>
      </c>
      <c r="D20" s="548">
        <v>27</v>
      </c>
      <c r="E20" s="548">
        <v>1.3</v>
      </c>
      <c r="F20" s="548">
        <v>3</v>
      </c>
      <c r="G20" s="548">
        <f t="shared" si="0"/>
        <v>4.3</v>
      </c>
      <c r="H20" s="1602">
        <v>1.3</v>
      </c>
      <c r="I20" s="35"/>
      <c r="J20" s="10"/>
      <c r="K20" s="22">
        <v>10</v>
      </c>
      <c r="L20" s="23" t="s">
        <v>21</v>
      </c>
      <c r="M20" s="465" t="s">
        <v>442</v>
      </c>
      <c r="N20" s="463">
        <v>0</v>
      </c>
      <c r="O20" s="463">
        <v>0</v>
      </c>
      <c r="P20" s="463">
        <v>0</v>
      </c>
      <c r="Q20" s="463">
        <v>0</v>
      </c>
      <c r="R20" s="466">
        <v>0</v>
      </c>
      <c r="S20" s="21" t="s">
        <v>13</v>
      </c>
      <c r="T20" s="486"/>
      <c r="U20" s="486"/>
    </row>
    <row r="21" spans="1:21" ht="13.2" x14ac:dyDescent="0.25">
      <c r="A21" s="24">
        <v>11</v>
      </c>
      <c r="B21" s="25" t="s">
        <v>22</v>
      </c>
      <c r="C21" s="1601">
        <v>5</v>
      </c>
      <c r="D21" s="548">
        <v>45</v>
      </c>
      <c r="E21" s="548">
        <v>5</v>
      </c>
      <c r="F21" s="548">
        <v>0</v>
      </c>
      <c r="G21" s="548">
        <f t="shared" si="0"/>
        <v>5</v>
      </c>
      <c r="H21" s="1602">
        <v>5</v>
      </c>
      <c r="I21" s="35"/>
      <c r="J21" s="10"/>
      <c r="K21" s="24">
        <v>11</v>
      </c>
      <c r="L21" s="25" t="s">
        <v>22</v>
      </c>
      <c r="M21" s="465" t="s">
        <v>443</v>
      </c>
      <c r="N21" s="463" t="s">
        <v>443</v>
      </c>
      <c r="O21" s="463">
        <v>0</v>
      </c>
      <c r="P21" s="463">
        <v>0</v>
      </c>
      <c r="Q21" s="463">
        <v>0</v>
      </c>
      <c r="R21" s="466">
        <v>0</v>
      </c>
      <c r="S21" s="21"/>
      <c r="T21" s="486"/>
      <c r="U21" s="486"/>
    </row>
    <row r="22" spans="1:21" ht="13.2" x14ac:dyDescent="0.25">
      <c r="A22" s="22">
        <v>12</v>
      </c>
      <c r="B22" s="23" t="s">
        <v>23</v>
      </c>
      <c r="C22" s="1601">
        <v>16</v>
      </c>
      <c r="D22" s="548">
        <v>73</v>
      </c>
      <c r="E22" s="548">
        <v>14.9</v>
      </c>
      <c r="F22" s="548">
        <v>12</v>
      </c>
      <c r="G22" s="548">
        <f t="shared" si="0"/>
        <v>26.9</v>
      </c>
      <c r="H22" s="1602">
        <v>14.9</v>
      </c>
      <c r="I22" s="35"/>
      <c r="J22" s="10"/>
      <c r="K22" s="22">
        <v>12</v>
      </c>
      <c r="L22" s="23" t="s">
        <v>23</v>
      </c>
      <c r="M22" s="465" t="s">
        <v>441</v>
      </c>
      <c r="N22" s="463" t="s">
        <v>441</v>
      </c>
      <c r="O22" s="463" t="s">
        <v>441</v>
      </c>
      <c r="P22" s="463">
        <v>0</v>
      </c>
      <c r="Q22" s="463">
        <v>0</v>
      </c>
      <c r="R22" s="466">
        <v>0</v>
      </c>
      <c r="S22" s="21"/>
      <c r="T22" s="486"/>
      <c r="U22" s="486"/>
    </row>
    <row r="23" spans="1:21" ht="13.2" x14ac:dyDescent="0.25">
      <c r="A23" s="22">
        <v>13</v>
      </c>
      <c r="B23" s="23" t="s">
        <v>24</v>
      </c>
      <c r="C23" s="1601">
        <v>10</v>
      </c>
      <c r="D23" s="548">
        <v>154</v>
      </c>
      <c r="E23" s="548">
        <v>9</v>
      </c>
      <c r="F23" s="548">
        <v>16</v>
      </c>
      <c r="G23" s="548">
        <f t="shared" si="0"/>
        <v>25</v>
      </c>
      <c r="H23" s="1602">
        <v>9</v>
      </c>
      <c r="I23" s="35"/>
      <c r="J23" s="10"/>
      <c r="K23" s="22">
        <v>13</v>
      </c>
      <c r="L23" s="23" t="s">
        <v>24</v>
      </c>
      <c r="M23" s="465" t="s">
        <v>441</v>
      </c>
      <c r="N23" s="463" t="s">
        <v>441</v>
      </c>
      <c r="O23" s="463" t="s">
        <v>441</v>
      </c>
      <c r="P23" s="463" t="s">
        <v>441</v>
      </c>
      <c r="Q23" s="463">
        <v>0</v>
      </c>
      <c r="R23" s="466">
        <v>0</v>
      </c>
      <c r="S23" s="21"/>
      <c r="T23" s="486"/>
      <c r="U23" s="486"/>
    </row>
    <row r="24" spans="1:21" ht="13.2" x14ac:dyDescent="0.25">
      <c r="A24" s="22">
        <v>14</v>
      </c>
      <c r="B24" s="23" t="s">
        <v>25</v>
      </c>
      <c r="C24" s="1601">
        <v>18.3</v>
      </c>
      <c r="D24" s="548">
        <v>250</v>
      </c>
      <c r="E24" s="548">
        <v>17.600000000000001</v>
      </c>
      <c r="F24" s="548">
        <v>0</v>
      </c>
      <c r="G24" s="548">
        <f t="shared" si="0"/>
        <v>17.600000000000001</v>
      </c>
      <c r="H24" s="1602">
        <v>0</v>
      </c>
      <c r="I24" s="35"/>
      <c r="J24" s="10" t="s">
        <v>13</v>
      </c>
      <c r="K24" s="22">
        <v>14</v>
      </c>
      <c r="L24" s="23" t="s">
        <v>25</v>
      </c>
      <c r="M24" s="465">
        <v>0</v>
      </c>
      <c r="N24" s="463" t="s">
        <v>442</v>
      </c>
      <c r="O24" s="463" t="s">
        <v>442</v>
      </c>
      <c r="P24" s="463" t="s">
        <v>442</v>
      </c>
      <c r="Q24" s="463" t="s">
        <v>442</v>
      </c>
      <c r="R24" s="466">
        <v>0</v>
      </c>
      <c r="S24" s="21"/>
      <c r="T24" s="486"/>
      <c r="U24" s="486"/>
    </row>
    <row r="25" spans="1:21" ht="13.8" thickBot="1" x14ac:dyDescent="0.3">
      <c r="A25" s="26">
        <v>15</v>
      </c>
      <c r="B25" s="27" t="s">
        <v>26</v>
      </c>
      <c r="C25" s="1603">
        <v>3</v>
      </c>
      <c r="D25" s="1604">
        <v>22</v>
      </c>
      <c r="E25" s="1604">
        <v>3</v>
      </c>
      <c r="F25" s="1604">
        <v>2</v>
      </c>
      <c r="G25" s="1604">
        <f t="shared" si="0"/>
        <v>5</v>
      </c>
      <c r="H25" s="1605">
        <v>3</v>
      </c>
      <c r="I25" s="35"/>
      <c r="J25" s="10"/>
      <c r="K25" s="26">
        <v>15</v>
      </c>
      <c r="L25" s="27" t="s">
        <v>26</v>
      </c>
      <c r="M25" s="467" t="s">
        <v>441</v>
      </c>
      <c r="N25" s="468">
        <v>0</v>
      </c>
      <c r="O25" s="468">
        <v>0</v>
      </c>
      <c r="P25" s="468">
        <v>0</v>
      </c>
      <c r="Q25" s="468">
        <v>0</v>
      </c>
      <c r="R25" s="469">
        <v>0</v>
      </c>
      <c r="S25" s="21"/>
    </row>
    <row r="26" spans="1:21" s="29" customFormat="1" ht="13.2" x14ac:dyDescent="0.25">
      <c r="A26" s="290"/>
      <c r="B26" s="288" t="s">
        <v>569</v>
      </c>
      <c r="C26" s="591">
        <f t="shared" ref="C26:H26" si="1">SUM(C11:C25)</f>
        <v>114.3</v>
      </c>
      <c r="D26" s="877">
        <f t="shared" si="1"/>
        <v>1063</v>
      </c>
      <c r="E26" s="878">
        <f t="shared" si="1"/>
        <v>108.30000000000001</v>
      </c>
      <c r="F26" s="878">
        <f t="shared" si="1"/>
        <v>64.8</v>
      </c>
      <c r="G26" s="878">
        <f t="shared" si="1"/>
        <v>173.1</v>
      </c>
      <c r="H26" s="940">
        <f t="shared" si="1"/>
        <v>89.5</v>
      </c>
      <c r="I26" s="35"/>
      <c r="J26" s="10"/>
      <c r="K26" s="122"/>
      <c r="L26" s="663" t="s">
        <v>569</v>
      </c>
      <c r="M26" s="879"/>
      <c r="N26" s="880"/>
      <c r="O26" s="880"/>
      <c r="P26" s="880"/>
      <c r="Q26" s="880"/>
      <c r="R26" s="881"/>
      <c r="S26" s="38"/>
    </row>
    <row r="27" spans="1:21" ht="13.2" x14ac:dyDescent="0.25">
      <c r="A27" s="296"/>
      <c r="B27" s="291" t="s">
        <v>482</v>
      </c>
      <c r="C27" s="460">
        <v>133.30000000000001</v>
      </c>
      <c r="D27" s="540">
        <v>1018</v>
      </c>
      <c r="E27" s="548">
        <v>99.4</v>
      </c>
      <c r="F27" s="548">
        <v>80.600000000000009</v>
      </c>
      <c r="G27" s="548">
        <v>180</v>
      </c>
      <c r="H27" s="549">
        <v>101.8</v>
      </c>
      <c r="I27" s="5"/>
      <c r="J27" s="367"/>
      <c r="K27" s="58"/>
      <c r="L27" s="25" t="s">
        <v>482</v>
      </c>
      <c r="M27" s="771"/>
      <c r="N27" s="772"/>
      <c r="O27" s="772"/>
      <c r="P27" s="772"/>
      <c r="Q27" s="772"/>
      <c r="R27" s="773"/>
      <c r="S27" s="21"/>
    </row>
    <row r="28" spans="1:21" ht="13.2" x14ac:dyDescent="0.25">
      <c r="A28" s="296"/>
      <c r="B28" s="291" t="s">
        <v>102</v>
      </c>
      <c r="C28" s="460">
        <v>128.69999999999999</v>
      </c>
      <c r="D28" s="540">
        <v>880</v>
      </c>
      <c r="E28" s="548">
        <v>109.1</v>
      </c>
      <c r="F28" s="548">
        <v>96.92</v>
      </c>
      <c r="G28" s="548">
        <v>206.01999999999998</v>
      </c>
      <c r="H28" s="549">
        <v>113.6</v>
      </c>
      <c r="I28" s="5"/>
      <c r="J28" s="367"/>
      <c r="K28" s="58"/>
      <c r="L28" s="25" t="s">
        <v>102</v>
      </c>
      <c r="M28" s="771"/>
      <c r="N28" s="772"/>
      <c r="O28" s="772"/>
      <c r="P28" s="772"/>
      <c r="Q28" s="772"/>
      <c r="R28" s="773"/>
      <c r="S28" s="21"/>
    </row>
    <row r="29" spans="1:21" ht="13.2" x14ac:dyDescent="0.25">
      <c r="A29" s="296"/>
      <c r="B29" s="291" t="s">
        <v>103</v>
      </c>
      <c r="C29" s="460">
        <v>134.6</v>
      </c>
      <c r="D29" s="540">
        <v>1079</v>
      </c>
      <c r="E29" s="548">
        <v>119.89999999999999</v>
      </c>
      <c r="F29" s="548">
        <v>66.38</v>
      </c>
      <c r="G29" s="548">
        <v>186.28</v>
      </c>
      <c r="H29" s="549">
        <v>97.85</v>
      </c>
      <c r="I29" s="5"/>
      <c r="J29" s="367"/>
      <c r="K29" s="58"/>
      <c r="L29" s="25" t="s">
        <v>103</v>
      </c>
      <c r="M29" s="771"/>
      <c r="N29" s="772"/>
      <c r="O29" s="772"/>
      <c r="P29" s="772"/>
      <c r="Q29" s="772"/>
      <c r="R29" s="773"/>
      <c r="S29" s="21"/>
    </row>
    <row r="30" spans="1:21" ht="13.2" x14ac:dyDescent="0.25">
      <c r="A30" s="296"/>
      <c r="B30" s="291" t="s">
        <v>104</v>
      </c>
      <c r="C30" s="460">
        <v>129.6</v>
      </c>
      <c r="D30" s="540">
        <v>1191</v>
      </c>
      <c r="E30" s="548">
        <v>117.5</v>
      </c>
      <c r="F30" s="548">
        <v>92.149999999999991</v>
      </c>
      <c r="G30" s="548">
        <v>209.64999999999998</v>
      </c>
      <c r="H30" s="549">
        <v>129.75</v>
      </c>
      <c r="I30" s="5"/>
      <c r="J30" s="367"/>
      <c r="K30" s="58"/>
      <c r="L30" s="25" t="s">
        <v>104</v>
      </c>
      <c r="M30" s="771"/>
      <c r="N30" s="772"/>
      <c r="O30" s="772"/>
      <c r="P30" s="772"/>
      <c r="Q30" s="772"/>
      <c r="R30" s="773"/>
      <c r="S30" s="21"/>
    </row>
    <row r="31" spans="1:21" ht="13.2" x14ac:dyDescent="0.25">
      <c r="A31" s="296"/>
      <c r="B31" s="291" t="s">
        <v>105</v>
      </c>
      <c r="C31" s="460">
        <v>149.6</v>
      </c>
      <c r="D31" s="540">
        <v>1411</v>
      </c>
      <c r="E31" s="548">
        <v>129.89999999999998</v>
      </c>
      <c r="F31" s="548">
        <v>148.88999999999999</v>
      </c>
      <c r="G31" s="548">
        <v>278.78999999999996</v>
      </c>
      <c r="H31" s="549">
        <v>116.95</v>
      </c>
      <c r="I31" s="5"/>
      <c r="J31" s="367"/>
      <c r="K31" s="58"/>
      <c r="L31" s="25" t="s">
        <v>105</v>
      </c>
      <c r="M31" s="771"/>
      <c r="N31" s="772"/>
      <c r="O31" s="772"/>
      <c r="P31" s="772"/>
      <c r="Q31" s="772"/>
      <c r="R31" s="773"/>
      <c r="S31" s="21"/>
    </row>
    <row r="32" spans="1:21" ht="13.2" x14ac:dyDescent="0.25">
      <c r="A32" s="296"/>
      <c r="B32" s="291" t="s">
        <v>106</v>
      </c>
      <c r="C32" s="460">
        <v>156.04</v>
      </c>
      <c r="D32" s="540">
        <v>2365</v>
      </c>
      <c r="E32" s="548">
        <v>122.55</v>
      </c>
      <c r="F32" s="548">
        <v>129.85000000000002</v>
      </c>
      <c r="G32" s="548">
        <v>252.4</v>
      </c>
      <c r="H32" s="549">
        <v>106.6</v>
      </c>
      <c r="I32" s="5"/>
      <c r="J32" s="367"/>
      <c r="K32" s="58"/>
      <c r="L32" s="25" t="s">
        <v>106</v>
      </c>
      <c r="M32" s="771"/>
      <c r="N32" s="772"/>
      <c r="O32" s="772"/>
      <c r="P32" s="772"/>
      <c r="Q32" s="772"/>
      <c r="R32" s="773"/>
      <c r="S32" s="21"/>
    </row>
    <row r="33" spans="1:19" ht="13.2" x14ac:dyDescent="0.25">
      <c r="A33" s="296"/>
      <c r="B33" s="291" t="s">
        <v>107</v>
      </c>
      <c r="C33" s="460">
        <v>146.30000000000001</v>
      </c>
      <c r="D33" s="540">
        <v>1751</v>
      </c>
      <c r="E33" s="548">
        <v>119.64999999999999</v>
      </c>
      <c r="F33" s="548">
        <v>143.79</v>
      </c>
      <c r="G33" s="548">
        <v>263.44000000000005</v>
      </c>
      <c r="H33" s="549">
        <v>141.6</v>
      </c>
      <c r="I33" s="5"/>
      <c r="J33" s="367"/>
      <c r="K33" s="57"/>
      <c r="L33" s="23" t="s">
        <v>107</v>
      </c>
      <c r="M33" s="465"/>
      <c r="N33" s="463"/>
      <c r="O33" s="463"/>
      <c r="P33" s="463"/>
      <c r="Q33" s="463"/>
      <c r="R33" s="466"/>
      <c r="S33" s="21"/>
    </row>
    <row r="34" spans="1:19" ht="13.2" x14ac:dyDescent="0.25">
      <c r="A34" s="296"/>
      <c r="B34" s="291" t="s">
        <v>108</v>
      </c>
      <c r="C34" s="460">
        <v>154</v>
      </c>
      <c r="D34" s="540">
        <v>1851</v>
      </c>
      <c r="E34" s="548">
        <v>119.49999999999999</v>
      </c>
      <c r="F34" s="548">
        <v>162.35</v>
      </c>
      <c r="G34" s="548">
        <v>281.85000000000002</v>
      </c>
      <c r="H34" s="549">
        <v>130.9</v>
      </c>
      <c r="I34" s="5"/>
      <c r="J34" s="367"/>
      <c r="K34" s="57"/>
      <c r="L34" s="23" t="s">
        <v>108</v>
      </c>
      <c r="M34" s="465"/>
      <c r="N34" s="463"/>
      <c r="O34" s="463"/>
      <c r="P34" s="463"/>
      <c r="Q34" s="463"/>
      <c r="R34" s="466"/>
      <c r="S34" s="21"/>
    </row>
    <row r="35" spans="1:19" ht="13.2" x14ac:dyDescent="0.25">
      <c r="A35" s="115"/>
      <c r="B35" s="259" t="s">
        <v>109</v>
      </c>
      <c r="C35" s="104">
        <v>153</v>
      </c>
      <c r="D35" s="257">
        <v>1754</v>
      </c>
      <c r="E35" s="522">
        <v>122.28999999999999</v>
      </c>
      <c r="F35" s="522">
        <v>147.38</v>
      </c>
      <c r="G35" s="522">
        <v>269.66999999999996</v>
      </c>
      <c r="H35" s="523">
        <v>112.8</v>
      </c>
      <c r="I35" s="5"/>
      <c r="J35" s="367"/>
      <c r="K35" s="57"/>
      <c r="L35" s="23" t="s">
        <v>109</v>
      </c>
      <c r="M35" s="465"/>
      <c r="N35" s="463"/>
      <c r="O35" s="463"/>
      <c r="P35" s="463"/>
      <c r="Q35" s="463"/>
      <c r="R35" s="466"/>
      <c r="S35" s="21"/>
    </row>
    <row r="36" spans="1:19" ht="13.8" thickBot="1" x14ac:dyDescent="0.3">
      <c r="A36" s="116"/>
      <c r="B36" s="289" t="s">
        <v>110</v>
      </c>
      <c r="C36" s="368">
        <v>141</v>
      </c>
      <c r="D36" s="258">
        <v>1863</v>
      </c>
      <c r="E36" s="525">
        <v>116.53</v>
      </c>
      <c r="F36" s="525">
        <v>207.6</v>
      </c>
      <c r="G36" s="525">
        <v>324.13</v>
      </c>
      <c r="H36" s="526">
        <v>114.05</v>
      </c>
      <c r="I36" s="5"/>
      <c r="J36" s="367"/>
      <c r="K36" s="59"/>
      <c r="L36" s="60" t="s">
        <v>110</v>
      </c>
      <c r="M36" s="467"/>
      <c r="N36" s="468"/>
      <c r="O36" s="468"/>
      <c r="P36" s="468"/>
      <c r="Q36" s="468"/>
      <c r="R36" s="469"/>
      <c r="S36" s="21"/>
    </row>
    <row r="37" spans="1:19" ht="25.95" customHeight="1" x14ac:dyDescent="0.2">
      <c r="A37" s="1725"/>
      <c r="B37" s="1725"/>
      <c r="C37" s="1725"/>
      <c r="D37" s="1725"/>
      <c r="E37" s="1725"/>
      <c r="F37" s="1725"/>
      <c r="G37" s="1725"/>
      <c r="H37" s="1725"/>
      <c r="K37" s="48" t="s">
        <v>446</v>
      </c>
    </row>
    <row r="38" spans="1:19" x14ac:dyDescent="0.2">
      <c r="F38" s="7"/>
      <c r="G38" s="7"/>
      <c r="H38" s="7"/>
    </row>
    <row r="39" spans="1:19" x14ac:dyDescent="0.2">
      <c r="F39" s="7"/>
      <c r="G39" s="7"/>
      <c r="H39" s="7"/>
    </row>
    <row r="40" spans="1:19" x14ac:dyDescent="0.2">
      <c r="F40" s="7" t="s">
        <v>13</v>
      </c>
      <c r="G40" s="7"/>
      <c r="H40" s="7"/>
    </row>
    <row r="41" spans="1:19" x14ac:dyDescent="0.2">
      <c r="F41" s="7"/>
      <c r="G41" s="7"/>
      <c r="H41" s="7"/>
      <c r="M41" s="7"/>
      <c r="N41" s="7"/>
      <c r="O41" s="7"/>
      <c r="P41" s="7"/>
      <c r="Q41" s="7"/>
      <c r="R41" s="7"/>
    </row>
    <row r="42" spans="1:19" x14ac:dyDescent="0.2">
      <c r="F42" s="7"/>
      <c r="G42" s="7"/>
      <c r="H42" s="7"/>
      <c r="M42" s="7"/>
      <c r="N42" s="7"/>
      <c r="O42" s="7"/>
      <c r="P42" s="7"/>
      <c r="Q42" s="7"/>
      <c r="R42" s="7"/>
    </row>
    <row r="43" spans="1:19" x14ac:dyDescent="0.2">
      <c r="F43" s="7"/>
      <c r="G43" s="7"/>
      <c r="H43" s="7"/>
      <c r="M43" s="7"/>
      <c r="N43" s="7"/>
      <c r="O43" s="7"/>
      <c r="P43" s="7"/>
      <c r="Q43" s="7"/>
      <c r="R43" s="7"/>
    </row>
    <row r="44" spans="1:19" x14ac:dyDescent="0.2">
      <c r="F44" s="7"/>
      <c r="G44" s="7"/>
      <c r="H44" s="7"/>
      <c r="M44" s="7"/>
      <c r="N44" s="7"/>
      <c r="O44" s="7"/>
      <c r="P44" s="7"/>
      <c r="Q44" s="7"/>
      <c r="R44" s="7"/>
    </row>
    <row r="45" spans="1:19" x14ac:dyDescent="0.2">
      <c r="F45" s="7"/>
      <c r="G45" s="7"/>
      <c r="H45" s="7"/>
      <c r="M45" s="7"/>
      <c r="N45" s="7"/>
      <c r="O45" s="7"/>
      <c r="P45" s="7"/>
      <c r="Q45" s="7"/>
      <c r="R45" s="7"/>
    </row>
    <row r="46" spans="1:19" x14ac:dyDescent="0.2">
      <c r="F46" s="7"/>
      <c r="G46" s="7"/>
      <c r="H46" s="7"/>
      <c r="M46" s="7"/>
      <c r="N46" s="7"/>
      <c r="O46" s="7"/>
      <c r="P46" s="7"/>
      <c r="Q46" s="7"/>
      <c r="R46" s="7"/>
    </row>
    <row r="47" spans="1:19" x14ac:dyDescent="0.2">
      <c r="F47" s="7"/>
      <c r="G47" s="7"/>
      <c r="H47" s="7"/>
      <c r="M47" s="7"/>
      <c r="N47" s="7"/>
      <c r="O47" s="7"/>
      <c r="P47" s="7"/>
      <c r="Q47" s="7"/>
      <c r="R47" s="7"/>
    </row>
    <row r="48" spans="1:19" x14ac:dyDescent="0.2">
      <c r="F48" s="7"/>
      <c r="G48" s="7"/>
      <c r="H48" s="7"/>
      <c r="M48" s="7"/>
      <c r="N48" s="7"/>
      <c r="O48" s="7"/>
      <c r="P48" s="7"/>
      <c r="Q48" s="7"/>
      <c r="R48" s="7"/>
    </row>
    <row r="49" spans="6:18" x14ac:dyDescent="0.2">
      <c r="F49" s="7"/>
      <c r="G49" s="7"/>
      <c r="H49" s="7"/>
      <c r="M49" s="7"/>
      <c r="N49" s="7"/>
      <c r="O49" s="7"/>
      <c r="P49" s="7"/>
      <c r="Q49" s="7"/>
      <c r="R49" s="7"/>
    </row>
    <row r="50" spans="6:18" x14ac:dyDescent="0.2">
      <c r="F50" s="7"/>
      <c r="G50" s="7"/>
      <c r="H50" s="7"/>
      <c r="M50" s="7"/>
      <c r="N50" s="7"/>
      <c r="O50" s="7"/>
      <c r="P50" s="7"/>
      <c r="Q50" s="7"/>
      <c r="R50" s="7"/>
    </row>
    <row r="51" spans="6:18" x14ac:dyDescent="0.2">
      <c r="F51" s="7"/>
      <c r="G51" s="7"/>
      <c r="H51" s="7"/>
      <c r="M51" s="7"/>
      <c r="N51" s="7"/>
      <c r="O51" s="7"/>
      <c r="P51" s="7"/>
      <c r="Q51" s="7"/>
      <c r="R51" s="7"/>
    </row>
    <row r="52" spans="6:18" x14ac:dyDescent="0.2">
      <c r="F52" s="7"/>
      <c r="G52" s="7"/>
      <c r="H52" s="7"/>
      <c r="M52" s="7"/>
      <c r="N52" s="7"/>
      <c r="O52" s="7"/>
      <c r="P52" s="7"/>
      <c r="Q52" s="7"/>
      <c r="R52" s="7"/>
    </row>
    <row r="53" spans="6:18" x14ac:dyDescent="0.2">
      <c r="F53" s="7"/>
      <c r="G53" s="7"/>
      <c r="H53" s="7"/>
      <c r="M53" s="7"/>
      <c r="N53" s="7"/>
      <c r="O53" s="7"/>
      <c r="P53" s="7"/>
      <c r="Q53" s="7"/>
      <c r="R53" s="7"/>
    </row>
    <row r="54" spans="6:18" x14ac:dyDescent="0.2">
      <c r="F54" s="7"/>
      <c r="G54" s="7"/>
      <c r="H54" s="7"/>
      <c r="M54" s="7"/>
      <c r="N54" s="7"/>
      <c r="O54" s="7"/>
      <c r="P54" s="7"/>
      <c r="Q54" s="7"/>
      <c r="R54" s="7"/>
    </row>
    <row r="55" spans="6:18" x14ac:dyDescent="0.2">
      <c r="F55" s="7"/>
      <c r="G55" s="7"/>
      <c r="H55" s="7"/>
      <c r="M55" s="7"/>
      <c r="N55" s="7"/>
      <c r="O55" s="7"/>
      <c r="P55" s="7"/>
      <c r="Q55" s="7"/>
      <c r="R55" s="7"/>
    </row>
    <row r="56" spans="6:18" x14ac:dyDescent="0.2">
      <c r="F56" s="7"/>
      <c r="G56" s="7"/>
      <c r="H56" s="7"/>
      <c r="M56" s="7"/>
      <c r="N56" s="7"/>
      <c r="O56" s="7"/>
      <c r="P56" s="7"/>
      <c r="Q56" s="7"/>
      <c r="R56" s="7"/>
    </row>
    <row r="57" spans="6:18" x14ac:dyDescent="0.2">
      <c r="F57" s="7"/>
      <c r="G57" s="7"/>
      <c r="H57" s="7"/>
      <c r="M57" s="7"/>
      <c r="N57" s="7"/>
      <c r="O57" s="7"/>
      <c r="P57" s="7"/>
      <c r="Q57" s="7"/>
      <c r="R57" s="7"/>
    </row>
    <row r="58" spans="6:18" x14ac:dyDescent="0.2">
      <c r="F58" s="7"/>
      <c r="G58" s="7"/>
      <c r="H58" s="7"/>
      <c r="M58" s="7"/>
      <c r="N58" s="7"/>
      <c r="O58" s="7"/>
      <c r="P58" s="7"/>
      <c r="Q58" s="7"/>
      <c r="R58" s="7"/>
    </row>
    <row r="59" spans="6:18" x14ac:dyDescent="0.2">
      <c r="F59" s="7"/>
      <c r="G59" s="7"/>
      <c r="H59" s="7"/>
      <c r="M59" s="7"/>
      <c r="N59" s="7"/>
      <c r="O59" s="7"/>
      <c r="P59" s="7"/>
      <c r="Q59" s="7"/>
      <c r="R59" s="7"/>
    </row>
    <row r="60" spans="6:18" x14ac:dyDescent="0.2">
      <c r="F60" s="7"/>
      <c r="G60" s="7"/>
      <c r="H60" s="7"/>
      <c r="M60" s="7"/>
      <c r="N60" s="7"/>
      <c r="O60" s="7"/>
      <c r="P60" s="7"/>
      <c r="Q60" s="7"/>
      <c r="R60" s="7"/>
    </row>
    <row r="61" spans="6:18" x14ac:dyDescent="0.2">
      <c r="F61" s="7"/>
      <c r="G61" s="7"/>
      <c r="H61" s="7"/>
      <c r="M61" s="7"/>
      <c r="N61" s="7"/>
      <c r="O61" s="7"/>
      <c r="P61" s="7"/>
      <c r="Q61" s="7"/>
      <c r="R61" s="7"/>
    </row>
    <row r="62" spans="6:18" x14ac:dyDescent="0.2">
      <c r="F62" s="7"/>
      <c r="G62" s="7"/>
      <c r="H62" s="7"/>
      <c r="M62" s="7"/>
      <c r="N62" s="7"/>
      <c r="O62" s="7"/>
      <c r="P62" s="7"/>
      <c r="Q62" s="7"/>
      <c r="R62" s="7"/>
    </row>
    <row r="63" spans="6:18" x14ac:dyDescent="0.2">
      <c r="F63" s="7"/>
      <c r="G63" s="7"/>
      <c r="H63" s="7"/>
      <c r="M63" s="7"/>
      <c r="N63" s="7"/>
      <c r="O63" s="7"/>
      <c r="P63" s="7"/>
      <c r="Q63" s="7"/>
      <c r="R63" s="7"/>
    </row>
    <row r="64" spans="6:18" x14ac:dyDescent="0.2">
      <c r="F64" s="7"/>
      <c r="G64" s="7"/>
      <c r="H64" s="7"/>
      <c r="M64" s="7"/>
      <c r="N64" s="7"/>
      <c r="O64" s="7"/>
      <c r="P64" s="7"/>
      <c r="Q64" s="7"/>
      <c r="R64" s="7"/>
    </row>
    <row r="65" spans="6:18" x14ac:dyDescent="0.2">
      <c r="F65" s="7"/>
      <c r="G65" s="7"/>
      <c r="H65" s="7"/>
      <c r="M65" s="7"/>
      <c r="N65" s="7"/>
      <c r="O65" s="7"/>
      <c r="P65" s="7"/>
      <c r="Q65" s="7"/>
      <c r="R65" s="7"/>
    </row>
    <row r="66" spans="6:18" x14ac:dyDescent="0.2">
      <c r="F66" s="7"/>
      <c r="G66" s="7"/>
      <c r="H66" s="7"/>
      <c r="M66" s="7"/>
      <c r="N66" s="7"/>
      <c r="O66" s="7"/>
      <c r="P66" s="7"/>
      <c r="Q66" s="7"/>
      <c r="R66" s="7"/>
    </row>
    <row r="67" spans="6:18" x14ac:dyDescent="0.2">
      <c r="F67" s="7"/>
      <c r="G67" s="7"/>
      <c r="H67" s="7"/>
      <c r="M67" s="7"/>
      <c r="N67" s="7"/>
      <c r="O67" s="7"/>
      <c r="P67" s="7"/>
      <c r="Q67" s="7"/>
      <c r="R67" s="7"/>
    </row>
    <row r="68" spans="6:18" x14ac:dyDescent="0.2">
      <c r="F68" s="7"/>
      <c r="G68" s="7"/>
      <c r="H68" s="7"/>
      <c r="M68" s="7"/>
      <c r="N68" s="7"/>
      <c r="O68" s="7"/>
      <c r="P68" s="7"/>
      <c r="Q68" s="7"/>
      <c r="R68" s="7"/>
    </row>
    <row r="69" spans="6:18" x14ac:dyDescent="0.2">
      <c r="F69" s="7"/>
      <c r="G69" s="7"/>
      <c r="H69" s="7"/>
      <c r="M69" s="7"/>
      <c r="N69" s="7"/>
      <c r="O69" s="7"/>
      <c r="P69" s="7"/>
      <c r="Q69" s="7"/>
      <c r="R69" s="7"/>
    </row>
    <row r="70" spans="6:18" x14ac:dyDescent="0.2">
      <c r="F70" s="7"/>
      <c r="G70" s="7"/>
      <c r="H70" s="7"/>
      <c r="M70" s="7"/>
      <c r="N70" s="7"/>
      <c r="O70" s="7"/>
      <c r="P70" s="7"/>
      <c r="Q70" s="7"/>
      <c r="R70" s="7"/>
    </row>
    <row r="71" spans="6:18" x14ac:dyDescent="0.2">
      <c r="F71" s="7"/>
      <c r="G71" s="7"/>
      <c r="H71" s="7"/>
      <c r="M71" s="7"/>
      <c r="N71" s="7"/>
      <c r="O71" s="7"/>
      <c r="P71" s="7"/>
      <c r="Q71" s="7"/>
      <c r="R71" s="7"/>
    </row>
    <row r="72" spans="6:18" x14ac:dyDescent="0.2">
      <c r="F72" s="7"/>
      <c r="G72" s="7"/>
      <c r="H72" s="7"/>
      <c r="M72" s="7"/>
      <c r="N72" s="7"/>
      <c r="O72" s="7"/>
      <c r="P72" s="7"/>
      <c r="Q72" s="7"/>
      <c r="R72" s="7"/>
    </row>
    <row r="73" spans="6:18" x14ac:dyDescent="0.2">
      <c r="F73" s="7"/>
      <c r="G73" s="7"/>
      <c r="H73" s="7"/>
      <c r="M73" s="7"/>
      <c r="N73" s="7"/>
      <c r="O73" s="7"/>
      <c r="P73" s="7"/>
      <c r="Q73" s="7"/>
      <c r="R73" s="7"/>
    </row>
    <row r="74" spans="6:18" x14ac:dyDescent="0.2">
      <c r="F74" s="7"/>
      <c r="G74" s="7"/>
      <c r="H74" s="7"/>
      <c r="M74" s="7"/>
      <c r="N74" s="7"/>
      <c r="O74" s="7"/>
      <c r="P74" s="7"/>
      <c r="Q74" s="7"/>
      <c r="R74" s="7"/>
    </row>
    <row r="75" spans="6:18" x14ac:dyDescent="0.2">
      <c r="F75" s="7"/>
      <c r="G75" s="7"/>
      <c r="H75" s="7"/>
      <c r="M75" s="7"/>
      <c r="N75" s="7"/>
      <c r="O75" s="7"/>
      <c r="P75" s="7"/>
      <c r="Q75" s="7"/>
      <c r="R75" s="7"/>
    </row>
    <row r="76" spans="6:18" x14ac:dyDescent="0.2">
      <c r="F76" s="7"/>
      <c r="G76" s="7"/>
      <c r="H76" s="7"/>
      <c r="M76" s="7"/>
      <c r="N76" s="7"/>
      <c r="O76" s="7"/>
      <c r="P76" s="7"/>
      <c r="Q76" s="7"/>
      <c r="R76" s="7"/>
    </row>
    <row r="77" spans="6:18" x14ac:dyDescent="0.2">
      <c r="F77" s="7"/>
      <c r="G77" s="7"/>
      <c r="H77" s="7"/>
      <c r="M77" s="7"/>
      <c r="N77" s="7"/>
      <c r="O77" s="7"/>
      <c r="P77" s="7"/>
      <c r="Q77" s="7"/>
      <c r="R77" s="7"/>
    </row>
    <row r="78" spans="6:18" x14ac:dyDescent="0.2">
      <c r="F78" s="7"/>
      <c r="G78" s="7"/>
      <c r="H78" s="7"/>
      <c r="M78" s="7"/>
      <c r="N78" s="7"/>
      <c r="O78" s="7"/>
      <c r="P78" s="7"/>
      <c r="Q78" s="7"/>
      <c r="R78" s="7"/>
    </row>
    <row r="79" spans="6:18" x14ac:dyDescent="0.2">
      <c r="F79" s="7"/>
      <c r="G79" s="7"/>
      <c r="H79" s="7"/>
      <c r="M79" s="7"/>
      <c r="N79" s="7"/>
      <c r="O79" s="7"/>
      <c r="P79" s="7"/>
      <c r="Q79" s="7"/>
      <c r="R79" s="7"/>
    </row>
    <row r="80" spans="6:18" x14ac:dyDescent="0.2">
      <c r="F80" s="7"/>
      <c r="G80" s="7"/>
      <c r="H80" s="7"/>
      <c r="M80" s="7"/>
      <c r="N80" s="7"/>
      <c r="O80" s="7"/>
      <c r="P80" s="7"/>
      <c r="Q80" s="7"/>
      <c r="R80" s="7"/>
    </row>
    <row r="81" spans="6:18" x14ac:dyDescent="0.2">
      <c r="F81" s="7"/>
      <c r="G81" s="7"/>
      <c r="H81" s="7"/>
      <c r="M81" s="7"/>
      <c r="N81" s="7"/>
      <c r="O81" s="7"/>
      <c r="P81" s="7"/>
      <c r="Q81" s="7"/>
      <c r="R81" s="7"/>
    </row>
    <row r="82" spans="6:18" x14ac:dyDescent="0.2">
      <c r="F82" s="7"/>
      <c r="G82" s="7"/>
      <c r="H82" s="7"/>
      <c r="M82" s="7"/>
      <c r="N82" s="7"/>
      <c r="O82" s="7"/>
      <c r="P82" s="7"/>
      <c r="Q82" s="7"/>
      <c r="R82" s="7"/>
    </row>
    <row r="83" spans="6:18" x14ac:dyDescent="0.2">
      <c r="F83" s="7"/>
      <c r="G83" s="7"/>
      <c r="H83" s="7"/>
      <c r="M83" s="7"/>
      <c r="N83" s="7"/>
      <c r="O83" s="7"/>
      <c r="P83" s="7"/>
      <c r="Q83" s="7"/>
      <c r="R83" s="7"/>
    </row>
    <row r="84" spans="6:18" x14ac:dyDescent="0.2">
      <c r="F84" s="7"/>
      <c r="G84" s="7"/>
      <c r="H84" s="7"/>
      <c r="M84" s="7"/>
      <c r="N84" s="7"/>
      <c r="O84" s="7"/>
      <c r="P84" s="7"/>
      <c r="Q84" s="7"/>
      <c r="R84" s="7"/>
    </row>
    <row r="85" spans="6:18" x14ac:dyDescent="0.2">
      <c r="F85" s="7"/>
      <c r="G85" s="7"/>
      <c r="H85" s="7"/>
      <c r="M85" s="7"/>
      <c r="N85" s="7"/>
      <c r="O85" s="7"/>
      <c r="P85" s="7"/>
      <c r="Q85" s="7"/>
      <c r="R85" s="7"/>
    </row>
    <row r="86" spans="6:18" x14ac:dyDescent="0.2">
      <c r="F86" s="7"/>
      <c r="G86" s="7"/>
      <c r="H86" s="7"/>
      <c r="M86" s="7"/>
      <c r="N86" s="7"/>
      <c r="O86" s="7"/>
      <c r="P86" s="7"/>
      <c r="Q86" s="7"/>
      <c r="R86" s="7"/>
    </row>
    <row r="87" spans="6:18" x14ac:dyDescent="0.2">
      <c r="F87" s="7"/>
      <c r="G87" s="7"/>
      <c r="H87" s="7"/>
      <c r="M87" s="7"/>
      <c r="N87" s="7"/>
      <c r="O87" s="7"/>
      <c r="P87" s="7"/>
      <c r="Q87" s="7"/>
      <c r="R87" s="7"/>
    </row>
    <row r="88" spans="6:18" x14ac:dyDescent="0.2">
      <c r="F88" s="7"/>
      <c r="G88" s="7"/>
      <c r="H88" s="7"/>
      <c r="M88" s="7"/>
      <c r="N88" s="7"/>
      <c r="O88" s="7"/>
      <c r="P88" s="7"/>
      <c r="Q88" s="7"/>
      <c r="R88" s="7"/>
    </row>
    <row r="89" spans="6:18" x14ac:dyDescent="0.2">
      <c r="F89" s="7"/>
      <c r="G89" s="7"/>
      <c r="H89" s="7"/>
      <c r="M89" s="7"/>
      <c r="N89" s="7"/>
      <c r="O89" s="7"/>
      <c r="P89" s="7"/>
      <c r="Q89" s="7"/>
      <c r="R89" s="7"/>
    </row>
    <row r="90" spans="6:18" x14ac:dyDescent="0.2">
      <c r="F90" s="7"/>
      <c r="G90" s="7"/>
      <c r="H90" s="7"/>
      <c r="M90" s="7"/>
      <c r="N90" s="7"/>
      <c r="O90" s="7"/>
      <c r="P90" s="7"/>
      <c r="Q90" s="7"/>
      <c r="R90" s="7"/>
    </row>
    <row r="91" spans="6:18" x14ac:dyDescent="0.2">
      <c r="F91" s="7"/>
      <c r="G91" s="7"/>
      <c r="H91" s="7"/>
      <c r="M91" s="7"/>
      <c r="N91" s="7"/>
      <c r="O91" s="7"/>
      <c r="P91" s="7"/>
      <c r="Q91" s="7"/>
      <c r="R91" s="7"/>
    </row>
    <row r="92" spans="6:18" x14ac:dyDescent="0.2">
      <c r="F92" s="7"/>
      <c r="G92" s="7"/>
      <c r="H92" s="7"/>
      <c r="M92" s="7"/>
      <c r="N92" s="7"/>
      <c r="O92" s="7"/>
      <c r="P92" s="7"/>
      <c r="Q92" s="7"/>
      <c r="R92" s="7"/>
    </row>
    <row r="93" spans="6:18" x14ac:dyDescent="0.2">
      <c r="F93" s="7"/>
      <c r="G93" s="7"/>
      <c r="H93" s="7"/>
      <c r="M93" s="7"/>
      <c r="N93" s="7"/>
      <c r="O93" s="7"/>
      <c r="P93" s="7"/>
      <c r="Q93" s="7"/>
      <c r="R93" s="7"/>
    </row>
    <row r="94" spans="6:18" x14ac:dyDescent="0.2">
      <c r="F94" s="7"/>
      <c r="G94" s="7"/>
      <c r="H94" s="7"/>
      <c r="M94" s="7"/>
      <c r="N94" s="7"/>
      <c r="O94" s="7"/>
      <c r="P94" s="7"/>
      <c r="Q94" s="7"/>
      <c r="R94" s="7"/>
    </row>
    <row r="95" spans="6:18" x14ac:dyDescent="0.2">
      <c r="F95" s="7"/>
      <c r="G95" s="7"/>
      <c r="H95" s="7"/>
      <c r="M95" s="7"/>
      <c r="N95" s="7"/>
      <c r="O95" s="7"/>
      <c r="P95" s="7"/>
      <c r="Q95" s="7"/>
      <c r="R95" s="7"/>
    </row>
    <row r="96" spans="6:18" x14ac:dyDescent="0.2">
      <c r="F96" s="7"/>
      <c r="G96" s="7"/>
      <c r="H96" s="7"/>
      <c r="M96" s="7"/>
      <c r="N96" s="7"/>
      <c r="O96" s="7"/>
      <c r="P96" s="7"/>
      <c r="Q96" s="7"/>
      <c r="R96" s="7"/>
    </row>
    <row r="97" spans="6:18" x14ac:dyDescent="0.2">
      <c r="F97" s="7"/>
      <c r="G97" s="7"/>
      <c r="H97" s="7"/>
      <c r="M97" s="7"/>
      <c r="N97" s="7"/>
      <c r="O97" s="7"/>
      <c r="P97" s="7"/>
      <c r="Q97" s="7"/>
      <c r="R97" s="7"/>
    </row>
    <row r="98" spans="6:18" x14ac:dyDescent="0.2">
      <c r="F98" s="7"/>
      <c r="G98" s="7"/>
      <c r="H98" s="7"/>
      <c r="M98" s="7"/>
      <c r="N98" s="7"/>
      <c r="O98" s="7"/>
      <c r="P98" s="7"/>
      <c r="Q98" s="7"/>
      <c r="R98" s="7"/>
    </row>
    <row r="99" spans="6:18" x14ac:dyDescent="0.2">
      <c r="F99" s="7"/>
      <c r="G99" s="7"/>
      <c r="H99" s="7"/>
      <c r="M99" s="7"/>
      <c r="N99" s="7"/>
      <c r="O99" s="7"/>
      <c r="P99" s="7"/>
      <c r="Q99" s="7"/>
      <c r="R99" s="7"/>
    </row>
    <row r="100" spans="6:18" x14ac:dyDescent="0.2">
      <c r="F100" s="7"/>
      <c r="G100" s="7"/>
      <c r="H100" s="7"/>
      <c r="M100" s="7"/>
      <c r="N100" s="7"/>
      <c r="O100" s="7"/>
      <c r="P100" s="7"/>
      <c r="Q100" s="7"/>
      <c r="R100" s="7"/>
    </row>
    <row r="101" spans="6:18" x14ac:dyDescent="0.2">
      <c r="F101" s="7"/>
      <c r="G101" s="7"/>
      <c r="H101" s="7"/>
      <c r="M101" s="7"/>
      <c r="N101" s="7"/>
      <c r="O101" s="7"/>
      <c r="P101" s="7"/>
      <c r="Q101" s="7"/>
      <c r="R101" s="7"/>
    </row>
    <row r="102" spans="6:18" x14ac:dyDescent="0.2">
      <c r="F102" s="7"/>
      <c r="G102" s="7"/>
      <c r="H102" s="7"/>
      <c r="M102" s="7"/>
      <c r="N102" s="7"/>
      <c r="O102" s="7"/>
      <c r="P102" s="7"/>
      <c r="Q102" s="7"/>
      <c r="R102" s="7"/>
    </row>
    <row r="103" spans="6:18" x14ac:dyDescent="0.2">
      <c r="F103" s="7"/>
      <c r="G103" s="7"/>
      <c r="H103" s="7"/>
      <c r="M103" s="7"/>
      <c r="N103" s="7"/>
      <c r="O103" s="7"/>
      <c r="P103" s="7"/>
      <c r="Q103" s="7"/>
      <c r="R103" s="7"/>
    </row>
    <row r="104" spans="6:18" x14ac:dyDescent="0.2">
      <c r="F104" s="7"/>
      <c r="G104" s="7"/>
      <c r="H104" s="7"/>
      <c r="M104" s="7"/>
      <c r="N104" s="7"/>
      <c r="O104" s="7"/>
      <c r="P104" s="7"/>
      <c r="Q104" s="7"/>
      <c r="R104" s="7"/>
    </row>
    <row r="105" spans="6:18" x14ac:dyDescent="0.2">
      <c r="F105" s="7"/>
      <c r="G105" s="7"/>
      <c r="H105" s="7"/>
      <c r="M105" s="7"/>
      <c r="N105" s="7"/>
      <c r="O105" s="7"/>
      <c r="P105" s="7"/>
      <c r="Q105" s="7"/>
      <c r="R105" s="7"/>
    </row>
    <row r="106" spans="6:18" x14ac:dyDescent="0.2">
      <c r="F106" s="7"/>
      <c r="G106" s="7"/>
      <c r="H106" s="7"/>
      <c r="M106" s="7"/>
      <c r="N106" s="7"/>
      <c r="O106" s="7"/>
      <c r="P106" s="7"/>
      <c r="Q106" s="7"/>
      <c r="R106" s="7"/>
    </row>
    <row r="107" spans="6:18" x14ac:dyDescent="0.2">
      <c r="F107" s="7"/>
      <c r="G107" s="7"/>
      <c r="H107" s="7"/>
      <c r="M107" s="7"/>
      <c r="N107" s="7"/>
      <c r="O107" s="7"/>
      <c r="P107" s="7"/>
      <c r="Q107" s="7"/>
      <c r="R107" s="7"/>
    </row>
    <row r="108" spans="6:18" x14ac:dyDescent="0.2">
      <c r="F108" s="7"/>
      <c r="G108" s="7"/>
      <c r="H108" s="7"/>
      <c r="M108" s="7"/>
      <c r="N108" s="7"/>
      <c r="O108" s="7"/>
      <c r="P108" s="7"/>
      <c r="Q108" s="7"/>
      <c r="R108" s="7"/>
    </row>
    <row r="109" spans="6:18" x14ac:dyDescent="0.2">
      <c r="F109" s="7"/>
      <c r="G109" s="7"/>
      <c r="H109" s="7"/>
      <c r="M109" s="7"/>
      <c r="N109" s="7"/>
      <c r="O109" s="7"/>
      <c r="P109" s="7"/>
      <c r="Q109" s="7"/>
      <c r="R109" s="7"/>
    </row>
    <row r="110" spans="6:18" x14ac:dyDescent="0.2">
      <c r="F110" s="7"/>
      <c r="G110" s="7"/>
      <c r="H110" s="7"/>
      <c r="M110" s="7"/>
      <c r="N110" s="7"/>
      <c r="O110" s="7"/>
      <c r="P110" s="7"/>
      <c r="Q110" s="7"/>
      <c r="R110" s="7"/>
    </row>
    <row r="111" spans="6:18" x14ac:dyDescent="0.2">
      <c r="F111" s="7"/>
      <c r="G111" s="7"/>
      <c r="H111" s="7"/>
      <c r="M111" s="7"/>
      <c r="N111" s="7"/>
      <c r="O111" s="7"/>
      <c r="P111" s="7"/>
      <c r="Q111" s="7"/>
      <c r="R111" s="7"/>
    </row>
    <row r="112" spans="6:18" x14ac:dyDescent="0.2">
      <c r="F112" s="7"/>
      <c r="G112" s="7"/>
      <c r="H112" s="7"/>
      <c r="M112" s="7"/>
      <c r="N112" s="7"/>
      <c r="O112" s="7"/>
      <c r="P112" s="7"/>
      <c r="Q112" s="7"/>
      <c r="R112" s="7"/>
    </row>
    <row r="113" spans="6:18" x14ac:dyDescent="0.2">
      <c r="F113" s="7"/>
      <c r="G113" s="7"/>
      <c r="H113" s="7"/>
      <c r="M113" s="7"/>
      <c r="N113" s="7"/>
      <c r="O113" s="7"/>
      <c r="P113" s="7"/>
      <c r="Q113" s="7"/>
      <c r="R113" s="7"/>
    </row>
    <row r="114" spans="6:18" x14ac:dyDescent="0.2">
      <c r="F114" s="7"/>
      <c r="G114" s="7"/>
      <c r="H114" s="7"/>
      <c r="M114" s="7"/>
      <c r="N114" s="7"/>
      <c r="O114" s="7"/>
      <c r="P114" s="7"/>
      <c r="Q114" s="7"/>
      <c r="R114" s="7"/>
    </row>
    <row r="115" spans="6:18" x14ac:dyDescent="0.2">
      <c r="F115" s="7"/>
      <c r="G115" s="7"/>
      <c r="H115" s="7"/>
      <c r="M115" s="7"/>
      <c r="N115" s="7"/>
      <c r="O115" s="7"/>
      <c r="P115" s="7"/>
      <c r="Q115" s="7"/>
      <c r="R115" s="7"/>
    </row>
    <row r="116" spans="6:18" x14ac:dyDescent="0.2">
      <c r="F116" s="7"/>
      <c r="G116" s="7"/>
      <c r="H116" s="7"/>
      <c r="M116" s="7"/>
      <c r="N116" s="7"/>
      <c r="O116" s="7"/>
      <c r="P116" s="7"/>
      <c r="Q116" s="7"/>
      <c r="R116" s="7"/>
    </row>
    <row r="117" spans="6:18" x14ac:dyDescent="0.2">
      <c r="F117" s="7"/>
      <c r="G117" s="7"/>
      <c r="H117" s="7"/>
      <c r="M117" s="7"/>
      <c r="N117" s="7"/>
      <c r="O117" s="7"/>
      <c r="P117" s="7"/>
      <c r="Q117" s="7"/>
      <c r="R117" s="7"/>
    </row>
    <row r="118" spans="6:18" x14ac:dyDescent="0.2">
      <c r="F118" s="7"/>
      <c r="G118" s="7"/>
      <c r="H118" s="7"/>
      <c r="M118" s="7"/>
      <c r="N118" s="7"/>
      <c r="O118" s="7"/>
      <c r="P118" s="7"/>
      <c r="Q118" s="7"/>
      <c r="R118" s="7"/>
    </row>
    <row r="119" spans="6:18" x14ac:dyDescent="0.2">
      <c r="F119" s="7"/>
      <c r="G119" s="7"/>
      <c r="H119" s="7"/>
      <c r="M119" s="7"/>
      <c r="N119" s="7"/>
      <c r="O119" s="7"/>
      <c r="P119" s="7"/>
      <c r="Q119" s="7"/>
      <c r="R119" s="7"/>
    </row>
    <row r="120" spans="6:18" x14ac:dyDescent="0.2">
      <c r="F120" s="7"/>
      <c r="G120" s="7"/>
      <c r="H120" s="7"/>
      <c r="M120" s="7"/>
      <c r="N120" s="7"/>
      <c r="O120" s="7"/>
      <c r="P120" s="7"/>
      <c r="Q120" s="7"/>
      <c r="R120" s="7"/>
    </row>
    <row r="121" spans="6:18" x14ac:dyDescent="0.2">
      <c r="F121" s="7"/>
      <c r="G121" s="7"/>
      <c r="H121" s="7"/>
      <c r="M121" s="7"/>
      <c r="N121" s="7"/>
      <c r="O121" s="7"/>
      <c r="P121" s="7"/>
      <c r="Q121" s="7"/>
      <c r="R121" s="7"/>
    </row>
    <row r="122" spans="6:18" x14ac:dyDescent="0.2">
      <c r="F122" s="7"/>
      <c r="G122" s="7"/>
      <c r="H122" s="7"/>
      <c r="M122" s="7"/>
      <c r="N122" s="7"/>
      <c r="O122" s="7"/>
      <c r="P122" s="7"/>
      <c r="Q122" s="7"/>
      <c r="R122" s="7"/>
    </row>
    <row r="123" spans="6:18" x14ac:dyDescent="0.2">
      <c r="F123" s="7"/>
      <c r="G123" s="7"/>
      <c r="H123" s="7"/>
      <c r="M123" s="7"/>
      <c r="N123" s="7"/>
      <c r="O123" s="7"/>
      <c r="P123" s="7"/>
      <c r="Q123" s="7"/>
      <c r="R123" s="7"/>
    </row>
    <row r="124" spans="6:18" x14ac:dyDescent="0.2">
      <c r="F124" s="7"/>
      <c r="G124" s="7"/>
      <c r="H124" s="7"/>
      <c r="M124" s="7"/>
      <c r="N124" s="7"/>
      <c r="O124" s="7"/>
      <c r="P124" s="7"/>
      <c r="Q124" s="7"/>
      <c r="R124" s="7"/>
    </row>
    <row r="125" spans="6:18" x14ac:dyDescent="0.2">
      <c r="F125" s="7"/>
      <c r="G125" s="7"/>
      <c r="H125" s="7"/>
      <c r="M125" s="7"/>
      <c r="N125" s="7"/>
      <c r="O125" s="7"/>
      <c r="P125" s="7"/>
      <c r="Q125" s="7"/>
      <c r="R125" s="7"/>
    </row>
    <row r="126" spans="6:18" x14ac:dyDescent="0.2">
      <c r="F126" s="7"/>
      <c r="G126" s="7"/>
      <c r="H126" s="7"/>
      <c r="M126" s="7"/>
      <c r="N126" s="7"/>
      <c r="O126" s="7"/>
      <c r="P126" s="7"/>
      <c r="Q126" s="7"/>
      <c r="R126" s="7"/>
    </row>
    <row r="127" spans="6:18" x14ac:dyDescent="0.2">
      <c r="F127" s="7"/>
      <c r="G127" s="7"/>
      <c r="H127" s="7"/>
      <c r="M127" s="7"/>
      <c r="N127" s="7"/>
      <c r="O127" s="7"/>
      <c r="P127" s="7"/>
      <c r="Q127" s="7"/>
      <c r="R127" s="7"/>
    </row>
    <row r="128" spans="6:18" x14ac:dyDescent="0.2">
      <c r="F128" s="7"/>
      <c r="G128" s="7"/>
      <c r="H128" s="7"/>
      <c r="M128" s="7"/>
      <c r="N128" s="7"/>
      <c r="O128" s="7"/>
      <c r="P128" s="7"/>
      <c r="Q128" s="7"/>
      <c r="R128" s="7"/>
    </row>
    <row r="129" spans="6:18" x14ac:dyDescent="0.2">
      <c r="F129" s="7"/>
      <c r="G129" s="7"/>
      <c r="H129" s="7"/>
      <c r="M129" s="7"/>
      <c r="N129" s="7"/>
      <c r="O129" s="7"/>
      <c r="P129" s="7"/>
      <c r="Q129" s="7"/>
      <c r="R129" s="7"/>
    </row>
    <row r="130" spans="6:18" x14ac:dyDescent="0.2">
      <c r="F130" s="7"/>
      <c r="G130" s="7"/>
      <c r="H130" s="7"/>
      <c r="M130" s="7"/>
      <c r="N130" s="7"/>
      <c r="O130" s="7"/>
      <c r="P130" s="7"/>
      <c r="Q130" s="7"/>
      <c r="R130" s="7"/>
    </row>
    <row r="131" spans="6:18" x14ac:dyDescent="0.2">
      <c r="F131" s="7"/>
      <c r="G131" s="7"/>
      <c r="H131" s="7"/>
      <c r="M131" s="7"/>
      <c r="N131" s="7"/>
      <c r="O131" s="7"/>
      <c r="P131" s="7"/>
      <c r="Q131" s="7"/>
      <c r="R131" s="7"/>
    </row>
    <row r="132" spans="6:18" x14ac:dyDescent="0.2">
      <c r="F132" s="7"/>
      <c r="G132" s="7"/>
      <c r="H132" s="7"/>
      <c r="M132" s="7"/>
      <c r="N132" s="7"/>
      <c r="O132" s="7"/>
      <c r="P132" s="7"/>
      <c r="Q132" s="7"/>
      <c r="R132" s="7"/>
    </row>
    <row r="133" spans="6:18" x14ac:dyDescent="0.2">
      <c r="F133" s="7"/>
      <c r="G133" s="7"/>
      <c r="H133" s="7"/>
      <c r="M133" s="7"/>
      <c r="N133" s="7"/>
      <c r="O133" s="7"/>
      <c r="P133" s="7"/>
      <c r="Q133" s="7"/>
      <c r="R133" s="7"/>
    </row>
    <row r="134" spans="6:18" x14ac:dyDescent="0.2">
      <c r="F134" s="7"/>
      <c r="G134" s="7"/>
      <c r="H134" s="7"/>
      <c r="M134" s="7"/>
      <c r="N134" s="7"/>
      <c r="O134" s="7"/>
      <c r="P134" s="7"/>
      <c r="Q134" s="7"/>
      <c r="R134" s="7"/>
    </row>
    <row r="135" spans="6:18" x14ac:dyDescent="0.2">
      <c r="F135" s="7"/>
      <c r="G135" s="7"/>
      <c r="H135" s="7"/>
      <c r="M135" s="7"/>
      <c r="N135" s="7"/>
      <c r="O135" s="7"/>
      <c r="P135" s="7"/>
      <c r="Q135" s="7"/>
      <c r="R135" s="7"/>
    </row>
    <row r="136" spans="6:18" x14ac:dyDescent="0.2">
      <c r="F136" s="7"/>
      <c r="G136" s="7"/>
      <c r="H136" s="7"/>
      <c r="M136" s="7"/>
      <c r="N136" s="7"/>
      <c r="O136" s="7"/>
      <c r="P136" s="7"/>
      <c r="Q136" s="7"/>
      <c r="R136" s="7"/>
    </row>
    <row r="137" spans="6:18" x14ac:dyDescent="0.2">
      <c r="F137" s="7"/>
      <c r="G137" s="7"/>
      <c r="H137" s="7"/>
      <c r="M137" s="7"/>
      <c r="N137" s="7"/>
      <c r="O137" s="7"/>
      <c r="P137" s="7"/>
      <c r="Q137" s="7"/>
      <c r="R137" s="7"/>
    </row>
    <row r="138" spans="6:18" x14ac:dyDescent="0.2">
      <c r="F138" s="7"/>
      <c r="G138" s="7"/>
      <c r="H138" s="7"/>
      <c r="M138" s="7"/>
      <c r="N138" s="7"/>
      <c r="O138" s="7"/>
      <c r="P138" s="7"/>
      <c r="Q138" s="7"/>
      <c r="R138" s="7"/>
    </row>
    <row r="139" spans="6:18" x14ac:dyDescent="0.2">
      <c r="F139" s="7"/>
      <c r="G139" s="7"/>
      <c r="H139" s="7"/>
      <c r="M139" s="7"/>
      <c r="N139" s="7"/>
      <c r="O139" s="7"/>
      <c r="P139" s="7"/>
      <c r="Q139" s="7"/>
      <c r="R139" s="7"/>
    </row>
    <row r="140" spans="6:18" x14ac:dyDescent="0.2">
      <c r="F140" s="7"/>
      <c r="G140" s="7"/>
      <c r="H140" s="7"/>
      <c r="M140" s="7"/>
      <c r="N140" s="7"/>
      <c r="O140" s="7"/>
      <c r="P140" s="7"/>
      <c r="Q140" s="7"/>
      <c r="R140" s="7"/>
    </row>
    <row r="141" spans="6:18" x14ac:dyDescent="0.2">
      <c r="F141" s="7"/>
      <c r="G141" s="7"/>
      <c r="H141" s="7"/>
      <c r="M141" s="7"/>
      <c r="N141" s="7"/>
      <c r="O141" s="7"/>
      <c r="P141" s="7"/>
      <c r="Q141" s="7"/>
      <c r="R141" s="7"/>
    </row>
    <row r="142" spans="6:18" x14ac:dyDescent="0.2">
      <c r="F142" s="7"/>
      <c r="G142" s="7"/>
      <c r="H142" s="7"/>
      <c r="M142" s="7"/>
      <c r="N142" s="7"/>
      <c r="O142" s="7"/>
      <c r="P142" s="7"/>
      <c r="Q142" s="7"/>
      <c r="R142" s="7"/>
    </row>
    <row r="143" spans="6:18" x14ac:dyDescent="0.2">
      <c r="F143" s="7"/>
      <c r="G143" s="7"/>
      <c r="H143" s="7"/>
      <c r="M143" s="7"/>
      <c r="N143" s="7"/>
      <c r="O143" s="7"/>
      <c r="P143" s="7"/>
      <c r="Q143" s="7"/>
      <c r="R143" s="7"/>
    </row>
    <row r="144" spans="6:18" x14ac:dyDescent="0.2">
      <c r="F144" s="7"/>
      <c r="G144" s="7"/>
      <c r="H144" s="7"/>
      <c r="M144" s="7"/>
      <c r="N144" s="7"/>
      <c r="O144" s="7"/>
      <c r="P144" s="7"/>
      <c r="Q144" s="7"/>
      <c r="R144" s="7"/>
    </row>
    <row r="145" spans="6:18" x14ac:dyDescent="0.2">
      <c r="F145" s="7"/>
      <c r="G145" s="7"/>
      <c r="H145" s="7"/>
      <c r="M145" s="7"/>
      <c r="N145" s="7"/>
      <c r="O145" s="7"/>
      <c r="P145" s="7"/>
      <c r="Q145" s="7"/>
      <c r="R145" s="7"/>
    </row>
    <row r="146" spans="6:18" x14ac:dyDescent="0.2">
      <c r="F146" s="7"/>
      <c r="G146" s="7"/>
      <c r="H146" s="7"/>
      <c r="M146" s="7"/>
      <c r="N146" s="7"/>
      <c r="O146" s="7"/>
      <c r="P146" s="7"/>
      <c r="Q146" s="7"/>
      <c r="R146" s="7"/>
    </row>
    <row r="147" spans="6:18" x14ac:dyDescent="0.2">
      <c r="F147" s="7"/>
      <c r="G147" s="7"/>
      <c r="H147" s="7"/>
      <c r="M147" s="7"/>
      <c r="N147" s="7"/>
      <c r="O147" s="7"/>
      <c r="P147" s="7"/>
      <c r="Q147" s="7"/>
      <c r="R147" s="7"/>
    </row>
    <row r="148" spans="6:18" x14ac:dyDescent="0.2">
      <c r="F148" s="7"/>
      <c r="G148" s="7"/>
      <c r="H148" s="7"/>
      <c r="M148" s="7"/>
      <c r="N148" s="7"/>
      <c r="O148" s="7"/>
      <c r="P148" s="7"/>
      <c r="Q148" s="7"/>
      <c r="R148" s="7"/>
    </row>
    <row r="149" spans="6:18" x14ac:dyDescent="0.2">
      <c r="F149" s="7"/>
      <c r="G149" s="7"/>
      <c r="H149" s="7"/>
      <c r="M149" s="7"/>
      <c r="N149" s="7"/>
      <c r="O149" s="7"/>
      <c r="P149" s="7"/>
      <c r="Q149" s="7"/>
      <c r="R149" s="7"/>
    </row>
    <row r="150" spans="6:18" x14ac:dyDescent="0.2">
      <c r="F150" s="7"/>
      <c r="G150" s="7"/>
      <c r="H150" s="7"/>
      <c r="M150" s="7"/>
      <c r="N150" s="7"/>
      <c r="O150" s="7"/>
      <c r="P150" s="7"/>
      <c r="Q150" s="7"/>
      <c r="R150" s="7"/>
    </row>
    <row r="151" spans="6:18" x14ac:dyDescent="0.2">
      <c r="F151" s="7"/>
      <c r="G151" s="7"/>
      <c r="H151" s="7"/>
      <c r="M151" s="7"/>
      <c r="N151" s="7"/>
      <c r="O151" s="7"/>
      <c r="P151" s="7"/>
      <c r="Q151" s="7"/>
      <c r="R151" s="7"/>
    </row>
    <row r="152" spans="6:18" x14ac:dyDescent="0.2">
      <c r="F152" s="7"/>
      <c r="G152" s="7"/>
      <c r="H152" s="7"/>
      <c r="M152" s="7"/>
      <c r="N152" s="7"/>
      <c r="O152" s="7"/>
      <c r="P152" s="7"/>
      <c r="Q152" s="7"/>
      <c r="R152" s="7"/>
    </row>
    <row r="153" spans="6:18" x14ac:dyDescent="0.2">
      <c r="F153" s="7"/>
      <c r="G153" s="7"/>
      <c r="H153" s="7"/>
      <c r="M153" s="7"/>
      <c r="N153" s="7"/>
      <c r="O153" s="7"/>
      <c r="P153" s="7"/>
      <c r="Q153" s="7"/>
      <c r="R153" s="7"/>
    </row>
    <row r="154" spans="6:18" x14ac:dyDescent="0.2">
      <c r="F154" s="7"/>
      <c r="G154" s="7"/>
      <c r="H154" s="7"/>
      <c r="M154" s="7"/>
      <c r="N154" s="7"/>
      <c r="O154" s="7"/>
      <c r="P154" s="7"/>
      <c r="Q154" s="7"/>
      <c r="R154" s="7"/>
    </row>
    <row r="155" spans="6:18" x14ac:dyDescent="0.2">
      <c r="F155" s="7"/>
      <c r="G155" s="7"/>
      <c r="H155" s="7"/>
      <c r="M155" s="7"/>
      <c r="N155" s="7"/>
      <c r="O155" s="7"/>
      <c r="P155" s="7"/>
      <c r="Q155" s="7"/>
      <c r="R155" s="7"/>
    </row>
    <row r="156" spans="6:18" x14ac:dyDescent="0.2">
      <c r="F156" s="7"/>
      <c r="G156" s="7"/>
      <c r="H156" s="7"/>
      <c r="M156" s="7"/>
      <c r="N156" s="7"/>
      <c r="O156" s="7"/>
      <c r="P156" s="7"/>
      <c r="Q156" s="7"/>
      <c r="R156" s="7"/>
    </row>
    <row r="157" spans="6:18" x14ac:dyDescent="0.2">
      <c r="F157" s="7"/>
      <c r="G157" s="7"/>
      <c r="H157" s="7"/>
      <c r="M157" s="7"/>
      <c r="N157" s="7"/>
      <c r="O157" s="7"/>
      <c r="P157" s="7"/>
      <c r="Q157" s="7"/>
      <c r="R157" s="7"/>
    </row>
    <row r="158" spans="6:18" x14ac:dyDescent="0.2">
      <c r="F158" s="7"/>
      <c r="G158" s="7"/>
      <c r="H158" s="7"/>
      <c r="M158" s="7"/>
      <c r="N158" s="7"/>
      <c r="O158" s="7"/>
      <c r="P158" s="7"/>
      <c r="Q158" s="7"/>
      <c r="R158" s="7"/>
    </row>
    <row r="159" spans="6:18" x14ac:dyDescent="0.2">
      <c r="F159" s="7"/>
      <c r="G159" s="7"/>
      <c r="H159" s="7"/>
      <c r="M159" s="7"/>
      <c r="N159" s="7"/>
      <c r="O159" s="7"/>
      <c r="P159" s="7"/>
      <c r="Q159" s="7"/>
      <c r="R159" s="7"/>
    </row>
    <row r="160" spans="6:18" x14ac:dyDescent="0.2">
      <c r="F160" s="7"/>
      <c r="G160" s="7"/>
      <c r="H160" s="7"/>
      <c r="M160" s="7"/>
      <c r="N160" s="7"/>
      <c r="O160" s="7"/>
      <c r="P160" s="7"/>
      <c r="Q160" s="7"/>
      <c r="R160" s="7"/>
    </row>
    <row r="161" spans="6:18" x14ac:dyDescent="0.2">
      <c r="F161" s="7"/>
      <c r="G161" s="7"/>
      <c r="H161" s="7"/>
      <c r="M161" s="7"/>
      <c r="N161" s="7"/>
      <c r="O161" s="7"/>
      <c r="P161" s="7"/>
      <c r="Q161" s="7"/>
      <c r="R161" s="7"/>
    </row>
  </sheetData>
  <mergeCells count="4">
    <mergeCell ref="A37:H37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FCF-E970-43C1-8323-46C912D31A34}">
  <sheetPr>
    <tabColor rgb="FFFF0000"/>
  </sheetPr>
  <dimension ref="A1:F25"/>
  <sheetViews>
    <sheetView showGridLines="0" workbookViewId="0">
      <selection activeCell="I23" sqref="I23"/>
    </sheetView>
  </sheetViews>
  <sheetFormatPr baseColWidth="10" defaultRowHeight="13.2" x14ac:dyDescent="0.25"/>
  <cols>
    <col min="2" max="2" width="29" customWidth="1"/>
  </cols>
  <sheetData>
    <row r="1" spans="1:6" x14ac:dyDescent="0.25">
      <c r="A1" s="85" t="s">
        <v>100</v>
      </c>
      <c r="B1" s="85"/>
    </row>
    <row r="4" spans="1:6" x14ac:dyDescent="0.25">
      <c r="A4" s="100" t="s">
        <v>447</v>
      </c>
    </row>
    <row r="5" spans="1:6" ht="13.8" thickBot="1" x14ac:dyDescent="0.3"/>
    <row r="6" spans="1:6" ht="36.6" thickBot="1" x14ac:dyDescent="0.3">
      <c r="A6" s="68" t="s">
        <v>51</v>
      </c>
      <c r="B6" s="117" t="s">
        <v>5</v>
      </c>
      <c r="C6" s="117" t="s">
        <v>448</v>
      </c>
      <c r="D6" s="117" t="s">
        <v>449</v>
      </c>
      <c r="E6" s="117" t="s">
        <v>450</v>
      </c>
      <c r="F6" s="117" t="s">
        <v>451</v>
      </c>
    </row>
    <row r="7" spans="1:6" x14ac:dyDescent="0.25">
      <c r="A7" s="118">
        <v>1</v>
      </c>
      <c r="B7" s="119" t="s">
        <v>11</v>
      </c>
      <c r="C7" s="1385">
        <v>1</v>
      </c>
      <c r="D7" s="892">
        <v>0</v>
      </c>
      <c r="E7" s="892">
        <v>0</v>
      </c>
      <c r="F7" s="893">
        <v>1</v>
      </c>
    </row>
    <row r="8" spans="1:6" x14ac:dyDescent="0.25">
      <c r="A8" s="115">
        <v>2</v>
      </c>
      <c r="B8" s="120" t="s">
        <v>12</v>
      </c>
      <c r="C8" s="1380">
        <v>1</v>
      </c>
      <c r="D8" s="1381">
        <v>0</v>
      </c>
      <c r="E8" s="1381">
        <v>0</v>
      </c>
      <c r="F8" s="1386">
        <v>0.8</v>
      </c>
    </row>
    <row r="9" spans="1:6" x14ac:dyDescent="0.25">
      <c r="A9" s="115">
        <v>3</v>
      </c>
      <c r="B9" s="120" t="s">
        <v>14</v>
      </c>
      <c r="C9" s="1380">
        <v>1</v>
      </c>
      <c r="D9" s="1381">
        <v>0</v>
      </c>
      <c r="E9" s="1381">
        <v>0</v>
      </c>
      <c r="F9" s="1386">
        <v>1</v>
      </c>
    </row>
    <row r="10" spans="1:6" x14ac:dyDescent="0.25">
      <c r="A10" s="115">
        <v>4</v>
      </c>
      <c r="B10" s="120" t="s">
        <v>15</v>
      </c>
      <c r="C10" s="1380">
        <v>0</v>
      </c>
      <c r="D10" s="1381">
        <v>1</v>
      </c>
      <c r="E10" s="1381">
        <v>0</v>
      </c>
      <c r="F10" s="1386">
        <v>1</v>
      </c>
    </row>
    <row r="11" spans="1:6" x14ac:dyDescent="0.25">
      <c r="A11" s="115">
        <v>5</v>
      </c>
      <c r="B11" s="120" t="s">
        <v>16</v>
      </c>
      <c r="C11" s="1380">
        <v>1</v>
      </c>
      <c r="D11" s="1381">
        <v>0</v>
      </c>
      <c r="E11" s="1381">
        <v>0</v>
      </c>
      <c r="F11" s="1386">
        <v>1</v>
      </c>
    </row>
    <row r="12" spans="1:6" x14ac:dyDescent="0.25">
      <c r="A12" s="115">
        <v>6</v>
      </c>
      <c r="B12" s="120" t="s">
        <v>17</v>
      </c>
      <c r="C12" s="1380">
        <v>1</v>
      </c>
      <c r="D12" s="1381">
        <v>0</v>
      </c>
      <c r="E12" s="1381">
        <v>0</v>
      </c>
      <c r="F12" s="1386">
        <v>1</v>
      </c>
    </row>
    <row r="13" spans="1:6" x14ac:dyDescent="0.25">
      <c r="A13" s="115">
        <v>7</v>
      </c>
      <c r="B13" s="120" t="s">
        <v>18</v>
      </c>
      <c r="C13" s="1380">
        <v>1</v>
      </c>
      <c r="D13" s="1381">
        <v>0</v>
      </c>
      <c r="E13" s="1381">
        <v>0</v>
      </c>
      <c r="F13" s="1386">
        <v>1</v>
      </c>
    </row>
    <row r="14" spans="1:6" x14ac:dyDescent="0.25">
      <c r="A14" s="115">
        <v>8</v>
      </c>
      <c r="B14" s="120" t="s">
        <v>19</v>
      </c>
      <c r="C14" s="1380">
        <v>0</v>
      </c>
      <c r="D14" s="1381">
        <v>0</v>
      </c>
      <c r="E14" s="1381">
        <v>0</v>
      </c>
      <c r="F14" s="1386">
        <v>1</v>
      </c>
    </row>
    <row r="15" spans="1:6" x14ac:dyDescent="0.25">
      <c r="A15" s="115">
        <v>9</v>
      </c>
      <c r="B15" s="120" t="s">
        <v>20</v>
      </c>
      <c r="C15" s="1380">
        <v>1</v>
      </c>
      <c r="D15" s="1381">
        <v>0</v>
      </c>
      <c r="E15" s="1381">
        <v>0</v>
      </c>
      <c r="F15" s="1386">
        <v>1</v>
      </c>
    </row>
    <row r="16" spans="1:6" x14ac:dyDescent="0.25">
      <c r="A16" s="115">
        <v>10</v>
      </c>
      <c r="B16" s="120" t="s">
        <v>21</v>
      </c>
      <c r="C16" s="1380">
        <v>0</v>
      </c>
      <c r="D16" s="1381">
        <v>0.5</v>
      </c>
      <c r="E16" s="1381">
        <v>0</v>
      </c>
      <c r="F16" s="1386">
        <v>0.5</v>
      </c>
    </row>
    <row r="17" spans="1:6" x14ac:dyDescent="0.25">
      <c r="A17" s="115">
        <v>11</v>
      </c>
      <c r="B17" s="120" t="s">
        <v>22</v>
      </c>
      <c r="C17" s="1380">
        <v>2</v>
      </c>
      <c r="D17" s="1381">
        <v>2</v>
      </c>
      <c r="E17" s="1381">
        <v>0</v>
      </c>
      <c r="F17" s="1386">
        <v>2</v>
      </c>
    </row>
    <row r="18" spans="1:6" x14ac:dyDescent="0.25">
      <c r="A18" s="115">
        <v>12</v>
      </c>
      <c r="B18" s="120" t="s">
        <v>23</v>
      </c>
      <c r="C18" s="1380">
        <v>1</v>
      </c>
      <c r="D18" s="1381">
        <v>0</v>
      </c>
      <c r="E18" s="1381">
        <v>0</v>
      </c>
      <c r="F18" s="1386">
        <v>1</v>
      </c>
    </row>
    <row r="19" spans="1:6" x14ac:dyDescent="0.25">
      <c r="A19" s="115">
        <v>13</v>
      </c>
      <c r="B19" s="120" t="s">
        <v>24</v>
      </c>
      <c r="C19" s="1380">
        <v>1</v>
      </c>
      <c r="D19" s="1381">
        <v>0</v>
      </c>
      <c r="E19" s="1381">
        <v>0</v>
      </c>
      <c r="F19" s="1386">
        <v>1</v>
      </c>
    </row>
    <row r="20" spans="1:6" x14ac:dyDescent="0.25">
      <c r="A20" s="115">
        <v>14</v>
      </c>
      <c r="B20" s="120" t="s">
        <v>25</v>
      </c>
      <c r="C20" s="1380">
        <v>0</v>
      </c>
      <c r="D20" s="1381">
        <v>1</v>
      </c>
      <c r="E20" s="1381">
        <v>0</v>
      </c>
      <c r="F20" s="1386">
        <v>1</v>
      </c>
    </row>
    <row r="21" spans="1:6" ht="13.8" thickBot="1" x14ac:dyDescent="0.3">
      <c r="A21" s="371">
        <v>15</v>
      </c>
      <c r="B21" s="487" t="s">
        <v>452</v>
      </c>
      <c r="C21" s="1387">
        <v>1</v>
      </c>
      <c r="D21" s="1388">
        <v>1</v>
      </c>
      <c r="E21" s="1388">
        <v>0</v>
      </c>
      <c r="F21" s="1389">
        <v>0.5</v>
      </c>
    </row>
    <row r="22" spans="1:6" x14ac:dyDescent="0.25">
      <c r="A22" s="1176"/>
      <c r="B22" s="438" t="s">
        <v>606</v>
      </c>
      <c r="C22" s="1176">
        <f>SUM(C7:C21)</f>
        <v>12</v>
      </c>
      <c r="D22" s="1157">
        <f>SUM(D7:D21)</f>
        <v>5.5</v>
      </c>
      <c r="E22" s="1157">
        <f>SUM(E7:E21)</f>
        <v>0</v>
      </c>
      <c r="F22" s="1177">
        <f>SUM(F7:F21)</f>
        <v>14.8</v>
      </c>
    </row>
    <row r="23" spans="1:6" x14ac:dyDescent="0.25">
      <c r="A23" s="1380"/>
      <c r="B23" s="436" t="s">
        <v>514</v>
      </c>
      <c r="C23" s="1380">
        <v>9</v>
      </c>
      <c r="D23" s="1381">
        <v>6</v>
      </c>
      <c r="E23" s="1381">
        <v>0</v>
      </c>
      <c r="F23" s="1382">
        <v>14</v>
      </c>
    </row>
    <row r="24" spans="1:6" x14ac:dyDescent="0.25">
      <c r="A24" s="115"/>
      <c r="B24" s="120" t="s">
        <v>453</v>
      </c>
      <c r="C24" s="88">
        <v>7.5</v>
      </c>
      <c r="D24" s="846">
        <v>8.5</v>
      </c>
      <c r="E24" s="846">
        <v>0</v>
      </c>
      <c r="F24" s="1383">
        <v>15</v>
      </c>
    </row>
    <row r="25" spans="1:6" ht="13.8" thickBot="1" x14ac:dyDescent="0.3">
      <c r="A25" s="116"/>
      <c r="B25" s="121" t="s">
        <v>454</v>
      </c>
      <c r="C25" s="89">
        <v>9</v>
      </c>
      <c r="D25" s="848">
        <v>6</v>
      </c>
      <c r="E25" s="848">
        <v>1</v>
      </c>
      <c r="F25" s="1384">
        <v>14.5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E0E-50E1-4EE4-BCD4-1D683A0C24C8}">
  <dimension ref="A1"/>
  <sheetViews>
    <sheetView workbookViewId="0">
      <selection activeCell="E26" sqref="E26"/>
    </sheetView>
  </sheetViews>
  <sheetFormatPr baseColWidth="10" defaultRowHeight="13.2" x14ac:dyDescent="0.25"/>
  <sheetData/>
  <pageMargins left="0.7" right="0.7" top="0.75" bottom="0.75" header="0.3" footer="0.3"/>
  <pageSetup paperSize="0" orientation="portrait" horizontalDpi="0" verticalDpi="0" copies="0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24"/>
  <dimension ref="A1:AH22"/>
  <sheetViews>
    <sheetView zoomScaleNormal="100" workbookViewId="0">
      <selection activeCell="J24" sqref="J24"/>
    </sheetView>
  </sheetViews>
  <sheetFormatPr baseColWidth="10" defaultColWidth="11.33203125" defaultRowHeight="13.2" x14ac:dyDescent="0.25"/>
  <cols>
    <col min="1" max="1" width="25.33203125" style="474" customWidth="1"/>
    <col min="2" max="2" width="10.6640625" style="391" customWidth="1"/>
    <col min="3" max="19" width="8.6640625" style="391" customWidth="1"/>
    <col min="20" max="20" width="5.5546875" style="474" customWidth="1"/>
    <col min="21" max="27" width="8.33203125" style="474" customWidth="1"/>
    <col min="28" max="28" width="4.6640625" style="474" customWidth="1"/>
    <col min="29" max="34" width="7.6640625" style="474" customWidth="1"/>
    <col min="35" max="16384" width="11.33203125" style="474"/>
  </cols>
  <sheetData>
    <row r="1" spans="1:27" x14ac:dyDescent="0.25">
      <c r="A1" s="388" t="s">
        <v>655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472"/>
      <c r="O1" s="472"/>
      <c r="P1" s="473" t="s">
        <v>455</v>
      </c>
      <c r="Q1" s="472"/>
      <c r="R1" s="472"/>
      <c r="S1" s="472"/>
    </row>
    <row r="2" spans="1:27" x14ac:dyDescent="0.25">
      <c r="A2" s="389" t="s">
        <v>13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U2" s="475"/>
    </row>
    <row r="3" spans="1:27" s="392" customFormat="1" ht="18" customHeight="1" x14ac:dyDescent="0.25">
      <c r="A3" t="s">
        <v>456</v>
      </c>
      <c r="B3" t="s">
        <v>457</v>
      </c>
      <c r="C3" t="s">
        <v>458</v>
      </c>
      <c r="D3" t="s">
        <v>459</v>
      </c>
      <c r="E3" t="s">
        <v>460</v>
      </c>
      <c r="F3" t="s">
        <v>461</v>
      </c>
      <c r="G3" t="s">
        <v>462</v>
      </c>
      <c r="H3" t="s">
        <v>463</v>
      </c>
      <c r="I3" t="s">
        <v>464</v>
      </c>
      <c r="J3" t="s">
        <v>465</v>
      </c>
      <c r="K3" t="s">
        <v>466</v>
      </c>
      <c r="L3" t="s">
        <v>467</v>
      </c>
      <c r="M3" t="s">
        <v>468</v>
      </c>
      <c r="N3" t="s">
        <v>469</v>
      </c>
      <c r="O3" t="s">
        <v>470</v>
      </c>
      <c r="P3" t="s">
        <v>54</v>
      </c>
      <c r="Q3" t="s">
        <v>471</v>
      </c>
      <c r="R3" t="s">
        <v>472</v>
      </c>
      <c r="S3" t="s">
        <v>473</v>
      </c>
      <c r="T3" t="s">
        <v>474</v>
      </c>
      <c r="U3" t="s">
        <v>475</v>
      </c>
      <c r="V3" t="s">
        <v>476</v>
      </c>
      <c r="W3" s="476"/>
      <c r="X3" s="476"/>
      <c r="Y3" s="476"/>
      <c r="Z3" s="476"/>
      <c r="AA3" s="476"/>
    </row>
    <row r="4" spans="1:27" ht="18" customHeight="1" x14ac:dyDescent="0.25">
      <c r="A4" t="s">
        <v>564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990"/>
      <c r="X4" s="990"/>
      <c r="Y4" s="990"/>
      <c r="Z4" s="990"/>
      <c r="AA4" s="990"/>
    </row>
    <row r="5" spans="1:27" s="47" customFormat="1" ht="18" customHeight="1" x14ac:dyDescent="0.25">
      <c r="A5" t="s">
        <v>477</v>
      </c>
      <c r="B5" s="779">
        <v>716309</v>
      </c>
      <c r="C5" s="779">
        <v>8322</v>
      </c>
      <c r="D5" s="779">
        <v>15834</v>
      </c>
      <c r="E5" s="779">
        <v>21714</v>
      </c>
      <c r="F5" s="779">
        <v>28512</v>
      </c>
      <c r="G5" s="779">
        <v>21440</v>
      </c>
      <c r="H5" s="779">
        <v>21659</v>
      </c>
      <c r="I5" s="779">
        <v>14158</v>
      </c>
      <c r="J5" s="779">
        <v>14020</v>
      </c>
      <c r="K5" s="779">
        <v>25339</v>
      </c>
      <c r="L5" s="779">
        <v>22099</v>
      </c>
      <c r="M5" s="779">
        <v>75140</v>
      </c>
      <c r="N5" s="779">
        <v>138695</v>
      </c>
      <c r="O5" s="779">
        <v>98622</v>
      </c>
      <c r="P5" s="779">
        <v>127932</v>
      </c>
      <c r="Q5" s="779">
        <v>38844</v>
      </c>
      <c r="R5" s="779">
        <v>20942</v>
      </c>
      <c r="S5" s="779">
        <v>11876</v>
      </c>
      <c r="T5" s="779">
        <v>6470</v>
      </c>
      <c r="U5" s="779">
        <v>3403</v>
      </c>
      <c r="V5" s="779">
        <v>1288</v>
      </c>
      <c r="W5" s="474"/>
      <c r="X5" s="474"/>
      <c r="Y5" s="474"/>
      <c r="Z5" s="474"/>
      <c r="AA5" s="393"/>
    </row>
    <row r="6" spans="1:27" s="47" customFormat="1" x14ac:dyDescent="0.25">
      <c r="A6" t="s">
        <v>11</v>
      </c>
      <c r="B6" s="779">
        <v>63721</v>
      </c>
      <c r="C6" s="779">
        <v>960</v>
      </c>
      <c r="D6" s="779">
        <v>1603</v>
      </c>
      <c r="E6" s="779">
        <v>1763</v>
      </c>
      <c r="F6" s="779">
        <v>2013</v>
      </c>
      <c r="G6" s="779">
        <v>1402</v>
      </c>
      <c r="H6" s="779">
        <v>1342</v>
      </c>
      <c r="I6" s="779">
        <v>869</v>
      </c>
      <c r="J6" s="779">
        <v>804</v>
      </c>
      <c r="K6" s="779">
        <v>1736</v>
      </c>
      <c r="L6" s="779">
        <v>1958</v>
      </c>
      <c r="M6" s="779">
        <v>8865</v>
      </c>
      <c r="N6" s="779">
        <v>17281</v>
      </c>
      <c r="O6" s="779">
        <v>9338</v>
      </c>
      <c r="P6" s="779">
        <v>9483</v>
      </c>
      <c r="Q6" s="779">
        <v>2478</v>
      </c>
      <c r="R6" s="779">
        <v>1009</v>
      </c>
      <c r="S6" s="779">
        <v>453</v>
      </c>
      <c r="T6" s="779">
        <v>212</v>
      </c>
      <c r="U6" s="779">
        <v>94</v>
      </c>
      <c r="V6" s="779">
        <v>58</v>
      </c>
      <c r="W6" s="474"/>
      <c r="X6" s="474"/>
      <c r="Y6" s="474"/>
      <c r="Z6" s="474"/>
      <c r="AA6" s="393"/>
    </row>
    <row r="7" spans="1:27" s="47" customFormat="1" x14ac:dyDescent="0.25">
      <c r="A7" t="s">
        <v>12</v>
      </c>
      <c r="B7" s="779">
        <v>65532</v>
      </c>
      <c r="C7" s="779">
        <v>974</v>
      </c>
      <c r="D7" s="779">
        <v>1530</v>
      </c>
      <c r="E7" s="779">
        <v>1604</v>
      </c>
      <c r="F7" s="779">
        <v>1769</v>
      </c>
      <c r="G7" s="779">
        <v>1169</v>
      </c>
      <c r="H7" s="779">
        <v>1044</v>
      </c>
      <c r="I7" s="779">
        <v>689</v>
      </c>
      <c r="J7" s="779">
        <v>751</v>
      </c>
      <c r="K7" s="779">
        <v>2473</v>
      </c>
      <c r="L7" s="779">
        <v>2894</v>
      </c>
      <c r="M7" s="779">
        <v>11489</v>
      </c>
      <c r="N7" s="779">
        <v>18495</v>
      </c>
      <c r="O7" s="779">
        <v>8638</v>
      </c>
      <c r="P7" s="779">
        <v>8245</v>
      </c>
      <c r="Q7" s="779">
        <v>2104</v>
      </c>
      <c r="R7" s="779">
        <v>878</v>
      </c>
      <c r="S7" s="779">
        <v>468</v>
      </c>
      <c r="T7" s="779">
        <v>181</v>
      </c>
      <c r="U7" s="779">
        <v>92</v>
      </c>
      <c r="V7" s="779">
        <v>45</v>
      </c>
      <c r="W7" s="474"/>
      <c r="X7" s="474"/>
      <c r="Y7" s="474"/>
      <c r="Z7" s="474"/>
      <c r="AA7" s="393"/>
    </row>
    <row r="8" spans="1:27" s="47" customFormat="1" x14ac:dyDescent="0.25">
      <c r="A8" t="s">
        <v>14</v>
      </c>
      <c r="B8" s="779">
        <v>47627</v>
      </c>
      <c r="C8" s="779">
        <v>697</v>
      </c>
      <c r="D8" s="779">
        <v>1163</v>
      </c>
      <c r="E8" s="779">
        <v>1145</v>
      </c>
      <c r="F8" s="779">
        <v>1260</v>
      </c>
      <c r="G8" s="779">
        <v>858</v>
      </c>
      <c r="H8" s="779">
        <v>704</v>
      </c>
      <c r="I8" s="779">
        <v>400</v>
      </c>
      <c r="J8" s="779">
        <v>508</v>
      </c>
      <c r="K8" s="779">
        <v>1599</v>
      </c>
      <c r="L8" s="779">
        <v>1964</v>
      </c>
      <c r="M8" s="779">
        <v>8581</v>
      </c>
      <c r="N8" s="779">
        <v>13315</v>
      </c>
      <c r="O8" s="779">
        <v>5851</v>
      </c>
      <c r="P8" s="779">
        <v>6086</v>
      </c>
      <c r="Q8" s="779">
        <v>1862</v>
      </c>
      <c r="R8" s="779">
        <v>886</v>
      </c>
      <c r="S8" s="779">
        <v>422</v>
      </c>
      <c r="T8" s="779">
        <v>201</v>
      </c>
      <c r="U8" s="779">
        <v>78</v>
      </c>
      <c r="V8" s="779">
        <v>47</v>
      </c>
      <c r="W8" s="474"/>
      <c r="X8" s="474"/>
      <c r="Y8" s="474"/>
      <c r="Z8" s="474"/>
      <c r="AA8" s="393"/>
    </row>
    <row r="9" spans="1:27" s="47" customFormat="1" x14ac:dyDescent="0.25">
      <c r="A9" t="s">
        <v>478</v>
      </c>
      <c r="B9" s="779">
        <v>41571</v>
      </c>
      <c r="C9" s="779">
        <v>442</v>
      </c>
      <c r="D9" s="779">
        <v>664</v>
      </c>
      <c r="E9" s="779">
        <v>776</v>
      </c>
      <c r="F9" s="779">
        <v>823</v>
      </c>
      <c r="G9" s="779">
        <v>665</v>
      </c>
      <c r="H9" s="779">
        <v>599</v>
      </c>
      <c r="I9" s="779">
        <v>423</v>
      </c>
      <c r="J9" s="779">
        <v>496</v>
      </c>
      <c r="K9" s="779">
        <v>2090</v>
      </c>
      <c r="L9" s="779">
        <v>2426</v>
      </c>
      <c r="M9" s="779">
        <v>8300</v>
      </c>
      <c r="N9" s="779">
        <v>10247</v>
      </c>
      <c r="O9" s="779">
        <v>4787</v>
      </c>
      <c r="P9" s="779">
        <v>5757</v>
      </c>
      <c r="Q9" s="779">
        <v>1499</v>
      </c>
      <c r="R9" s="779">
        <v>769</v>
      </c>
      <c r="S9" s="779">
        <v>438</v>
      </c>
      <c r="T9" s="779">
        <v>215</v>
      </c>
      <c r="U9" s="779">
        <v>107</v>
      </c>
      <c r="V9" s="779">
        <v>48</v>
      </c>
      <c r="W9" s="474"/>
      <c r="X9" s="474"/>
      <c r="Y9" s="474"/>
      <c r="Z9" s="474"/>
      <c r="AA9" s="393"/>
    </row>
    <row r="10" spans="1:27" s="47" customFormat="1" ht="18" customHeight="1" x14ac:dyDescent="0.25">
      <c r="A10" t="s">
        <v>16</v>
      </c>
      <c r="B10" s="779">
        <v>60727</v>
      </c>
      <c r="C10" s="779">
        <v>521</v>
      </c>
      <c r="D10" s="779">
        <v>822</v>
      </c>
      <c r="E10" s="779">
        <v>1006</v>
      </c>
      <c r="F10" s="779">
        <v>1325</v>
      </c>
      <c r="G10" s="779">
        <v>976</v>
      </c>
      <c r="H10" s="779">
        <v>1033</v>
      </c>
      <c r="I10" s="779">
        <v>753</v>
      </c>
      <c r="J10" s="779">
        <v>861</v>
      </c>
      <c r="K10" s="779">
        <v>2479</v>
      </c>
      <c r="L10" s="779">
        <v>2810</v>
      </c>
      <c r="M10" s="779">
        <v>10035</v>
      </c>
      <c r="N10" s="779">
        <v>12063</v>
      </c>
      <c r="O10" s="779">
        <v>6749</v>
      </c>
      <c r="P10" s="779">
        <v>10961</v>
      </c>
      <c r="Q10" s="779">
        <v>3615</v>
      </c>
      <c r="R10" s="779">
        <v>2259</v>
      </c>
      <c r="S10" s="779">
        <v>1333</v>
      </c>
      <c r="T10" s="779">
        <v>702</v>
      </c>
      <c r="U10" s="779">
        <v>297</v>
      </c>
      <c r="V10" s="779">
        <v>127</v>
      </c>
      <c r="W10" s="474"/>
      <c r="X10" s="474"/>
      <c r="Y10" s="474"/>
      <c r="Z10" s="474"/>
      <c r="AA10" s="393"/>
    </row>
    <row r="11" spans="1:27" s="47" customFormat="1" x14ac:dyDescent="0.25">
      <c r="A11" t="s">
        <v>17</v>
      </c>
      <c r="B11" s="779">
        <v>35440</v>
      </c>
      <c r="C11" s="779">
        <v>393</v>
      </c>
      <c r="D11" s="779">
        <v>785</v>
      </c>
      <c r="E11" s="779">
        <v>1148</v>
      </c>
      <c r="F11" s="779">
        <v>1548</v>
      </c>
      <c r="G11" s="779">
        <v>1212</v>
      </c>
      <c r="H11" s="779">
        <v>1238</v>
      </c>
      <c r="I11" s="779">
        <v>839</v>
      </c>
      <c r="J11" s="779">
        <v>742</v>
      </c>
      <c r="K11" s="779">
        <v>992</v>
      </c>
      <c r="L11" s="779">
        <v>667</v>
      </c>
      <c r="M11" s="779">
        <v>2121</v>
      </c>
      <c r="N11" s="779">
        <v>5259</v>
      </c>
      <c r="O11" s="779">
        <v>4836</v>
      </c>
      <c r="P11" s="779">
        <v>7060</v>
      </c>
      <c r="Q11" s="779">
        <v>2786</v>
      </c>
      <c r="R11" s="779">
        <v>1816</v>
      </c>
      <c r="S11" s="779">
        <v>1069</v>
      </c>
      <c r="T11" s="779">
        <v>546</v>
      </c>
      <c r="U11" s="779">
        <v>266</v>
      </c>
      <c r="V11" s="779">
        <v>117</v>
      </c>
      <c r="W11" s="474"/>
      <c r="X11" s="474"/>
      <c r="Y11" s="474"/>
      <c r="Z11" s="474"/>
      <c r="AA11" s="393"/>
    </row>
    <row r="12" spans="1:27" s="47" customFormat="1" x14ac:dyDescent="0.25">
      <c r="A12" t="s">
        <v>18</v>
      </c>
      <c r="B12" s="779">
        <v>52590</v>
      </c>
      <c r="C12" s="779">
        <v>569</v>
      </c>
      <c r="D12" s="779">
        <v>1340</v>
      </c>
      <c r="E12" s="779">
        <v>2056</v>
      </c>
      <c r="F12" s="779">
        <v>2763</v>
      </c>
      <c r="G12" s="779">
        <v>2071</v>
      </c>
      <c r="H12" s="779">
        <v>2113</v>
      </c>
      <c r="I12" s="779">
        <v>1396</v>
      </c>
      <c r="J12" s="779">
        <v>1265</v>
      </c>
      <c r="K12" s="779">
        <v>1528</v>
      </c>
      <c r="L12" s="779">
        <v>1050</v>
      </c>
      <c r="M12" s="779">
        <v>2727</v>
      </c>
      <c r="N12" s="779">
        <v>7307</v>
      </c>
      <c r="O12" s="779">
        <v>7621</v>
      </c>
      <c r="P12" s="779">
        <v>10147</v>
      </c>
      <c r="Q12" s="779">
        <v>3759</v>
      </c>
      <c r="R12" s="779">
        <v>2312</v>
      </c>
      <c r="S12" s="779">
        <v>1322</v>
      </c>
      <c r="T12" s="779">
        <v>699</v>
      </c>
      <c r="U12" s="779">
        <v>413</v>
      </c>
      <c r="V12" s="779">
        <v>132</v>
      </c>
      <c r="W12" s="474"/>
      <c r="X12" s="474"/>
      <c r="Y12" s="474"/>
      <c r="Z12" s="474"/>
      <c r="AA12" s="393"/>
    </row>
    <row r="13" spans="1:27" s="47" customFormat="1" x14ac:dyDescent="0.25">
      <c r="A13" t="s">
        <v>19</v>
      </c>
      <c r="B13" s="779">
        <v>55056</v>
      </c>
      <c r="C13" s="779">
        <v>538</v>
      </c>
      <c r="D13" s="779">
        <v>1229</v>
      </c>
      <c r="E13" s="779">
        <v>1930</v>
      </c>
      <c r="F13" s="779">
        <v>2613</v>
      </c>
      <c r="G13" s="779">
        <v>2029</v>
      </c>
      <c r="H13" s="779">
        <v>2129</v>
      </c>
      <c r="I13" s="779">
        <v>1315</v>
      </c>
      <c r="J13" s="779">
        <v>1433</v>
      </c>
      <c r="K13" s="779">
        <v>2698</v>
      </c>
      <c r="L13" s="779">
        <v>1894</v>
      </c>
      <c r="M13" s="779">
        <v>4249</v>
      </c>
      <c r="N13" s="779">
        <v>7931</v>
      </c>
      <c r="O13" s="779">
        <v>7404</v>
      </c>
      <c r="P13" s="779">
        <v>10639</v>
      </c>
      <c r="Q13" s="779">
        <v>3207</v>
      </c>
      <c r="R13" s="779">
        <v>1772</v>
      </c>
      <c r="S13" s="779">
        <v>1002</v>
      </c>
      <c r="T13" s="779">
        <v>577</v>
      </c>
      <c r="U13" s="779">
        <v>353</v>
      </c>
      <c r="V13" s="779">
        <v>114</v>
      </c>
      <c r="W13" s="474"/>
      <c r="X13" s="474"/>
      <c r="Y13" s="474"/>
      <c r="Z13" s="474"/>
      <c r="AA13" s="393"/>
    </row>
    <row r="14" spans="1:27" s="47" customFormat="1" x14ac:dyDescent="0.25">
      <c r="A14" t="s">
        <v>20</v>
      </c>
      <c r="B14" s="779">
        <v>36450</v>
      </c>
      <c r="C14" s="779">
        <v>482</v>
      </c>
      <c r="D14" s="779">
        <v>987</v>
      </c>
      <c r="E14" s="779">
        <v>1339</v>
      </c>
      <c r="F14" s="779">
        <v>1820</v>
      </c>
      <c r="G14" s="779">
        <v>1304</v>
      </c>
      <c r="H14" s="779">
        <v>1374</v>
      </c>
      <c r="I14" s="779">
        <v>860</v>
      </c>
      <c r="J14" s="779">
        <v>806</v>
      </c>
      <c r="K14" s="779">
        <v>1221</v>
      </c>
      <c r="L14" s="779">
        <v>938</v>
      </c>
      <c r="M14" s="779">
        <v>2979</v>
      </c>
      <c r="N14" s="779">
        <v>7136</v>
      </c>
      <c r="O14" s="779">
        <v>5548</v>
      </c>
      <c r="P14" s="779">
        <v>6171</v>
      </c>
      <c r="Q14" s="779">
        <v>1676</v>
      </c>
      <c r="R14" s="779">
        <v>809</v>
      </c>
      <c r="S14" s="779">
        <v>479</v>
      </c>
      <c r="T14" s="779">
        <v>277</v>
      </c>
      <c r="U14" s="779">
        <v>171</v>
      </c>
      <c r="V14" s="779">
        <v>73</v>
      </c>
      <c r="W14" s="474"/>
      <c r="X14" s="474"/>
      <c r="Y14" s="474"/>
      <c r="Z14" s="474"/>
      <c r="AA14" s="393"/>
    </row>
    <row r="15" spans="1:27" s="47" customFormat="1" ht="18" customHeight="1" x14ac:dyDescent="0.25">
      <c r="A15" t="s">
        <v>21</v>
      </c>
      <c r="B15" s="779">
        <v>28080</v>
      </c>
      <c r="C15" s="779">
        <v>308</v>
      </c>
      <c r="D15" s="779">
        <v>576</v>
      </c>
      <c r="E15" s="779">
        <v>936</v>
      </c>
      <c r="F15" s="779">
        <v>1272</v>
      </c>
      <c r="G15" s="779">
        <v>953</v>
      </c>
      <c r="H15" s="779">
        <v>975</v>
      </c>
      <c r="I15" s="779">
        <v>652</v>
      </c>
      <c r="J15" s="779">
        <v>657</v>
      </c>
      <c r="K15" s="779">
        <v>964</v>
      </c>
      <c r="L15" s="779">
        <v>645</v>
      </c>
      <c r="M15" s="779">
        <v>1860</v>
      </c>
      <c r="N15" s="779">
        <v>4657</v>
      </c>
      <c r="O15" s="779">
        <v>4149</v>
      </c>
      <c r="P15" s="779">
        <v>6047</v>
      </c>
      <c r="Q15" s="779">
        <v>1609</v>
      </c>
      <c r="R15" s="779">
        <v>833</v>
      </c>
      <c r="S15" s="779">
        <v>487</v>
      </c>
      <c r="T15" s="779">
        <v>291</v>
      </c>
      <c r="U15" s="779">
        <v>157</v>
      </c>
      <c r="V15" s="779">
        <v>52</v>
      </c>
      <c r="W15" s="474"/>
      <c r="X15" s="474"/>
      <c r="Y15" s="474"/>
      <c r="Z15" s="474"/>
      <c r="AA15" s="393"/>
    </row>
    <row r="16" spans="1:27" s="47" customFormat="1" x14ac:dyDescent="0.25">
      <c r="A16" t="s">
        <v>22</v>
      </c>
      <c r="B16" s="779">
        <v>34111</v>
      </c>
      <c r="C16" s="779">
        <v>348</v>
      </c>
      <c r="D16" s="779">
        <v>746</v>
      </c>
      <c r="E16" s="779">
        <v>1230</v>
      </c>
      <c r="F16" s="779">
        <v>1652</v>
      </c>
      <c r="G16" s="779">
        <v>1302</v>
      </c>
      <c r="H16" s="779">
        <v>1357</v>
      </c>
      <c r="I16" s="779">
        <v>984</v>
      </c>
      <c r="J16" s="779">
        <v>992</v>
      </c>
      <c r="K16" s="779">
        <v>1403</v>
      </c>
      <c r="L16" s="779">
        <v>856</v>
      </c>
      <c r="M16" s="779">
        <v>2100</v>
      </c>
      <c r="N16" s="779">
        <v>4884</v>
      </c>
      <c r="O16" s="779">
        <v>4783</v>
      </c>
      <c r="P16" s="779">
        <v>7076</v>
      </c>
      <c r="Q16" s="779">
        <v>1941</v>
      </c>
      <c r="R16" s="779">
        <v>1163</v>
      </c>
      <c r="S16" s="779">
        <v>746</v>
      </c>
      <c r="T16" s="779">
        <v>371</v>
      </c>
      <c r="U16" s="779">
        <v>148</v>
      </c>
      <c r="V16" s="779">
        <v>29</v>
      </c>
      <c r="W16" s="474"/>
      <c r="X16" s="474"/>
      <c r="Y16" s="474"/>
      <c r="Z16" s="474"/>
      <c r="AA16" s="393"/>
    </row>
    <row r="17" spans="1:34" s="47" customFormat="1" x14ac:dyDescent="0.25">
      <c r="A17" t="s">
        <v>23</v>
      </c>
      <c r="B17" s="779">
        <v>50358</v>
      </c>
      <c r="C17" s="779">
        <v>579</v>
      </c>
      <c r="D17" s="779">
        <v>1088</v>
      </c>
      <c r="E17" s="779">
        <v>1697</v>
      </c>
      <c r="F17" s="779">
        <v>2348</v>
      </c>
      <c r="G17" s="779">
        <v>1797</v>
      </c>
      <c r="H17" s="779">
        <v>1826</v>
      </c>
      <c r="I17" s="779">
        <v>1207</v>
      </c>
      <c r="J17" s="779">
        <v>1156</v>
      </c>
      <c r="K17" s="779">
        <v>1606</v>
      </c>
      <c r="L17" s="779">
        <v>1100</v>
      </c>
      <c r="M17" s="779">
        <v>3614</v>
      </c>
      <c r="N17" s="779">
        <v>8721</v>
      </c>
      <c r="O17" s="779">
        <v>7265</v>
      </c>
      <c r="P17" s="779">
        <v>9777</v>
      </c>
      <c r="Q17" s="779">
        <v>3137</v>
      </c>
      <c r="R17" s="779">
        <v>1659</v>
      </c>
      <c r="S17" s="779">
        <v>977</v>
      </c>
      <c r="T17" s="779">
        <v>477</v>
      </c>
      <c r="U17" s="779">
        <v>245</v>
      </c>
      <c r="V17" s="779">
        <v>82</v>
      </c>
      <c r="W17" s="474"/>
      <c r="X17" s="474"/>
      <c r="Y17" s="474"/>
      <c r="Z17" s="474"/>
      <c r="AA17" s="393"/>
    </row>
    <row r="18" spans="1:34" s="47" customFormat="1" x14ac:dyDescent="0.25">
      <c r="A18" t="s">
        <v>24</v>
      </c>
      <c r="B18" s="779">
        <v>51895</v>
      </c>
      <c r="C18" s="779">
        <v>565</v>
      </c>
      <c r="D18" s="779">
        <v>1186</v>
      </c>
      <c r="E18" s="779">
        <v>1807</v>
      </c>
      <c r="F18" s="779">
        <v>2621</v>
      </c>
      <c r="G18" s="779">
        <v>1980</v>
      </c>
      <c r="H18" s="779">
        <v>2062</v>
      </c>
      <c r="I18" s="779">
        <v>1244</v>
      </c>
      <c r="J18" s="779">
        <v>1112</v>
      </c>
      <c r="K18" s="779">
        <v>1402</v>
      </c>
      <c r="L18" s="779">
        <v>908</v>
      </c>
      <c r="M18" s="779">
        <v>2895</v>
      </c>
      <c r="N18" s="779">
        <v>8266</v>
      </c>
      <c r="O18" s="779">
        <v>7967</v>
      </c>
      <c r="P18" s="779">
        <v>10832</v>
      </c>
      <c r="Q18" s="779">
        <v>3051</v>
      </c>
      <c r="R18" s="779">
        <v>1601</v>
      </c>
      <c r="S18" s="779">
        <v>940</v>
      </c>
      <c r="T18" s="779">
        <v>801</v>
      </c>
      <c r="U18" s="779">
        <v>491</v>
      </c>
      <c r="V18" s="779">
        <v>164</v>
      </c>
      <c r="W18" s="474"/>
      <c r="X18" s="474"/>
      <c r="Y18" s="474"/>
      <c r="Z18" s="474"/>
      <c r="AA18" s="393"/>
    </row>
    <row r="19" spans="1:34" s="47" customFormat="1" x14ac:dyDescent="0.25">
      <c r="A19" t="s">
        <v>25</v>
      </c>
      <c r="B19" s="779">
        <v>54027</v>
      </c>
      <c r="C19" s="779">
        <v>544</v>
      </c>
      <c r="D19" s="779">
        <v>1244</v>
      </c>
      <c r="E19" s="779">
        <v>1855</v>
      </c>
      <c r="F19" s="779">
        <v>2647</v>
      </c>
      <c r="G19" s="779">
        <v>2067</v>
      </c>
      <c r="H19" s="779">
        <v>2123</v>
      </c>
      <c r="I19" s="779">
        <v>1386</v>
      </c>
      <c r="J19" s="779">
        <v>1302</v>
      </c>
      <c r="K19" s="779">
        <v>1650</v>
      </c>
      <c r="L19" s="779">
        <v>1034</v>
      </c>
      <c r="M19" s="779">
        <v>3007</v>
      </c>
      <c r="N19" s="779">
        <v>7467</v>
      </c>
      <c r="O19" s="779">
        <v>8073</v>
      </c>
      <c r="P19" s="779">
        <v>11431</v>
      </c>
      <c r="Q19" s="779">
        <v>3585</v>
      </c>
      <c r="R19" s="779">
        <v>2126</v>
      </c>
      <c r="S19" s="779">
        <v>1207</v>
      </c>
      <c r="T19" s="779">
        <v>718</v>
      </c>
      <c r="U19" s="779">
        <v>388</v>
      </c>
      <c r="V19" s="779">
        <v>173</v>
      </c>
      <c r="W19" s="474"/>
      <c r="X19" s="474"/>
      <c r="Y19" s="474"/>
      <c r="Z19" s="474"/>
      <c r="AA19" s="393"/>
      <c r="AC19" s="476"/>
      <c r="AD19" s="476"/>
      <c r="AE19" s="476"/>
      <c r="AF19" s="476"/>
      <c r="AG19" s="476"/>
      <c r="AH19" s="476"/>
    </row>
    <row r="20" spans="1:34" s="47" customFormat="1" ht="18" customHeight="1" x14ac:dyDescent="0.25">
      <c r="A20" t="s">
        <v>26</v>
      </c>
      <c r="B20" s="779">
        <v>39124</v>
      </c>
      <c r="C20" s="779">
        <v>402</v>
      </c>
      <c r="D20" s="779">
        <v>871</v>
      </c>
      <c r="E20" s="779">
        <v>1422</v>
      </c>
      <c r="F20" s="779">
        <v>2038</v>
      </c>
      <c r="G20" s="779">
        <v>1655</v>
      </c>
      <c r="H20" s="779">
        <v>1740</v>
      </c>
      <c r="I20" s="779">
        <v>1141</v>
      </c>
      <c r="J20" s="779">
        <v>1135</v>
      </c>
      <c r="K20" s="779">
        <v>1498</v>
      </c>
      <c r="L20" s="779">
        <v>955</v>
      </c>
      <c r="M20" s="779">
        <v>2318</v>
      </c>
      <c r="N20" s="779">
        <v>5666</v>
      </c>
      <c r="O20" s="779">
        <v>5613</v>
      </c>
      <c r="P20" s="779">
        <v>8220</v>
      </c>
      <c r="Q20" s="779">
        <v>2535</v>
      </c>
      <c r="R20" s="779">
        <v>1050</v>
      </c>
      <c r="S20" s="779">
        <v>533</v>
      </c>
      <c r="T20" s="779">
        <v>202</v>
      </c>
      <c r="U20" s="779">
        <v>103</v>
      </c>
      <c r="V20" s="779">
        <v>27</v>
      </c>
    </row>
    <row r="21" spans="1:34" s="47" customFormat="1" x14ac:dyDescent="0.25">
      <c r="A21" t="s">
        <v>479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47" customFormat="1" ht="14.7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</sheetData>
  <pageMargins left="0.7" right="0.7" top="0.75" bottom="0.75" header="0.3" footer="0.3"/>
  <pageSetup paperSize="9" fitToWidth="0" fitToHeight="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B38C-DF09-4B9F-BD9E-70F29F9B71BA}">
  <dimension ref="A1:AH35"/>
  <sheetViews>
    <sheetView workbookViewId="0">
      <selection activeCell="X32" sqref="X32"/>
    </sheetView>
  </sheetViews>
  <sheetFormatPr baseColWidth="10" defaultColWidth="11.44140625" defaultRowHeight="13.2" x14ac:dyDescent="0.25"/>
  <cols>
    <col min="1" max="1" width="25.44140625" style="474" customWidth="1"/>
    <col min="2" max="2" width="10.6640625" style="391" customWidth="1"/>
    <col min="3" max="19" width="8.6640625" style="391" customWidth="1"/>
    <col min="20" max="20" width="5.5546875" style="474" customWidth="1"/>
    <col min="21" max="27" width="8.33203125" style="474" customWidth="1"/>
    <col min="28" max="28" width="4.6640625" style="474" customWidth="1"/>
    <col min="29" max="34" width="7.6640625" style="474" customWidth="1"/>
    <col min="35" max="16384" width="11.44140625" style="474"/>
  </cols>
  <sheetData>
    <row r="1" spans="1:32" x14ac:dyDescent="0.25">
      <c r="A1" s="388" t="s">
        <v>521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472"/>
      <c r="O1" s="472"/>
      <c r="P1" s="473" t="s">
        <v>455</v>
      </c>
      <c r="Q1" s="472"/>
      <c r="R1" s="472"/>
      <c r="S1" s="472"/>
    </row>
    <row r="2" spans="1:32" x14ac:dyDescent="0.25">
      <c r="A2" s="389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U2" s="475" t="s">
        <v>522</v>
      </c>
    </row>
    <row r="3" spans="1:32" s="392" customFormat="1" ht="18" customHeight="1" x14ac:dyDescent="0.25">
      <c r="A3" s="1200"/>
      <c r="B3" s="1201" t="s">
        <v>523</v>
      </c>
      <c r="C3" s="1202" t="s">
        <v>458</v>
      </c>
      <c r="D3" s="1202" t="s">
        <v>524</v>
      </c>
      <c r="E3" s="1202" t="s">
        <v>525</v>
      </c>
      <c r="F3" s="1202" t="s">
        <v>463</v>
      </c>
      <c r="G3" s="1202" t="s">
        <v>464</v>
      </c>
      <c r="H3" s="1202" t="s">
        <v>465</v>
      </c>
      <c r="I3" s="1202" t="s">
        <v>526</v>
      </c>
      <c r="J3" s="1202" t="s">
        <v>527</v>
      </c>
      <c r="K3" s="1202" t="s">
        <v>528</v>
      </c>
      <c r="L3" s="1202" t="s">
        <v>529</v>
      </c>
      <c r="M3" s="1202" t="s">
        <v>530</v>
      </c>
      <c r="N3" s="1202" t="s">
        <v>471</v>
      </c>
      <c r="O3" s="1202" t="s">
        <v>472</v>
      </c>
      <c r="P3" s="1202" t="s">
        <v>473</v>
      </c>
      <c r="Q3" s="1202" t="s">
        <v>474</v>
      </c>
      <c r="R3" s="1202" t="s">
        <v>475</v>
      </c>
      <c r="S3" s="1202" t="s">
        <v>531</v>
      </c>
      <c r="U3" s="1202" t="s">
        <v>471</v>
      </c>
      <c r="V3" s="1202" t="s">
        <v>472</v>
      </c>
      <c r="W3" s="1202" t="s">
        <v>473</v>
      </c>
      <c r="X3" s="1202" t="s">
        <v>474</v>
      </c>
      <c r="Y3" s="1202" t="s">
        <v>475</v>
      </c>
      <c r="Z3" s="1202" t="s">
        <v>531</v>
      </c>
      <c r="AA3" s="1202" t="s">
        <v>58</v>
      </c>
      <c r="AD3" s="392" t="s">
        <v>532</v>
      </c>
      <c r="AE3" s="392" t="s">
        <v>533</v>
      </c>
      <c r="AF3" s="392" t="s">
        <v>534</v>
      </c>
    </row>
    <row r="4" spans="1:32" ht="18" customHeight="1" x14ac:dyDescent="0.25">
      <c r="A4" s="1203" t="s">
        <v>477</v>
      </c>
      <c r="B4" s="1204">
        <f>SUM(B5:B20)</f>
        <v>709080</v>
      </c>
      <c r="C4" s="1205">
        <f>SUM(C5:C20)</f>
        <v>8151</v>
      </c>
      <c r="D4" s="1205">
        <f>SUM(D5:D20)</f>
        <v>38198</v>
      </c>
      <c r="E4" s="1205">
        <f t="shared" ref="E4:S4" si="0">SUM(E5:E20)</f>
        <v>50678</v>
      </c>
      <c r="F4" s="1205">
        <f t="shared" si="0"/>
        <v>21557</v>
      </c>
      <c r="G4" s="1205">
        <f t="shared" si="0"/>
        <v>13661</v>
      </c>
      <c r="H4" s="1205">
        <f t="shared" si="0"/>
        <v>13747</v>
      </c>
      <c r="I4" s="1205">
        <f t="shared" si="0"/>
        <v>46866</v>
      </c>
      <c r="J4" s="1205">
        <f t="shared" si="0"/>
        <v>74670</v>
      </c>
      <c r="K4" s="1205">
        <f t="shared" si="0"/>
        <v>136605</v>
      </c>
      <c r="L4" s="1205">
        <f t="shared" si="0"/>
        <v>97974</v>
      </c>
      <c r="M4" s="1205">
        <f t="shared" si="0"/>
        <v>126019</v>
      </c>
      <c r="N4" s="1205">
        <f t="shared" si="0"/>
        <v>38529</v>
      </c>
      <c r="O4" s="1205">
        <f t="shared" si="0"/>
        <v>20303</v>
      </c>
      <c r="P4" s="1205">
        <f t="shared" si="0"/>
        <v>11023</v>
      </c>
      <c r="Q4" s="1205">
        <f t="shared" si="0"/>
        <v>6318</v>
      </c>
      <c r="R4" s="1205">
        <f t="shared" si="0"/>
        <v>3469</v>
      </c>
      <c r="S4" s="1205">
        <f t="shared" si="0"/>
        <v>1312</v>
      </c>
      <c r="U4" s="1205">
        <f>SUM(U5:U19)</f>
        <v>21</v>
      </c>
      <c r="V4" s="1205">
        <f t="shared" ref="V4:Z4" si="1">SUM(V5:V19)</f>
        <v>14</v>
      </c>
      <c r="W4" s="1205">
        <f t="shared" si="1"/>
        <v>11</v>
      </c>
      <c r="X4" s="1205">
        <f t="shared" si="1"/>
        <v>7</v>
      </c>
      <c r="Y4" s="1205">
        <f t="shared" si="1"/>
        <v>3</v>
      </c>
      <c r="Z4" s="1205">
        <f t="shared" si="1"/>
        <v>3</v>
      </c>
      <c r="AA4" s="1205">
        <f>SUM(U4:Z4)</f>
        <v>59</v>
      </c>
      <c r="AD4" s="1205">
        <f>SUM(AD5:AD19)</f>
        <v>35</v>
      </c>
      <c r="AE4" s="1205">
        <f>SUM(AE5:AE19)</f>
        <v>18</v>
      </c>
      <c r="AF4" s="1205">
        <f>SUM(AF5:AF19)</f>
        <v>6</v>
      </c>
    </row>
    <row r="5" spans="1:32" s="47" customFormat="1" ht="18" customHeight="1" x14ac:dyDescent="0.25">
      <c r="A5" s="1206" t="s">
        <v>535</v>
      </c>
      <c r="B5" s="1207">
        <f>SUM(C5:S5)</f>
        <v>61792</v>
      </c>
      <c r="C5" s="1208">
        <f>'[4]FØR korreksjon befolkning 67+'!C5</f>
        <v>919</v>
      </c>
      <c r="D5" s="1208">
        <f>'[4]FØR korreksjon befolkning 67+'!D5</f>
        <v>3329</v>
      </c>
      <c r="E5" s="1208">
        <f>'[4]FØR korreksjon befolkning 67+'!E5</f>
        <v>3481</v>
      </c>
      <c r="F5" s="1208">
        <f>'[4]FØR korreksjon befolkning 67+'!F5</f>
        <v>1316</v>
      </c>
      <c r="G5" s="1208">
        <f>'[4]FØR korreksjon befolkning 67+'!G5</f>
        <v>781</v>
      </c>
      <c r="H5" s="1208">
        <f>'[4]FØR korreksjon befolkning 67+'!H5</f>
        <v>732</v>
      </c>
      <c r="I5" s="1208">
        <f>'[4]FØR korreksjon befolkning 67+'!I5</f>
        <v>3560</v>
      </c>
      <c r="J5" s="1208">
        <f>'[4]FØR korreksjon befolkning 67+'!J5</f>
        <v>8600</v>
      </c>
      <c r="K5" s="1208">
        <f>'[4]FØR korreksjon befolkning 67+'!K5</f>
        <v>16831</v>
      </c>
      <c r="L5" s="1208">
        <f>'[4]FØR korreksjon befolkning 67+'!L5</f>
        <v>9018</v>
      </c>
      <c r="M5" s="1208">
        <f>'[4]FØR korreksjon befolkning 67+'!M5</f>
        <v>9090</v>
      </c>
      <c r="N5" s="1209">
        <f>'[4]FØR korreksjon befolkning 67+'!N5+'[4] ETTER korreksjon befolkn 67+'!U5</f>
        <v>2412</v>
      </c>
      <c r="O5" s="1209">
        <f>'[4]FØR korreksjon befolkning 67+'!O5+'[4] ETTER korreksjon befolkn 67+'!V5</f>
        <v>953</v>
      </c>
      <c r="P5" s="1209">
        <f>'[4]FØR korreksjon befolkning 67+'!P5+'[4] ETTER korreksjon befolkn 67+'!W5</f>
        <v>413</v>
      </c>
      <c r="Q5" s="1209">
        <f>'[4]FØR korreksjon befolkning 67+'!Q5+'[4] ETTER korreksjon befolkn 67+'!X5</f>
        <v>194</v>
      </c>
      <c r="R5" s="1209">
        <f>'[4]FØR korreksjon befolkning 67+'!R5+'[4] ETTER korreksjon befolkn 67+'!Y5</f>
        <v>95</v>
      </c>
      <c r="S5" s="1209">
        <f>'[4]FØR korreksjon befolkning 67+'!S5+'[4] ETTER korreksjon befolkn 67+'!Z5</f>
        <v>68</v>
      </c>
      <c r="U5" s="474">
        <v>7</v>
      </c>
      <c r="V5" s="474">
        <v>5</v>
      </c>
      <c r="W5" s="474">
        <v>14</v>
      </c>
      <c r="X5" s="474">
        <v>1</v>
      </c>
      <c r="Y5" s="474">
        <v>1</v>
      </c>
      <c r="Z5" s="474">
        <v>8</v>
      </c>
      <c r="AA5" s="393">
        <f>SUM(U5:Z5)</f>
        <v>36</v>
      </c>
      <c r="AD5" s="47">
        <f>SUM(U5:V5)</f>
        <v>12</v>
      </c>
      <c r="AE5" s="47">
        <f>SUM(W5:X5)</f>
        <v>15</v>
      </c>
      <c r="AF5" s="47">
        <f>SUM(Y5:Z5)</f>
        <v>9</v>
      </c>
    </row>
    <row r="6" spans="1:32" s="47" customFormat="1" ht="12" customHeight="1" x14ac:dyDescent="0.25">
      <c r="A6" s="1206" t="s">
        <v>536</v>
      </c>
      <c r="B6" s="1207">
        <f t="shared" ref="B6:B20" si="2">SUM(C6:S6)</f>
        <v>64257</v>
      </c>
      <c r="C6" s="1208">
        <f>'[4]FØR korreksjon befolkning 67+'!C6</f>
        <v>882</v>
      </c>
      <c r="D6" s="1208">
        <f>'[4]FØR korreksjon befolkning 67+'!D6</f>
        <v>3190</v>
      </c>
      <c r="E6" s="1208">
        <f>'[4]FØR korreksjon befolkning 67+'!E6</f>
        <v>2875</v>
      </c>
      <c r="F6" s="1208">
        <f>'[4]FØR korreksjon befolkning 67+'!F6</f>
        <v>1030</v>
      </c>
      <c r="G6" s="1208">
        <f>'[4]FØR korreksjon befolkning 67+'!G6</f>
        <v>659</v>
      </c>
      <c r="H6" s="1208">
        <f>'[4]FØR korreksjon befolkning 67+'!H6</f>
        <v>750</v>
      </c>
      <c r="I6" s="1208">
        <f>'[4]FØR korreksjon befolkning 67+'!I6</f>
        <v>5418</v>
      </c>
      <c r="J6" s="1208">
        <f>'[4]FØR korreksjon befolkning 67+'!J6</f>
        <v>11382</v>
      </c>
      <c r="K6" s="1208">
        <f>'[4]FØR korreksjon befolkning 67+'!K6</f>
        <v>18057</v>
      </c>
      <c r="L6" s="1208">
        <f>'[4]FØR korreksjon befolkning 67+'!L6</f>
        <v>8379</v>
      </c>
      <c r="M6" s="1208">
        <f>'[4]FØR korreksjon befolkning 67+'!M6</f>
        <v>8048</v>
      </c>
      <c r="N6" s="1209">
        <f>'[4]FØR korreksjon befolkning 67+'!N6+'[4] ETTER korreksjon befolkn 67+'!U6</f>
        <v>2022</v>
      </c>
      <c r="O6" s="1209">
        <f>'[4]FØR korreksjon befolkning 67+'!O6+'[4] ETTER korreksjon befolkn 67+'!V6</f>
        <v>836</v>
      </c>
      <c r="P6" s="1209">
        <f>'[4]FØR korreksjon befolkning 67+'!P6+'[4] ETTER korreksjon befolkn 67+'!W6</f>
        <v>396</v>
      </c>
      <c r="Q6" s="1209">
        <f>'[4]FØR korreksjon befolkning 67+'!Q6+'[4] ETTER korreksjon befolkn 67+'!X6</f>
        <v>177</v>
      </c>
      <c r="R6" s="1209">
        <f>'[4]FØR korreksjon befolkning 67+'!R6+'[4] ETTER korreksjon befolkn 67+'!Y6</f>
        <v>108</v>
      </c>
      <c r="S6" s="1209">
        <f>'[4]FØR korreksjon befolkning 67+'!S6+'[4] ETTER korreksjon befolkn 67+'!Z6</f>
        <v>48</v>
      </c>
      <c r="U6" s="474">
        <v>-1</v>
      </c>
      <c r="V6" s="474">
        <v>-1</v>
      </c>
      <c r="W6" s="474">
        <v>-2</v>
      </c>
      <c r="X6" s="474">
        <v>-1</v>
      </c>
      <c r="Y6" s="474">
        <v>-1</v>
      </c>
      <c r="Z6" s="474">
        <v>-7</v>
      </c>
      <c r="AA6" s="393">
        <f t="shared" ref="AA6:AA19" si="3">SUM(U6:Z6)</f>
        <v>-13</v>
      </c>
      <c r="AD6" s="47">
        <f t="shared" ref="AD6:AD19" si="4">SUM(U6:V6)</f>
        <v>-2</v>
      </c>
      <c r="AE6" s="47">
        <f t="shared" ref="AE6:AE19" si="5">SUM(W6:X6)</f>
        <v>-3</v>
      </c>
      <c r="AF6" s="47">
        <f t="shared" ref="AF6:AF19" si="6">SUM(Y6:Z6)</f>
        <v>-8</v>
      </c>
    </row>
    <row r="7" spans="1:32" s="47" customFormat="1" ht="12" customHeight="1" x14ac:dyDescent="0.25">
      <c r="A7" s="1206" t="s">
        <v>537</v>
      </c>
      <c r="B7" s="1207">
        <f t="shared" si="2"/>
        <v>46939</v>
      </c>
      <c r="C7" s="1208">
        <f>'[4]FØR korreksjon befolkning 67+'!C7</f>
        <v>737</v>
      </c>
      <c r="D7" s="1208">
        <f>'[4]FØR korreksjon befolkning 67+'!D7</f>
        <v>2357</v>
      </c>
      <c r="E7" s="1208">
        <f>'[4]FØR korreksjon befolkning 67+'!E7</f>
        <v>2108</v>
      </c>
      <c r="F7" s="1208">
        <f>'[4]FØR korreksjon befolkning 67+'!F7</f>
        <v>677</v>
      </c>
      <c r="G7" s="1208">
        <f>'[4]FØR korreksjon befolkning 67+'!G7</f>
        <v>389</v>
      </c>
      <c r="H7" s="1208">
        <f>'[4]FØR korreksjon befolkning 67+'!H7</f>
        <v>519</v>
      </c>
      <c r="I7" s="1208">
        <f>'[4]FØR korreksjon befolkning 67+'!I7</f>
        <v>3617</v>
      </c>
      <c r="J7" s="1208">
        <f>'[4]FØR korreksjon befolkning 67+'!J7</f>
        <v>8594</v>
      </c>
      <c r="K7" s="1208">
        <f>'[4]FØR korreksjon befolkning 67+'!K7</f>
        <v>12991</v>
      </c>
      <c r="L7" s="1208">
        <f>'[4]FØR korreksjon befolkning 67+'!L7</f>
        <v>5711</v>
      </c>
      <c r="M7" s="1208">
        <f>'[4]FØR korreksjon befolkning 67+'!M7</f>
        <v>5904</v>
      </c>
      <c r="N7" s="1209">
        <f>'[4]FØR korreksjon befolkning 67+'!N7+'[4] ETTER korreksjon befolkn 67+'!U7</f>
        <v>1794</v>
      </c>
      <c r="O7" s="1209">
        <f>'[4]FØR korreksjon befolkning 67+'!O7+'[4] ETTER korreksjon befolkn 67+'!V7</f>
        <v>849</v>
      </c>
      <c r="P7" s="1209">
        <f>'[4]FØR korreksjon befolkning 67+'!P7+'[4] ETTER korreksjon befolkn 67+'!W7</f>
        <v>380</v>
      </c>
      <c r="Q7" s="1209">
        <f>'[4]FØR korreksjon befolkning 67+'!Q7+'[4] ETTER korreksjon befolkn 67+'!X7</f>
        <v>196</v>
      </c>
      <c r="R7" s="1209">
        <f>'[4]FØR korreksjon befolkning 67+'!R7+'[4] ETTER korreksjon befolkn 67+'!Y7</f>
        <v>76</v>
      </c>
      <c r="S7" s="1209">
        <f>'[4]FØR korreksjon befolkning 67+'!S7+'[4] ETTER korreksjon befolkn 67+'!Z7</f>
        <v>40</v>
      </c>
      <c r="U7" s="474">
        <v>1</v>
      </c>
      <c r="V7" s="474">
        <v>-6</v>
      </c>
      <c r="W7" s="474">
        <v>-9</v>
      </c>
      <c r="X7" s="474">
        <v>-14</v>
      </c>
      <c r="Y7" s="474">
        <v>-8</v>
      </c>
      <c r="Z7" s="474">
        <v>-9</v>
      </c>
      <c r="AA7" s="393">
        <f t="shared" si="3"/>
        <v>-45</v>
      </c>
      <c r="AD7" s="47">
        <f t="shared" si="4"/>
        <v>-5</v>
      </c>
      <c r="AE7" s="47">
        <f t="shared" si="5"/>
        <v>-23</v>
      </c>
      <c r="AF7" s="47">
        <f t="shared" si="6"/>
        <v>-17</v>
      </c>
    </row>
    <row r="8" spans="1:32" s="47" customFormat="1" ht="12" customHeight="1" x14ac:dyDescent="0.25">
      <c r="A8" s="1206" t="s">
        <v>538</v>
      </c>
      <c r="B8" s="1207">
        <f t="shared" si="2"/>
        <v>41026</v>
      </c>
      <c r="C8" s="1208">
        <f>'[4]FØR korreksjon befolkning 67+'!C8</f>
        <v>395</v>
      </c>
      <c r="D8" s="1208">
        <f>'[4]FØR korreksjon befolkning 67+'!D8</f>
        <v>1477</v>
      </c>
      <c r="E8" s="1208">
        <f>'[4]FØR korreksjon befolkning 67+'!E8</f>
        <v>1523</v>
      </c>
      <c r="F8" s="1208">
        <f>'[4]FØR korreksjon befolkning 67+'!F8</f>
        <v>626</v>
      </c>
      <c r="G8" s="1208">
        <f>'[4]FØR korreksjon befolkning 67+'!G8</f>
        <v>393</v>
      </c>
      <c r="H8" s="1208">
        <f>'[4]FØR korreksjon befolkning 67+'!H8</f>
        <v>497</v>
      </c>
      <c r="I8" s="1208">
        <f>'[4]FØR korreksjon befolkning 67+'!I8</f>
        <v>4523</v>
      </c>
      <c r="J8" s="1208">
        <f>'[4]FØR korreksjon befolkning 67+'!J8</f>
        <v>8130</v>
      </c>
      <c r="K8" s="1208">
        <f>'[4]FØR korreksjon befolkning 67+'!K8</f>
        <v>10056</v>
      </c>
      <c r="L8" s="1208">
        <f>'[4]FØR korreksjon befolkning 67+'!L8</f>
        <v>4865</v>
      </c>
      <c r="M8" s="1208">
        <f>'[4]FØR korreksjon befolkning 67+'!M8</f>
        <v>5590</v>
      </c>
      <c r="N8" s="1209">
        <f>'[4]FØR korreksjon befolkning 67+'!N8+'[4] ETTER korreksjon befolkn 67+'!U8</f>
        <v>1475</v>
      </c>
      <c r="O8" s="1209">
        <f>'[4]FØR korreksjon befolkning 67+'!O8+'[4] ETTER korreksjon befolkn 67+'!V8</f>
        <v>732</v>
      </c>
      <c r="P8" s="1209">
        <f>'[4]FØR korreksjon befolkning 67+'!P8+'[4] ETTER korreksjon befolkn 67+'!W8</f>
        <v>418</v>
      </c>
      <c r="Q8" s="1209">
        <f>'[4]FØR korreksjon befolkning 67+'!Q8+'[4] ETTER korreksjon befolkn 67+'!X8</f>
        <v>191</v>
      </c>
      <c r="R8" s="1209">
        <f>'[4]FØR korreksjon befolkning 67+'!R8+'[4] ETTER korreksjon befolkn 67+'!Y8</f>
        <v>91</v>
      </c>
      <c r="S8" s="1209">
        <f>'[4]FØR korreksjon befolkning 67+'!S8+'[4] ETTER korreksjon befolkn 67+'!Z8</f>
        <v>44</v>
      </c>
      <c r="U8" s="474">
        <v>-13</v>
      </c>
      <c r="V8" s="474">
        <v>-6</v>
      </c>
      <c r="W8" s="474">
        <v>-15</v>
      </c>
      <c r="X8" s="474">
        <v>-16</v>
      </c>
      <c r="Y8" s="474">
        <v>-20</v>
      </c>
      <c r="Z8" s="474">
        <v>-17</v>
      </c>
      <c r="AA8" s="393">
        <f t="shared" si="3"/>
        <v>-87</v>
      </c>
      <c r="AD8" s="47">
        <f t="shared" si="4"/>
        <v>-19</v>
      </c>
      <c r="AE8" s="47">
        <f t="shared" si="5"/>
        <v>-31</v>
      </c>
      <c r="AF8" s="47">
        <f t="shared" si="6"/>
        <v>-37</v>
      </c>
    </row>
    <row r="9" spans="1:32" s="47" customFormat="1" ht="12" customHeight="1" x14ac:dyDescent="0.25">
      <c r="A9" s="1206" t="s">
        <v>539</v>
      </c>
      <c r="B9" s="1207">
        <f t="shared" si="2"/>
        <v>60252</v>
      </c>
      <c r="C9" s="1208">
        <f>'[4]FØR korreksjon befolkning 67+'!C9</f>
        <v>527</v>
      </c>
      <c r="D9" s="1208">
        <f>'[4]FØR korreksjon befolkning 67+'!D9</f>
        <v>1933</v>
      </c>
      <c r="E9" s="1208">
        <f>'[4]FØR korreksjon befolkning 67+'!E9</f>
        <v>2332</v>
      </c>
      <c r="F9" s="1208">
        <f>'[4]FØR korreksjon befolkning 67+'!F9</f>
        <v>1036</v>
      </c>
      <c r="G9" s="1208">
        <f>'[4]FØR korreksjon befolkning 67+'!G9</f>
        <v>735</v>
      </c>
      <c r="H9" s="1208">
        <f>'[4]FØR korreksjon befolkning 67+'!H9</f>
        <v>808</v>
      </c>
      <c r="I9" s="1208">
        <f>'[4]FØR korreksjon befolkning 67+'!I9</f>
        <v>5362</v>
      </c>
      <c r="J9" s="1208">
        <f>'[4]FØR korreksjon befolkning 67+'!J9</f>
        <v>9787</v>
      </c>
      <c r="K9" s="1208">
        <f>'[4]FØR korreksjon befolkning 67+'!K9</f>
        <v>11799</v>
      </c>
      <c r="L9" s="1208">
        <f>'[4]FØR korreksjon befolkning 67+'!L9</f>
        <v>6786</v>
      </c>
      <c r="M9" s="1208">
        <f>'[4]FØR korreksjon befolkning 67+'!M9</f>
        <v>10943</v>
      </c>
      <c r="N9" s="1209">
        <f>'[4]FØR korreksjon befolkning 67+'!N9+'[4] ETTER korreksjon befolkn 67+'!U9</f>
        <v>3640</v>
      </c>
      <c r="O9" s="1209">
        <f>'[4]FØR korreksjon befolkning 67+'!O9+'[4] ETTER korreksjon befolkn 67+'!V9</f>
        <v>2263</v>
      </c>
      <c r="P9" s="1209">
        <f>'[4]FØR korreksjon befolkning 67+'!P9+'[4] ETTER korreksjon befolkn 67+'!W9</f>
        <v>1197</v>
      </c>
      <c r="Q9" s="1209">
        <f>'[4]FØR korreksjon befolkning 67+'!Q9+'[4] ETTER korreksjon befolkn 67+'!X9</f>
        <v>669</v>
      </c>
      <c r="R9" s="1209">
        <f>'[4]FØR korreksjon befolkning 67+'!R9+'[4] ETTER korreksjon befolkn 67+'!Y9</f>
        <v>306</v>
      </c>
      <c r="S9" s="1209">
        <f>'[4]FØR korreksjon befolkning 67+'!S9+'[4] ETTER korreksjon befolkn 67+'!Z9</f>
        <v>129</v>
      </c>
      <c r="U9" s="474">
        <v>14</v>
      </c>
      <c r="V9" s="474">
        <v>9</v>
      </c>
      <c r="W9" s="474">
        <v>20</v>
      </c>
      <c r="X9" s="474">
        <v>10</v>
      </c>
      <c r="Y9" s="474">
        <v>22</v>
      </c>
      <c r="Z9" s="474">
        <v>14</v>
      </c>
      <c r="AA9" s="393">
        <f t="shared" si="3"/>
        <v>89</v>
      </c>
      <c r="AD9" s="47">
        <f t="shared" si="4"/>
        <v>23</v>
      </c>
      <c r="AE9" s="47">
        <f t="shared" si="5"/>
        <v>30</v>
      </c>
      <c r="AF9" s="47">
        <f t="shared" si="6"/>
        <v>36</v>
      </c>
    </row>
    <row r="10" spans="1:32" s="47" customFormat="1" ht="18" customHeight="1" x14ac:dyDescent="0.25">
      <c r="A10" s="1206" t="s">
        <v>540</v>
      </c>
      <c r="B10" s="1207">
        <f t="shared" si="2"/>
        <v>35187</v>
      </c>
      <c r="C10" s="1208">
        <f>'[4]FØR korreksjon befolkning 67+'!C10</f>
        <v>370</v>
      </c>
      <c r="D10" s="1208">
        <f>'[4]FØR korreksjon befolkning 67+'!D10</f>
        <v>1939</v>
      </c>
      <c r="E10" s="1208">
        <f>'[4]FØR korreksjon befolkning 67+'!E10</f>
        <v>2813</v>
      </c>
      <c r="F10" s="1208">
        <f>'[4]FØR korreksjon befolkning 67+'!F10</f>
        <v>1255</v>
      </c>
      <c r="G10" s="1208">
        <f>'[4]FØR korreksjon befolkning 67+'!G10</f>
        <v>830</v>
      </c>
      <c r="H10" s="1208">
        <f>'[4]FØR korreksjon befolkning 67+'!H10</f>
        <v>702</v>
      </c>
      <c r="I10" s="1208">
        <f>'[4]FØR korreksjon befolkning 67+'!I10</f>
        <v>1581</v>
      </c>
      <c r="J10" s="1208">
        <f>'[4]FØR korreksjon befolkning 67+'!J10</f>
        <v>2195</v>
      </c>
      <c r="K10" s="1208">
        <f>'[4]FØR korreksjon befolkning 67+'!K10</f>
        <v>5180</v>
      </c>
      <c r="L10" s="1208">
        <f>'[4]FØR korreksjon befolkning 67+'!L10</f>
        <v>4858</v>
      </c>
      <c r="M10" s="1208">
        <f>'[4]FØR korreksjon befolkning 67+'!M10</f>
        <v>7035</v>
      </c>
      <c r="N10" s="1209">
        <f>'[4]FØR korreksjon befolkning 67+'!N10+'[4] ETTER korreksjon befolkn 67+'!U10</f>
        <v>2807</v>
      </c>
      <c r="O10" s="1209">
        <f>'[4]FØR korreksjon befolkning 67+'!O10+'[4] ETTER korreksjon befolkn 67+'!V10</f>
        <v>1772</v>
      </c>
      <c r="P10" s="1209">
        <f>'[4]FØR korreksjon befolkning 67+'!P10+'[4] ETTER korreksjon befolkn 67+'!W10</f>
        <v>968</v>
      </c>
      <c r="Q10" s="1209">
        <f>'[4]FØR korreksjon befolkning 67+'!Q10+'[4] ETTER korreksjon befolkn 67+'!X10</f>
        <v>489</v>
      </c>
      <c r="R10" s="1209">
        <f>'[4]FØR korreksjon befolkning 67+'!R10+'[4] ETTER korreksjon befolkn 67+'!Y10</f>
        <v>283</v>
      </c>
      <c r="S10" s="1209">
        <f>'[4]FØR korreksjon befolkning 67+'!S10+'[4] ETTER korreksjon befolkn 67+'!Z10</f>
        <v>110</v>
      </c>
      <c r="U10" s="474">
        <v>-5</v>
      </c>
      <c r="V10" s="474">
        <v>-2</v>
      </c>
      <c r="W10" s="474">
        <v>2</v>
      </c>
      <c r="X10" s="474">
        <v>0</v>
      </c>
      <c r="Y10" s="474">
        <v>-1</v>
      </c>
      <c r="Z10" s="474">
        <v>-5</v>
      </c>
      <c r="AA10" s="393">
        <f t="shared" si="3"/>
        <v>-11</v>
      </c>
      <c r="AD10" s="47">
        <f t="shared" si="4"/>
        <v>-7</v>
      </c>
      <c r="AE10" s="47">
        <f t="shared" si="5"/>
        <v>2</v>
      </c>
      <c r="AF10" s="47">
        <f t="shared" si="6"/>
        <v>-6</v>
      </c>
    </row>
    <row r="11" spans="1:32" s="47" customFormat="1" ht="12" customHeight="1" x14ac:dyDescent="0.25">
      <c r="A11" s="1206" t="s">
        <v>541</v>
      </c>
      <c r="B11" s="1207">
        <f t="shared" si="2"/>
        <v>52182</v>
      </c>
      <c r="C11" s="1208">
        <f>'[4]FØR korreksjon befolkning 67+'!C11</f>
        <v>613</v>
      </c>
      <c r="D11" s="1208">
        <f>'[4]FØR korreksjon befolkning 67+'!D11</f>
        <v>3444</v>
      </c>
      <c r="E11" s="1208">
        <f>'[4]FØR korreksjon befolkning 67+'!E11</f>
        <v>4836</v>
      </c>
      <c r="F11" s="1208">
        <f>'[4]FØR korreksjon befolkning 67+'!F11</f>
        <v>2148</v>
      </c>
      <c r="G11" s="1208">
        <f>'[4]FØR korreksjon befolkning 67+'!G11</f>
        <v>1297</v>
      </c>
      <c r="H11" s="1208">
        <f>'[4]FØR korreksjon befolkning 67+'!H11</f>
        <v>1236</v>
      </c>
      <c r="I11" s="1208">
        <f>'[4]FØR korreksjon befolkning 67+'!I11</f>
        <v>2516</v>
      </c>
      <c r="J11" s="1208">
        <f>'[4]FØR korreksjon befolkning 67+'!J11</f>
        <v>2705</v>
      </c>
      <c r="K11" s="1208">
        <f>'[4]FØR korreksjon befolkning 67+'!K11</f>
        <v>7261</v>
      </c>
      <c r="L11" s="1208">
        <f>'[4]FØR korreksjon befolkning 67+'!L11</f>
        <v>7628</v>
      </c>
      <c r="M11" s="1208">
        <f>'[4]FØR korreksjon befolkning 67+'!M11</f>
        <v>10039</v>
      </c>
      <c r="N11" s="1209">
        <f>'[4]FØR korreksjon befolkning 67+'!N11+'[4] ETTER korreksjon befolkn 67+'!U11</f>
        <v>3781</v>
      </c>
      <c r="O11" s="1209">
        <f>'[4]FØR korreksjon befolkning 67+'!O11+'[4] ETTER korreksjon befolkn 67+'!V11</f>
        <v>2272</v>
      </c>
      <c r="P11" s="1209">
        <f>'[4]FØR korreksjon befolkning 67+'!P11+'[4] ETTER korreksjon befolkn 67+'!W11</f>
        <v>1193</v>
      </c>
      <c r="Q11" s="1209">
        <f>'[4]FØR korreksjon befolkning 67+'!Q11+'[4] ETTER korreksjon befolkn 67+'!X11</f>
        <v>676</v>
      </c>
      <c r="R11" s="1209">
        <f>'[4]FØR korreksjon befolkning 67+'!R11+'[4] ETTER korreksjon befolkn 67+'!Y11</f>
        <v>391</v>
      </c>
      <c r="S11" s="1209">
        <f>'[4]FØR korreksjon befolkning 67+'!S11+'[4] ETTER korreksjon befolkn 67+'!Z11</f>
        <v>146</v>
      </c>
      <c r="U11" s="474">
        <v>-1</v>
      </c>
      <c r="V11" s="474">
        <v>1</v>
      </c>
      <c r="W11" s="474">
        <v>3</v>
      </c>
      <c r="X11" s="474">
        <v>-4</v>
      </c>
      <c r="Y11" s="474">
        <v>-1</v>
      </c>
      <c r="Z11" s="474">
        <v>1</v>
      </c>
      <c r="AA11" s="393">
        <f t="shared" si="3"/>
        <v>-1</v>
      </c>
      <c r="AD11" s="47">
        <f t="shared" si="4"/>
        <v>0</v>
      </c>
      <c r="AE11" s="47">
        <f t="shared" si="5"/>
        <v>-1</v>
      </c>
      <c r="AF11" s="47">
        <f t="shared" si="6"/>
        <v>0</v>
      </c>
    </row>
    <row r="12" spans="1:32" s="47" customFormat="1" ht="12" customHeight="1" x14ac:dyDescent="0.25">
      <c r="A12" s="1206" t="s">
        <v>542</v>
      </c>
      <c r="B12" s="1207">
        <f t="shared" si="2"/>
        <v>54570</v>
      </c>
      <c r="C12" s="1208">
        <f>'[4]FØR korreksjon befolkning 67+'!C12</f>
        <v>519</v>
      </c>
      <c r="D12" s="1208">
        <f>'[4]FØR korreksjon befolkning 67+'!D12</f>
        <v>3158</v>
      </c>
      <c r="E12" s="1208">
        <f>'[4]FØR korreksjon befolkning 67+'!E12</f>
        <v>4734</v>
      </c>
      <c r="F12" s="1208">
        <f>'[4]FØR korreksjon befolkning 67+'!F12</f>
        <v>2091</v>
      </c>
      <c r="G12" s="1208">
        <f>'[4]FØR korreksjon befolkning 67+'!G12</f>
        <v>1297</v>
      </c>
      <c r="H12" s="1208">
        <f>'[4]FØR korreksjon befolkning 67+'!H12</f>
        <v>1356</v>
      </c>
      <c r="I12" s="1208">
        <f>'[4]FØR korreksjon befolkning 67+'!I12</f>
        <v>4551</v>
      </c>
      <c r="J12" s="1208">
        <f>'[4]FØR korreksjon befolkning 67+'!J12</f>
        <v>4240</v>
      </c>
      <c r="K12" s="1208">
        <f>'[4]FØR korreksjon befolkning 67+'!K12</f>
        <v>7816</v>
      </c>
      <c r="L12" s="1208">
        <f>'[4]FØR korreksjon befolkning 67+'!L12</f>
        <v>7457</v>
      </c>
      <c r="M12" s="1208">
        <f>'[4]FØR korreksjon befolkning 67+'!M12</f>
        <v>10432</v>
      </c>
      <c r="N12" s="1209">
        <f>'[4]FØR korreksjon befolkning 67+'!N12+'[4] ETTER korreksjon befolkn 67+'!U12</f>
        <v>3221</v>
      </c>
      <c r="O12" s="1209">
        <f>'[4]FØR korreksjon befolkning 67+'!O12+'[4] ETTER korreksjon befolkn 67+'!V12</f>
        <v>1692</v>
      </c>
      <c r="P12" s="1209">
        <f>'[4]FØR korreksjon befolkning 67+'!P12+'[4] ETTER korreksjon befolkn 67+'!W12</f>
        <v>937</v>
      </c>
      <c r="Q12" s="1209">
        <f>'[4]FØR korreksjon befolkning 67+'!Q12+'[4] ETTER korreksjon befolkn 67+'!X12</f>
        <v>595</v>
      </c>
      <c r="R12" s="1209">
        <f>'[4]FØR korreksjon befolkning 67+'!R12+'[4] ETTER korreksjon befolkn 67+'!Y12</f>
        <v>349</v>
      </c>
      <c r="S12" s="1209">
        <f>'[4]FØR korreksjon befolkning 67+'!S12+'[4] ETTER korreksjon befolkn 67+'!Z12</f>
        <v>125</v>
      </c>
      <c r="U12" s="474">
        <v>7</v>
      </c>
      <c r="V12" s="474">
        <v>-3</v>
      </c>
      <c r="W12" s="474">
        <v>-3</v>
      </c>
      <c r="X12" s="474">
        <v>25</v>
      </c>
      <c r="Y12" s="474">
        <v>-8</v>
      </c>
      <c r="Z12" s="474">
        <v>-1</v>
      </c>
      <c r="AA12" s="393">
        <f t="shared" si="3"/>
        <v>17</v>
      </c>
      <c r="AD12" s="47">
        <f t="shared" si="4"/>
        <v>4</v>
      </c>
      <c r="AE12" s="47">
        <f t="shared" si="5"/>
        <v>22</v>
      </c>
      <c r="AF12" s="47">
        <f t="shared" si="6"/>
        <v>-9</v>
      </c>
    </row>
    <row r="13" spans="1:32" s="47" customFormat="1" ht="12" customHeight="1" x14ac:dyDescent="0.25">
      <c r="A13" s="1206" t="s">
        <v>543</v>
      </c>
      <c r="B13" s="1207">
        <f t="shared" si="2"/>
        <v>36329</v>
      </c>
      <c r="C13" s="1208">
        <f>'[4]FØR korreksjon befolkning 67+'!C13</f>
        <v>516</v>
      </c>
      <c r="D13" s="1208">
        <f>'[4]FØR korreksjon befolkning 67+'!D13</f>
        <v>2371</v>
      </c>
      <c r="E13" s="1208">
        <f>'[4]FØR korreksjon befolkning 67+'!E13</f>
        <v>3113</v>
      </c>
      <c r="F13" s="1208">
        <f>'[4]FØR korreksjon befolkning 67+'!F13</f>
        <v>1307</v>
      </c>
      <c r="G13" s="1208">
        <f>'[4]FØR korreksjon befolkning 67+'!G13</f>
        <v>815</v>
      </c>
      <c r="H13" s="1208">
        <f>'[4]FØR korreksjon befolkning 67+'!H13</f>
        <v>807</v>
      </c>
      <c r="I13" s="1208">
        <f>'[4]FØR korreksjon befolkning 67+'!I13</f>
        <v>2024</v>
      </c>
      <c r="J13" s="1208">
        <f>'[4]FØR korreksjon befolkning 67+'!J13</f>
        <v>3121</v>
      </c>
      <c r="K13" s="1208">
        <f>'[4]FØR korreksjon befolkning 67+'!K13</f>
        <v>7150</v>
      </c>
      <c r="L13" s="1208">
        <f>'[4]FØR korreksjon befolkning 67+'!L13</f>
        <v>5596</v>
      </c>
      <c r="M13" s="1208">
        <f>'[4]FØR korreksjon befolkning 67+'!M13</f>
        <v>6093</v>
      </c>
      <c r="N13" s="1209">
        <f>'[4]FØR korreksjon befolkning 67+'!N13+'[4] ETTER korreksjon befolkn 67+'!U13</f>
        <v>1645</v>
      </c>
      <c r="O13" s="1209">
        <f>'[4]FØR korreksjon befolkning 67+'!O13+'[4] ETTER korreksjon befolkn 67+'!V13</f>
        <v>775</v>
      </c>
      <c r="P13" s="1209">
        <f>'[4]FØR korreksjon befolkning 67+'!P13+'[4] ETTER korreksjon befolkn 67+'!W13</f>
        <v>471</v>
      </c>
      <c r="Q13" s="1209">
        <f>'[4]FØR korreksjon befolkning 67+'!Q13+'[4] ETTER korreksjon befolkn 67+'!X13</f>
        <v>270</v>
      </c>
      <c r="R13" s="1209">
        <f>'[4]FØR korreksjon befolkning 67+'!R13+'[4] ETTER korreksjon befolkn 67+'!Y13</f>
        <v>187</v>
      </c>
      <c r="S13" s="1209">
        <f>'[4]FØR korreksjon befolkning 67+'!S13+'[4] ETTER korreksjon befolkn 67+'!Z13</f>
        <v>68</v>
      </c>
      <c r="U13" s="474">
        <v>-5</v>
      </c>
      <c r="V13" s="474">
        <v>6</v>
      </c>
      <c r="W13" s="474">
        <v>-6</v>
      </c>
      <c r="X13" s="474">
        <v>-4</v>
      </c>
      <c r="Y13" s="474">
        <v>6</v>
      </c>
      <c r="Z13" s="474">
        <v>-3</v>
      </c>
      <c r="AA13" s="393">
        <f t="shared" si="3"/>
        <v>-6</v>
      </c>
      <c r="AD13" s="47">
        <f t="shared" si="4"/>
        <v>1</v>
      </c>
      <c r="AE13" s="47">
        <f t="shared" si="5"/>
        <v>-10</v>
      </c>
      <c r="AF13" s="47">
        <f t="shared" si="6"/>
        <v>3</v>
      </c>
    </row>
    <row r="14" spans="1:32" s="47" customFormat="1" ht="12" customHeight="1" x14ac:dyDescent="0.25">
      <c r="A14" s="1206" t="s">
        <v>544</v>
      </c>
      <c r="B14" s="1207">
        <f t="shared" si="2"/>
        <v>27769</v>
      </c>
      <c r="C14" s="1208">
        <f>'[4]FØR korreksjon befolkning 67+'!C14</f>
        <v>284</v>
      </c>
      <c r="D14" s="1208">
        <f>'[4]FØR korreksjon befolkning 67+'!D14</f>
        <v>1551</v>
      </c>
      <c r="E14" s="1208">
        <f>'[4]FØR korreksjon befolkning 67+'!E14</f>
        <v>2225</v>
      </c>
      <c r="F14" s="1208">
        <f>'[4]FØR korreksjon befolkning 67+'!F14</f>
        <v>972</v>
      </c>
      <c r="G14" s="1208">
        <f>'[4]FØR korreksjon befolkning 67+'!G14</f>
        <v>674</v>
      </c>
      <c r="H14" s="1208">
        <f>'[4]FØR korreksjon befolkning 67+'!H14</f>
        <v>642</v>
      </c>
      <c r="I14" s="1208">
        <f>'[4]FØR korreksjon befolkning 67+'!I14</f>
        <v>1564</v>
      </c>
      <c r="J14" s="1208">
        <f>'[4]FØR korreksjon befolkning 67+'!J14</f>
        <v>1877</v>
      </c>
      <c r="K14" s="1208">
        <f>'[4]FØR korreksjon befolkning 67+'!K14</f>
        <v>4572</v>
      </c>
      <c r="L14" s="1208">
        <f>'[4]FØR korreksjon befolkning 67+'!L14</f>
        <v>4068</v>
      </c>
      <c r="M14" s="1208">
        <f>'[4]FØR korreksjon befolkning 67+'!M14</f>
        <v>5964</v>
      </c>
      <c r="N14" s="1209">
        <f>'[4]FØR korreksjon befolkning 67+'!N14+'[4] ETTER korreksjon befolkn 67+'!U14</f>
        <v>1569</v>
      </c>
      <c r="O14" s="1209">
        <f>'[4]FØR korreksjon befolkning 67+'!O14+'[4] ETTER korreksjon befolkn 67+'!V14</f>
        <v>823</v>
      </c>
      <c r="P14" s="1209">
        <f>'[4]FØR korreksjon befolkning 67+'!P14+'[4] ETTER korreksjon befolkn 67+'!W14</f>
        <v>469</v>
      </c>
      <c r="Q14" s="1209">
        <f>'[4]FØR korreksjon befolkning 67+'!Q14+'[4] ETTER korreksjon befolkn 67+'!X14</f>
        <v>298</v>
      </c>
      <c r="R14" s="1209">
        <f>'[4]FØR korreksjon befolkning 67+'!R14+'[4] ETTER korreksjon befolkn 67+'!Y14</f>
        <v>164</v>
      </c>
      <c r="S14" s="1209">
        <f>'[4]FØR korreksjon befolkning 67+'!S14+'[4] ETTER korreksjon befolkn 67+'!Z14</f>
        <v>53</v>
      </c>
      <c r="U14" s="474">
        <v>5</v>
      </c>
      <c r="V14" s="474">
        <v>-1</v>
      </c>
      <c r="W14" s="474">
        <v>-1</v>
      </c>
      <c r="X14" s="474">
        <v>-9</v>
      </c>
      <c r="Y14" s="474">
        <v>-5</v>
      </c>
      <c r="Z14" s="474">
        <v>2</v>
      </c>
      <c r="AA14" s="393">
        <f t="shared" si="3"/>
        <v>-9</v>
      </c>
      <c r="AD14" s="47">
        <f t="shared" si="4"/>
        <v>4</v>
      </c>
      <c r="AE14" s="47">
        <f t="shared" si="5"/>
        <v>-10</v>
      </c>
      <c r="AF14" s="47">
        <f t="shared" si="6"/>
        <v>-3</v>
      </c>
    </row>
    <row r="15" spans="1:32" s="47" customFormat="1" ht="18" customHeight="1" x14ac:dyDescent="0.25">
      <c r="A15" s="1206" t="s">
        <v>545</v>
      </c>
      <c r="B15" s="1207">
        <f t="shared" si="2"/>
        <v>33728</v>
      </c>
      <c r="C15" s="1208">
        <f>'[4]FØR korreksjon befolkning 67+'!C15</f>
        <v>318</v>
      </c>
      <c r="D15" s="1208">
        <f>'[4]FØR korreksjon befolkning 67+'!D15</f>
        <v>1962</v>
      </c>
      <c r="E15" s="1208">
        <f>'[4]FØR korreksjon befolkning 67+'!E15</f>
        <v>2982</v>
      </c>
      <c r="F15" s="1208">
        <f>'[4]FØR korreksjon befolkning 67+'!F15</f>
        <v>1402</v>
      </c>
      <c r="G15" s="1208">
        <f>'[4]FØR korreksjon befolkning 67+'!G15</f>
        <v>958</v>
      </c>
      <c r="H15" s="1208">
        <f>'[4]FØR korreksjon befolkning 67+'!H15</f>
        <v>1008</v>
      </c>
      <c r="I15" s="1208">
        <f>'[4]FØR korreksjon befolkning 67+'!I15</f>
        <v>2219</v>
      </c>
      <c r="J15" s="1208">
        <f>'[4]FØR korreksjon befolkning 67+'!J15</f>
        <v>2055</v>
      </c>
      <c r="K15" s="1208">
        <f>'[4]FØR korreksjon befolkning 67+'!K15</f>
        <v>4801</v>
      </c>
      <c r="L15" s="1208">
        <f>'[4]FØR korreksjon befolkning 67+'!L15</f>
        <v>4654</v>
      </c>
      <c r="M15" s="1208">
        <f>'[4]FØR korreksjon befolkning 67+'!M15</f>
        <v>6908</v>
      </c>
      <c r="N15" s="1209">
        <f>'[4]FØR korreksjon befolkning 67+'!N15+'[4] ETTER korreksjon befolkn 67+'!U15</f>
        <v>2003</v>
      </c>
      <c r="O15" s="1209">
        <f>'[4]FØR korreksjon befolkning 67+'!O15+'[4] ETTER korreksjon befolkn 67+'!V15</f>
        <v>1167</v>
      </c>
      <c r="P15" s="1209">
        <f>'[4]FØR korreksjon befolkning 67+'!P15+'[4] ETTER korreksjon befolkn 67+'!W15</f>
        <v>726</v>
      </c>
      <c r="Q15" s="1209">
        <f>'[4]FØR korreksjon befolkning 67+'!Q15+'[4] ETTER korreksjon befolkn 67+'!X15</f>
        <v>368</v>
      </c>
      <c r="R15" s="1209">
        <f>'[4]FØR korreksjon befolkning 67+'!R15+'[4] ETTER korreksjon befolkn 67+'!Y15</f>
        <v>160</v>
      </c>
      <c r="S15" s="1209">
        <f>'[4]FØR korreksjon befolkning 67+'!S15+'[4] ETTER korreksjon befolkn 67+'!Z15</f>
        <v>37</v>
      </c>
      <c r="U15" s="474">
        <v>-6</v>
      </c>
      <c r="V15" s="474">
        <v>-4</v>
      </c>
      <c r="W15" s="474">
        <v>1</v>
      </c>
      <c r="X15" s="474">
        <v>-3</v>
      </c>
      <c r="Y15" s="474">
        <v>-7</v>
      </c>
      <c r="Z15" s="474">
        <v>-8</v>
      </c>
      <c r="AA15" s="393">
        <f t="shared" si="3"/>
        <v>-27</v>
      </c>
      <c r="AD15" s="47">
        <f t="shared" si="4"/>
        <v>-10</v>
      </c>
      <c r="AE15" s="47">
        <f t="shared" si="5"/>
        <v>-2</v>
      </c>
      <c r="AF15" s="47">
        <f t="shared" si="6"/>
        <v>-15</v>
      </c>
    </row>
    <row r="16" spans="1:32" s="47" customFormat="1" ht="12" customHeight="1" x14ac:dyDescent="0.25">
      <c r="A16" s="1206" t="s">
        <v>546</v>
      </c>
      <c r="B16" s="1207">
        <f t="shared" si="2"/>
        <v>49747</v>
      </c>
      <c r="C16" s="1208">
        <f>'[4]FØR korreksjon befolkning 67+'!C16</f>
        <v>534</v>
      </c>
      <c r="D16" s="1208">
        <f>'[4]FØR korreksjon befolkning 67+'!D16</f>
        <v>2900</v>
      </c>
      <c r="E16" s="1208">
        <f>'[4]FØR korreksjon befolkning 67+'!E16</f>
        <v>4212</v>
      </c>
      <c r="F16" s="1208">
        <f>'[4]FØR korreksjon befolkning 67+'!F16</f>
        <v>1836</v>
      </c>
      <c r="G16" s="1208">
        <f>'[4]FØR korreksjon befolkning 67+'!G16</f>
        <v>1109</v>
      </c>
      <c r="H16" s="1208">
        <f>'[4]FØR korreksjon befolkning 67+'!H16</f>
        <v>1175</v>
      </c>
      <c r="I16" s="1208">
        <f>'[4]FØR korreksjon befolkning 67+'!I16</f>
        <v>2645</v>
      </c>
      <c r="J16" s="1208">
        <f>'[4]FØR korreksjon befolkning 67+'!J16</f>
        <v>3554</v>
      </c>
      <c r="K16" s="1208">
        <f>'[4]FØR korreksjon befolkning 67+'!K16</f>
        <v>8660</v>
      </c>
      <c r="L16" s="1208">
        <f>'[4]FØR korreksjon befolkning 67+'!L16</f>
        <v>7072</v>
      </c>
      <c r="M16" s="1208">
        <f>'[4]FØR korreksjon befolkning 67+'!M16</f>
        <v>9646</v>
      </c>
      <c r="N16" s="1209">
        <f>'[4]FØR korreksjon befolkning 67+'!N16+'[4] ETTER korreksjon befolkn 67+'!U16</f>
        <v>3129</v>
      </c>
      <c r="O16" s="1209">
        <f>'[4]FØR korreksjon befolkning 67+'!O16+'[4] ETTER korreksjon befolkn 67+'!V16</f>
        <v>1570</v>
      </c>
      <c r="P16" s="1209">
        <f>'[4]FØR korreksjon befolkning 67+'!P16+'[4] ETTER korreksjon befolkn 67+'!W16</f>
        <v>914</v>
      </c>
      <c r="Q16" s="1209">
        <f>'[4]FØR korreksjon befolkning 67+'!Q16+'[4] ETTER korreksjon befolkn 67+'!X16</f>
        <v>454</v>
      </c>
      <c r="R16" s="1209">
        <f>'[4]FØR korreksjon befolkning 67+'!R16+'[4] ETTER korreksjon befolkn 67+'!Y16</f>
        <v>264</v>
      </c>
      <c r="S16" s="1209">
        <f>'[4]FØR korreksjon befolkning 67+'!S16+'[4] ETTER korreksjon befolkn 67+'!Z16</f>
        <v>73</v>
      </c>
      <c r="U16" s="474">
        <v>8</v>
      </c>
      <c r="V16" s="474">
        <v>0</v>
      </c>
      <c r="W16" s="474">
        <v>-13</v>
      </c>
      <c r="X16" s="474">
        <v>-1</v>
      </c>
      <c r="Y16" s="474">
        <v>-9</v>
      </c>
      <c r="Z16" s="474">
        <v>-4</v>
      </c>
      <c r="AA16" s="393">
        <f t="shared" si="3"/>
        <v>-19</v>
      </c>
      <c r="AD16" s="47">
        <f t="shared" si="4"/>
        <v>8</v>
      </c>
      <c r="AE16" s="47">
        <f t="shared" si="5"/>
        <v>-14</v>
      </c>
      <c r="AF16" s="47">
        <f t="shared" si="6"/>
        <v>-13</v>
      </c>
    </row>
    <row r="17" spans="1:34" s="47" customFormat="1" ht="12" customHeight="1" x14ac:dyDescent="0.25">
      <c r="A17" s="1206" t="s">
        <v>547</v>
      </c>
      <c r="B17" s="1207">
        <f t="shared" si="2"/>
        <v>51424</v>
      </c>
      <c r="C17" s="1208">
        <f>'[4]FØR korreksjon befolkning 67+'!C17</f>
        <v>558</v>
      </c>
      <c r="D17" s="1208">
        <f>'[4]FØR korreksjon befolkning 67+'!D17</f>
        <v>2993</v>
      </c>
      <c r="E17" s="1208">
        <f>'[4]FØR korreksjon befolkning 67+'!E17</f>
        <v>4712</v>
      </c>
      <c r="F17" s="1208">
        <f>'[4]FØR korreksjon befolkning 67+'!F17</f>
        <v>1962</v>
      </c>
      <c r="G17" s="1208">
        <f>'[4]FØR korreksjon befolkning 67+'!G17</f>
        <v>1192</v>
      </c>
      <c r="H17" s="1208">
        <f>'[4]FØR korreksjon befolkning 67+'!H17</f>
        <v>1104</v>
      </c>
      <c r="I17" s="1208">
        <f>'[4]FØR korreksjon befolkning 67+'!I17</f>
        <v>2222</v>
      </c>
      <c r="J17" s="1208">
        <f>'[4]FØR korreksjon befolkning 67+'!J17</f>
        <v>2972</v>
      </c>
      <c r="K17" s="1208">
        <f>'[4]FØR korreksjon befolkning 67+'!K17</f>
        <v>8159</v>
      </c>
      <c r="L17" s="1208">
        <f>'[4]FØR korreksjon befolkning 67+'!L17</f>
        <v>7922</v>
      </c>
      <c r="M17" s="1208">
        <f>'[4]FØR korreksjon befolkning 67+'!M17</f>
        <v>10688</v>
      </c>
      <c r="N17" s="1209">
        <f>'[4]FØR korreksjon befolkning 67+'!N17+'[4] ETTER korreksjon befolkn 67+'!U17</f>
        <v>2958</v>
      </c>
      <c r="O17" s="1209">
        <f>'[4]FØR korreksjon befolkning 67+'!O17+'[4] ETTER korreksjon befolkn 67+'!V17</f>
        <v>1555</v>
      </c>
      <c r="P17" s="1209">
        <f>'[4]FØR korreksjon befolkning 67+'!P17+'[4] ETTER korreksjon befolkn 67+'!W17</f>
        <v>938</v>
      </c>
      <c r="Q17" s="1209">
        <f>'[4]FØR korreksjon befolkning 67+'!Q17+'[4] ETTER korreksjon befolkn 67+'!X17</f>
        <v>832</v>
      </c>
      <c r="R17" s="1209">
        <f>'[4]FØR korreksjon befolkning 67+'!R17+'[4] ETTER korreksjon befolkn 67+'!Y17</f>
        <v>505</v>
      </c>
      <c r="S17" s="1209">
        <f>'[4]FØR korreksjon befolkning 67+'!S17+'[4] ETTER korreksjon befolkn 67+'!Z17</f>
        <v>152</v>
      </c>
      <c r="U17" s="474">
        <v>-1</v>
      </c>
      <c r="V17" s="474">
        <v>6</v>
      </c>
      <c r="W17" s="474">
        <v>10</v>
      </c>
      <c r="X17" s="474">
        <v>13</v>
      </c>
      <c r="Y17" s="474">
        <v>15</v>
      </c>
      <c r="Z17" s="474">
        <v>16</v>
      </c>
      <c r="AA17" s="393">
        <f t="shared" si="3"/>
        <v>59</v>
      </c>
      <c r="AD17" s="47">
        <f t="shared" si="4"/>
        <v>5</v>
      </c>
      <c r="AE17" s="47">
        <f t="shared" si="5"/>
        <v>23</v>
      </c>
      <c r="AF17" s="47">
        <f t="shared" si="6"/>
        <v>31</v>
      </c>
    </row>
    <row r="18" spans="1:34" s="47" customFormat="1" ht="12" customHeight="1" x14ac:dyDescent="0.25">
      <c r="A18" s="1206" t="s">
        <v>548</v>
      </c>
      <c r="B18" s="1207">
        <f t="shared" si="2"/>
        <v>53231</v>
      </c>
      <c r="C18" s="1208">
        <f>'[4]FØR korreksjon befolkning 67+'!C18</f>
        <v>553</v>
      </c>
      <c r="D18" s="1208">
        <f>'[4]FØR korreksjon befolkning 67+'!D18</f>
        <v>3093</v>
      </c>
      <c r="E18" s="1208">
        <f>'[4]FØR korreksjon befolkning 67+'!E18</f>
        <v>4771</v>
      </c>
      <c r="F18" s="1208">
        <f>'[4]FØR korreksjon befolkning 67+'!F18</f>
        <v>2083</v>
      </c>
      <c r="G18" s="1208">
        <f>'[4]FØR korreksjon befolkning 67+'!G18</f>
        <v>1317</v>
      </c>
      <c r="H18" s="1208">
        <f>'[4]FØR korreksjon befolkning 67+'!H18</f>
        <v>1268</v>
      </c>
      <c r="I18" s="1208">
        <f>'[4]FØR korreksjon befolkning 67+'!I18</f>
        <v>2511</v>
      </c>
      <c r="J18" s="1208">
        <f>'[4]FØR korreksjon befolkning 67+'!J18</f>
        <v>3003</v>
      </c>
      <c r="K18" s="1208">
        <f>'[4]FØR korreksjon befolkning 67+'!K18</f>
        <v>7340</v>
      </c>
      <c r="L18" s="1208">
        <f>'[4]FØR korreksjon befolkning 67+'!L18</f>
        <v>8043</v>
      </c>
      <c r="M18" s="1208">
        <f>'[4]FØR korreksjon befolkning 67+'!M18</f>
        <v>11149</v>
      </c>
      <c r="N18" s="1209">
        <f>'[4]FØR korreksjon befolkning 67+'!N18+'[4] ETTER korreksjon befolkn 67+'!U18</f>
        <v>3640</v>
      </c>
      <c r="O18" s="1209">
        <f>'[4]FØR korreksjon befolkning 67+'!O18+'[4] ETTER korreksjon befolkn 67+'!V18</f>
        <v>2048</v>
      </c>
      <c r="P18" s="1209">
        <f>'[4]FØR korreksjon befolkning 67+'!P18+'[4] ETTER korreksjon befolkn 67+'!W18</f>
        <v>1124</v>
      </c>
      <c r="Q18" s="1209">
        <f>'[4]FØR korreksjon befolkning 67+'!Q18+'[4] ETTER korreksjon befolkn 67+'!X18</f>
        <v>709</v>
      </c>
      <c r="R18" s="1209">
        <f>'[4]FØR korreksjon befolkning 67+'!R18+'[4] ETTER korreksjon befolkn 67+'!Y18</f>
        <v>398</v>
      </c>
      <c r="S18" s="1209">
        <f>'[4]FØR korreksjon befolkning 67+'!S18+'[4] ETTER korreksjon befolkn 67+'!Z18</f>
        <v>181</v>
      </c>
      <c r="U18" s="474">
        <v>11</v>
      </c>
      <c r="V18" s="474">
        <v>7</v>
      </c>
      <c r="W18" s="474">
        <v>12</v>
      </c>
      <c r="X18" s="474">
        <v>10</v>
      </c>
      <c r="Y18" s="474">
        <v>22</v>
      </c>
      <c r="Z18" s="474">
        <v>18</v>
      </c>
      <c r="AA18" s="393">
        <f t="shared" si="3"/>
        <v>80</v>
      </c>
      <c r="AD18" s="47">
        <f t="shared" si="4"/>
        <v>18</v>
      </c>
      <c r="AE18" s="47">
        <f t="shared" si="5"/>
        <v>22</v>
      </c>
      <c r="AF18" s="47">
        <f t="shared" si="6"/>
        <v>40</v>
      </c>
    </row>
    <row r="19" spans="1:34" s="47" customFormat="1" ht="12" customHeight="1" x14ac:dyDescent="0.25">
      <c r="A19" s="1206" t="s">
        <v>549</v>
      </c>
      <c r="B19" s="1207">
        <f t="shared" si="2"/>
        <v>39174</v>
      </c>
      <c r="C19" s="1208">
        <f>'[4]FØR korreksjon befolkning 67+'!C19</f>
        <v>404</v>
      </c>
      <c r="D19" s="1208">
        <f>'[4]FØR korreksjon befolkning 67+'!D19</f>
        <v>2426</v>
      </c>
      <c r="E19" s="1208">
        <f>'[4]FØR korreksjon befolkning 67+'!E19</f>
        <v>3791</v>
      </c>
      <c r="F19" s="1208">
        <f>'[4]FØR korreksjon befolkning 67+'!F19</f>
        <v>1751</v>
      </c>
      <c r="G19" s="1208">
        <f>'[4]FØR korreksjon befolkning 67+'!G19</f>
        <v>1181</v>
      </c>
      <c r="H19" s="1208">
        <f>'[4]FØR korreksjon befolkning 67+'!H19</f>
        <v>1115</v>
      </c>
      <c r="I19" s="1208">
        <f>'[4]FØR korreksjon befolkning 67+'!I19</f>
        <v>2475</v>
      </c>
      <c r="J19" s="1208">
        <f>'[4]FØR korreksjon befolkning 67+'!J19</f>
        <v>2351</v>
      </c>
      <c r="K19" s="1208">
        <f>'[4]FØR korreksjon befolkning 67+'!K19</f>
        <v>5654</v>
      </c>
      <c r="L19" s="1208">
        <f>'[4]FØR korreksjon befolkning 67+'!L19</f>
        <v>5656</v>
      </c>
      <c r="M19" s="1208">
        <f>'[4]FØR korreksjon befolkning 67+'!M19</f>
        <v>8186</v>
      </c>
      <c r="N19" s="1209">
        <f>'[4]FØR korreksjon befolkning 67+'!N19+'[4] ETTER korreksjon befolkn 67+'!U19</f>
        <v>2399</v>
      </c>
      <c r="O19" s="1209">
        <f>'[4]FØR korreksjon befolkning 67+'!O19+'[4] ETTER korreksjon befolkn 67+'!V19</f>
        <v>990</v>
      </c>
      <c r="P19" s="1209">
        <f>'[4]FØR korreksjon befolkning 67+'!P19+'[4] ETTER korreksjon befolkn 67+'!W19</f>
        <v>467</v>
      </c>
      <c r="Q19" s="1209">
        <f>'[4]FØR korreksjon befolkning 67+'!Q19+'[4] ETTER korreksjon befolkn 67+'!X19</f>
        <v>200</v>
      </c>
      <c r="R19" s="1209">
        <f>'[4]FØR korreksjon befolkning 67+'!R19+'[4] ETTER korreksjon befolkn 67+'!Y19</f>
        <v>92</v>
      </c>
      <c r="S19" s="1209">
        <f>'[4]FØR korreksjon befolkning 67+'!S19+'[4] ETTER korreksjon befolkn 67+'!Z19</f>
        <v>36</v>
      </c>
      <c r="U19" s="474">
        <v>0</v>
      </c>
      <c r="V19" s="474">
        <v>3</v>
      </c>
      <c r="W19" s="474">
        <v>-2</v>
      </c>
      <c r="X19" s="474">
        <v>0</v>
      </c>
      <c r="Y19" s="474">
        <v>-3</v>
      </c>
      <c r="Z19" s="474">
        <v>-2</v>
      </c>
      <c r="AA19" s="1210">
        <f t="shared" si="3"/>
        <v>-4</v>
      </c>
      <c r="AC19" s="476"/>
      <c r="AD19" s="47">
        <f t="shared" si="4"/>
        <v>3</v>
      </c>
      <c r="AE19" s="47">
        <f t="shared" si="5"/>
        <v>-2</v>
      </c>
      <c r="AF19" s="47">
        <f t="shared" si="6"/>
        <v>-5</v>
      </c>
      <c r="AG19" s="476"/>
      <c r="AH19" s="476"/>
    </row>
    <row r="20" spans="1:34" s="47" customFormat="1" ht="12" x14ac:dyDescent="0.25">
      <c r="A20" s="1211" t="s">
        <v>550</v>
      </c>
      <c r="B20" s="1212">
        <f t="shared" si="2"/>
        <v>1473</v>
      </c>
      <c r="C20" s="1213">
        <f>'[4]FØR korreksjon befolkning 67+'!C20</f>
        <v>22</v>
      </c>
      <c r="D20" s="1213">
        <f>'[4]FØR korreksjon befolkning 67+'!D20</f>
        <v>75</v>
      </c>
      <c r="E20" s="1213">
        <f>'[4]FØR korreksjon befolkning 67+'!E20</f>
        <v>170</v>
      </c>
      <c r="F20" s="1213">
        <f>'[4]FØR korreksjon befolkning 67+'!F20</f>
        <v>65</v>
      </c>
      <c r="G20" s="1213">
        <f>'[4]FØR korreksjon befolkning 67+'!G20</f>
        <v>34</v>
      </c>
      <c r="H20" s="1213">
        <f>'[4]FØR korreksjon befolkning 67+'!H20</f>
        <v>28</v>
      </c>
      <c r="I20" s="1213">
        <f>'[4]FØR korreksjon befolkning 67+'!I20</f>
        <v>78</v>
      </c>
      <c r="J20" s="1213">
        <f>'[4]FØR korreksjon befolkning 67+'!J20</f>
        <v>104</v>
      </c>
      <c r="K20" s="1213">
        <f>'[4]FØR korreksjon befolkning 67+'!K20</f>
        <v>278</v>
      </c>
      <c r="L20" s="1213">
        <f>'[4]FØR korreksjon befolkning 67+'!L20</f>
        <v>261</v>
      </c>
      <c r="M20" s="1213">
        <f>'[4]FØR korreksjon befolkning 67+'!M20</f>
        <v>304</v>
      </c>
      <c r="N20" s="1214">
        <f>'[4]FØR korreksjon befolkning 67+'!N20-'[4] ETTER korreksjon befolkn 67+'!N23</f>
        <v>34</v>
      </c>
      <c r="O20" s="1214">
        <f>'[4]FØR korreksjon befolkning 67+'!O20-'[4] ETTER korreksjon befolkn 67+'!O23</f>
        <v>6</v>
      </c>
      <c r="P20" s="1214">
        <f>'[4]FØR korreksjon befolkning 67+'!P20-'[4] ETTER korreksjon befolkn 67+'!P23</f>
        <v>12</v>
      </c>
      <c r="Q20" s="1214">
        <f>'[4]FØR korreksjon befolkning 67+'!Q20-'[4] ETTER korreksjon befolkn 67+'!Q23</f>
        <v>0</v>
      </c>
      <c r="R20" s="1214">
        <f>'[4]FØR korreksjon befolkning 67+'!R20-'[4] ETTER korreksjon befolkn 67+'!R23</f>
        <v>0</v>
      </c>
      <c r="S20" s="1214">
        <f>'[4]FØR korreksjon befolkning 67+'!S20-'[4] ETTER korreksjon befolkn 67+'!S23</f>
        <v>2</v>
      </c>
    </row>
    <row r="21" spans="1:34" s="47" customFormat="1" x14ac:dyDescent="0.25">
      <c r="A21" s="1215" t="s">
        <v>551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</row>
    <row r="22" spans="1:34" s="47" customFormat="1" x14ac:dyDescent="0.25">
      <c r="A22" s="1216" t="s">
        <v>552</v>
      </c>
      <c r="B22"/>
      <c r="C22"/>
      <c r="D22"/>
      <c r="E22"/>
      <c r="F22"/>
      <c r="G22"/>
      <c r="H22"/>
      <c r="I22"/>
      <c r="J22"/>
      <c r="K22"/>
      <c r="L22"/>
      <c r="M22"/>
      <c r="N22" s="1217"/>
      <c r="O22" s="1217"/>
      <c r="P22" s="1217"/>
      <c r="Q22" s="1217"/>
      <c r="R22" s="1217"/>
      <c r="S22" s="1217"/>
    </row>
    <row r="23" spans="1:34" ht="26.4" x14ac:dyDescent="0.25">
      <c r="A23" s="1218" t="s">
        <v>553</v>
      </c>
      <c r="B23" s="1219">
        <f>SUM(N23:S23)</f>
        <v>16</v>
      </c>
      <c r="C23" s="1219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20">
        <v>6</v>
      </c>
      <c r="O23" s="1220">
        <v>6</v>
      </c>
      <c r="P23" s="1220">
        <v>1</v>
      </c>
      <c r="Q23" s="1220">
        <v>2</v>
      </c>
      <c r="R23" s="1220">
        <v>1</v>
      </c>
      <c r="S23" s="1220">
        <v>0</v>
      </c>
      <c r="U23" s="47"/>
      <c r="V23" s="47"/>
      <c r="W23" s="47"/>
      <c r="X23" s="47"/>
      <c r="Y23" s="47"/>
      <c r="Z23" s="47"/>
    </row>
    <row r="25" spans="1:34" x14ac:dyDescent="0.25">
      <c r="A25" s="475" t="s">
        <v>554</v>
      </c>
      <c r="B25" s="1221" t="s">
        <v>523</v>
      </c>
      <c r="C25" s="1222" t="s">
        <v>458</v>
      </c>
      <c r="D25" s="1222" t="s">
        <v>524</v>
      </c>
      <c r="E25" s="1222" t="s">
        <v>525</v>
      </c>
      <c r="F25" s="1222" t="s">
        <v>463</v>
      </c>
      <c r="G25" s="1222" t="s">
        <v>464</v>
      </c>
      <c r="H25" s="1222" t="s">
        <v>465</v>
      </c>
      <c r="I25" s="1222" t="s">
        <v>526</v>
      </c>
      <c r="J25" s="1222" t="s">
        <v>527</v>
      </c>
      <c r="K25" s="1222" t="s">
        <v>528</v>
      </c>
      <c r="L25" s="1222" t="s">
        <v>529</v>
      </c>
      <c r="M25" s="1222" t="s">
        <v>530</v>
      </c>
      <c r="N25" s="1222" t="s">
        <v>471</v>
      </c>
      <c r="O25" s="1222" t="s">
        <v>472</v>
      </c>
      <c r="P25" s="1222" t="s">
        <v>473</v>
      </c>
      <c r="Q25" s="1222" t="s">
        <v>474</v>
      </c>
      <c r="R25" s="1202" t="s">
        <v>475</v>
      </c>
      <c r="S25" s="1222" t="s">
        <v>531</v>
      </c>
    </row>
    <row r="26" spans="1:34" x14ac:dyDescent="0.25">
      <c r="A26" s="1206" t="s">
        <v>555</v>
      </c>
      <c r="B26" s="1223">
        <f>SUM(C26:S26)</f>
        <v>1626</v>
      </c>
      <c r="C26" s="1221">
        <f>'[4]FØR korreksjon befolkning 67+'!C26</f>
        <v>6</v>
      </c>
      <c r="D26" s="1221">
        <f>'[4]FØR korreksjon befolkning 67+'!D26</f>
        <v>19</v>
      </c>
      <c r="E26" s="1221">
        <f>'[4]FØR korreksjon befolkning 67+'!E26</f>
        <v>13</v>
      </c>
      <c r="F26" s="1221">
        <f>'[4]FØR korreksjon befolkning 67+'!F26</f>
        <v>5</v>
      </c>
      <c r="G26" s="1221">
        <f>'[4]FØR korreksjon befolkning 67+'!G26</f>
        <v>9</v>
      </c>
      <c r="H26" s="1221">
        <f>'[4]FØR korreksjon befolkning 67+'!H26</f>
        <v>17</v>
      </c>
      <c r="I26" s="1221">
        <f>'[4]FØR korreksjon befolkning 67+'!I26</f>
        <v>320</v>
      </c>
      <c r="J26" s="1221">
        <f>'[4]FØR korreksjon befolkning 67+'!J26</f>
        <v>423</v>
      </c>
      <c r="K26" s="1221">
        <f>'[4]FØR korreksjon befolkning 67+'!K26</f>
        <v>447</v>
      </c>
      <c r="L26" s="1221">
        <f>'[4]FØR korreksjon befolkning 67+'!L26</f>
        <v>169</v>
      </c>
      <c r="M26" s="1221">
        <f>'[4]FØR korreksjon befolkning 67+'!M26</f>
        <v>153</v>
      </c>
      <c r="N26" s="1221">
        <f>'[4]FØR korreksjon befolkning 67+'!N26</f>
        <v>27</v>
      </c>
      <c r="O26" s="1221">
        <f>'[4]FØR korreksjon befolkning 67+'!O26</f>
        <v>9</v>
      </c>
      <c r="P26" s="1221">
        <f>'[4]FØR korreksjon befolkning 67+'!P26</f>
        <v>1</v>
      </c>
      <c r="Q26" s="1221">
        <f>'[4]FØR korreksjon befolkning 67+'!Q26</f>
        <v>2</v>
      </c>
      <c r="R26" s="1221">
        <f>'[4]FØR korreksjon befolkning 67+'!R26</f>
        <v>4</v>
      </c>
      <c r="S26" s="1221">
        <f>'[4]FØR korreksjon befolkning 67+'!S26</f>
        <v>2</v>
      </c>
    </row>
    <row r="28" spans="1:34" x14ac:dyDescent="0.25">
      <c r="A28" s="475" t="s">
        <v>556</v>
      </c>
      <c r="B28" s="1221" t="s">
        <v>523</v>
      </c>
      <c r="C28" s="1222" t="s">
        <v>458</v>
      </c>
      <c r="D28" s="1222" t="s">
        <v>524</v>
      </c>
      <c r="E28" s="1222" t="s">
        <v>525</v>
      </c>
      <c r="F28" s="1222" t="s">
        <v>463</v>
      </c>
      <c r="G28" s="1222" t="s">
        <v>464</v>
      </c>
      <c r="H28" s="1222" t="s">
        <v>465</v>
      </c>
      <c r="I28" s="1222" t="s">
        <v>526</v>
      </c>
      <c r="J28" s="1222" t="s">
        <v>527</v>
      </c>
      <c r="K28" s="1222" t="s">
        <v>528</v>
      </c>
      <c r="L28" s="1222" t="s">
        <v>529</v>
      </c>
      <c r="M28" s="1222" t="s">
        <v>530</v>
      </c>
      <c r="N28" s="1222" t="s">
        <v>471</v>
      </c>
      <c r="O28" s="1222" t="s">
        <v>472</v>
      </c>
      <c r="P28" s="1222" t="s">
        <v>473</v>
      </c>
      <c r="Q28" s="1222" t="s">
        <v>474</v>
      </c>
      <c r="R28" s="1202" t="s">
        <v>475</v>
      </c>
      <c r="S28" s="1222" t="s">
        <v>531</v>
      </c>
    </row>
    <row r="29" spans="1:34" x14ac:dyDescent="0.25">
      <c r="A29" s="1206" t="s">
        <v>557</v>
      </c>
      <c r="B29" s="1223">
        <f>SUM(C29:S29)</f>
        <v>696</v>
      </c>
      <c r="C29" s="1221">
        <f>'[4]FØR korreksjon befolkning 67+'!C29</f>
        <v>8</v>
      </c>
      <c r="D29" s="1221">
        <f>'[4]FØR korreksjon befolkning 67+'!D29</f>
        <v>22</v>
      </c>
      <c r="E29" s="1221">
        <f>'[4]FØR korreksjon befolkning 67+'!E29</f>
        <v>50</v>
      </c>
      <c r="F29" s="1221">
        <f>'[4]FØR korreksjon befolkning 67+'!F29</f>
        <v>31</v>
      </c>
      <c r="G29" s="1221">
        <f>'[4]FØR korreksjon befolkning 67+'!G29</f>
        <v>18</v>
      </c>
      <c r="H29" s="1221">
        <f>'[4]FØR korreksjon befolkning 67+'!H29</f>
        <v>15</v>
      </c>
      <c r="I29" s="1221">
        <f>'[4]FØR korreksjon befolkning 67+'!I29</f>
        <v>43</v>
      </c>
      <c r="J29" s="1221">
        <f>'[4]FØR korreksjon befolkning 67+'!J29</f>
        <v>22</v>
      </c>
      <c r="K29" s="1221">
        <f>'[4]FØR korreksjon befolkning 67+'!K29</f>
        <v>73</v>
      </c>
      <c r="L29" s="1221">
        <f>'[4]FØR korreksjon befolkning 67+'!L29</f>
        <v>104</v>
      </c>
      <c r="M29" s="1221">
        <f>'[4]FØR korreksjon befolkning 67+'!M29</f>
        <v>196</v>
      </c>
      <c r="N29" s="1221">
        <f>'[4]FØR korreksjon befolkning 67+'!N29</f>
        <v>60</v>
      </c>
      <c r="O29" s="1221">
        <f>'[4]FØR korreksjon befolkning 67+'!O29</f>
        <v>29</v>
      </c>
      <c r="P29" s="1221">
        <f>'[4]FØR korreksjon befolkning 67+'!P29</f>
        <v>13</v>
      </c>
      <c r="Q29" s="1221">
        <f>'[4]FØR korreksjon befolkning 67+'!Q29</f>
        <v>8</v>
      </c>
      <c r="R29" s="1221">
        <f>'[4]FØR korreksjon befolkning 67+'!R29</f>
        <v>4</v>
      </c>
      <c r="S29" s="1221">
        <f>'[4]FØR korreksjon befolkning 67+'!S29</f>
        <v>0</v>
      </c>
    </row>
    <row r="30" spans="1:34" x14ac:dyDescent="0.25">
      <c r="A30" s="1206" t="s">
        <v>558</v>
      </c>
      <c r="B30" s="1223">
        <f t="shared" ref="B30:B35" si="7">SUM(C30:S30)</f>
        <v>856</v>
      </c>
      <c r="C30" s="1221">
        <f>'[4]FØR korreksjon befolkning 67+'!C30</f>
        <v>6</v>
      </c>
      <c r="D30" s="1221">
        <f>'[4]FØR korreksjon befolkning 67+'!D30</f>
        <v>41</v>
      </c>
      <c r="E30" s="1221">
        <f>'[4]FØR korreksjon befolkning 67+'!E30</f>
        <v>86</v>
      </c>
      <c r="F30" s="1221">
        <f>'[4]FØR korreksjon befolkning 67+'!F30</f>
        <v>31</v>
      </c>
      <c r="G30" s="1221">
        <f>'[4]FØR korreksjon befolkning 67+'!G30</f>
        <v>22</v>
      </c>
      <c r="H30" s="1221">
        <f>'[4]FØR korreksjon befolkning 67+'!H30</f>
        <v>17</v>
      </c>
      <c r="I30" s="1221">
        <f>'[4]FØR korreksjon befolkning 67+'!I30</f>
        <v>30</v>
      </c>
      <c r="J30" s="1221">
        <f>'[4]FØR korreksjon befolkning 67+'!J30</f>
        <v>30</v>
      </c>
      <c r="K30" s="1221">
        <f>'[4]FØR korreksjon befolkning 67+'!K30</f>
        <v>98</v>
      </c>
      <c r="L30" s="1221">
        <f>'[4]FØR korreksjon befolkning 67+'!L30</f>
        <v>124</v>
      </c>
      <c r="M30" s="1221">
        <f>'[4]FØR korreksjon befolkning 67+'!M30</f>
        <v>263</v>
      </c>
      <c r="N30" s="1221">
        <f>'[4]FØR korreksjon befolkning 67+'!N30</f>
        <v>74</v>
      </c>
      <c r="O30" s="1221">
        <f>'[4]FØR korreksjon befolkning 67+'!O30</f>
        <v>19</v>
      </c>
      <c r="P30" s="1221">
        <f>'[4]FØR korreksjon befolkning 67+'!P30</f>
        <v>5</v>
      </c>
      <c r="Q30" s="1221">
        <f>'[4]FØR korreksjon befolkning 67+'!Q30</f>
        <v>5</v>
      </c>
      <c r="R30" s="1221">
        <f>'[4]FØR korreksjon befolkning 67+'!R30</f>
        <v>4</v>
      </c>
      <c r="S30" s="1221">
        <f>'[4]FØR korreksjon befolkning 67+'!S30</f>
        <v>1</v>
      </c>
    </row>
    <row r="31" spans="1:34" x14ac:dyDescent="0.25">
      <c r="A31" s="1206" t="s">
        <v>559</v>
      </c>
      <c r="B31" s="1223">
        <f t="shared" si="7"/>
        <v>5</v>
      </c>
      <c r="C31" s="1221">
        <f>'[4]FØR korreksjon befolkning 67+'!C31</f>
        <v>0</v>
      </c>
      <c r="D31" s="1221">
        <f>'[4]FØR korreksjon befolkning 67+'!D31</f>
        <v>0</v>
      </c>
      <c r="E31" s="1221">
        <f>'[4]FØR korreksjon befolkning 67+'!E31</f>
        <v>1</v>
      </c>
      <c r="F31" s="1221">
        <f>'[4]FØR korreksjon befolkning 67+'!F31</f>
        <v>0</v>
      </c>
      <c r="G31" s="1221">
        <f>'[4]FØR korreksjon befolkning 67+'!G31</f>
        <v>0</v>
      </c>
      <c r="H31" s="1221">
        <f>'[4]FØR korreksjon befolkning 67+'!H31</f>
        <v>0</v>
      </c>
      <c r="I31" s="1221">
        <f>'[4]FØR korreksjon befolkning 67+'!I31</f>
        <v>0</v>
      </c>
      <c r="J31" s="1221">
        <f>'[4]FØR korreksjon befolkning 67+'!J31</f>
        <v>0</v>
      </c>
      <c r="K31" s="1221">
        <f>'[4]FØR korreksjon befolkning 67+'!K31</f>
        <v>1</v>
      </c>
      <c r="L31" s="1221">
        <f>'[4]FØR korreksjon befolkning 67+'!L31</f>
        <v>0</v>
      </c>
      <c r="M31" s="1221">
        <f>'[4]FØR korreksjon befolkning 67+'!M31</f>
        <v>3</v>
      </c>
      <c r="N31" s="1221">
        <f>'[4]FØR korreksjon befolkning 67+'!N31</f>
        <v>0</v>
      </c>
      <c r="O31" s="1221">
        <f>'[4]FØR korreksjon befolkning 67+'!O31</f>
        <v>0</v>
      </c>
      <c r="P31" s="1221">
        <f>'[4]FØR korreksjon befolkning 67+'!P31</f>
        <v>0</v>
      </c>
      <c r="Q31" s="1221">
        <f>'[4]FØR korreksjon befolkning 67+'!Q31</f>
        <v>0</v>
      </c>
      <c r="R31" s="1221">
        <f>'[4]FØR korreksjon befolkning 67+'!R31</f>
        <v>0</v>
      </c>
      <c r="S31" s="1221">
        <f>'[4]FØR korreksjon befolkning 67+'!S31</f>
        <v>0</v>
      </c>
    </row>
    <row r="32" spans="1:34" x14ac:dyDescent="0.25">
      <c r="A32" s="1206" t="s">
        <v>560</v>
      </c>
      <c r="B32" s="1223">
        <f t="shared" si="7"/>
        <v>7</v>
      </c>
      <c r="C32" s="1221">
        <f>'[4]FØR korreksjon befolkning 67+'!C32</f>
        <v>0</v>
      </c>
      <c r="D32" s="1221">
        <f>'[4]FØR korreksjon befolkning 67+'!D32</f>
        <v>2</v>
      </c>
      <c r="E32" s="1221">
        <f>'[4]FØR korreksjon befolkning 67+'!E32</f>
        <v>0</v>
      </c>
      <c r="F32" s="1221">
        <f>'[4]FØR korreksjon befolkning 67+'!F32</f>
        <v>0</v>
      </c>
      <c r="G32" s="1221">
        <f>'[4]FØR korreksjon befolkning 67+'!G32</f>
        <v>0</v>
      </c>
      <c r="H32" s="1221">
        <f>'[4]FØR korreksjon befolkning 67+'!H32</f>
        <v>0</v>
      </c>
      <c r="I32" s="1221">
        <f>'[4]FØR korreksjon befolkning 67+'!I32</f>
        <v>0</v>
      </c>
      <c r="J32" s="1221">
        <f>'[4]FØR korreksjon befolkning 67+'!J32</f>
        <v>0</v>
      </c>
      <c r="K32" s="1221">
        <f>'[4]FØR korreksjon befolkning 67+'!K32</f>
        <v>2</v>
      </c>
      <c r="L32" s="1221">
        <f>'[4]FØR korreksjon befolkning 67+'!L32</f>
        <v>0</v>
      </c>
      <c r="M32" s="1221">
        <f>'[4]FØR korreksjon befolkning 67+'!M32</f>
        <v>2</v>
      </c>
      <c r="N32" s="1221">
        <f>'[4]FØR korreksjon befolkning 67+'!N32</f>
        <v>1</v>
      </c>
      <c r="O32" s="1221">
        <f>'[4]FØR korreksjon befolkning 67+'!O32</f>
        <v>0</v>
      </c>
      <c r="P32" s="1221">
        <f>'[4]FØR korreksjon befolkning 67+'!P32</f>
        <v>0</v>
      </c>
      <c r="Q32" s="1221">
        <f>'[4]FØR korreksjon befolkning 67+'!Q32</f>
        <v>0</v>
      </c>
      <c r="R32" s="1221">
        <f>'[4]FØR korreksjon befolkning 67+'!R32</f>
        <v>0</v>
      </c>
      <c r="S32" s="1221">
        <f>'[4]FØR korreksjon befolkning 67+'!S32</f>
        <v>0</v>
      </c>
    </row>
    <row r="33" spans="1:19" x14ac:dyDescent="0.25">
      <c r="A33" s="1206" t="s">
        <v>561</v>
      </c>
      <c r="B33" s="1223">
        <f t="shared" si="7"/>
        <v>25</v>
      </c>
      <c r="C33" s="1221">
        <f>'[4]FØR korreksjon befolkning 67+'!C33</f>
        <v>0</v>
      </c>
      <c r="D33" s="1221">
        <f>'[4]FØR korreksjon befolkning 67+'!D33</f>
        <v>0</v>
      </c>
      <c r="E33" s="1221">
        <f>'[4]FØR korreksjon befolkning 67+'!E33</f>
        <v>0</v>
      </c>
      <c r="F33" s="1221">
        <f>'[4]FØR korreksjon befolkning 67+'!F33</f>
        <v>0</v>
      </c>
      <c r="G33" s="1221">
        <f>'[4]FØR korreksjon befolkning 67+'!G33</f>
        <v>2</v>
      </c>
      <c r="H33" s="1221">
        <f>'[4]FØR korreksjon befolkning 67+'!H33</f>
        <v>2</v>
      </c>
      <c r="I33" s="1221">
        <f>'[4]FØR korreksjon befolkning 67+'!I33</f>
        <v>1</v>
      </c>
      <c r="J33" s="1221">
        <f>'[4]FØR korreksjon befolkning 67+'!J33</f>
        <v>0</v>
      </c>
      <c r="K33" s="1221">
        <f>'[4]FØR korreksjon befolkning 67+'!K33</f>
        <v>1</v>
      </c>
      <c r="L33" s="1221">
        <f>'[4]FØR korreksjon befolkning 67+'!L33</f>
        <v>1</v>
      </c>
      <c r="M33" s="1221">
        <f>'[4]FØR korreksjon befolkning 67+'!M33</f>
        <v>8</v>
      </c>
      <c r="N33" s="1221">
        <f>'[4]FØR korreksjon befolkning 67+'!N33</f>
        <v>5</v>
      </c>
      <c r="O33" s="1221">
        <f>'[4]FØR korreksjon befolkning 67+'!O33</f>
        <v>1</v>
      </c>
      <c r="P33" s="1221">
        <f>'[4]FØR korreksjon befolkning 67+'!P33</f>
        <v>4</v>
      </c>
      <c r="Q33" s="1221">
        <f>'[4]FØR korreksjon befolkning 67+'!Q33</f>
        <v>0</v>
      </c>
      <c r="R33" s="1221">
        <f>'[4]FØR korreksjon befolkning 67+'!R33</f>
        <v>0</v>
      </c>
      <c r="S33" s="1221">
        <f>'[4]FØR korreksjon befolkning 67+'!S33</f>
        <v>0</v>
      </c>
    </row>
    <row r="34" spans="1:19" x14ac:dyDescent="0.25">
      <c r="A34" s="1206" t="s">
        <v>562</v>
      </c>
      <c r="B34" s="1223">
        <f t="shared" si="7"/>
        <v>51</v>
      </c>
      <c r="C34" s="1221">
        <f>'[4]FØR korreksjon befolkning 67+'!C34</f>
        <v>0</v>
      </c>
      <c r="D34" s="1221">
        <f>'[4]FØR korreksjon befolkning 67+'!D34</f>
        <v>2</v>
      </c>
      <c r="E34" s="1221">
        <f>'[4]FØR korreksjon befolkning 67+'!E34</f>
        <v>2</v>
      </c>
      <c r="F34" s="1221">
        <f>'[4]FØR korreksjon befolkning 67+'!F34</f>
        <v>1</v>
      </c>
      <c r="G34" s="1221">
        <f>'[4]FØR korreksjon befolkning 67+'!G34</f>
        <v>0</v>
      </c>
      <c r="H34" s="1221">
        <f>'[4]FØR korreksjon befolkning 67+'!H34</f>
        <v>0</v>
      </c>
      <c r="I34" s="1221">
        <f>'[4]FØR korreksjon befolkning 67+'!I34</f>
        <v>5</v>
      </c>
      <c r="J34" s="1221">
        <f>'[4]FØR korreksjon befolkning 67+'!J34</f>
        <v>2</v>
      </c>
      <c r="K34" s="1221">
        <f>'[4]FØR korreksjon befolkning 67+'!K34</f>
        <v>6</v>
      </c>
      <c r="L34" s="1221">
        <f>'[4]FØR korreksjon befolkning 67+'!L34</f>
        <v>13</v>
      </c>
      <c r="M34" s="1221">
        <f>'[4]FØR korreksjon befolkning 67+'!M34</f>
        <v>9</v>
      </c>
      <c r="N34" s="1221">
        <f>'[4]FØR korreksjon befolkning 67+'!N34</f>
        <v>6</v>
      </c>
      <c r="O34" s="1221">
        <f>'[4]FØR korreksjon befolkning 67+'!O34</f>
        <v>3</v>
      </c>
      <c r="P34" s="1221">
        <f>'[4]FØR korreksjon befolkning 67+'!P34</f>
        <v>1</v>
      </c>
      <c r="Q34" s="1221">
        <f>'[4]FØR korreksjon befolkning 67+'!Q34</f>
        <v>1</v>
      </c>
      <c r="R34" s="1221">
        <f>'[4]FØR korreksjon befolkning 67+'!R34</f>
        <v>0</v>
      </c>
      <c r="S34" s="1221">
        <f>'[4]FØR korreksjon befolkning 67+'!S34</f>
        <v>0</v>
      </c>
    </row>
    <row r="35" spans="1:19" x14ac:dyDescent="0.25">
      <c r="A35" s="1206" t="s">
        <v>563</v>
      </c>
      <c r="B35" s="1224">
        <f t="shared" si="7"/>
        <v>1640</v>
      </c>
      <c r="C35" s="1224">
        <f>SUM(C29:C34)</f>
        <v>14</v>
      </c>
      <c r="D35" s="1224">
        <f t="shared" ref="D35:S35" si="8">SUM(D29:D34)</f>
        <v>67</v>
      </c>
      <c r="E35" s="1224">
        <f t="shared" si="8"/>
        <v>139</v>
      </c>
      <c r="F35" s="1224">
        <f t="shared" si="8"/>
        <v>63</v>
      </c>
      <c r="G35" s="1224">
        <f t="shared" si="8"/>
        <v>42</v>
      </c>
      <c r="H35" s="1224">
        <f t="shared" si="8"/>
        <v>34</v>
      </c>
      <c r="I35" s="1224">
        <f t="shared" si="8"/>
        <v>79</v>
      </c>
      <c r="J35" s="1224">
        <f t="shared" si="8"/>
        <v>54</v>
      </c>
      <c r="K35" s="1224">
        <f t="shared" si="8"/>
        <v>181</v>
      </c>
      <c r="L35" s="1224">
        <f t="shared" si="8"/>
        <v>242</v>
      </c>
      <c r="M35" s="1224">
        <f t="shared" si="8"/>
        <v>481</v>
      </c>
      <c r="N35" s="1224">
        <f t="shared" si="8"/>
        <v>146</v>
      </c>
      <c r="O35" s="1224">
        <f t="shared" si="8"/>
        <v>52</v>
      </c>
      <c r="P35" s="1224">
        <f t="shared" si="8"/>
        <v>23</v>
      </c>
      <c r="Q35" s="1224">
        <f t="shared" si="8"/>
        <v>14</v>
      </c>
      <c r="R35" s="1224">
        <f t="shared" si="8"/>
        <v>8</v>
      </c>
      <c r="S35" s="1224">
        <f t="shared" si="8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J49"/>
  <sheetViews>
    <sheetView showGridLines="0" topLeftCell="A6" zoomScaleNormal="100" workbookViewId="0">
      <selection activeCell="K19" sqref="K19"/>
    </sheetView>
  </sheetViews>
  <sheetFormatPr baseColWidth="10" defaultColWidth="11.44140625" defaultRowHeight="11.4" x14ac:dyDescent="0.2"/>
  <cols>
    <col min="1" max="1" width="6.109375" style="5" bestFit="1" customWidth="1"/>
    <col min="2" max="2" width="26.6640625" style="2" customWidth="1"/>
    <col min="3" max="3" width="11.88671875" style="2" customWidth="1"/>
    <col min="4" max="4" width="11.33203125" style="2" customWidth="1"/>
    <col min="5" max="5" width="12.44140625" style="2" customWidth="1"/>
    <col min="6" max="6" width="11.5546875" style="2" customWidth="1"/>
    <col min="7" max="7" width="11.44140625" style="2" customWidth="1"/>
    <col min="8" max="16384" width="11.44140625" style="2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A3" s="1" t="str">
        <f>A6</f>
        <v>Tabell 3 -2 - B -  Saksbehandlingstider i pleie- og omsorgssektoren - institusjonstjenesten - hittil i år</v>
      </c>
    </row>
    <row r="4" spans="1:10" x14ac:dyDescent="0.2">
      <c r="A4" s="1"/>
    </row>
    <row r="6" spans="1:10" s="7" customFormat="1" ht="30" customHeight="1" thickBot="1" x14ac:dyDescent="0.3">
      <c r="A6" s="6" t="s">
        <v>79</v>
      </c>
    </row>
    <row r="7" spans="1:10" s="10" customFormat="1" ht="26.25" customHeight="1" thickBot="1" x14ac:dyDescent="0.3">
      <c r="A7" s="52"/>
      <c r="B7" s="812"/>
      <c r="C7" s="1649" t="s">
        <v>80</v>
      </c>
      <c r="D7" s="1650"/>
      <c r="E7" s="1650"/>
      <c r="F7" s="1650"/>
    </row>
    <row r="8" spans="1:10" s="10" customFormat="1" ht="84.75" customHeight="1" thickBot="1" x14ac:dyDescent="0.3">
      <c r="A8" s="62" t="s">
        <v>51</v>
      </c>
      <c r="B8" s="660" t="s">
        <v>5</v>
      </c>
      <c r="C8" s="953" t="s">
        <v>81</v>
      </c>
      <c r="D8" s="68" t="s">
        <v>82</v>
      </c>
      <c r="E8" s="117" t="s">
        <v>83</v>
      </c>
      <c r="F8" s="784" t="s">
        <v>84</v>
      </c>
    </row>
    <row r="9" spans="1:10" x14ac:dyDescent="0.2">
      <c r="A9" s="209">
        <v>1</v>
      </c>
      <c r="B9" s="210" t="s">
        <v>11</v>
      </c>
      <c r="C9" s="1131"/>
      <c r="D9" s="1125"/>
      <c r="E9" s="1125"/>
      <c r="F9" s="1128"/>
    </row>
    <row r="10" spans="1:10" x14ac:dyDescent="0.2">
      <c r="A10" s="211">
        <v>2</v>
      </c>
      <c r="B10" s="94" t="s">
        <v>12</v>
      </c>
      <c r="C10" s="1132"/>
      <c r="D10" s="1126"/>
      <c r="E10" s="1126"/>
      <c r="F10" s="1129"/>
    </row>
    <row r="11" spans="1:10" x14ac:dyDescent="0.2">
      <c r="A11" s="211">
        <v>3</v>
      </c>
      <c r="B11" s="94" t="s">
        <v>14</v>
      </c>
      <c r="C11" s="1132"/>
      <c r="D11" s="1126"/>
      <c r="E11" s="1126"/>
      <c r="F11" s="1129"/>
    </row>
    <row r="12" spans="1:10" x14ac:dyDescent="0.2">
      <c r="A12" s="211">
        <v>4</v>
      </c>
      <c r="B12" s="94" t="s">
        <v>15</v>
      </c>
      <c r="C12" s="1132"/>
      <c r="D12" s="1126"/>
      <c r="E12" s="1126"/>
      <c r="F12" s="1129"/>
    </row>
    <row r="13" spans="1:10" x14ac:dyDescent="0.2">
      <c r="A13" s="211">
        <v>5</v>
      </c>
      <c r="B13" s="94" t="s">
        <v>16</v>
      </c>
      <c r="C13" s="1132"/>
      <c r="D13" s="1126"/>
      <c r="E13" s="1126"/>
      <c r="F13" s="1129"/>
    </row>
    <row r="14" spans="1:10" x14ac:dyDescent="0.2">
      <c r="A14" s="811">
        <v>6</v>
      </c>
      <c r="B14" s="813" t="s">
        <v>17</v>
      </c>
      <c r="C14" s="1132"/>
      <c r="D14" s="1126"/>
      <c r="E14" s="1126"/>
      <c r="F14" s="1129"/>
      <c r="H14" s="2" t="s">
        <v>13</v>
      </c>
    </row>
    <row r="15" spans="1:10" x14ac:dyDescent="0.2">
      <c r="A15" s="811">
        <v>7</v>
      </c>
      <c r="B15" s="813" t="s">
        <v>18</v>
      </c>
      <c r="C15" s="1132"/>
      <c r="D15" s="1126"/>
      <c r="E15" s="1126"/>
      <c r="F15" s="1129"/>
    </row>
    <row r="16" spans="1:10" x14ac:dyDescent="0.2">
      <c r="A16" s="211">
        <v>8</v>
      </c>
      <c r="B16" s="94" t="s">
        <v>19</v>
      </c>
      <c r="C16" s="1132"/>
      <c r="D16" s="1126"/>
      <c r="E16" s="1126"/>
      <c r="F16" s="1129"/>
      <c r="J16" s="2" t="s">
        <v>85</v>
      </c>
    </row>
    <row r="17" spans="1:9" x14ac:dyDescent="0.2">
      <c r="A17" s="211">
        <v>9</v>
      </c>
      <c r="B17" s="94" t="s">
        <v>20</v>
      </c>
      <c r="C17" s="1132"/>
      <c r="D17" s="1126"/>
      <c r="E17" s="1126"/>
      <c r="F17" s="1129"/>
      <c r="H17" s="2" t="s">
        <v>13</v>
      </c>
    </row>
    <row r="18" spans="1:9" x14ac:dyDescent="0.2">
      <c r="A18" s="211">
        <v>10</v>
      </c>
      <c r="B18" s="94" t="s">
        <v>21</v>
      </c>
      <c r="C18" s="1132"/>
      <c r="D18" s="1126"/>
      <c r="E18" s="1126"/>
      <c r="F18" s="1129"/>
    </row>
    <row r="19" spans="1:9" x14ac:dyDescent="0.2">
      <c r="A19" s="811">
        <v>11</v>
      </c>
      <c r="B19" s="813" t="s">
        <v>22</v>
      </c>
      <c r="C19" s="1132"/>
      <c r="D19" s="1126"/>
      <c r="E19" s="1126"/>
      <c r="F19" s="1129"/>
      <c r="I19" s="2" t="s">
        <v>13</v>
      </c>
    </row>
    <row r="20" spans="1:9" x14ac:dyDescent="0.2">
      <c r="A20" s="211">
        <v>12</v>
      </c>
      <c r="B20" s="94" t="s">
        <v>23</v>
      </c>
      <c r="C20" s="1132"/>
      <c r="D20" s="1126"/>
      <c r="E20" s="1126"/>
      <c r="F20" s="1129"/>
    </row>
    <row r="21" spans="1:9" x14ac:dyDescent="0.2">
      <c r="A21" s="211">
        <v>13</v>
      </c>
      <c r="B21" s="94" t="s">
        <v>24</v>
      </c>
      <c r="C21" s="1132"/>
      <c r="D21" s="1126"/>
      <c r="E21" s="1126"/>
      <c r="F21" s="1129"/>
    </row>
    <row r="22" spans="1:9" x14ac:dyDescent="0.2">
      <c r="A22" s="211">
        <v>14</v>
      </c>
      <c r="B22" s="94" t="s">
        <v>25</v>
      </c>
      <c r="C22" s="1132"/>
      <c r="D22" s="1126"/>
      <c r="E22" s="1126"/>
      <c r="F22" s="1129"/>
    </row>
    <row r="23" spans="1:9" ht="12" thickBot="1" x14ac:dyDescent="0.25">
      <c r="A23" s="496">
        <v>15</v>
      </c>
      <c r="B23" s="814" t="s">
        <v>26</v>
      </c>
      <c r="C23" s="1133"/>
      <c r="D23" s="1127"/>
      <c r="E23" s="1127"/>
      <c r="F23" s="1130"/>
    </row>
    <row r="24" spans="1:9" customFormat="1" ht="13.2" x14ac:dyDescent="0.25">
      <c r="A24" s="702"/>
      <c r="B24" s="692" t="s">
        <v>607</v>
      </c>
      <c r="C24" s="653"/>
      <c r="D24" s="653"/>
      <c r="E24" s="653"/>
      <c r="F24" s="920"/>
      <c r="G24" s="2" t="s">
        <v>608</v>
      </c>
    </row>
    <row r="25" spans="1:9" customFormat="1" ht="13.2" x14ac:dyDescent="0.25">
      <c r="A25" s="254"/>
      <c r="B25" s="815" t="s">
        <v>487</v>
      </c>
      <c r="C25" s="245">
        <v>8.3510000000000009</v>
      </c>
      <c r="D25" s="245">
        <v>21.17</v>
      </c>
      <c r="E25" s="245">
        <v>3.1909999999999998</v>
      </c>
      <c r="F25" s="952">
        <v>56.09</v>
      </c>
      <c r="G25" s="2"/>
    </row>
    <row r="26" spans="1:9" customFormat="1" ht="13.2" x14ac:dyDescent="0.25">
      <c r="A26" s="254"/>
      <c r="B26" s="815" t="s">
        <v>86</v>
      </c>
      <c r="C26" s="245">
        <v>7.2</v>
      </c>
      <c r="D26" s="245">
        <v>23.7</v>
      </c>
      <c r="E26" s="245">
        <v>3.6</v>
      </c>
      <c r="F26" s="952">
        <v>57.8</v>
      </c>
      <c r="G26" s="2"/>
    </row>
    <row r="27" spans="1:9" customFormat="1" ht="13.2" x14ac:dyDescent="0.25">
      <c r="A27" s="254"/>
      <c r="B27" s="815" t="s">
        <v>87</v>
      </c>
      <c r="C27" s="245">
        <v>6.9</v>
      </c>
      <c r="D27" s="245">
        <v>23.2</v>
      </c>
      <c r="E27" s="245">
        <v>3.1</v>
      </c>
      <c r="F27" s="952">
        <v>58.7</v>
      </c>
      <c r="G27" s="2"/>
    </row>
    <row r="28" spans="1:9" customFormat="1" ht="13.2" x14ac:dyDescent="0.25">
      <c r="A28" s="254"/>
      <c r="B28" s="815" t="s">
        <v>88</v>
      </c>
      <c r="C28" s="245">
        <v>9.9933333333333341</v>
      </c>
      <c r="D28" s="245">
        <v>31.873333333333335</v>
      </c>
      <c r="E28" s="245">
        <v>5.2866666666666662</v>
      </c>
      <c r="F28" s="245" t="s">
        <v>89</v>
      </c>
      <c r="G28" s="2"/>
    </row>
    <row r="29" spans="1:9" customFormat="1" ht="13.2" x14ac:dyDescent="0.25">
      <c r="A29" s="254"/>
      <c r="B29" s="815" t="s">
        <v>90</v>
      </c>
      <c r="C29" s="245">
        <v>13.086666666666668</v>
      </c>
      <c r="D29" s="245">
        <v>30.846666666666668</v>
      </c>
      <c r="E29" s="245">
        <v>8.66</v>
      </c>
      <c r="F29" s="245" t="s">
        <v>89</v>
      </c>
      <c r="G29" s="2"/>
    </row>
    <row r="30" spans="1:9" customFormat="1" ht="13.2" x14ac:dyDescent="0.25">
      <c r="A30" s="254"/>
      <c r="B30" s="815" t="s">
        <v>91</v>
      </c>
      <c r="C30" s="921">
        <v>9.793333333333333</v>
      </c>
      <c r="D30" s="245">
        <v>33.633333333333333</v>
      </c>
      <c r="E30" s="245">
        <v>4.4799999999999995</v>
      </c>
      <c r="F30" s="245" t="s">
        <v>89</v>
      </c>
      <c r="G30" s="2"/>
    </row>
    <row r="31" spans="1:9" customFormat="1" ht="13.2" x14ac:dyDescent="0.25">
      <c r="A31" s="254"/>
      <c r="B31" s="815" t="s">
        <v>92</v>
      </c>
      <c r="C31" s="921">
        <v>10.693333333333333</v>
      </c>
      <c r="D31" s="245">
        <v>35.526666666666664</v>
      </c>
      <c r="E31" s="245">
        <v>5.0773333333333328</v>
      </c>
      <c r="F31" s="245" t="s">
        <v>89</v>
      </c>
      <c r="G31" s="2"/>
    </row>
    <row r="32" spans="1:9" customFormat="1" ht="13.2" x14ac:dyDescent="0.25">
      <c r="A32" s="254"/>
      <c r="B32" s="815" t="s">
        <v>93</v>
      </c>
      <c r="C32" s="245">
        <v>12.44</v>
      </c>
      <c r="D32" s="245">
        <v>36.686666666666675</v>
      </c>
      <c r="E32" s="245">
        <v>6.5466666666666669</v>
      </c>
      <c r="F32" s="245" t="s">
        <v>89</v>
      </c>
      <c r="G32" s="2"/>
    </row>
    <row r="33" spans="1:7" customFormat="1" ht="13.2" x14ac:dyDescent="0.25">
      <c r="A33" s="254"/>
      <c r="B33" s="815" t="s">
        <v>94</v>
      </c>
      <c r="C33" s="245">
        <v>12.913333333333334</v>
      </c>
      <c r="D33" s="245">
        <v>41.14</v>
      </c>
      <c r="E33" s="245">
        <v>6.8333333333333339</v>
      </c>
      <c r="F33" s="245" t="s">
        <v>89</v>
      </c>
      <c r="G33" s="2"/>
    </row>
    <row r="34" spans="1:7" customFormat="1" ht="13.8" thickBot="1" x14ac:dyDescent="0.3">
      <c r="A34" s="511"/>
      <c r="B34" s="816" t="s">
        <v>95</v>
      </c>
      <c r="C34" s="245">
        <v>12.273333333333335</v>
      </c>
      <c r="D34" s="245">
        <v>39.906666666666666</v>
      </c>
      <c r="E34" s="245">
        <v>6.3633333333333324</v>
      </c>
      <c r="F34" s="245" t="s">
        <v>89</v>
      </c>
      <c r="G34" s="2"/>
    </row>
    <row r="35" spans="1:7" customFormat="1" ht="13.2" x14ac:dyDescent="0.25">
      <c r="A35" s="810" t="s">
        <v>96</v>
      </c>
      <c r="B35" s="2"/>
      <c r="C35" s="922"/>
      <c r="D35" s="922"/>
      <c r="E35" s="922"/>
      <c r="F35" s="922"/>
      <c r="G35" s="2"/>
    </row>
    <row r="36" spans="1:7" customFormat="1" ht="13.2" x14ac:dyDescent="0.25">
      <c r="A36" s="1" t="s">
        <v>97</v>
      </c>
      <c r="B36" s="2"/>
      <c r="C36" s="2"/>
      <c r="D36" s="2"/>
      <c r="E36" s="2"/>
      <c r="F36" s="2"/>
      <c r="G36" s="2"/>
    </row>
    <row r="37" spans="1:7" customFormat="1" ht="13.2" x14ac:dyDescent="0.25">
      <c r="A37" s="1" t="s">
        <v>486</v>
      </c>
      <c r="B37" s="2"/>
      <c r="C37" s="2"/>
      <c r="D37" s="2"/>
      <c r="E37" s="2"/>
      <c r="F37" s="2"/>
      <c r="G37" s="2"/>
    </row>
    <row r="38" spans="1:7" x14ac:dyDescent="0.2">
      <c r="A38" s="1" t="s">
        <v>98</v>
      </c>
    </row>
    <row r="39" spans="1:7" x14ac:dyDescent="0.2">
      <c r="A39" s="1" t="s">
        <v>99</v>
      </c>
    </row>
    <row r="49" spans="5:5" x14ac:dyDescent="0.2">
      <c r="E49" s="2" t="s">
        <v>13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8">
    <tabColor rgb="FFFF0000"/>
  </sheetPr>
  <dimension ref="A1:AE89"/>
  <sheetViews>
    <sheetView showGridLines="0" zoomScaleNormal="100" workbookViewId="0">
      <selection activeCell="H20" sqref="H20"/>
    </sheetView>
  </sheetViews>
  <sheetFormatPr baseColWidth="10" defaultColWidth="11.44140625" defaultRowHeight="13.8" x14ac:dyDescent="0.25"/>
  <cols>
    <col min="1" max="1" width="6.109375" style="1041" bestFit="1" customWidth="1"/>
    <col min="2" max="2" width="24.109375" style="1038" customWidth="1"/>
    <col min="3" max="3" width="12.33203125" style="1038" customWidth="1"/>
    <col min="4" max="4" width="11.88671875" style="1038" customWidth="1"/>
    <col min="5" max="5" width="12.88671875" style="1038" customWidth="1"/>
    <col min="6" max="7" width="10.5546875" style="1038" customWidth="1"/>
    <col min="8" max="8" width="12.88671875" style="1038" customWidth="1"/>
    <col min="9" max="9" width="13.33203125" style="1038" customWidth="1"/>
    <col min="10" max="10" width="9.109375" style="1038" bestFit="1" customWidth="1"/>
    <col min="11" max="13" width="11.44140625" style="1038" customWidth="1"/>
    <col min="14" max="15" width="9.44140625" style="1038" customWidth="1"/>
    <col min="16" max="17" width="11.44140625" style="1038" customWidth="1"/>
    <col min="18" max="18" width="9.109375" style="1038" bestFit="1" customWidth="1"/>
    <col min="19" max="19" width="11.44140625" style="1038" customWidth="1"/>
    <col min="20" max="16384" width="11.44140625" style="1038"/>
  </cols>
  <sheetData>
    <row r="1" spans="1:31" x14ac:dyDescent="0.25">
      <c r="A1" s="1037" t="s">
        <v>100</v>
      </c>
      <c r="B1" s="1037"/>
    </row>
    <row r="2" spans="1:31" x14ac:dyDescent="0.25">
      <c r="A2" s="1039" t="s">
        <v>0</v>
      </c>
    </row>
    <row r="3" spans="1:31" x14ac:dyDescent="0.25">
      <c r="A3" s="1039"/>
    </row>
    <row r="4" spans="1:31" x14ac:dyDescent="0.25">
      <c r="A4" s="1039" t="str">
        <f>A7</f>
        <v>Tabell 3-2-D  - Søknader og avslag på sykehjemsplass</v>
      </c>
    </row>
    <row r="5" spans="1:31" x14ac:dyDescent="0.25">
      <c r="A5" s="1040" t="str">
        <f>A40</f>
        <v>Tabell 3-2-D-1  - Søknader og avslag om plass etter sambogarantien</v>
      </c>
    </row>
    <row r="6" spans="1:31" ht="14.4" thickBot="1" x14ac:dyDescent="0.3">
      <c r="L6" s="1081"/>
    </row>
    <row r="7" spans="1:31" s="1040" customFormat="1" ht="30" customHeight="1" thickBot="1" x14ac:dyDescent="0.3">
      <c r="A7" s="1042" t="s">
        <v>101</v>
      </c>
      <c r="T7" s="1043" t="s">
        <v>482</v>
      </c>
      <c r="U7" s="1043" t="s">
        <v>102</v>
      </c>
      <c r="V7" s="1044" t="s">
        <v>103</v>
      </c>
      <c r="W7" s="1044" t="s">
        <v>104</v>
      </c>
      <c r="X7" s="1044" t="s">
        <v>105</v>
      </c>
      <c r="Y7" s="1044" t="s">
        <v>106</v>
      </c>
      <c r="Z7" s="1044" t="s">
        <v>107</v>
      </c>
      <c r="AA7" s="1045" t="s">
        <v>108</v>
      </c>
      <c r="AB7" s="1044" t="s">
        <v>109</v>
      </c>
      <c r="AC7" s="1045" t="s">
        <v>110</v>
      </c>
      <c r="AD7" s="1044" t="s">
        <v>111</v>
      </c>
      <c r="AE7" s="1046" t="s">
        <v>112</v>
      </c>
    </row>
    <row r="8" spans="1:31" s="1049" customFormat="1" ht="28.5" customHeight="1" thickBot="1" x14ac:dyDescent="0.3">
      <c r="A8" s="1047"/>
      <c r="B8" s="1048"/>
      <c r="C8" s="1651" t="s">
        <v>113</v>
      </c>
      <c r="D8" s="1651"/>
      <c r="E8" s="1651"/>
      <c r="F8" s="1651"/>
      <c r="G8" s="1651"/>
      <c r="H8" s="1651"/>
      <c r="I8" s="1651"/>
      <c r="J8" s="1651"/>
      <c r="K8" s="1651" t="s">
        <v>114</v>
      </c>
      <c r="L8" s="1651"/>
      <c r="M8" s="1651"/>
      <c r="N8" s="1651"/>
      <c r="O8" s="1651"/>
      <c r="P8" s="1651"/>
      <c r="Q8" s="1651"/>
      <c r="R8" s="1651"/>
      <c r="T8" s="1050">
        <f>J25</f>
        <v>0.90943160524672084</v>
      </c>
      <c r="U8" s="1050">
        <f>J27</f>
        <v>0.9018205461638491</v>
      </c>
      <c r="V8" s="1051">
        <v>0.91502379333786543</v>
      </c>
      <c r="W8" s="1051">
        <v>0.89555125725338491</v>
      </c>
      <c r="X8" s="1051">
        <v>0.8916990920881972</v>
      </c>
      <c r="Y8" s="1051">
        <v>0.90596026490066228</v>
      </c>
      <c r="Z8" s="1051">
        <v>0.89897156684815482</v>
      </c>
      <c r="AA8" s="1052">
        <v>0.88598130841121492</v>
      </c>
      <c r="AB8" s="1053">
        <v>0.89779681762545904</v>
      </c>
      <c r="AC8" s="1054">
        <v>0.9066147859922179</v>
      </c>
      <c r="AD8" s="1053">
        <v>0.91388589881593107</v>
      </c>
      <c r="AE8" s="1055">
        <v>0.866076369673492</v>
      </c>
    </row>
    <row r="9" spans="1:31" s="1049" customFormat="1" ht="134.25" customHeight="1" thickBot="1" x14ac:dyDescent="0.3">
      <c r="A9" s="1056" t="s">
        <v>51</v>
      </c>
      <c r="B9" s="1057" t="s">
        <v>5</v>
      </c>
      <c r="C9" s="1056" t="s">
        <v>115</v>
      </c>
      <c r="D9" s="1058" t="s">
        <v>116</v>
      </c>
      <c r="E9" s="1058" t="s">
        <v>117</v>
      </c>
      <c r="F9" s="1058" t="s">
        <v>118</v>
      </c>
      <c r="G9" s="1058" t="s">
        <v>119</v>
      </c>
      <c r="H9" s="1058" t="s">
        <v>120</v>
      </c>
      <c r="I9" s="1058" t="s">
        <v>121</v>
      </c>
      <c r="J9" s="1059" t="s">
        <v>122</v>
      </c>
      <c r="K9" s="1056" t="s">
        <v>123</v>
      </c>
      <c r="L9" s="1058" t="s">
        <v>124</v>
      </c>
      <c r="M9" s="1058" t="s">
        <v>125</v>
      </c>
      <c r="N9" s="1058" t="s">
        <v>118</v>
      </c>
      <c r="O9" s="1058" t="s">
        <v>119</v>
      </c>
      <c r="P9" s="1058" t="s">
        <v>126</v>
      </c>
      <c r="Q9" s="1058" t="s">
        <v>121</v>
      </c>
      <c r="R9" s="1059" t="s">
        <v>122</v>
      </c>
    </row>
    <row r="10" spans="1:31" ht="12.9" customHeight="1" x14ac:dyDescent="0.25">
      <c r="A10" s="1060">
        <v>1</v>
      </c>
      <c r="B10" s="1061" t="s">
        <v>11</v>
      </c>
      <c r="C10" s="381">
        <v>21</v>
      </c>
      <c r="D10" s="1114">
        <v>76</v>
      </c>
      <c r="E10" s="1114">
        <v>52</v>
      </c>
      <c r="F10" s="1114">
        <v>8</v>
      </c>
      <c r="G10" s="1114">
        <v>13</v>
      </c>
      <c r="H10" s="1114">
        <v>9</v>
      </c>
      <c r="I10" s="1115">
        <v>15</v>
      </c>
      <c r="J10" s="1062">
        <f t="shared" ref="J10:J24" si="0">E10/(E10+H10)</f>
        <v>0.85245901639344257</v>
      </c>
      <c r="K10" s="381">
        <v>2</v>
      </c>
      <c r="L10" s="1114">
        <v>295</v>
      </c>
      <c r="M10" s="1114">
        <v>291</v>
      </c>
      <c r="N10" s="1114">
        <v>3</v>
      </c>
      <c r="O10" s="1114">
        <v>6</v>
      </c>
      <c r="P10" s="1114">
        <v>1</v>
      </c>
      <c r="Q10" s="1115">
        <v>-4</v>
      </c>
      <c r="R10" s="1063">
        <f t="shared" ref="R10:R24" si="1">M10/(M10+P10)</f>
        <v>0.99657534246575341</v>
      </c>
    </row>
    <row r="11" spans="1:31" x14ac:dyDescent="0.25">
      <c r="A11" s="1064">
        <v>2</v>
      </c>
      <c r="B11" s="1065" t="s">
        <v>12</v>
      </c>
      <c r="C11" s="383">
        <v>7</v>
      </c>
      <c r="D11" s="1113">
        <v>67</v>
      </c>
      <c r="E11" s="1113">
        <v>49</v>
      </c>
      <c r="F11" s="1113">
        <v>3</v>
      </c>
      <c r="G11" s="1113">
        <v>7</v>
      </c>
      <c r="H11" s="1113">
        <v>4</v>
      </c>
      <c r="I11" s="1116">
        <v>11</v>
      </c>
      <c r="J11" s="1066">
        <f t="shared" si="0"/>
        <v>0.92452830188679247</v>
      </c>
      <c r="K11" s="383">
        <v>1</v>
      </c>
      <c r="L11" s="1113">
        <v>326</v>
      </c>
      <c r="M11" s="1113">
        <v>315</v>
      </c>
      <c r="N11" s="1113">
        <v>1</v>
      </c>
      <c r="O11" s="1113">
        <v>3</v>
      </c>
      <c r="P11" s="1113">
        <v>3</v>
      </c>
      <c r="Q11" s="1116">
        <v>5</v>
      </c>
      <c r="R11" s="1067">
        <f t="shared" si="1"/>
        <v>0.99056603773584906</v>
      </c>
    </row>
    <row r="12" spans="1:31" x14ac:dyDescent="0.25">
      <c r="A12" s="1064">
        <v>3</v>
      </c>
      <c r="B12" s="1065" t="s">
        <v>14</v>
      </c>
      <c r="C12" s="383">
        <v>18</v>
      </c>
      <c r="D12" s="1113">
        <v>79</v>
      </c>
      <c r="E12" s="1113">
        <v>65</v>
      </c>
      <c r="F12" s="1113">
        <v>7</v>
      </c>
      <c r="G12" s="1113">
        <v>11</v>
      </c>
      <c r="H12" s="1113">
        <v>7</v>
      </c>
      <c r="I12" s="1116">
        <v>7</v>
      </c>
      <c r="J12" s="1066">
        <f t="shared" si="0"/>
        <v>0.90277777777777779</v>
      </c>
      <c r="K12" s="383">
        <v>3</v>
      </c>
      <c r="L12" s="1113">
        <v>396</v>
      </c>
      <c r="M12" s="1113">
        <v>385</v>
      </c>
      <c r="N12" s="1113">
        <v>1</v>
      </c>
      <c r="O12" s="1113">
        <v>2</v>
      </c>
      <c r="P12" s="1113">
        <v>2</v>
      </c>
      <c r="Q12" s="1116">
        <v>9</v>
      </c>
      <c r="R12" s="1067">
        <f t="shared" si="1"/>
        <v>0.9948320413436692</v>
      </c>
    </row>
    <row r="13" spans="1:31" x14ac:dyDescent="0.25">
      <c r="A13" s="1064">
        <v>4</v>
      </c>
      <c r="B13" s="1065" t="s">
        <v>15</v>
      </c>
      <c r="C13" s="383">
        <v>6</v>
      </c>
      <c r="D13" s="1113">
        <v>40</v>
      </c>
      <c r="E13" s="1113">
        <v>33</v>
      </c>
      <c r="F13" s="1113">
        <v>2</v>
      </c>
      <c r="G13" s="1113">
        <v>4</v>
      </c>
      <c r="H13" s="1113">
        <v>5</v>
      </c>
      <c r="I13" s="1116">
        <v>2</v>
      </c>
      <c r="J13" s="1066">
        <f t="shared" si="0"/>
        <v>0.86842105263157898</v>
      </c>
      <c r="K13" s="383">
        <v>1</v>
      </c>
      <c r="L13" s="1113">
        <v>196</v>
      </c>
      <c r="M13" s="1113">
        <v>192</v>
      </c>
      <c r="N13" s="1113">
        <v>0</v>
      </c>
      <c r="O13" s="1113">
        <v>3</v>
      </c>
      <c r="P13" s="1113">
        <v>0</v>
      </c>
      <c r="Q13" s="1116">
        <v>2</v>
      </c>
      <c r="R13" s="1067">
        <f t="shared" si="1"/>
        <v>1</v>
      </c>
    </row>
    <row r="14" spans="1:31" x14ac:dyDescent="0.25">
      <c r="A14" s="1064">
        <v>5</v>
      </c>
      <c r="B14" s="1065" t="s">
        <v>16</v>
      </c>
      <c r="C14" s="383">
        <v>32</v>
      </c>
      <c r="D14" s="1113">
        <v>221</v>
      </c>
      <c r="E14" s="1113">
        <v>162</v>
      </c>
      <c r="F14" s="1113">
        <v>21</v>
      </c>
      <c r="G14" s="1113">
        <v>10</v>
      </c>
      <c r="H14" s="1113">
        <v>13</v>
      </c>
      <c r="I14" s="1116">
        <v>47</v>
      </c>
      <c r="J14" s="1066">
        <f t="shared" si="0"/>
        <v>0.92571428571428571</v>
      </c>
      <c r="K14" s="383">
        <v>7</v>
      </c>
      <c r="L14" s="1113">
        <v>545</v>
      </c>
      <c r="M14" s="1113">
        <v>528</v>
      </c>
      <c r="N14" s="1113">
        <v>3</v>
      </c>
      <c r="O14" s="1113">
        <v>10</v>
      </c>
      <c r="P14" s="1113">
        <v>1</v>
      </c>
      <c r="Q14" s="1116">
        <v>10</v>
      </c>
      <c r="R14" s="1067">
        <f t="shared" si="1"/>
        <v>0.99810964083175802</v>
      </c>
    </row>
    <row r="15" spans="1:31" x14ac:dyDescent="0.25">
      <c r="A15" s="1068">
        <v>6</v>
      </c>
      <c r="B15" s="1069" t="s">
        <v>17</v>
      </c>
      <c r="C15" s="383">
        <v>8</v>
      </c>
      <c r="D15" s="1113">
        <v>142</v>
      </c>
      <c r="E15" s="1113">
        <v>128</v>
      </c>
      <c r="F15" s="1113">
        <v>7</v>
      </c>
      <c r="G15" s="1113">
        <v>3</v>
      </c>
      <c r="H15" s="1113">
        <v>5</v>
      </c>
      <c r="I15" s="1116">
        <v>7</v>
      </c>
      <c r="J15" s="1066">
        <f t="shared" si="0"/>
        <v>0.96240601503759393</v>
      </c>
      <c r="K15" s="383">
        <v>9</v>
      </c>
      <c r="L15" s="1113">
        <v>558</v>
      </c>
      <c r="M15" s="1113">
        <v>544</v>
      </c>
      <c r="N15" s="1113">
        <v>4</v>
      </c>
      <c r="O15" s="1113">
        <v>6</v>
      </c>
      <c r="P15" s="1113">
        <v>9</v>
      </c>
      <c r="Q15" s="1116">
        <v>4</v>
      </c>
      <c r="R15" s="1067">
        <f t="shared" si="1"/>
        <v>0.98372513562386976</v>
      </c>
    </row>
    <row r="16" spans="1:31" x14ac:dyDescent="0.25">
      <c r="A16" s="1068">
        <v>7</v>
      </c>
      <c r="B16" s="1069" t="s">
        <v>18</v>
      </c>
      <c r="C16" s="383">
        <v>11</v>
      </c>
      <c r="D16" s="1113">
        <v>183</v>
      </c>
      <c r="E16" s="1113">
        <v>134</v>
      </c>
      <c r="F16" s="1113">
        <v>17</v>
      </c>
      <c r="G16" s="1113">
        <v>18</v>
      </c>
      <c r="H16" s="1113">
        <v>25</v>
      </c>
      <c r="I16" s="1116">
        <v>0</v>
      </c>
      <c r="J16" s="1066">
        <f t="shared" si="0"/>
        <v>0.84276729559748431</v>
      </c>
      <c r="K16" s="383">
        <v>13</v>
      </c>
      <c r="L16" s="1113">
        <v>401</v>
      </c>
      <c r="M16" s="1113">
        <v>391</v>
      </c>
      <c r="N16" s="1113">
        <v>4</v>
      </c>
      <c r="O16" s="1113">
        <v>9</v>
      </c>
      <c r="P16" s="1113">
        <v>9</v>
      </c>
      <c r="Q16" s="1116">
        <v>1</v>
      </c>
      <c r="R16" s="1067">
        <f t="shared" si="1"/>
        <v>0.97750000000000004</v>
      </c>
    </row>
    <row r="17" spans="1:22" x14ac:dyDescent="0.25">
      <c r="A17" s="1064">
        <v>8</v>
      </c>
      <c r="B17" s="1065" t="s">
        <v>19</v>
      </c>
      <c r="C17" s="383">
        <v>14</v>
      </c>
      <c r="D17" s="1113">
        <v>150</v>
      </c>
      <c r="E17" s="1113">
        <v>130</v>
      </c>
      <c r="F17" s="1113">
        <v>7</v>
      </c>
      <c r="G17" s="1113">
        <v>8</v>
      </c>
      <c r="H17" s="1113">
        <v>7</v>
      </c>
      <c r="I17" s="1116">
        <v>12</v>
      </c>
      <c r="J17" s="1066">
        <f t="shared" si="0"/>
        <v>0.94890510948905105</v>
      </c>
      <c r="K17" s="383">
        <v>4</v>
      </c>
      <c r="L17" s="1113">
        <v>401</v>
      </c>
      <c r="M17" s="1113">
        <v>383</v>
      </c>
      <c r="N17" s="1113">
        <v>5</v>
      </c>
      <c r="O17" s="1113">
        <v>11</v>
      </c>
      <c r="P17" s="1113">
        <v>2</v>
      </c>
      <c r="Q17" s="1116">
        <v>4</v>
      </c>
      <c r="R17" s="1067">
        <f t="shared" si="1"/>
        <v>0.9948051948051948</v>
      </c>
    </row>
    <row r="18" spans="1:22" x14ac:dyDescent="0.25">
      <c r="A18" s="1064">
        <v>9</v>
      </c>
      <c r="B18" s="1065" t="s">
        <v>20</v>
      </c>
      <c r="C18" s="383">
        <v>8</v>
      </c>
      <c r="D18" s="1113">
        <v>76</v>
      </c>
      <c r="E18" s="1113">
        <v>58</v>
      </c>
      <c r="F18" s="1113">
        <v>6</v>
      </c>
      <c r="G18" s="1113">
        <v>4</v>
      </c>
      <c r="H18" s="1113">
        <v>12</v>
      </c>
      <c r="I18" s="1116">
        <v>4</v>
      </c>
      <c r="J18" s="1066">
        <f t="shared" si="0"/>
        <v>0.82857142857142863</v>
      </c>
      <c r="K18" s="383">
        <v>0</v>
      </c>
      <c r="L18" s="1113">
        <v>311</v>
      </c>
      <c r="M18" s="1113">
        <v>291</v>
      </c>
      <c r="N18" s="1113">
        <v>7</v>
      </c>
      <c r="O18" s="1113">
        <v>3</v>
      </c>
      <c r="P18" s="1113">
        <v>2</v>
      </c>
      <c r="Q18" s="1116">
        <v>8</v>
      </c>
      <c r="R18" s="1067">
        <f t="shared" si="1"/>
        <v>0.99317406143344711</v>
      </c>
    </row>
    <row r="19" spans="1:22" x14ac:dyDescent="0.25">
      <c r="A19" s="1064">
        <v>10</v>
      </c>
      <c r="B19" s="1065" t="s">
        <v>21</v>
      </c>
      <c r="C19" s="383">
        <v>6</v>
      </c>
      <c r="D19" s="1113">
        <v>89</v>
      </c>
      <c r="E19" s="1113">
        <v>75</v>
      </c>
      <c r="F19" s="1113">
        <v>10</v>
      </c>
      <c r="G19" s="1113">
        <v>2</v>
      </c>
      <c r="H19" s="1113">
        <v>0</v>
      </c>
      <c r="I19" s="1116">
        <v>8</v>
      </c>
      <c r="J19" s="1066">
        <f t="shared" si="0"/>
        <v>1</v>
      </c>
      <c r="K19" s="383">
        <v>5</v>
      </c>
      <c r="L19" s="1113">
        <v>386</v>
      </c>
      <c r="M19" s="1113">
        <v>386</v>
      </c>
      <c r="N19" s="1113">
        <v>0</v>
      </c>
      <c r="O19" s="1113">
        <v>2</v>
      </c>
      <c r="P19" s="1113">
        <v>0</v>
      </c>
      <c r="Q19" s="1116">
        <v>3</v>
      </c>
      <c r="R19" s="1067">
        <f t="shared" si="1"/>
        <v>1</v>
      </c>
    </row>
    <row r="20" spans="1:22" x14ac:dyDescent="0.25">
      <c r="A20" s="1068">
        <v>11</v>
      </c>
      <c r="B20" s="1069" t="s">
        <v>22</v>
      </c>
      <c r="C20" s="383">
        <v>7</v>
      </c>
      <c r="D20" s="1113">
        <v>123</v>
      </c>
      <c r="E20" s="1113">
        <v>92</v>
      </c>
      <c r="F20" s="1113">
        <v>10</v>
      </c>
      <c r="G20" s="1113">
        <v>4</v>
      </c>
      <c r="H20" s="1113">
        <v>17</v>
      </c>
      <c r="I20" s="1116">
        <v>7</v>
      </c>
      <c r="J20" s="1066">
        <f t="shared" si="0"/>
        <v>0.84403669724770647</v>
      </c>
      <c r="K20" s="383">
        <v>1</v>
      </c>
      <c r="L20" s="1113">
        <v>273</v>
      </c>
      <c r="M20" s="1113">
        <v>267</v>
      </c>
      <c r="N20" s="1113">
        <v>1</v>
      </c>
      <c r="O20" s="1113">
        <v>2</v>
      </c>
      <c r="P20" s="1113">
        <v>6</v>
      </c>
      <c r="Q20" s="1116">
        <v>-2</v>
      </c>
      <c r="R20" s="1067">
        <f t="shared" si="1"/>
        <v>0.97802197802197799</v>
      </c>
    </row>
    <row r="21" spans="1:22" x14ac:dyDescent="0.25">
      <c r="A21" s="1064">
        <v>12</v>
      </c>
      <c r="B21" s="1065" t="s">
        <v>23</v>
      </c>
      <c r="C21" s="383">
        <v>19</v>
      </c>
      <c r="D21" s="1113">
        <v>123</v>
      </c>
      <c r="E21" s="1113">
        <v>102</v>
      </c>
      <c r="F21" s="1113">
        <v>9</v>
      </c>
      <c r="G21" s="1113">
        <v>11</v>
      </c>
      <c r="H21" s="1113">
        <v>9</v>
      </c>
      <c r="I21" s="1116">
        <v>11</v>
      </c>
      <c r="J21" s="1066">
        <f t="shared" si="0"/>
        <v>0.91891891891891897</v>
      </c>
      <c r="K21" s="383">
        <v>11</v>
      </c>
      <c r="L21" s="1113">
        <v>509</v>
      </c>
      <c r="M21" s="1113">
        <v>490</v>
      </c>
      <c r="N21" s="1113">
        <v>6</v>
      </c>
      <c r="O21" s="1113">
        <v>6</v>
      </c>
      <c r="P21" s="1113">
        <v>5</v>
      </c>
      <c r="Q21" s="1116">
        <v>13</v>
      </c>
      <c r="R21" s="1067">
        <f t="shared" si="1"/>
        <v>0.98989898989898994</v>
      </c>
    </row>
    <row r="22" spans="1:22" x14ac:dyDescent="0.25">
      <c r="A22" s="1064">
        <v>13</v>
      </c>
      <c r="B22" s="1065" t="s">
        <v>24</v>
      </c>
      <c r="C22" s="383">
        <v>24</v>
      </c>
      <c r="D22" s="1113">
        <v>204</v>
      </c>
      <c r="E22" s="1113">
        <v>159</v>
      </c>
      <c r="F22" s="1113">
        <v>12</v>
      </c>
      <c r="G22" s="1113">
        <v>26</v>
      </c>
      <c r="H22" s="1113">
        <v>7</v>
      </c>
      <c r="I22" s="1116">
        <v>24</v>
      </c>
      <c r="J22" s="1066">
        <f t="shared" si="0"/>
        <v>0.95783132530120485</v>
      </c>
      <c r="K22" s="383">
        <v>10</v>
      </c>
      <c r="L22" s="1113">
        <v>626</v>
      </c>
      <c r="M22" s="1113">
        <v>601</v>
      </c>
      <c r="N22" s="1113">
        <v>9</v>
      </c>
      <c r="O22" s="1113">
        <v>10</v>
      </c>
      <c r="P22" s="1113">
        <v>5</v>
      </c>
      <c r="Q22" s="1116">
        <v>11</v>
      </c>
      <c r="R22" s="1067">
        <f t="shared" si="1"/>
        <v>0.9917491749174917</v>
      </c>
    </row>
    <row r="23" spans="1:22" ht="12.9" customHeight="1" x14ac:dyDescent="0.25">
      <c r="A23" s="1064">
        <v>14</v>
      </c>
      <c r="B23" s="1065" t="s">
        <v>25</v>
      </c>
      <c r="C23" s="383">
        <v>17</v>
      </c>
      <c r="D23" s="1113">
        <v>205</v>
      </c>
      <c r="E23" s="1113">
        <v>162</v>
      </c>
      <c r="F23" s="1113">
        <v>6</v>
      </c>
      <c r="G23" s="1113">
        <v>11</v>
      </c>
      <c r="H23" s="1113">
        <v>21</v>
      </c>
      <c r="I23" s="1116">
        <v>22</v>
      </c>
      <c r="J23" s="1066">
        <f t="shared" si="0"/>
        <v>0.88524590163934425</v>
      </c>
      <c r="K23" s="383">
        <v>11</v>
      </c>
      <c r="L23" s="1113">
        <v>653</v>
      </c>
      <c r="M23" s="1113">
        <v>623</v>
      </c>
      <c r="N23" s="1113">
        <v>7</v>
      </c>
      <c r="O23" s="1113">
        <v>10</v>
      </c>
      <c r="P23" s="1113">
        <v>10</v>
      </c>
      <c r="Q23" s="1116">
        <v>14</v>
      </c>
      <c r="R23" s="1067">
        <f t="shared" si="1"/>
        <v>0.98420221169036337</v>
      </c>
      <c r="V23" s="1081"/>
    </row>
    <row r="24" spans="1:22" ht="19.5" customHeight="1" thickBot="1" x14ac:dyDescent="0.3">
      <c r="A24" s="1070">
        <v>15</v>
      </c>
      <c r="B24" s="1071" t="s">
        <v>26</v>
      </c>
      <c r="C24" s="1117">
        <v>3</v>
      </c>
      <c r="D24" s="1118">
        <v>67</v>
      </c>
      <c r="E24" s="1118">
        <v>55</v>
      </c>
      <c r="F24" s="1118">
        <v>1</v>
      </c>
      <c r="G24" s="1118">
        <v>6</v>
      </c>
      <c r="H24" s="1118">
        <v>4</v>
      </c>
      <c r="I24" s="1119">
        <v>4</v>
      </c>
      <c r="J24" s="1072">
        <f t="shared" si="0"/>
        <v>0.93220338983050843</v>
      </c>
      <c r="K24" s="1117">
        <v>7</v>
      </c>
      <c r="L24" s="1118">
        <v>281</v>
      </c>
      <c r="M24" s="1118">
        <v>280</v>
      </c>
      <c r="N24" s="1118">
        <v>0</v>
      </c>
      <c r="O24" s="1118">
        <v>2</v>
      </c>
      <c r="P24" s="1118">
        <v>3</v>
      </c>
      <c r="Q24" s="1119">
        <v>3</v>
      </c>
      <c r="R24" s="1073">
        <f t="shared" si="1"/>
        <v>0.98939929328621912</v>
      </c>
    </row>
    <row r="25" spans="1:22" s="1077" customFormat="1" x14ac:dyDescent="0.25">
      <c r="A25" s="1074"/>
      <c r="B25" s="1043" t="s">
        <v>569</v>
      </c>
      <c r="C25" s="1076">
        <f>SUM(C10:C24)</f>
        <v>201</v>
      </c>
      <c r="D25" s="1076">
        <f>SUM(D10:D24)</f>
        <v>1845</v>
      </c>
      <c r="E25" s="1076">
        <f>SUM(E10:E24)</f>
        <v>1456</v>
      </c>
      <c r="F25" s="1076">
        <f t="shared" ref="F25:I25" si="2">SUM(F10:F24)</f>
        <v>126</v>
      </c>
      <c r="G25" s="1076">
        <f t="shared" si="2"/>
        <v>138</v>
      </c>
      <c r="H25" s="1076">
        <f t="shared" si="2"/>
        <v>145</v>
      </c>
      <c r="I25" s="1076">
        <f t="shared" si="2"/>
        <v>181</v>
      </c>
      <c r="J25" s="1050">
        <f t="shared" ref="J25" si="3">E25/(E25+H25)</f>
        <v>0.90943160524672084</v>
      </c>
      <c r="K25" s="1075">
        <f>SUM(K10:K24)</f>
        <v>85</v>
      </c>
      <c r="L25" s="1076">
        <f>SUM(L10:L24)</f>
        <v>6157</v>
      </c>
      <c r="M25" s="1076">
        <f>SUM(M10:M24)</f>
        <v>5967</v>
      </c>
      <c r="N25" s="1076">
        <f t="shared" ref="N25:Q25" si="4">SUM(N10:N24)</f>
        <v>51</v>
      </c>
      <c r="O25" s="1076">
        <f t="shared" si="4"/>
        <v>85</v>
      </c>
      <c r="P25" s="1076">
        <f t="shared" si="4"/>
        <v>58</v>
      </c>
      <c r="Q25" s="1076">
        <f t="shared" si="4"/>
        <v>81</v>
      </c>
      <c r="R25" s="1050">
        <f t="shared" ref="R25" si="5">M25/(M25+P25)</f>
        <v>0.99037344398340244</v>
      </c>
      <c r="T25" s="1287"/>
      <c r="U25" s="1287"/>
    </row>
    <row r="26" spans="1:22" x14ac:dyDescent="0.25">
      <c r="A26" s="1078"/>
      <c r="B26" s="1044" t="s">
        <v>482</v>
      </c>
      <c r="C26" s="1079">
        <v>197</v>
      </c>
      <c r="D26" s="1079">
        <v>1920</v>
      </c>
      <c r="E26" s="1079">
        <v>1455</v>
      </c>
      <c r="F26" s="1079">
        <v>147</v>
      </c>
      <c r="G26" s="1079">
        <v>153</v>
      </c>
      <c r="H26" s="1079">
        <v>141</v>
      </c>
      <c r="I26" s="1079">
        <v>196</v>
      </c>
      <c r="J26" s="1051">
        <v>0.91165413533834583</v>
      </c>
      <c r="K26" s="1080">
        <v>166</v>
      </c>
      <c r="L26" s="1079">
        <v>6396</v>
      </c>
      <c r="M26" s="1079">
        <v>6206</v>
      </c>
      <c r="N26" s="1079">
        <v>62</v>
      </c>
      <c r="O26" s="1079">
        <v>112</v>
      </c>
      <c r="P26" s="1079">
        <v>75</v>
      </c>
      <c r="Q26" s="1079">
        <v>107</v>
      </c>
      <c r="R26" s="1051">
        <v>0.98805922623786024</v>
      </c>
      <c r="T26" s="1081"/>
      <c r="U26" s="1081"/>
    </row>
    <row r="27" spans="1:22" x14ac:dyDescent="0.25">
      <c r="A27" s="1078"/>
      <c r="B27" s="1044" t="s">
        <v>102</v>
      </c>
      <c r="C27" s="1079">
        <v>177</v>
      </c>
      <c r="D27" s="1079">
        <v>1799</v>
      </c>
      <c r="E27" s="1079">
        <v>1387</v>
      </c>
      <c r="F27" s="1079">
        <v>127</v>
      </c>
      <c r="G27" s="1079">
        <v>141</v>
      </c>
      <c r="H27" s="1079">
        <v>151</v>
      </c>
      <c r="I27" s="1079">
        <v>170</v>
      </c>
      <c r="J27" s="1051">
        <v>0.9018205461638491</v>
      </c>
      <c r="K27" s="1080">
        <v>53</v>
      </c>
      <c r="L27" s="1079">
        <v>6559</v>
      </c>
      <c r="M27" s="1079">
        <v>6262</v>
      </c>
      <c r="N27" s="1079">
        <v>61</v>
      </c>
      <c r="O27" s="1079">
        <v>124</v>
      </c>
      <c r="P27" s="1079">
        <v>58</v>
      </c>
      <c r="Q27" s="1079">
        <v>107</v>
      </c>
      <c r="R27" s="1051">
        <v>0.99082278481012653</v>
      </c>
      <c r="T27" s="1081"/>
    </row>
    <row r="28" spans="1:22" x14ac:dyDescent="0.25">
      <c r="A28" s="1078"/>
      <c r="B28" s="1044" t="s">
        <v>103</v>
      </c>
      <c r="C28" s="1079">
        <v>131</v>
      </c>
      <c r="D28" s="1079">
        <v>1731</v>
      </c>
      <c r="E28" s="1079">
        <v>1346</v>
      </c>
      <c r="F28" s="1079">
        <v>107</v>
      </c>
      <c r="G28" s="1079">
        <v>137</v>
      </c>
      <c r="H28" s="1079">
        <v>125</v>
      </c>
      <c r="I28" s="1079">
        <v>147</v>
      </c>
      <c r="J28" s="1051">
        <v>0.91502379333786543</v>
      </c>
      <c r="K28" s="1080">
        <v>176</v>
      </c>
      <c r="L28" s="1079">
        <v>5826</v>
      </c>
      <c r="M28" s="1079">
        <v>5627</v>
      </c>
      <c r="N28" s="1079">
        <v>52</v>
      </c>
      <c r="O28" s="1079">
        <v>131</v>
      </c>
      <c r="P28" s="1079">
        <v>69</v>
      </c>
      <c r="Q28" s="1079">
        <v>123</v>
      </c>
      <c r="R28" s="1051">
        <v>0.9878862359550562</v>
      </c>
      <c r="T28" s="1081"/>
    </row>
    <row r="29" spans="1:22" x14ac:dyDescent="0.25">
      <c r="A29" s="1078"/>
      <c r="B29" s="1044" t="s">
        <v>104</v>
      </c>
      <c r="C29" s="1079">
        <v>122</v>
      </c>
      <c r="D29" s="1079">
        <v>1750</v>
      </c>
      <c r="E29" s="1079">
        <v>1389</v>
      </c>
      <c r="F29" s="1079">
        <v>114</v>
      </c>
      <c r="G29" s="1079">
        <v>105</v>
      </c>
      <c r="H29" s="1079">
        <v>162</v>
      </c>
      <c r="I29" s="1079">
        <v>102</v>
      </c>
      <c r="J29" s="1051">
        <v>0.89555125725338491</v>
      </c>
      <c r="K29" s="1080">
        <v>83</v>
      </c>
      <c r="L29" s="1079">
        <v>6142</v>
      </c>
      <c r="M29" s="1079">
        <v>5921</v>
      </c>
      <c r="N29" s="1079">
        <v>54</v>
      </c>
      <c r="O29" s="1079">
        <v>123</v>
      </c>
      <c r="P29" s="1079">
        <v>81</v>
      </c>
      <c r="Q29" s="1079">
        <v>46</v>
      </c>
      <c r="R29" s="1051">
        <v>0.98650449850049982</v>
      </c>
    </row>
    <row r="30" spans="1:22" x14ac:dyDescent="0.25">
      <c r="A30" s="1078"/>
      <c r="B30" s="1044" t="s">
        <v>105</v>
      </c>
      <c r="C30" s="1079">
        <v>133</v>
      </c>
      <c r="D30" s="1079">
        <v>1769</v>
      </c>
      <c r="E30" s="1079">
        <v>1375</v>
      </c>
      <c r="F30" s="1079">
        <v>94</v>
      </c>
      <c r="G30" s="1079">
        <v>157</v>
      </c>
      <c r="H30" s="1079">
        <v>167</v>
      </c>
      <c r="I30" s="1079">
        <v>109</v>
      </c>
      <c r="J30" s="1051">
        <v>0.8916990920881972</v>
      </c>
      <c r="K30" s="1080">
        <v>77</v>
      </c>
      <c r="L30" s="1079">
        <v>6808</v>
      </c>
      <c r="M30" s="1079">
        <v>6551</v>
      </c>
      <c r="N30" s="1079">
        <v>55</v>
      </c>
      <c r="O30" s="1079">
        <v>128</v>
      </c>
      <c r="P30" s="1079">
        <v>94</v>
      </c>
      <c r="Q30" s="1079">
        <v>57</v>
      </c>
      <c r="R30" s="1051">
        <v>0.98585402558314528</v>
      </c>
    </row>
    <row r="31" spans="1:22" x14ac:dyDescent="0.25">
      <c r="A31" s="1078"/>
      <c r="B31" s="1044" t="s">
        <v>106</v>
      </c>
      <c r="C31" s="1079">
        <v>119</v>
      </c>
      <c r="D31" s="1079">
        <v>1744</v>
      </c>
      <c r="E31" s="1079">
        <v>1368</v>
      </c>
      <c r="F31" s="1079">
        <v>102</v>
      </c>
      <c r="G31" s="1079">
        <v>137</v>
      </c>
      <c r="H31" s="1079">
        <v>142</v>
      </c>
      <c r="I31" s="1079">
        <v>114</v>
      </c>
      <c r="J31" s="1051">
        <v>0.90596026490066228</v>
      </c>
      <c r="K31" s="1080">
        <v>88</v>
      </c>
      <c r="L31" s="1079">
        <v>6569</v>
      </c>
      <c r="M31" s="1079">
        <v>6285</v>
      </c>
      <c r="N31" s="1079">
        <v>46</v>
      </c>
      <c r="O31" s="1079">
        <v>123</v>
      </c>
      <c r="P31" s="1079">
        <v>141</v>
      </c>
      <c r="Q31" s="1079">
        <v>62</v>
      </c>
      <c r="R31" s="1051">
        <v>0.97805788982259567</v>
      </c>
    </row>
    <row r="32" spans="1:22" x14ac:dyDescent="0.25">
      <c r="A32" s="1078"/>
      <c r="B32" s="1044" t="s">
        <v>107</v>
      </c>
      <c r="C32" s="1079">
        <v>209</v>
      </c>
      <c r="D32" s="1079">
        <v>1860</v>
      </c>
      <c r="E32" s="1079">
        <v>1486</v>
      </c>
      <c r="F32" s="1079">
        <v>118</v>
      </c>
      <c r="G32" s="1079">
        <v>172</v>
      </c>
      <c r="H32" s="1079">
        <v>167</v>
      </c>
      <c r="I32" s="1079">
        <v>126</v>
      </c>
      <c r="J32" s="1051">
        <v>0.89897156684815482</v>
      </c>
      <c r="K32" s="1080">
        <v>84</v>
      </c>
      <c r="L32" s="1079">
        <v>6646</v>
      </c>
      <c r="M32" s="1079">
        <v>6333</v>
      </c>
      <c r="N32" s="1079">
        <v>71</v>
      </c>
      <c r="O32" s="1079">
        <v>115</v>
      </c>
      <c r="P32" s="1079">
        <v>133</v>
      </c>
      <c r="Q32" s="1079">
        <v>78</v>
      </c>
      <c r="R32" s="1051">
        <v>0.97943086916176925</v>
      </c>
    </row>
    <row r="33" spans="1:18" ht="14.4" thickBot="1" x14ac:dyDescent="0.3">
      <c r="A33" s="1082"/>
      <c r="B33" s="1045" t="s">
        <v>108</v>
      </c>
      <c r="C33" s="1083">
        <v>198</v>
      </c>
      <c r="D33" s="1083">
        <v>1930</v>
      </c>
      <c r="E33" s="1083">
        <v>1422</v>
      </c>
      <c r="F33" s="1083">
        <v>124</v>
      </c>
      <c r="G33" s="1083">
        <v>165</v>
      </c>
      <c r="H33" s="1083">
        <v>183</v>
      </c>
      <c r="I33" s="1083">
        <v>234</v>
      </c>
      <c r="J33" s="1052">
        <v>0.88598130841121492</v>
      </c>
      <c r="K33" s="1084">
        <v>164</v>
      </c>
      <c r="L33" s="1083">
        <v>6726</v>
      </c>
      <c r="M33" s="1083">
        <v>6324</v>
      </c>
      <c r="N33" s="1083">
        <v>99</v>
      </c>
      <c r="O33" s="1083">
        <v>163</v>
      </c>
      <c r="P33" s="1083">
        <v>163</v>
      </c>
      <c r="Q33" s="1083">
        <v>141</v>
      </c>
      <c r="R33" s="1052">
        <v>0.97487282256821339</v>
      </c>
    </row>
    <row r="34" spans="1:18" x14ac:dyDescent="0.25">
      <c r="A34" s="1078"/>
      <c r="B34" s="1044" t="s">
        <v>109</v>
      </c>
      <c r="C34" s="1079">
        <v>164</v>
      </c>
      <c r="D34" s="1079">
        <v>1966</v>
      </c>
      <c r="E34" s="1079">
        <v>1467</v>
      </c>
      <c r="F34" s="1079">
        <v>165</v>
      </c>
      <c r="G34" s="1079">
        <v>205</v>
      </c>
      <c r="H34" s="1079">
        <v>167</v>
      </c>
      <c r="I34" s="1079">
        <v>322</v>
      </c>
      <c r="J34" s="1053">
        <v>0.89779681762545904</v>
      </c>
      <c r="K34" s="1079">
        <v>110</v>
      </c>
      <c r="L34" s="1079">
        <v>6959</v>
      </c>
      <c r="M34" s="1079">
        <v>6454</v>
      </c>
      <c r="N34" s="1079">
        <v>174</v>
      </c>
      <c r="O34" s="1079">
        <v>679</v>
      </c>
      <c r="P34" s="1079">
        <v>209</v>
      </c>
      <c r="Q34" s="1079">
        <v>223</v>
      </c>
      <c r="R34" s="1051">
        <v>0.96863274801140631</v>
      </c>
    </row>
    <row r="35" spans="1:18" ht="14.4" thickBot="1" x14ac:dyDescent="0.3">
      <c r="A35" s="1082"/>
      <c r="B35" s="1045" t="s">
        <v>110</v>
      </c>
      <c r="C35" s="1083">
        <v>174</v>
      </c>
      <c r="D35" s="1083">
        <v>2062</v>
      </c>
      <c r="E35" s="1083">
        <v>1631</v>
      </c>
      <c r="F35" s="1083">
        <v>289</v>
      </c>
      <c r="G35" s="1083" t="s">
        <v>127</v>
      </c>
      <c r="H35" s="1083">
        <v>168</v>
      </c>
      <c r="I35" s="1083">
        <v>148</v>
      </c>
      <c r="J35" s="1054">
        <v>0.9066147859922179</v>
      </c>
      <c r="K35" s="1083">
        <v>121</v>
      </c>
      <c r="L35" s="1083">
        <v>7906</v>
      </c>
      <c r="M35" s="1083">
        <v>7436</v>
      </c>
      <c r="N35" s="1083">
        <v>339</v>
      </c>
      <c r="O35" s="1083" t="s">
        <v>127</v>
      </c>
      <c r="P35" s="1083">
        <v>139</v>
      </c>
      <c r="Q35" s="1083">
        <v>113</v>
      </c>
      <c r="R35" s="1052">
        <v>0.9816501650165016</v>
      </c>
    </row>
    <row r="36" spans="1:18" x14ac:dyDescent="0.25">
      <c r="A36" s="1078"/>
      <c r="B36" s="1044" t="s">
        <v>111</v>
      </c>
      <c r="C36" s="1079">
        <v>69</v>
      </c>
      <c r="D36" s="1079">
        <v>2182</v>
      </c>
      <c r="E36" s="1079">
        <v>1698</v>
      </c>
      <c r="F36" s="1079">
        <v>332</v>
      </c>
      <c r="G36" s="1079" t="s">
        <v>127</v>
      </c>
      <c r="H36" s="1079">
        <v>160</v>
      </c>
      <c r="I36" s="1079">
        <v>61</v>
      </c>
      <c r="J36" s="1053">
        <v>0.91388589881593107</v>
      </c>
      <c r="K36" s="1079">
        <v>89</v>
      </c>
      <c r="L36" s="1079">
        <v>8117</v>
      </c>
      <c r="M36" s="1079">
        <v>7658</v>
      </c>
      <c r="N36" s="1079">
        <v>358</v>
      </c>
      <c r="O36" s="1079" t="s">
        <v>127</v>
      </c>
      <c r="P36" s="1079">
        <v>159</v>
      </c>
      <c r="Q36" s="1079">
        <v>31</v>
      </c>
      <c r="R36" s="1051">
        <v>0.97965971600358193</v>
      </c>
    </row>
    <row r="37" spans="1:18" ht="14.4" thickBot="1" x14ac:dyDescent="0.3">
      <c r="A37" s="1085"/>
      <c r="B37" s="1046" t="s">
        <v>112</v>
      </c>
      <c r="C37" s="1086">
        <v>118</v>
      </c>
      <c r="D37" s="1086">
        <v>2108</v>
      </c>
      <c r="E37" s="1086">
        <v>1565</v>
      </c>
      <c r="F37" s="1086">
        <v>379</v>
      </c>
      <c r="G37" s="1083" t="s">
        <v>127</v>
      </c>
      <c r="H37" s="1086">
        <v>242</v>
      </c>
      <c r="I37" s="1086">
        <v>40</v>
      </c>
      <c r="J37" s="1055">
        <v>0.866076369673492</v>
      </c>
      <c r="K37" s="1086">
        <v>106</v>
      </c>
      <c r="L37" s="1086">
        <v>6992</v>
      </c>
      <c r="M37" s="1086">
        <v>6299</v>
      </c>
      <c r="N37" s="1086">
        <v>567</v>
      </c>
      <c r="O37" s="1083" t="s">
        <v>127</v>
      </c>
      <c r="P37" s="1086">
        <v>188</v>
      </c>
      <c r="Q37" s="1086">
        <v>44</v>
      </c>
      <c r="R37" s="1087">
        <v>0.97101896099892093</v>
      </c>
    </row>
    <row r="40" spans="1:18" ht="14.4" thickBot="1" x14ac:dyDescent="0.3">
      <c r="A40" s="1042" t="s">
        <v>128</v>
      </c>
    </row>
    <row r="41" spans="1:18" ht="14.4" thickBot="1" x14ac:dyDescent="0.3">
      <c r="A41" s="1652" t="s">
        <v>114</v>
      </c>
      <c r="B41" s="1653"/>
      <c r="C41" s="1653"/>
      <c r="D41" s="1653"/>
      <c r="E41" s="1653"/>
      <c r="F41" s="1653"/>
      <c r="G41" s="1653"/>
      <c r="H41" s="1654"/>
      <c r="M41" s="1038" t="s">
        <v>13</v>
      </c>
    </row>
    <row r="42" spans="1:18" s="1049" customFormat="1" ht="107.25" customHeight="1" thickBot="1" x14ac:dyDescent="0.3">
      <c r="A42" s="1088" t="s">
        <v>51</v>
      </c>
      <c r="B42" s="1404" t="s">
        <v>5</v>
      </c>
      <c r="C42" s="1089" t="s">
        <v>129</v>
      </c>
      <c r="D42" s="1090" t="s">
        <v>130</v>
      </c>
      <c r="E42" s="1090" t="s">
        <v>131</v>
      </c>
      <c r="F42" s="1090" t="s">
        <v>118</v>
      </c>
      <c r="G42" s="1090" t="s">
        <v>132</v>
      </c>
      <c r="H42" s="1091" t="s">
        <v>121</v>
      </c>
      <c r="I42" s="1038"/>
      <c r="J42" s="1038"/>
      <c r="K42" s="1038"/>
      <c r="L42" s="1038"/>
      <c r="M42" s="1038"/>
      <c r="N42" s="1038"/>
      <c r="O42" s="1038" t="s">
        <v>13</v>
      </c>
      <c r="P42" s="1038"/>
      <c r="Q42" s="1038"/>
      <c r="R42" s="1038"/>
    </row>
    <row r="43" spans="1:18" x14ac:dyDescent="0.25">
      <c r="A43" s="1405">
        <v>1</v>
      </c>
      <c r="B43" s="1406" t="s">
        <v>11</v>
      </c>
      <c r="C43" s="1400">
        <v>0</v>
      </c>
      <c r="D43" s="1401">
        <v>0</v>
      </c>
      <c r="E43" s="1401">
        <v>0</v>
      </c>
      <c r="F43" s="1401">
        <v>0</v>
      </c>
      <c r="G43" s="1401">
        <v>0</v>
      </c>
      <c r="H43" s="1115">
        <v>2</v>
      </c>
      <c r="O43" s="1049" t="s">
        <v>13</v>
      </c>
      <c r="P43" s="1049"/>
      <c r="Q43" s="1049"/>
      <c r="R43" s="1049"/>
    </row>
    <row r="44" spans="1:18" x14ac:dyDescent="0.25">
      <c r="A44" s="1092">
        <v>2</v>
      </c>
      <c r="B44" s="1065" t="s">
        <v>12</v>
      </c>
      <c r="C44" s="1093">
        <v>0</v>
      </c>
      <c r="D44" s="1094">
        <v>0</v>
      </c>
      <c r="E44" s="1094">
        <v>0</v>
      </c>
      <c r="F44" s="1094">
        <v>0</v>
      </c>
      <c r="G44" s="1094">
        <v>0</v>
      </c>
      <c r="H44" s="1116">
        <v>0</v>
      </c>
    </row>
    <row r="45" spans="1:18" x14ac:dyDescent="0.25">
      <c r="A45" s="1092">
        <v>3</v>
      </c>
      <c r="B45" s="1065" t="s">
        <v>14</v>
      </c>
      <c r="C45" s="1093">
        <v>0</v>
      </c>
      <c r="D45" s="1094">
        <v>0</v>
      </c>
      <c r="E45" s="1094">
        <v>0</v>
      </c>
      <c r="F45" s="1094">
        <v>0</v>
      </c>
      <c r="G45" s="1094">
        <v>0</v>
      </c>
      <c r="H45" s="1116">
        <v>0</v>
      </c>
    </row>
    <row r="46" spans="1:18" x14ac:dyDescent="0.25">
      <c r="A46" s="1092">
        <v>4</v>
      </c>
      <c r="B46" s="1065" t="s">
        <v>15</v>
      </c>
      <c r="C46" s="1093">
        <v>0</v>
      </c>
      <c r="D46" s="1094">
        <v>0</v>
      </c>
      <c r="E46" s="1094">
        <v>0</v>
      </c>
      <c r="F46" s="1094">
        <v>0</v>
      </c>
      <c r="G46" s="1094">
        <v>0</v>
      </c>
      <c r="H46" s="1116">
        <v>0</v>
      </c>
    </row>
    <row r="47" spans="1:18" x14ac:dyDescent="0.25">
      <c r="A47" s="1092">
        <v>5</v>
      </c>
      <c r="B47" s="1065" t="s">
        <v>16</v>
      </c>
      <c r="C47" s="1093">
        <v>0</v>
      </c>
      <c r="D47" s="1094">
        <v>0</v>
      </c>
      <c r="E47" s="1094">
        <v>0</v>
      </c>
      <c r="F47" s="1094">
        <v>0</v>
      </c>
      <c r="G47" s="1094">
        <v>0</v>
      </c>
      <c r="H47" s="1116">
        <v>0</v>
      </c>
    </row>
    <row r="48" spans="1:18" x14ac:dyDescent="0.25">
      <c r="A48" s="1096">
        <v>6</v>
      </c>
      <c r="B48" s="1069" t="s">
        <v>17</v>
      </c>
      <c r="C48" s="1093">
        <v>0</v>
      </c>
      <c r="D48" s="1094">
        <v>0</v>
      </c>
      <c r="E48" s="1094">
        <v>0</v>
      </c>
      <c r="F48" s="1094">
        <v>0</v>
      </c>
      <c r="G48" s="1094">
        <v>0</v>
      </c>
      <c r="H48" s="1116">
        <v>0</v>
      </c>
    </row>
    <row r="49" spans="1:11" x14ac:dyDescent="0.25">
      <c r="A49" s="1096">
        <v>7</v>
      </c>
      <c r="B49" s="1069" t="s">
        <v>18</v>
      </c>
      <c r="C49" s="1093">
        <v>0</v>
      </c>
      <c r="D49" s="1094">
        <v>1</v>
      </c>
      <c r="E49" s="1094">
        <v>1</v>
      </c>
      <c r="F49" s="1094">
        <v>0</v>
      </c>
      <c r="G49" s="1094">
        <v>0</v>
      </c>
      <c r="H49" s="1116">
        <v>0</v>
      </c>
    </row>
    <row r="50" spans="1:11" x14ac:dyDescent="0.25">
      <c r="A50" s="1092">
        <v>8</v>
      </c>
      <c r="B50" s="1065" t="s">
        <v>19</v>
      </c>
      <c r="C50" s="1093">
        <v>0</v>
      </c>
      <c r="D50" s="1094">
        <v>0</v>
      </c>
      <c r="E50" s="1094">
        <v>0</v>
      </c>
      <c r="F50" s="1094">
        <v>0</v>
      </c>
      <c r="G50" s="1094">
        <v>0</v>
      </c>
      <c r="H50" s="1116">
        <v>0</v>
      </c>
      <c r="K50" s="1097"/>
    </row>
    <row r="51" spans="1:11" x14ac:dyDescent="0.25">
      <c r="A51" s="1092">
        <v>9</v>
      </c>
      <c r="B51" s="1065" t="s">
        <v>20</v>
      </c>
      <c r="C51" s="1093">
        <v>0</v>
      </c>
      <c r="D51" s="1094">
        <v>0</v>
      </c>
      <c r="E51" s="1094">
        <v>0</v>
      </c>
      <c r="F51" s="1094">
        <v>0</v>
      </c>
      <c r="G51" s="1094">
        <v>0</v>
      </c>
      <c r="H51" s="1116">
        <v>0</v>
      </c>
    </row>
    <row r="52" spans="1:11" x14ac:dyDescent="0.25">
      <c r="A52" s="1092">
        <v>10</v>
      </c>
      <c r="B52" s="1065" t="s">
        <v>21</v>
      </c>
      <c r="C52" s="1093">
        <v>0</v>
      </c>
      <c r="D52" s="1094">
        <v>0</v>
      </c>
      <c r="E52" s="1094">
        <v>0</v>
      </c>
      <c r="F52" s="1094">
        <v>0</v>
      </c>
      <c r="G52" s="1094">
        <v>0</v>
      </c>
      <c r="H52" s="1116">
        <v>0</v>
      </c>
    </row>
    <row r="53" spans="1:11" x14ac:dyDescent="0.25">
      <c r="A53" s="1096">
        <v>11</v>
      </c>
      <c r="B53" s="1069" t="s">
        <v>22</v>
      </c>
      <c r="C53" s="1093">
        <v>0</v>
      </c>
      <c r="D53" s="1094">
        <v>0</v>
      </c>
      <c r="E53" s="1094">
        <v>0</v>
      </c>
      <c r="F53" s="1094">
        <v>0</v>
      </c>
      <c r="G53" s="1094">
        <v>0</v>
      </c>
      <c r="H53" s="1116">
        <v>0</v>
      </c>
    </row>
    <row r="54" spans="1:11" x14ac:dyDescent="0.25">
      <c r="A54" s="1092">
        <v>12</v>
      </c>
      <c r="B54" s="1065" t="s">
        <v>23</v>
      </c>
      <c r="C54" s="1093">
        <v>0</v>
      </c>
      <c r="D54" s="1094">
        <v>0</v>
      </c>
      <c r="E54" s="1094">
        <v>0</v>
      </c>
      <c r="F54" s="1094">
        <v>0</v>
      </c>
      <c r="G54" s="1094">
        <v>0</v>
      </c>
      <c r="H54" s="1116">
        <v>0</v>
      </c>
    </row>
    <row r="55" spans="1:11" x14ac:dyDescent="0.25">
      <c r="A55" s="1092">
        <v>13</v>
      </c>
      <c r="B55" s="1065" t="s">
        <v>24</v>
      </c>
      <c r="C55" s="1093">
        <v>1</v>
      </c>
      <c r="D55" s="1094">
        <v>1</v>
      </c>
      <c r="E55" s="1094">
        <v>2</v>
      </c>
      <c r="F55" s="1094">
        <v>0</v>
      </c>
      <c r="G55" s="1094">
        <v>0</v>
      </c>
      <c r="H55" s="1116">
        <v>0</v>
      </c>
    </row>
    <row r="56" spans="1:11" x14ac:dyDescent="0.25">
      <c r="A56" s="1092">
        <v>14</v>
      </c>
      <c r="B56" s="1065" t="s">
        <v>25</v>
      </c>
      <c r="C56" s="1093">
        <v>0</v>
      </c>
      <c r="D56" s="1094">
        <v>0</v>
      </c>
      <c r="E56" s="1094">
        <v>0</v>
      </c>
      <c r="F56" s="1094">
        <v>0</v>
      </c>
      <c r="G56" s="1094">
        <v>0</v>
      </c>
      <c r="H56" s="1116">
        <v>0</v>
      </c>
    </row>
    <row r="57" spans="1:11" ht="16.5" customHeight="1" thickBot="1" x14ac:dyDescent="0.3">
      <c r="A57" s="1407">
        <v>15</v>
      </c>
      <c r="B57" s="1408" t="s">
        <v>26</v>
      </c>
      <c r="C57" s="1402">
        <v>0</v>
      </c>
      <c r="D57" s="1403">
        <v>1</v>
      </c>
      <c r="E57" s="1403">
        <v>1</v>
      </c>
      <c r="F57" s="1403">
        <v>0</v>
      </c>
      <c r="G57" s="1403">
        <v>0</v>
      </c>
      <c r="H57" s="1119">
        <v>0</v>
      </c>
    </row>
    <row r="58" spans="1:11" x14ac:dyDescent="0.25">
      <c r="A58" s="1074"/>
      <c r="B58" s="1098" t="s">
        <v>569</v>
      </c>
      <c r="C58" s="1099">
        <f>SUM(C43:C57)</f>
        <v>1</v>
      </c>
      <c r="D58" s="1100">
        <f t="shared" ref="D58:H58" si="6">SUM(D43:D57)</f>
        <v>3</v>
      </c>
      <c r="E58" s="1100">
        <f t="shared" si="6"/>
        <v>4</v>
      </c>
      <c r="F58" s="1100">
        <f t="shared" si="6"/>
        <v>0</v>
      </c>
      <c r="G58" s="1100">
        <f t="shared" si="6"/>
        <v>0</v>
      </c>
      <c r="H58" s="1101">
        <f t="shared" si="6"/>
        <v>2</v>
      </c>
    </row>
    <row r="59" spans="1:11" x14ac:dyDescent="0.25">
      <c r="A59" s="1078"/>
      <c r="B59" s="1102" t="s">
        <v>482</v>
      </c>
      <c r="C59" s="1093">
        <v>0</v>
      </c>
      <c r="D59" s="1094">
        <v>6</v>
      </c>
      <c r="E59" s="1094">
        <v>4</v>
      </c>
      <c r="F59" s="1094">
        <v>0</v>
      </c>
      <c r="G59" s="1094">
        <v>0</v>
      </c>
      <c r="H59" s="1095">
        <v>2</v>
      </c>
    </row>
    <row r="60" spans="1:11" x14ac:dyDescent="0.25">
      <c r="A60" s="1078"/>
      <c r="B60" s="1102" t="s">
        <v>102</v>
      </c>
      <c r="C60" s="1093">
        <v>1</v>
      </c>
      <c r="D60" s="1094">
        <v>3</v>
      </c>
      <c r="E60" s="1094">
        <v>4</v>
      </c>
      <c r="F60" s="1094">
        <v>0</v>
      </c>
      <c r="G60" s="1094">
        <v>0</v>
      </c>
      <c r="H60" s="1095">
        <v>0</v>
      </c>
    </row>
    <row r="61" spans="1:11" x14ac:dyDescent="0.25">
      <c r="A61" s="1078"/>
      <c r="B61" s="1102" t="s">
        <v>103</v>
      </c>
      <c r="C61" s="1093">
        <v>0</v>
      </c>
      <c r="D61" s="1094">
        <v>4</v>
      </c>
      <c r="E61" s="1094">
        <v>4</v>
      </c>
      <c r="F61" s="1094">
        <v>0</v>
      </c>
      <c r="G61" s="1094">
        <v>0</v>
      </c>
      <c r="H61" s="1095">
        <v>0</v>
      </c>
    </row>
    <row r="62" spans="1:11" x14ac:dyDescent="0.25">
      <c r="A62" s="1078"/>
      <c r="B62" s="1102" t="s">
        <v>104</v>
      </c>
      <c r="C62" s="1093">
        <v>0</v>
      </c>
      <c r="D62" s="1094">
        <v>1</v>
      </c>
      <c r="E62" s="1094">
        <v>1</v>
      </c>
      <c r="F62" s="1094">
        <v>0</v>
      </c>
      <c r="G62" s="1094">
        <v>0</v>
      </c>
      <c r="H62" s="1095">
        <v>0</v>
      </c>
    </row>
    <row r="63" spans="1:11" x14ac:dyDescent="0.25">
      <c r="A63" s="1078"/>
      <c r="B63" s="1102" t="s">
        <v>105</v>
      </c>
      <c r="C63" s="1093">
        <v>0</v>
      </c>
      <c r="D63" s="1094">
        <v>5</v>
      </c>
      <c r="E63" s="1094">
        <v>5</v>
      </c>
      <c r="F63" s="1094">
        <v>0</v>
      </c>
      <c r="G63" s="1094">
        <v>0</v>
      </c>
      <c r="H63" s="1095">
        <v>1</v>
      </c>
    </row>
    <row r="64" spans="1:11" x14ac:dyDescent="0.25">
      <c r="A64" s="1078"/>
      <c r="B64" s="1102" t="s">
        <v>106</v>
      </c>
      <c r="C64" s="1093">
        <v>0</v>
      </c>
      <c r="D64" s="1094">
        <v>6</v>
      </c>
      <c r="E64" s="1094">
        <v>5</v>
      </c>
      <c r="F64" s="1094">
        <v>0</v>
      </c>
      <c r="G64" s="1094">
        <v>0</v>
      </c>
      <c r="H64" s="1095">
        <v>1</v>
      </c>
    </row>
    <row r="65" spans="1:10" x14ac:dyDescent="0.25">
      <c r="A65" s="1078"/>
      <c r="B65" s="1102" t="s">
        <v>107</v>
      </c>
      <c r="C65" s="1093">
        <v>0</v>
      </c>
      <c r="D65" s="1094">
        <v>2</v>
      </c>
      <c r="E65" s="1094">
        <v>2</v>
      </c>
      <c r="F65" s="1094">
        <v>0</v>
      </c>
      <c r="G65" s="1094">
        <v>0</v>
      </c>
      <c r="H65" s="1095">
        <v>0</v>
      </c>
    </row>
    <row r="66" spans="1:10" x14ac:dyDescent="0.25">
      <c r="A66" s="1103"/>
      <c r="B66" s="1104" t="s">
        <v>108</v>
      </c>
      <c r="C66" s="1105">
        <v>0</v>
      </c>
      <c r="D66" s="1106">
        <v>3</v>
      </c>
      <c r="E66" s="1106">
        <v>2</v>
      </c>
      <c r="F66" s="1106">
        <v>0</v>
      </c>
      <c r="G66" s="1106">
        <v>1</v>
      </c>
      <c r="H66" s="1107">
        <v>0</v>
      </c>
    </row>
    <row r="67" spans="1:10" ht="16.5" customHeight="1" thickBot="1" x14ac:dyDescent="0.3">
      <c r="A67" s="1108"/>
      <c r="B67" s="1109" t="s">
        <v>109</v>
      </c>
      <c r="C67" s="1110">
        <v>0</v>
      </c>
      <c r="D67" s="1111">
        <v>6</v>
      </c>
      <c r="E67" s="1111">
        <v>6</v>
      </c>
      <c r="F67" s="1111">
        <v>0</v>
      </c>
      <c r="G67" s="1111">
        <v>0</v>
      </c>
      <c r="H67" s="1112">
        <v>0</v>
      </c>
    </row>
    <row r="71" spans="1:10" ht="14.4" thickBot="1" x14ac:dyDescent="0.3">
      <c r="A71" s="1042" t="s">
        <v>128</v>
      </c>
    </row>
    <row r="72" spans="1:10" ht="14.4" thickBot="1" x14ac:dyDescent="0.3">
      <c r="A72" s="1652" t="s">
        <v>113</v>
      </c>
      <c r="B72" s="1653"/>
      <c r="C72" s="1653"/>
      <c r="D72" s="1653"/>
      <c r="E72" s="1653"/>
      <c r="F72" s="1653"/>
      <c r="G72" s="1653"/>
      <c r="H72" s="1654"/>
      <c r="I72" s="1315"/>
    </row>
    <row r="73" spans="1:10" ht="97.2" thickBot="1" x14ac:dyDescent="0.3">
      <c r="A73" s="1088" t="s">
        <v>51</v>
      </c>
      <c r="B73" s="1404" t="s">
        <v>5</v>
      </c>
      <c r="C73" s="1089" t="s">
        <v>129</v>
      </c>
      <c r="D73" s="1090" t="s">
        <v>130</v>
      </c>
      <c r="E73" s="1090" t="s">
        <v>131</v>
      </c>
      <c r="F73" s="1090" t="s">
        <v>118</v>
      </c>
      <c r="G73" s="1090" t="s">
        <v>132</v>
      </c>
      <c r="H73" s="1091" t="s">
        <v>121</v>
      </c>
      <c r="I73" s="1315"/>
      <c r="J73" s="1315"/>
    </row>
    <row r="74" spans="1:10" x14ac:dyDescent="0.25">
      <c r="A74" s="1405">
        <v>1</v>
      </c>
      <c r="B74" s="1406" t="s">
        <v>11</v>
      </c>
      <c r="C74" s="87" t="s">
        <v>127</v>
      </c>
      <c r="D74" s="844" t="s">
        <v>127</v>
      </c>
      <c r="E74" s="844">
        <v>0</v>
      </c>
      <c r="F74" s="844" t="s">
        <v>127</v>
      </c>
      <c r="G74" s="479" t="s">
        <v>127</v>
      </c>
      <c r="H74" s="1409">
        <v>0</v>
      </c>
    </row>
    <row r="75" spans="1:10" x14ac:dyDescent="0.25">
      <c r="A75" s="1092">
        <v>2</v>
      </c>
      <c r="B75" s="1065" t="s">
        <v>12</v>
      </c>
      <c r="C75" s="88" t="s">
        <v>127</v>
      </c>
      <c r="D75" s="846" t="s">
        <v>127</v>
      </c>
      <c r="E75" s="846">
        <v>0</v>
      </c>
      <c r="F75" s="846" t="s">
        <v>127</v>
      </c>
      <c r="G75" s="480" t="s">
        <v>127</v>
      </c>
      <c r="H75" s="1410">
        <v>0</v>
      </c>
    </row>
    <row r="76" spans="1:10" x14ac:dyDescent="0.25">
      <c r="A76" s="1092">
        <v>3</v>
      </c>
      <c r="B76" s="1065" t="s">
        <v>14</v>
      </c>
      <c r="C76" s="88" t="s">
        <v>127</v>
      </c>
      <c r="D76" s="846" t="s">
        <v>127</v>
      </c>
      <c r="E76" s="846">
        <v>0</v>
      </c>
      <c r="F76" s="846" t="s">
        <v>127</v>
      </c>
      <c r="G76" s="480" t="s">
        <v>127</v>
      </c>
      <c r="H76" s="1410">
        <v>0</v>
      </c>
    </row>
    <row r="77" spans="1:10" x14ac:dyDescent="0.25">
      <c r="A77" s="1092">
        <v>4</v>
      </c>
      <c r="B77" s="1065" t="s">
        <v>15</v>
      </c>
      <c r="C77" s="88" t="s">
        <v>127</v>
      </c>
      <c r="D77" s="846" t="s">
        <v>127</v>
      </c>
      <c r="E77" s="846">
        <v>0</v>
      </c>
      <c r="F77" s="846" t="s">
        <v>127</v>
      </c>
      <c r="G77" s="480" t="s">
        <v>127</v>
      </c>
      <c r="H77" s="1410">
        <v>0</v>
      </c>
    </row>
    <row r="78" spans="1:10" x14ac:dyDescent="0.25">
      <c r="A78" s="1092">
        <v>5</v>
      </c>
      <c r="B78" s="1065" t="s">
        <v>16</v>
      </c>
      <c r="C78" s="88" t="s">
        <v>127</v>
      </c>
      <c r="D78" s="846" t="s">
        <v>127</v>
      </c>
      <c r="E78" s="846">
        <v>2</v>
      </c>
      <c r="F78" s="846" t="s">
        <v>127</v>
      </c>
      <c r="G78" s="480" t="s">
        <v>127</v>
      </c>
      <c r="H78" s="1410">
        <v>0</v>
      </c>
    </row>
    <row r="79" spans="1:10" x14ac:dyDescent="0.25">
      <c r="A79" s="1096">
        <v>6</v>
      </c>
      <c r="B79" s="1069" t="s">
        <v>17</v>
      </c>
      <c r="C79" s="88" t="s">
        <v>127</v>
      </c>
      <c r="D79" s="846" t="s">
        <v>127</v>
      </c>
      <c r="E79" s="846">
        <v>0</v>
      </c>
      <c r="F79" s="846" t="s">
        <v>127</v>
      </c>
      <c r="G79" s="480" t="s">
        <v>127</v>
      </c>
      <c r="H79" s="1410">
        <v>0</v>
      </c>
    </row>
    <row r="80" spans="1:10" x14ac:dyDescent="0.25">
      <c r="A80" s="1096">
        <v>7</v>
      </c>
      <c r="B80" s="1069" t="s">
        <v>18</v>
      </c>
      <c r="C80" s="88" t="s">
        <v>127</v>
      </c>
      <c r="D80" s="846" t="s">
        <v>127</v>
      </c>
      <c r="E80" s="846">
        <v>0</v>
      </c>
      <c r="F80" s="846" t="s">
        <v>127</v>
      </c>
      <c r="G80" s="480" t="s">
        <v>127</v>
      </c>
      <c r="H80" s="1410">
        <v>0</v>
      </c>
    </row>
    <row r="81" spans="1:8" x14ac:dyDescent="0.25">
      <c r="A81" s="1092">
        <v>8</v>
      </c>
      <c r="B81" s="1065" t="s">
        <v>19</v>
      </c>
      <c r="C81" s="88" t="s">
        <v>127</v>
      </c>
      <c r="D81" s="846" t="s">
        <v>127</v>
      </c>
      <c r="E81" s="846">
        <v>0</v>
      </c>
      <c r="F81" s="846" t="s">
        <v>127</v>
      </c>
      <c r="G81" s="480" t="s">
        <v>127</v>
      </c>
      <c r="H81" s="1410">
        <v>0</v>
      </c>
    </row>
    <row r="82" spans="1:8" x14ac:dyDescent="0.25">
      <c r="A82" s="1092">
        <v>9</v>
      </c>
      <c r="B82" s="1065" t="s">
        <v>20</v>
      </c>
      <c r="C82" s="88" t="s">
        <v>127</v>
      </c>
      <c r="D82" s="846" t="s">
        <v>127</v>
      </c>
      <c r="E82" s="846">
        <v>0</v>
      </c>
      <c r="F82" s="846" t="s">
        <v>127</v>
      </c>
      <c r="G82" s="480" t="s">
        <v>127</v>
      </c>
      <c r="H82" s="1410">
        <v>0</v>
      </c>
    </row>
    <row r="83" spans="1:8" x14ac:dyDescent="0.25">
      <c r="A83" s="1092">
        <v>10</v>
      </c>
      <c r="B83" s="1065" t="s">
        <v>21</v>
      </c>
      <c r="C83" s="88" t="s">
        <v>127</v>
      </c>
      <c r="D83" s="846" t="s">
        <v>127</v>
      </c>
      <c r="E83" s="846">
        <v>0</v>
      </c>
      <c r="F83" s="846" t="s">
        <v>127</v>
      </c>
      <c r="G83" s="480" t="s">
        <v>127</v>
      </c>
      <c r="H83" s="1410">
        <v>0</v>
      </c>
    </row>
    <row r="84" spans="1:8" x14ac:dyDescent="0.25">
      <c r="A84" s="1096">
        <v>11</v>
      </c>
      <c r="B84" s="1069" t="s">
        <v>22</v>
      </c>
      <c r="C84" s="88" t="s">
        <v>127</v>
      </c>
      <c r="D84" s="846" t="s">
        <v>127</v>
      </c>
      <c r="E84" s="846">
        <v>1</v>
      </c>
      <c r="F84" s="846" t="s">
        <v>127</v>
      </c>
      <c r="G84" s="480" t="s">
        <v>127</v>
      </c>
      <c r="H84" s="1410">
        <v>0</v>
      </c>
    </row>
    <row r="85" spans="1:8" x14ac:dyDescent="0.25">
      <c r="A85" s="1092">
        <v>12</v>
      </c>
      <c r="B85" s="1065" t="s">
        <v>23</v>
      </c>
      <c r="C85" s="88" t="s">
        <v>127</v>
      </c>
      <c r="D85" s="846" t="s">
        <v>127</v>
      </c>
      <c r="E85" s="846">
        <v>0</v>
      </c>
      <c r="F85" s="846" t="s">
        <v>127</v>
      </c>
      <c r="G85" s="480" t="s">
        <v>127</v>
      </c>
      <c r="H85" s="1410">
        <v>0</v>
      </c>
    </row>
    <row r="86" spans="1:8" x14ac:dyDescent="0.25">
      <c r="A86" s="1092">
        <v>13</v>
      </c>
      <c r="B86" s="1065" t="s">
        <v>24</v>
      </c>
      <c r="C86" s="88" t="s">
        <v>127</v>
      </c>
      <c r="D86" s="846" t="s">
        <v>127</v>
      </c>
      <c r="E86" s="846">
        <v>0</v>
      </c>
      <c r="F86" s="846" t="s">
        <v>127</v>
      </c>
      <c r="G86" s="480" t="s">
        <v>127</v>
      </c>
      <c r="H86" s="1410">
        <v>0</v>
      </c>
    </row>
    <row r="87" spans="1:8" x14ac:dyDescent="0.25">
      <c r="A87" s="1092">
        <v>14</v>
      </c>
      <c r="B87" s="1065" t="s">
        <v>25</v>
      </c>
      <c r="C87" s="88" t="s">
        <v>127</v>
      </c>
      <c r="D87" s="846" t="s">
        <v>127</v>
      </c>
      <c r="E87" s="846">
        <v>0</v>
      </c>
      <c r="F87" s="846" t="s">
        <v>127</v>
      </c>
      <c r="G87" s="480" t="s">
        <v>127</v>
      </c>
      <c r="H87" s="1410">
        <v>0</v>
      </c>
    </row>
    <row r="88" spans="1:8" ht="14.4" thickBot="1" x14ac:dyDescent="0.3">
      <c r="A88" s="1407">
        <v>15</v>
      </c>
      <c r="B88" s="1408" t="s">
        <v>26</v>
      </c>
      <c r="C88" s="89" t="s">
        <v>127</v>
      </c>
      <c r="D88" s="848" t="s">
        <v>127</v>
      </c>
      <c r="E88" s="848">
        <v>0</v>
      </c>
      <c r="F88" s="848" t="s">
        <v>127</v>
      </c>
      <c r="G88" s="481" t="s">
        <v>127</v>
      </c>
      <c r="H88" s="1411">
        <v>0</v>
      </c>
    </row>
    <row r="89" spans="1:8" x14ac:dyDescent="0.25">
      <c r="A89" s="1074"/>
      <c r="B89" s="1098" t="s">
        <v>569</v>
      </c>
      <c r="C89" s="1099">
        <f>SUM(C74:C88)</f>
        <v>0</v>
      </c>
      <c r="D89" s="1100">
        <f t="shared" ref="D89:H89" si="7">SUM(D74:D88)</f>
        <v>0</v>
      </c>
      <c r="E89" s="1100">
        <f t="shared" si="7"/>
        <v>3</v>
      </c>
      <c r="F89" s="1100">
        <f t="shared" si="7"/>
        <v>0</v>
      </c>
      <c r="G89" s="1100">
        <f t="shared" si="7"/>
        <v>0</v>
      </c>
      <c r="H89" s="1101">
        <f t="shared" si="7"/>
        <v>0</v>
      </c>
    </row>
  </sheetData>
  <mergeCells count="4">
    <mergeCell ref="C8:J8"/>
    <mergeCell ref="K8:R8"/>
    <mergeCell ref="A41:H41"/>
    <mergeCell ref="A72:H72"/>
  </mergeCells>
  <phoneticPr fontId="57" type="noConversion"/>
  <pageMargins left="0.7" right="0.7" top="0.75" bottom="0.75" header="0.3" footer="0.3"/>
  <pageSetup paperSize="9" orientation="landscape" r:id="rId1"/>
  <rowBreaks count="1" manualBreakCount="1">
    <brk id="3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rgb="FFFF0000"/>
  </sheetPr>
  <dimension ref="A1:P51"/>
  <sheetViews>
    <sheetView showGridLines="0" topLeftCell="A9" zoomScaleNormal="100" workbookViewId="0">
      <selection activeCell="M26" sqref="M26"/>
    </sheetView>
  </sheetViews>
  <sheetFormatPr baseColWidth="10" defaultColWidth="11.44140625" defaultRowHeight="13.8" x14ac:dyDescent="0.25"/>
  <cols>
    <col min="1" max="1" width="11" style="196" customWidth="1"/>
    <col min="2" max="2" width="21.109375" style="184" customWidth="1"/>
    <col min="3" max="3" width="11.44140625" style="184" customWidth="1"/>
    <col min="4" max="4" width="12.44140625" style="184" customWidth="1"/>
    <col min="5" max="5" width="12.109375" style="184" customWidth="1"/>
    <col min="6" max="6" width="12.6640625" style="184" customWidth="1"/>
    <col min="7" max="7" width="11.88671875" style="184" customWidth="1"/>
    <col min="8" max="9" width="12.33203125" style="184" customWidth="1"/>
    <col min="10" max="10" width="11.6640625" style="184" customWidth="1"/>
    <col min="11" max="11" width="12.109375" style="184" customWidth="1"/>
    <col min="12" max="12" width="11.44140625" style="184" customWidth="1"/>
    <col min="13" max="13" width="8.6640625" style="184" customWidth="1"/>
    <col min="14" max="14" width="12.88671875" style="184" customWidth="1"/>
    <col min="15" max="15" width="13.77734375" style="184" customWidth="1"/>
    <col min="16" max="16" width="13.44140625" style="184" customWidth="1"/>
    <col min="17" max="16384" width="11.44140625" style="184"/>
  </cols>
  <sheetData>
    <row r="1" spans="1:16" x14ac:dyDescent="0.25">
      <c r="A1" s="186" t="s">
        <v>100</v>
      </c>
      <c r="B1" s="186"/>
    </row>
    <row r="2" spans="1:16" x14ac:dyDescent="0.25">
      <c r="A2" s="187" t="s">
        <v>0</v>
      </c>
    </row>
    <row r="3" spans="1:16" x14ac:dyDescent="0.25">
      <c r="A3" s="187"/>
    </row>
    <row r="4" spans="1:16" x14ac:dyDescent="0.25">
      <c r="A4" s="187" t="str">
        <f>A7</f>
        <v>Tabell 3 -2 - E - Klager etter avslag på langtids sykehjemsplass i år</v>
      </c>
    </row>
    <row r="5" spans="1:16" x14ac:dyDescent="0.25">
      <c r="A5" s="187" t="str">
        <f>A31</f>
        <v>Tabell 3 -2 - E - Klager etter avslag på tidsbegrenset opphold i sykehjem i år</v>
      </c>
    </row>
    <row r="7" spans="1:16" s="127" customFormat="1" x14ac:dyDescent="0.25">
      <c r="A7" s="127" t="s">
        <v>602</v>
      </c>
    </row>
    <row r="8" spans="1:16" s="127" customFormat="1" ht="14.4" thickBot="1" x14ac:dyDescent="0.3"/>
    <row r="9" spans="1:16" s="158" customFormat="1" ht="14.4" thickBot="1" x14ac:dyDescent="0.3">
      <c r="A9" s="1655" t="s">
        <v>113</v>
      </c>
      <c r="B9" s="1656"/>
      <c r="C9" s="1656"/>
      <c r="D9" s="1656"/>
      <c r="E9" s="1656"/>
      <c r="F9" s="1656"/>
      <c r="G9" s="1656"/>
      <c r="H9" s="1656"/>
      <c r="I9" s="1656"/>
      <c r="J9" s="1656"/>
      <c r="K9" s="1656"/>
      <c r="L9" s="1656"/>
      <c r="M9" s="1656"/>
      <c r="N9" s="1656"/>
      <c r="O9" s="1656"/>
      <c r="P9" s="1657"/>
    </row>
    <row r="10" spans="1:16" s="158" customFormat="1" ht="124.2" customHeight="1" thickBot="1" x14ac:dyDescent="0.3">
      <c r="A10" s="1332" t="s">
        <v>51</v>
      </c>
      <c r="B10" s="1333" t="s">
        <v>5</v>
      </c>
      <c r="C10" s="1334" t="s">
        <v>594</v>
      </c>
      <c r="D10" s="1334" t="s">
        <v>595</v>
      </c>
      <c r="E10" s="1334" t="s">
        <v>596</v>
      </c>
      <c r="F10" s="1334" t="s">
        <v>490</v>
      </c>
      <c r="G10" s="1334" t="s">
        <v>491</v>
      </c>
      <c r="H10" s="1334" t="s">
        <v>597</v>
      </c>
      <c r="I10" s="1334" t="s">
        <v>598</v>
      </c>
      <c r="J10" s="1334" t="s">
        <v>599</v>
      </c>
      <c r="K10" s="1334" t="s">
        <v>492</v>
      </c>
      <c r="L10" s="1334" t="s">
        <v>493</v>
      </c>
      <c r="M10" s="1334" t="s">
        <v>604</v>
      </c>
      <c r="N10" s="1334" t="s">
        <v>600</v>
      </c>
      <c r="O10" s="1334" t="s">
        <v>133</v>
      </c>
      <c r="P10" s="1335" t="s">
        <v>601</v>
      </c>
    </row>
    <row r="11" spans="1:16" x14ac:dyDescent="0.25">
      <c r="A11" s="181">
        <v>1</v>
      </c>
      <c r="B11" s="165" t="s">
        <v>11</v>
      </c>
      <c r="C11" s="1337">
        <v>0</v>
      </c>
      <c r="D11" s="1338">
        <v>3</v>
      </c>
      <c r="E11" s="1338">
        <v>1</v>
      </c>
      <c r="F11" s="1338">
        <v>1</v>
      </c>
      <c r="G11" s="1338">
        <v>0</v>
      </c>
      <c r="H11" s="1338">
        <v>0</v>
      </c>
      <c r="I11" s="1338">
        <v>0</v>
      </c>
      <c r="J11" s="1338">
        <v>0</v>
      </c>
      <c r="K11" s="1346">
        <v>0</v>
      </c>
      <c r="L11" s="1354">
        <v>1</v>
      </c>
      <c r="M11" s="1352">
        <f>L11/E11</f>
        <v>1</v>
      </c>
      <c r="N11" s="1349">
        <v>2</v>
      </c>
      <c r="O11" s="1338">
        <v>0</v>
      </c>
      <c r="P11" s="1339">
        <v>0</v>
      </c>
    </row>
    <row r="12" spans="1:16" x14ac:dyDescent="0.25">
      <c r="A12" s="180">
        <v>2</v>
      </c>
      <c r="B12" s="163" t="s">
        <v>12</v>
      </c>
      <c r="C12" s="1340">
        <v>0</v>
      </c>
      <c r="D12" s="1336">
        <v>1</v>
      </c>
      <c r="E12" s="1336">
        <v>0</v>
      </c>
      <c r="F12" s="1336">
        <v>0</v>
      </c>
      <c r="G12" s="1336">
        <v>0</v>
      </c>
      <c r="H12" s="1336">
        <v>0</v>
      </c>
      <c r="I12" s="1336">
        <v>0</v>
      </c>
      <c r="J12" s="1336">
        <v>0</v>
      </c>
      <c r="K12" s="1347">
        <v>0</v>
      </c>
      <c r="L12" s="1355">
        <v>0</v>
      </c>
      <c r="M12" s="1353" t="s">
        <v>89</v>
      </c>
      <c r="N12" s="1350">
        <v>1</v>
      </c>
      <c r="O12" s="1336">
        <v>0</v>
      </c>
      <c r="P12" s="1341">
        <v>0</v>
      </c>
    </row>
    <row r="13" spans="1:16" x14ac:dyDescent="0.25">
      <c r="A13" s="180">
        <v>3</v>
      </c>
      <c r="B13" s="163" t="s">
        <v>14</v>
      </c>
      <c r="C13" s="1340">
        <v>0</v>
      </c>
      <c r="D13" s="1336">
        <v>4</v>
      </c>
      <c r="E13" s="1336">
        <v>2</v>
      </c>
      <c r="F13" s="1336">
        <v>2</v>
      </c>
      <c r="G13" s="1336">
        <v>0</v>
      </c>
      <c r="H13" s="1336">
        <v>0</v>
      </c>
      <c r="I13" s="1336">
        <v>0</v>
      </c>
      <c r="J13" s="1336">
        <v>0</v>
      </c>
      <c r="K13" s="1347">
        <v>0</v>
      </c>
      <c r="L13" s="1355">
        <v>2</v>
      </c>
      <c r="M13" s="1353">
        <f t="shared" ref="M13:M26" si="0">L13/E13</f>
        <v>1</v>
      </c>
      <c r="N13" s="1350">
        <v>1</v>
      </c>
      <c r="O13" s="1336">
        <v>1</v>
      </c>
      <c r="P13" s="1341">
        <v>0</v>
      </c>
    </row>
    <row r="14" spans="1:16" x14ac:dyDescent="0.25">
      <c r="A14" s="180">
        <v>4</v>
      </c>
      <c r="B14" s="163" t="s">
        <v>15</v>
      </c>
      <c r="C14" s="1340">
        <v>1</v>
      </c>
      <c r="D14" s="1336">
        <v>2</v>
      </c>
      <c r="E14" s="1336">
        <v>3</v>
      </c>
      <c r="F14" s="1336">
        <v>0</v>
      </c>
      <c r="G14" s="1336">
        <v>0</v>
      </c>
      <c r="H14" s="1336">
        <v>1</v>
      </c>
      <c r="I14" s="1336">
        <v>0</v>
      </c>
      <c r="J14" s="1336">
        <v>0</v>
      </c>
      <c r="K14" s="1347">
        <v>0</v>
      </c>
      <c r="L14" s="1355">
        <v>0</v>
      </c>
      <c r="M14" s="1353">
        <f t="shared" si="0"/>
        <v>0</v>
      </c>
      <c r="N14" s="1350">
        <v>3</v>
      </c>
      <c r="O14" s="1336">
        <v>0</v>
      </c>
      <c r="P14" s="1341">
        <v>0</v>
      </c>
    </row>
    <row r="15" spans="1:16" x14ac:dyDescent="0.25">
      <c r="A15" s="180">
        <v>5</v>
      </c>
      <c r="B15" s="163" t="s">
        <v>16</v>
      </c>
      <c r="C15" s="1340">
        <v>0</v>
      </c>
      <c r="D15" s="1336">
        <v>3</v>
      </c>
      <c r="E15" s="1336">
        <v>2</v>
      </c>
      <c r="F15" s="1336">
        <v>2</v>
      </c>
      <c r="G15" s="1336">
        <v>0</v>
      </c>
      <c r="H15" s="1336">
        <v>0</v>
      </c>
      <c r="I15" s="1336">
        <v>0</v>
      </c>
      <c r="J15" s="1336">
        <v>0</v>
      </c>
      <c r="K15" s="1347">
        <v>0</v>
      </c>
      <c r="L15" s="1355">
        <v>2</v>
      </c>
      <c r="M15" s="1353">
        <f t="shared" si="0"/>
        <v>1</v>
      </c>
      <c r="N15" s="1350">
        <v>0</v>
      </c>
      <c r="O15" s="1336">
        <v>0</v>
      </c>
      <c r="P15" s="1341">
        <v>0</v>
      </c>
    </row>
    <row r="16" spans="1:16" x14ac:dyDescent="0.25">
      <c r="A16" s="181">
        <v>6</v>
      </c>
      <c r="B16" s="165" t="s">
        <v>17</v>
      </c>
      <c r="C16" s="1340">
        <v>1</v>
      </c>
      <c r="D16" s="1336">
        <v>0</v>
      </c>
      <c r="E16" s="1336">
        <v>1</v>
      </c>
      <c r="F16" s="1336">
        <v>0</v>
      </c>
      <c r="G16" s="1336">
        <v>0</v>
      </c>
      <c r="H16" s="1336">
        <v>0</v>
      </c>
      <c r="I16" s="1336">
        <v>0</v>
      </c>
      <c r="J16" s="1336">
        <v>0</v>
      </c>
      <c r="K16" s="1347">
        <v>0</v>
      </c>
      <c r="L16" s="1355">
        <v>0</v>
      </c>
      <c r="M16" s="1353">
        <f t="shared" si="0"/>
        <v>0</v>
      </c>
      <c r="N16" s="1350">
        <v>0</v>
      </c>
      <c r="O16" s="1336">
        <v>0</v>
      </c>
      <c r="P16" s="1341">
        <v>0</v>
      </c>
    </row>
    <row r="17" spans="1:16" x14ac:dyDescent="0.25">
      <c r="A17" s="181">
        <v>7</v>
      </c>
      <c r="B17" s="165" t="s">
        <v>18</v>
      </c>
      <c r="C17" s="1340">
        <v>0</v>
      </c>
      <c r="D17" s="1336">
        <v>4</v>
      </c>
      <c r="E17" s="1336">
        <v>2</v>
      </c>
      <c r="F17" s="1336">
        <v>2</v>
      </c>
      <c r="G17" s="1336">
        <v>2</v>
      </c>
      <c r="H17" s="1336">
        <v>0</v>
      </c>
      <c r="I17" s="1336">
        <v>0</v>
      </c>
      <c r="J17" s="1336">
        <v>0</v>
      </c>
      <c r="K17" s="1347">
        <v>0</v>
      </c>
      <c r="L17" s="1355">
        <v>2</v>
      </c>
      <c r="M17" s="1353">
        <f t="shared" si="0"/>
        <v>1</v>
      </c>
      <c r="N17" s="1350">
        <v>0</v>
      </c>
      <c r="O17" s="1336">
        <v>0</v>
      </c>
      <c r="P17" s="1341">
        <v>2</v>
      </c>
    </row>
    <row r="18" spans="1:16" x14ac:dyDescent="0.25">
      <c r="A18" s="180">
        <v>8</v>
      </c>
      <c r="B18" s="163" t="s">
        <v>19</v>
      </c>
      <c r="C18" s="1340">
        <v>2</v>
      </c>
      <c r="D18" s="1336">
        <v>2</v>
      </c>
      <c r="E18" s="1336">
        <v>3</v>
      </c>
      <c r="F18" s="1336">
        <v>1</v>
      </c>
      <c r="G18" s="1336">
        <v>3</v>
      </c>
      <c r="H18" s="1336">
        <v>0</v>
      </c>
      <c r="I18" s="1336">
        <v>0</v>
      </c>
      <c r="J18" s="1336">
        <v>2</v>
      </c>
      <c r="K18" s="1347">
        <v>0</v>
      </c>
      <c r="L18" s="1355">
        <v>1</v>
      </c>
      <c r="M18" s="1353">
        <f t="shared" si="0"/>
        <v>0.33333333333333331</v>
      </c>
      <c r="N18" s="1350">
        <v>0</v>
      </c>
      <c r="O18" s="1336">
        <v>0</v>
      </c>
      <c r="P18" s="1341">
        <v>1</v>
      </c>
    </row>
    <row r="19" spans="1:16" x14ac:dyDescent="0.25">
      <c r="A19" s="180">
        <v>9</v>
      </c>
      <c r="B19" s="163" t="s">
        <v>20</v>
      </c>
      <c r="C19" s="1340">
        <v>1</v>
      </c>
      <c r="D19" s="1336">
        <v>4</v>
      </c>
      <c r="E19" s="1336">
        <v>2</v>
      </c>
      <c r="F19" s="1336">
        <v>1</v>
      </c>
      <c r="G19" s="1336">
        <v>0</v>
      </c>
      <c r="H19" s="1336">
        <v>0</v>
      </c>
      <c r="I19" s="1336">
        <v>0</v>
      </c>
      <c r="J19" s="1336">
        <v>0</v>
      </c>
      <c r="K19" s="1347">
        <v>0</v>
      </c>
      <c r="L19" s="1355">
        <v>1</v>
      </c>
      <c r="M19" s="1353">
        <f t="shared" si="0"/>
        <v>0.5</v>
      </c>
      <c r="N19" s="1350">
        <v>3</v>
      </c>
      <c r="O19" s="1336">
        <v>0</v>
      </c>
      <c r="P19" s="1341">
        <v>0</v>
      </c>
    </row>
    <row r="20" spans="1:16" x14ac:dyDescent="0.25">
      <c r="A20" s="180">
        <v>10</v>
      </c>
      <c r="B20" s="163" t="s">
        <v>21</v>
      </c>
      <c r="C20" s="1340">
        <v>0</v>
      </c>
      <c r="D20" s="1336">
        <v>0</v>
      </c>
      <c r="E20" s="1336">
        <v>0</v>
      </c>
      <c r="F20" s="1336">
        <v>0</v>
      </c>
      <c r="G20" s="1336">
        <v>0</v>
      </c>
      <c r="H20" s="1336">
        <v>0</v>
      </c>
      <c r="I20" s="1336">
        <v>0</v>
      </c>
      <c r="J20" s="1336">
        <v>0</v>
      </c>
      <c r="K20" s="1347">
        <v>0</v>
      </c>
      <c r="L20" s="1355">
        <v>0</v>
      </c>
      <c r="M20" s="1353" t="s">
        <v>89</v>
      </c>
      <c r="N20" s="1350">
        <v>0</v>
      </c>
      <c r="O20" s="1336">
        <v>0</v>
      </c>
      <c r="P20" s="1341">
        <v>0</v>
      </c>
    </row>
    <row r="21" spans="1:16" x14ac:dyDescent="0.25">
      <c r="A21" s="181">
        <v>11</v>
      </c>
      <c r="B21" s="165" t="s">
        <v>22</v>
      </c>
      <c r="C21" s="1340">
        <v>0</v>
      </c>
      <c r="D21" s="1336">
        <v>4</v>
      </c>
      <c r="E21" s="1336">
        <v>3</v>
      </c>
      <c r="F21" s="1336">
        <v>3</v>
      </c>
      <c r="G21" s="1336">
        <v>0</v>
      </c>
      <c r="H21" s="1336">
        <v>1</v>
      </c>
      <c r="I21" s="1336">
        <v>0</v>
      </c>
      <c r="J21" s="1336">
        <v>0</v>
      </c>
      <c r="K21" s="1347">
        <v>0</v>
      </c>
      <c r="L21" s="1355">
        <v>3</v>
      </c>
      <c r="M21" s="1353">
        <f t="shared" si="0"/>
        <v>1</v>
      </c>
      <c r="N21" s="1350">
        <v>1</v>
      </c>
      <c r="O21" s="1336">
        <v>1</v>
      </c>
      <c r="P21" s="1341">
        <v>0</v>
      </c>
    </row>
    <row r="22" spans="1:16" x14ac:dyDescent="0.25">
      <c r="A22" s="180">
        <v>12</v>
      </c>
      <c r="B22" s="163" t="s">
        <v>23</v>
      </c>
      <c r="C22" s="1340">
        <v>2</v>
      </c>
      <c r="D22" s="1336">
        <v>3</v>
      </c>
      <c r="E22" s="1336">
        <v>3</v>
      </c>
      <c r="F22" s="1336">
        <v>2</v>
      </c>
      <c r="G22" s="1336">
        <v>2</v>
      </c>
      <c r="H22" s="1336">
        <v>0</v>
      </c>
      <c r="I22" s="1336">
        <v>1</v>
      </c>
      <c r="J22" s="1336">
        <v>0</v>
      </c>
      <c r="K22" s="1347">
        <v>0</v>
      </c>
      <c r="L22" s="1355">
        <v>2</v>
      </c>
      <c r="M22" s="1353">
        <f t="shared" si="0"/>
        <v>0.66666666666666663</v>
      </c>
      <c r="N22" s="1350">
        <v>2</v>
      </c>
      <c r="O22" s="1336">
        <v>0</v>
      </c>
      <c r="P22" s="1341">
        <v>1</v>
      </c>
    </row>
    <row r="23" spans="1:16" x14ac:dyDescent="0.25">
      <c r="A23" s="180">
        <v>13</v>
      </c>
      <c r="B23" s="163" t="s">
        <v>24</v>
      </c>
      <c r="C23" s="1340">
        <v>0</v>
      </c>
      <c r="D23" s="1336">
        <v>3</v>
      </c>
      <c r="E23" s="1336">
        <v>2</v>
      </c>
      <c r="F23" s="1336">
        <v>2</v>
      </c>
      <c r="G23" s="1336">
        <v>1</v>
      </c>
      <c r="H23" s="1336">
        <v>0</v>
      </c>
      <c r="I23" s="1336">
        <v>0</v>
      </c>
      <c r="J23" s="1336">
        <v>0</v>
      </c>
      <c r="K23" s="1347">
        <v>0</v>
      </c>
      <c r="L23" s="1355">
        <v>2</v>
      </c>
      <c r="M23" s="1353">
        <f t="shared" si="0"/>
        <v>1</v>
      </c>
      <c r="N23" s="1350">
        <v>0</v>
      </c>
      <c r="O23" s="1336">
        <v>0</v>
      </c>
      <c r="P23" s="1341">
        <v>1</v>
      </c>
    </row>
    <row r="24" spans="1:16" x14ac:dyDescent="0.25">
      <c r="A24" s="180">
        <v>14</v>
      </c>
      <c r="B24" s="163" t="s">
        <v>25</v>
      </c>
      <c r="C24" s="1340">
        <v>0</v>
      </c>
      <c r="D24" s="1336">
        <v>4</v>
      </c>
      <c r="E24" s="1336">
        <v>1</v>
      </c>
      <c r="F24" s="1336">
        <v>0</v>
      </c>
      <c r="G24" s="1336">
        <v>1</v>
      </c>
      <c r="H24" s="1336">
        <v>0</v>
      </c>
      <c r="I24" s="1336">
        <v>1</v>
      </c>
      <c r="J24" s="1336">
        <v>0</v>
      </c>
      <c r="K24" s="1347">
        <v>0</v>
      </c>
      <c r="L24" s="1355">
        <v>0</v>
      </c>
      <c r="M24" s="1353">
        <f t="shared" si="0"/>
        <v>0</v>
      </c>
      <c r="N24" s="1350">
        <v>3</v>
      </c>
      <c r="O24" s="1336">
        <v>0</v>
      </c>
      <c r="P24" s="1341">
        <v>0</v>
      </c>
    </row>
    <row r="25" spans="1:16" ht="28.2" thickBot="1" x14ac:dyDescent="0.3">
      <c r="A25" s="182">
        <v>15</v>
      </c>
      <c r="B25" s="166" t="s">
        <v>26</v>
      </c>
      <c r="C25" s="1342">
        <v>0</v>
      </c>
      <c r="D25" s="1343">
        <v>0</v>
      </c>
      <c r="E25" s="1343">
        <v>0</v>
      </c>
      <c r="F25" s="1343">
        <v>0</v>
      </c>
      <c r="G25" s="1343">
        <v>0</v>
      </c>
      <c r="H25" s="1343">
        <v>0</v>
      </c>
      <c r="I25" s="1343">
        <v>0</v>
      </c>
      <c r="J25" s="1343">
        <v>0</v>
      </c>
      <c r="K25" s="1348">
        <v>0</v>
      </c>
      <c r="L25" s="1356">
        <v>0</v>
      </c>
      <c r="M25" s="1357" t="s">
        <v>89</v>
      </c>
      <c r="N25" s="1351">
        <v>0</v>
      </c>
      <c r="O25" s="1343">
        <v>0</v>
      </c>
      <c r="P25" s="1344">
        <v>0</v>
      </c>
    </row>
    <row r="26" spans="1:16" ht="14.4" thickBot="1" x14ac:dyDescent="0.3">
      <c r="A26" s="1368"/>
      <c r="B26" s="1369" t="s">
        <v>569</v>
      </c>
      <c r="C26" s="1370">
        <f t="shared" ref="C26:P26" si="1">SUM(C11:C25)</f>
        <v>7</v>
      </c>
      <c r="D26" s="1371">
        <f t="shared" si="1"/>
        <v>37</v>
      </c>
      <c r="E26" s="1371">
        <f t="shared" si="1"/>
        <v>25</v>
      </c>
      <c r="F26" s="1372">
        <f t="shared" si="1"/>
        <v>16</v>
      </c>
      <c r="G26" s="1373">
        <f t="shared" si="1"/>
        <v>9</v>
      </c>
      <c r="H26" s="1370">
        <f t="shared" si="1"/>
        <v>2</v>
      </c>
      <c r="I26" s="1371">
        <f t="shared" si="1"/>
        <v>2</v>
      </c>
      <c r="J26" s="1372">
        <f t="shared" si="1"/>
        <v>2</v>
      </c>
      <c r="K26" s="1373">
        <f t="shared" si="1"/>
        <v>0</v>
      </c>
      <c r="L26" s="1358">
        <f t="shared" si="1"/>
        <v>16</v>
      </c>
      <c r="M26" s="1359">
        <f t="shared" si="0"/>
        <v>0.64</v>
      </c>
      <c r="N26" s="1373">
        <f t="shared" si="1"/>
        <v>16</v>
      </c>
      <c r="O26" s="1358">
        <f t="shared" si="1"/>
        <v>2</v>
      </c>
      <c r="P26" s="1374">
        <f t="shared" si="1"/>
        <v>5</v>
      </c>
    </row>
    <row r="27" spans="1:16" ht="14.4" x14ac:dyDescent="0.3">
      <c r="A27" s="1345" t="s">
        <v>603</v>
      </c>
      <c r="B27" s="238"/>
    </row>
    <row r="28" spans="1:16" x14ac:dyDescent="0.25">
      <c r="B28" s="238"/>
    </row>
    <row r="29" spans="1:16" x14ac:dyDescent="0.25">
      <c r="B29" s="238"/>
    </row>
    <row r="30" spans="1:16" x14ac:dyDescent="0.25">
      <c r="A30" s="187"/>
    </row>
    <row r="31" spans="1:16" x14ac:dyDescent="0.25">
      <c r="A31" s="127" t="s">
        <v>605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</row>
    <row r="32" spans="1:16" ht="14.4" thickBot="1" x14ac:dyDescent="0.3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</row>
    <row r="33" spans="1:16" ht="14.4" thickBot="1" x14ac:dyDescent="0.3">
      <c r="A33" s="1655" t="s">
        <v>114</v>
      </c>
      <c r="B33" s="1656"/>
      <c r="C33" s="1656"/>
      <c r="D33" s="1656"/>
      <c r="E33" s="1656"/>
      <c r="F33" s="1656"/>
      <c r="G33" s="1656"/>
      <c r="H33" s="1656"/>
      <c r="I33" s="1656"/>
      <c r="J33" s="1656"/>
      <c r="K33" s="1656"/>
      <c r="L33" s="1656"/>
      <c r="M33" s="1656"/>
      <c r="N33" s="1656"/>
      <c r="O33" s="1656"/>
      <c r="P33" s="1657"/>
    </row>
    <row r="34" spans="1:16" ht="119.4" thickBot="1" x14ac:dyDescent="0.3">
      <c r="A34" s="1332" t="s">
        <v>51</v>
      </c>
      <c r="B34" s="1333" t="s">
        <v>5</v>
      </c>
      <c r="C34" s="1334" t="s">
        <v>594</v>
      </c>
      <c r="D34" s="1334" t="s">
        <v>595</v>
      </c>
      <c r="E34" s="1334" t="s">
        <v>596</v>
      </c>
      <c r="F34" s="1334" t="s">
        <v>490</v>
      </c>
      <c r="G34" s="1334" t="s">
        <v>491</v>
      </c>
      <c r="H34" s="1334" t="s">
        <v>597</v>
      </c>
      <c r="I34" s="1334" t="s">
        <v>598</v>
      </c>
      <c r="J34" s="1334" t="s">
        <v>599</v>
      </c>
      <c r="K34" s="1360" t="s">
        <v>492</v>
      </c>
      <c r="L34" s="1362" t="s">
        <v>493</v>
      </c>
      <c r="M34" s="1377" t="s">
        <v>604</v>
      </c>
      <c r="N34" s="1361" t="s">
        <v>600</v>
      </c>
      <c r="O34" s="1334" t="s">
        <v>133</v>
      </c>
      <c r="P34" s="1335" t="s">
        <v>601</v>
      </c>
    </row>
    <row r="35" spans="1:16" x14ac:dyDescent="0.25">
      <c r="A35" s="181">
        <v>1</v>
      </c>
      <c r="B35" s="165" t="s">
        <v>11</v>
      </c>
      <c r="C35" s="1337">
        <v>1</v>
      </c>
      <c r="D35" s="1338">
        <v>0</v>
      </c>
      <c r="E35" s="1338">
        <v>1</v>
      </c>
      <c r="F35" s="1338">
        <v>0</v>
      </c>
      <c r="G35" s="1338">
        <v>0</v>
      </c>
      <c r="H35" s="1338">
        <v>0</v>
      </c>
      <c r="I35" s="1338">
        <v>0</v>
      </c>
      <c r="J35" s="1338">
        <v>0</v>
      </c>
      <c r="K35" s="1346">
        <v>0</v>
      </c>
      <c r="L35" s="1363">
        <v>0</v>
      </c>
      <c r="M35" s="1366">
        <f>L35/E35</f>
        <v>0</v>
      </c>
      <c r="N35" s="1349">
        <v>0</v>
      </c>
      <c r="O35" s="1338">
        <v>1</v>
      </c>
      <c r="P35" s="1339">
        <v>0</v>
      </c>
    </row>
    <row r="36" spans="1:16" x14ac:dyDescent="0.25">
      <c r="A36" s="180">
        <v>2</v>
      </c>
      <c r="B36" s="163" t="s">
        <v>12</v>
      </c>
      <c r="C36" s="1340">
        <v>0</v>
      </c>
      <c r="D36" s="1336">
        <v>3</v>
      </c>
      <c r="E36" s="1336">
        <v>1</v>
      </c>
      <c r="F36" s="1336">
        <v>0</v>
      </c>
      <c r="G36" s="1336">
        <v>0</v>
      </c>
      <c r="H36" s="1336">
        <v>0</v>
      </c>
      <c r="I36" s="1336">
        <v>0</v>
      </c>
      <c r="J36" s="1336">
        <v>0</v>
      </c>
      <c r="K36" s="1347">
        <v>0</v>
      </c>
      <c r="L36" s="1364">
        <v>0</v>
      </c>
      <c r="M36" s="1367">
        <f>L36/E36</f>
        <v>0</v>
      </c>
      <c r="N36" s="1350">
        <v>1</v>
      </c>
      <c r="O36" s="1336">
        <v>1</v>
      </c>
      <c r="P36" s="1341">
        <v>0</v>
      </c>
    </row>
    <row r="37" spans="1:16" x14ac:dyDescent="0.25">
      <c r="A37" s="180">
        <v>3</v>
      </c>
      <c r="B37" s="163" t="s">
        <v>14</v>
      </c>
      <c r="C37" s="1340">
        <v>0</v>
      </c>
      <c r="D37" s="1336">
        <v>1</v>
      </c>
      <c r="E37" s="1336">
        <v>1</v>
      </c>
      <c r="F37" s="1336">
        <v>1</v>
      </c>
      <c r="G37" s="1336">
        <v>0</v>
      </c>
      <c r="H37" s="1336">
        <v>0</v>
      </c>
      <c r="I37" s="1336">
        <v>0</v>
      </c>
      <c r="J37" s="1336">
        <v>0</v>
      </c>
      <c r="K37" s="1347">
        <v>0</v>
      </c>
      <c r="L37" s="1364">
        <v>1</v>
      </c>
      <c r="M37" s="1367">
        <f>L37/E37</f>
        <v>1</v>
      </c>
      <c r="N37" s="1350">
        <v>0</v>
      </c>
      <c r="O37" s="1336">
        <v>0</v>
      </c>
      <c r="P37" s="1341">
        <v>0</v>
      </c>
    </row>
    <row r="38" spans="1:16" x14ac:dyDescent="0.25">
      <c r="A38" s="180">
        <v>4</v>
      </c>
      <c r="B38" s="163" t="s">
        <v>15</v>
      </c>
      <c r="C38" s="1340">
        <v>0</v>
      </c>
      <c r="D38" s="1336">
        <v>0</v>
      </c>
      <c r="E38" s="1336">
        <v>0</v>
      </c>
      <c r="F38" s="1336">
        <v>0</v>
      </c>
      <c r="G38" s="1336">
        <v>0</v>
      </c>
      <c r="H38" s="1336">
        <v>0</v>
      </c>
      <c r="I38" s="1336">
        <v>0</v>
      </c>
      <c r="J38" s="1336">
        <v>0</v>
      </c>
      <c r="K38" s="1347">
        <v>0</v>
      </c>
      <c r="L38" s="1364">
        <v>0</v>
      </c>
      <c r="M38" s="1367" t="s">
        <v>89</v>
      </c>
      <c r="N38" s="1350">
        <v>0</v>
      </c>
      <c r="O38" s="1336">
        <v>0</v>
      </c>
      <c r="P38" s="1341">
        <v>0</v>
      </c>
    </row>
    <row r="39" spans="1:16" x14ac:dyDescent="0.25">
      <c r="A39" s="180">
        <v>5</v>
      </c>
      <c r="B39" s="163" t="s">
        <v>16</v>
      </c>
      <c r="C39" s="1340">
        <v>0</v>
      </c>
      <c r="D39" s="1336">
        <v>0</v>
      </c>
      <c r="E39" s="1336">
        <v>0</v>
      </c>
      <c r="F39" s="1336">
        <v>0</v>
      </c>
      <c r="G39" s="1336">
        <v>0</v>
      </c>
      <c r="H39" s="1336">
        <v>0</v>
      </c>
      <c r="I39" s="1336">
        <v>0</v>
      </c>
      <c r="J39" s="1336">
        <v>0</v>
      </c>
      <c r="K39" s="1347">
        <v>0</v>
      </c>
      <c r="L39" s="1364">
        <v>0</v>
      </c>
      <c r="M39" s="1367" t="s">
        <v>89</v>
      </c>
      <c r="N39" s="1350">
        <v>0</v>
      </c>
      <c r="O39" s="1336">
        <v>0</v>
      </c>
      <c r="P39" s="1341">
        <v>0</v>
      </c>
    </row>
    <row r="40" spans="1:16" x14ac:dyDescent="0.25">
      <c r="A40" s="181">
        <v>6</v>
      </c>
      <c r="B40" s="165" t="s">
        <v>17</v>
      </c>
      <c r="C40" s="1340">
        <v>0</v>
      </c>
      <c r="D40" s="1336">
        <v>3</v>
      </c>
      <c r="E40" s="1336">
        <v>1</v>
      </c>
      <c r="F40" s="1336">
        <v>1</v>
      </c>
      <c r="G40" s="1336">
        <v>1</v>
      </c>
      <c r="H40" s="1336">
        <v>0</v>
      </c>
      <c r="I40" s="1336">
        <v>0</v>
      </c>
      <c r="J40" s="1336">
        <v>0</v>
      </c>
      <c r="K40" s="1347">
        <v>0</v>
      </c>
      <c r="L40" s="1364">
        <v>1</v>
      </c>
      <c r="M40" s="1367">
        <f t="shared" ref="M40:M50" si="2">L40/E40</f>
        <v>1</v>
      </c>
      <c r="N40" s="1350">
        <v>0</v>
      </c>
      <c r="O40" s="1336">
        <v>0</v>
      </c>
      <c r="P40" s="1341">
        <v>1</v>
      </c>
    </row>
    <row r="41" spans="1:16" x14ac:dyDescent="0.25">
      <c r="A41" s="181">
        <v>7</v>
      </c>
      <c r="B41" s="165" t="s">
        <v>18</v>
      </c>
      <c r="C41" s="1340">
        <v>0</v>
      </c>
      <c r="D41" s="1336">
        <v>0</v>
      </c>
      <c r="E41" s="1336">
        <v>0</v>
      </c>
      <c r="F41" s="1336">
        <v>0</v>
      </c>
      <c r="G41" s="1336">
        <v>0</v>
      </c>
      <c r="H41" s="1336">
        <v>0</v>
      </c>
      <c r="I41" s="1336">
        <v>0</v>
      </c>
      <c r="J41" s="1336">
        <v>0</v>
      </c>
      <c r="K41" s="1347">
        <v>0</v>
      </c>
      <c r="L41" s="1364">
        <v>0</v>
      </c>
      <c r="M41" s="1367" t="s">
        <v>89</v>
      </c>
      <c r="N41" s="1350">
        <v>0</v>
      </c>
      <c r="O41" s="1336">
        <v>0</v>
      </c>
      <c r="P41" s="1341">
        <v>0</v>
      </c>
    </row>
    <row r="42" spans="1:16" x14ac:dyDescent="0.25">
      <c r="A42" s="180">
        <v>8</v>
      </c>
      <c r="B42" s="163" t="s">
        <v>19</v>
      </c>
      <c r="C42" s="1340">
        <v>0</v>
      </c>
      <c r="D42" s="1336">
        <v>1</v>
      </c>
      <c r="E42" s="1336">
        <v>0</v>
      </c>
      <c r="F42" s="1336">
        <v>0</v>
      </c>
      <c r="G42" s="1336">
        <v>0</v>
      </c>
      <c r="H42" s="1336">
        <v>0</v>
      </c>
      <c r="I42" s="1336">
        <v>0</v>
      </c>
      <c r="J42" s="1336">
        <v>0</v>
      </c>
      <c r="K42" s="1347">
        <v>0</v>
      </c>
      <c r="L42" s="1364">
        <v>0</v>
      </c>
      <c r="M42" s="1367" t="s">
        <v>89</v>
      </c>
      <c r="N42" s="1350">
        <v>1</v>
      </c>
      <c r="O42" s="1336">
        <v>0</v>
      </c>
      <c r="P42" s="1341">
        <v>0</v>
      </c>
    </row>
    <row r="43" spans="1:16" x14ac:dyDescent="0.25">
      <c r="A43" s="180">
        <v>9</v>
      </c>
      <c r="B43" s="163" t="s">
        <v>20</v>
      </c>
      <c r="C43" s="1340">
        <v>0</v>
      </c>
      <c r="D43" s="1336">
        <v>0</v>
      </c>
      <c r="E43" s="1336">
        <v>0</v>
      </c>
      <c r="F43" s="1336">
        <v>0</v>
      </c>
      <c r="G43" s="1336">
        <v>0</v>
      </c>
      <c r="H43" s="1336">
        <v>0</v>
      </c>
      <c r="I43" s="1336">
        <v>0</v>
      </c>
      <c r="J43" s="1336">
        <v>0</v>
      </c>
      <c r="K43" s="1347">
        <v>0</v>
      </c>
      <c r="L43" s="1364">
        <v>0</v>
      </c>
      <c r="M43" s="1367" t="s">
        <v>89</v>
      </c>
      <c r="N43" s="1350">
        <v>0</v>
      </c>
      <c r="O43" s="1336">
        <v>0</v>
      </c>
      <c r="P43" s="1341">
        <v>0</v>
      </c>
    </row>
    <row r="44" spans="1:16" x14ac:dyDescent="0.25">
      <c r="A44" s="180">
        <v>10</v>
      </c>
      <c r="B44" s="163" t="s">
        <v>21</v>
      </c>
      <c r="C44" s="1340">
        <v>0</v>
      </c>
      <c r="D44" s="1336">
        <v>0</v>
      </c>
      <c r="E44" s="1336">
        <v>0</v>
      </c>
      <c r="F44" s="1336">
        <v>0</v>
      </c>
      <c r="G44" s="1336">
        <v>0</v>
      </c>
      <c r="H44" s="1336">
        <v>0</v>
      </c>
      <c r="I44" s="1336">
        <v>0</v>
      </c>
      <c r="J44" s="1336">
        <v>0</v>
      </c>
      <c r="K44" s="1347">
        <v>0</v>
      </c>
      <c r="L44" s="1364">
        <v>0</v>
      </c>
      <c r="M44" s="1367" t="s">
        <v>89</v>
      </c>
      <c r="N44" s="1350">
        <v>0</v>
      </c>
      <c r="O44" s="1336">
        <v>0</v>
      </c>
      <c r="P44" s="1341">
        <v>0</v>
      </c>
    </row>
    <row r="45" spans="1:16" x14ac:dyDescent="0.25">
      <c r="A45" s="181">
        <v>11</v>
      </c>
      <c r="B45" s="165" t="s">
        <v>22</v>
      </c>
      <c r="C45" s="1340">
        <v>0</v>
      </c>
      <c r="D45" s="1336">
        <v>0</v>
      </c>
      <c r="E45" s="1336">
        <v>0</v>
      </c>
      <c r="F45" s="1336">
        <v>0</v>
      </c>
      <c r="G45" s="1336">
        <v>0</v>
      </c>
      <c r="H45" s="1336">
        <v>0</v>
      </c>
      <c r="I45" s="1336">
        <v>0</v>
      </c>
      <c r="J45" s="1336">
        <v>0</v>
      </c>
      <c r="K45" s="1347">
        <v>0</v>
      </c>
      <c r="L45" s="1364">
        <v>0</v>
      </c>
      <c r="M45" s="1367" t="s">
        <v>89</v>
      </c>
      <c r="N45" s="1350">
        <v>0</v>
      </c>
      <c r="O45" s="1336">
        <v>0</v>
      </c>
      <c r="P45" s="1341">
        <v>0</v>
      </c>
    </row>
    <row r="46" spans="1:16" x14ac:dyDescent="0.25">
      <c r="A46" s="180">
        <v>12</v>
      </c>
      <c r="B46" s="163" t="s">
        <v>23</v>
      </c>
      <c r="C46" s="1340">
        <v>0</v>
      </c>
      <c r="D46" s="1336">
        <v>1</v>
      </c>
      <c r="E46" s="1336">
        <v>0</v>
      </c>
      <c r="F46" s="1336">
        <v>0</v>
      </c>
      <c r="G46" s="1336">
        <v>1</v>
      </c>
      <c r="H46" s="1336">
        <v>0</v>
      </c>
      <c r="I46" s="1336">
        <v>0</v>
      </c>
      <c r="J46" s="1336">
        <v>0</v>
      </c>
      <c r="K46" s="1347">
        <v>0</v>
      </c>
      <c r="L46" s="1364">
        <v>0</v>
      </c>
      <c r="M46" s="1367" t="s">
        <v>89</v>
      </c>
      <c r="N46" s="1350">
        <v>0</v>
      </c>
      <c r="O46" s="1336">
        <v>0</v>
      </c>
      <c r="P46" s="1341">
        <v>1</v>
      </c>
    </row>
    <row r="47" spans="1:16" x14ac:dyDescent="0.25">
      <c r="A47" s="180">
        <v>13</v>
      </c>
      <c r="B47" s="163" t="s">
        <v>24</v>
      </c>
      <c r="C47" s="1340">
        <v>0</v>
      </c>
      <c r="D47" s="1336">
        <v>2</v>
      </c>
      <c r="E47" s="1336">
        <v>2</v>
      </c>
      <c r="F47" s="1336">
        <v>0</v>
      </c>
      <c r="G47" s="1336">
        <v>0</v>
      </c>
      <c r="H47" s="1336">
        <v>0</v>
      </c>
      <c r="I47" s="1336">
        <v>0</v>
      </c>
      <c r="J47" s="1336">
        <v>0</v>
      </c>
      <c r="K47" s="1347">
        <v>0</v>
      </c>
      <c r="L47" s="1364">
        <v>0</v>
      </c>
      <c r="M47" s="1367">
        <f t="shared" si="2"/>
        <v>0</v>
      </c>
      <c r="N47" s="1350">
        <v>0</v>
      </c>
      <c r="O47" s="1336">
        <v>2</v>
      </c>
      <c r="P47" s="1341">
        <v>0</v>
      </c>
    </row>
    <row r="48" spans="1:16" x14ac:dyDescent="0.25">
      <c r="A48" s="180">
        <v>14</v>
      </c>
      <c r="B48" s="163" t="s">
        <v>25</v>
      </c>
      <c r="C48" s="1340">
        <v>0</v>
      </c>
      <c r="D48" s="1336">
        <v>3</v>
      </c>
      <c r="E48" s="1336">
        <v>2</v>
      </c>
      <c r="F48" s="1336">
        <v>1</v>
      </c>
      <c r="G48" s="1336">
        <v>2</v>
      </c>
      <c r="H48" s="1336">
        <v>0</v>
      </c>
      <c r="I48" s="1336">
        <v>1</v>
      </c>
      <c r="J48" s="1336">
        <v>0</v>
      </c>
      <c r="K48" s="1347">
        <v>0</v>
      </c>
      <c r="L48" s="1364">
        <v>1</v>
      </c>
      <c r="M48" s="1367">
        <f t="shared" si="2"/>
        <v>0.5</v>
      </c>
      <c r="N48" s="1350">
        <v>1</v>
      </c>
      <c r="O48" s="1336">
        <v>0</v>
      </c>
      <c r="P48" s="1341">
        <v>1</v>
      </c>
    </row>
    <row r="49" spans="1:16" ht="28.2" thickBot="1" x14ac:dyDescent="0.3">
      <c r="A49" s="182">
        <v>15</v>
      </c>
      <c r="B49" s="166" t="s">
        <v>26</v>
      </c>
      <c r="C49" s="1342">
        <v>0</v>
      </c>
      <c r="D49" s="1343">
        <v>0</v>
      </c>
      <c r="E49" s="1343">
        <v>0</v>
      </c>
      <c r="F49" s="1343">
        <v>0</v>
      </c>
      <c r="G49" s="1343">
        <v>0</v>
      </c>
      <c r="H49" s="1343">
        <v>0</v>
      </c>
      <c r="I49" s="1343">
        <v>0</v>
      </c>
      <c r="J49" s="1343">
        <v>0</v>
      </c>
      <c r="K49" s="1348">
        <v>0</v>
      </c>
      <c r="L49" s="1365">
        <v>0</v>
      </c>
      <c r="M49" s="1379" t="s">
        <v>89</v>
      </c>
      <c r="N49" s="1351">
        <v>0</v>
      </c>
      <c r="O49" s="1343">
        <v>0</v>
      </c>
      <c r="P49" s="1344">
        <v>0</v>
      </c>
    </row>
    <row r="50" spans="1:16" ht="14.4" thickBot="1" x14ac:dyDescent="0.3">
      <c r="A50" s="1368"/>
      <c r="B50" s="1369" t="s">
        <v>569</v>
      </c>
      <c r="C50" s="1370">
        <f t="shared" ref="C50:P50" si="3">SUM(C35:C49)</f>
        <v>1</v>
      </c>
      <c r="D50" s="1371">
        <f t="shared" si="3"/>
        <v>14</v>
      </c>
      <c r="E50" s="1371">
        <f t="shared" si="3"/>
        <v>8</v>
      </c>
      <c r="F50" s="1372">
        <f t="shared" si="3"/>
        <v>3</v>
      </c>
      <c r="G50" s="1373">
        <f t="shared" si="3"/>
        <v>4</v>
      </c>
      <c r="H50" s="1370">
        <f t="shared" si="3"/>
        <v>0</v>
      </c>
      <c r="I50" s="1371">
        <f t="shared" si="3"/>
        <v>1</v>
      </c>
      <c r="J50" s="1372">
        <f t="shared" si="3"/>
        <v>0</v>
      </c>
      <c r="K50" s="1373">
        <f t="shared" si="3"/>
        <v>0</v>
      </c>
      <c r="L50" s="1375">
        <f t="shared" si="3"/>
        <v>3</v>
      </c>
      <c r="M50" s="1378">
        <f t="shared" si="2"/>
        <v>0.375</v>
      </c>
      <c r="N50" s="1376">
        <f t="shared" si="3"/>
        <v>3</v>
      </c>
      <c r="O50" s="1358">
        <f t="shared" si="3"/>
        <v>4</v>
      </c>
      <c r="P50" s="1374">
        <f t="shared" si="3"/>
        <v>3</v>
      </c>
    </row>
    <row r="51" spans="1:16" ht="14.4" x14ac:dyDescent="0.3">
      <c r="A51" s="1345" t="s">
        <v>603</v>
      </c>
    </row>
  </sheetData>
  <mergeCells count="2">
    <mergeCell ref="A33:P33"/>
    <mergeCell ref="A9:P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>
    <tabColor rgb="FFFF0000"/>
  </sheetPr>
  <dimension ref="A1:H34"/>
  <sheetViews>
    <sheetView showGridLines="0" topLeftCell="A5" zoomScaleNormal="100" workbookViewId="0">
      <selection activeCell="K9" sqref="K9"/>
    </sheetView>
  </sheetViews>
  <sheetFormatPr baseColWidth="10" defaultColWidth="11.44140625" defaultRowHeight="13.8" x14ac:dyDescent="0.25"/>
  <cols>
    <col min="1" max="1" width="8.33203125" style="154" customWidth="1"/>
    <col min="2" max="2" width="24.88671875" style="154" customWidth="1"/>
    <col min="3" max="3" width="16.33203125" style="154" customWidth="1"/>
    <col min="4" max="4" width="17.44140625" style="154" customWidth="1"/>
    <col min="5" max="5" width="16.88671875" style="154" customWidth="1"/>
    <col min="6" max="6" width="18.44140625" style="154" customWidth="1"/>
    <col min="7" max="16384" width="11.44140625" style="154"/>
  </cols>
  <sheetData>
    <row r="1" spans="1:6" x14ac:dyDescent="0.25">
      <c r="A1" s="186" t="s">
        <v>100</v>
      </c>
      <c r="B1" s="186"/>
    </row>
    <row r="2" spans="1:6" x14ac:dyDescent="0.25">
      <c r="A2" s="155" t="s">
        <v>0</v>
      </c>
    </row>
    <row r="3" spans="1:6" x14ac:dyDescent="0.25">
      <c r="A3" s="154" t="str">
        <f>A5</f>
        <v>Tabell 3-2-E-1 Saksbehandlingstid - klager etter avslag på søknad om sykehjemsplass i år</v>
      </c>
    </row>
    <row r="5" spans="1:6" x14ac:dyDescent="0.25">
      <c r="A5" s="375" t="s">
        <v>134</v>
      </c>
    </row>
    <row r="6" spans="1:6" ht="14.4" thickBot="1" x14ac:dyDescent="0.3"/>
    <row r="7" spans="1:6" ht="14.4" thickBot="1" x14ac:dyDescent="0.3">
      <c r="A7" s="376"/>
      <c r="B7" s="377"/>
      <c r="C7" s="1658" t="s">
        <v>113</v>
      </c>
      <c r="D7" s="1659"/>
      <c r="E7" s="1660" t="s">
        <v>114</v>
      </c>
      <c r="F7" s="1661"/>
    </row>
    <row r="8" spans="1:6" ht="69.599999999999994" thickBot="1" x14ac:dyDescent="0.3">
      <c r="A8" s="378" t="s">
        <v>51</v>
      </c>
      <c r="B8" s="159" t="s">
        <v>5</v>
      </c>
      <c r="C8" s="379" t="s">
        <v>135</v>
      </c>
      <c r="D8" s="380" t="s">
        <v>136</v>
      </c>
      <c r="E8" s="379" t="s">
        <v>135</v>
      </c>
      <c r="F8" s="380" t="s">
        <v>136</v>
      </c>
    </row>
    <row r="9" spans="1:6" x14ac:dyDescent="0.25">
      <c r="A9" s="160">
        <v>1</v>
      </c>
      <c r="B9" s="161" t="s">
        <v>11</v>
      </c>
      <c r="C9" s="381">
        <v>110</v>
      </c>
      <c r="D9" s="382">
        <v>0</v>
      </c>
      <c r="E9" s="381">
        <v>0</v>
      </c>
      <c r="F9" s="382">
        <v>0</v>
      </c>
    </row>
    <row r="10" spans="1:6" x14ac:dyDescent="0.25">
      <c r="A10" s="162">
        <v>2</v>
      </c>
      <c r="B10" s="163" t="s">
        <v>12</v>
      </c>
      <c r="C10" s="383">
        <v>0</v>
      </c>
      <c r="D10" s="384">
        <v>0</v>
      </c>
      <c r="E10" s="383">
        <v>0</v>
      </c>
      <c r="F10" s="384">
        <v>0</v>
      </c>
    </row>
    <row r="11" spans="1:6" x14ac:dyDescent="0.25">
      <c r="A11" s="162">
        <v>3</v>
      </c>
      <c r="B11" s="163" t="s">
        <v>14</v>
      </c>
      <c r="C11" s="385">
        <v>12</v>
      </c>
      <c r="D11" s="384">
        <v>0</v>
      </c>
      <c r="E11" s="385">
        <v>71</v>
      </c>
      <c r="F11" s="384">
        <v>0</v>
      </c>
    </row>
    <row r="12" spans="1:6" x14ac:dyDescent="0.25">
      <c r="A12" s="162">
        <v>4</v>
      </c>
      <c r="B12" s="163" t="s">
        <v>15</v>
      </c>
      <c r="C12" s="383">
        <v>0</v>
      </c>
      <c r="D12" s="384">
        <v>0</v>
      </c>
      <c r="E12" s="383">
        <v>0</v>
      </c>
      <c r="F12" s="384">
        <v>0</v>
      </c>
    </row>
    <row r="13" spans="1:6" x14ac:dyDescent="0.25">
      <c r="A13" s="162">
        <v>5</v>
      </c>
      <c r="B13" s="163" t="s">
        <v>16</v>
      </c>
      <c r="C13" s="383">
        <v>10</v>
      </c>
      <c r="D13" s="384">
        <v>0</v>
      </c>
      <c r="E13" s="383">
        <v>0</v>
      </c>
      <c r="F13" s="384">
        <v>0</v>
      </c>
    </row>
    <row r="14" spans="1:6" x14ac:dyDescent="0.25">
      <c r="A14" s="164">
        <v>6</v>
      </c>
      <c r="B14" s="165" t="s">
        <v>17</v>
      </c>
      <c r="C14" s="383">
        <v>50</v>
      </c>
      <c r="D14" s="384">
        <v>0</v>
      </c>
      <c r="E14" s="383">
        <v>35</v>
      </c>
      <c r="F14" s="384">
        <v>0</v>
      </c>
    </row>
    <row r="15" spans="1:6" x14ac:dyDescent="0.25">
      <c r="A15" s="164">
        <v>7</v>
      </c>
      <c r="B15" s="165" t="s">
        <v>18</v>
      </c>
      <c r="C15" s="385">
        <v>22</v>
      </c>
      <c r="D15" s="384">
        <v>0</v>
      </c>
      <c r="E15" s="385">
        <v>0</v>
      </c>
      <c r="F15" s="384">
        <v>0</v>
      </c>
    </row>
    <row r="16" spans="1:6" x14ac:dyDescent="0.25">
      <c r="A16" s="162">
        <v>8</v>
      </c>
      <c r="B16" s="163" t="s">
        <v>19</v>
      </c>
      <c r="C16" s="383">
        <v>13</v>
      </c>
      <c r="D16" s="384">
        <v>236</v>
      </c>
      <c r="E16" s="383">
        <v>0</v>
      </c>
      <c r="F16" s="384">
        <v>0</v>
      </c>
    </row>
    <row r="17" spans="1:8" x14ac:dyDescent="0.25">
      <c r="A17" s="162">
        <v>9</v>
      </c>
      <c r="B17" s="163" t="s">
        <v>20</v>
      </c>
      <c r="C17" s="383">
        <v>24</v>
      </c>
      <c r="D17" s="384">
        <v>0</v>
      </c>
      <c r="E17" s="383">
        <v>0</v>
      </c>
      <c r="F17" s="384">
        <v>0</v>
      </c>
      <c r="G17" s="199"/>
    </row>
    <row r="18" spans="1:8" x14ac:dyDescent="0.25">
      <c r="A18" s="162">
        <v>10</v>
      </c>
      <c r="B18" s="163" t="s">
        <v>21</v>
      </c>
      <c r="C18" s="383">
        <v>0</v>
      </c>
      <c r="D18" s="384">
        <v>0</v>
      </c>
      <c r="E18" s="383">
        <v>0</v>
      </c>
      <c r="F18" s="384">
        <v>0</v>
      </c>
    </row>
    <row r="19" spans="1:8" x14ac:dyDescent="0.25">
      <c r="A19" s="164">
        <v>11</v>
      </c>
      <c r="B19" s="165" t="s">
        <v>22</v>
      </c>
      <c r="C19" s="383">
        <v>65</v>
      </c>
      <c r="D19" s="384">
        <v>0</v>
      </c>
      <c r="E19" s="383">
        <v>0</v>
      </c>
      <c r="F19" s="384">
        <v>0</v>
      </c>
      <c r="H19" s="199"/>
    </row>
    <row r="20" spans="1:8" x14ac:dyDescent="0.25">
      <c r="A20" s="162">
        <v>12</v>
      </c>
      <c r="B20" s="163" t="s">
        <v>23</v>
      </c>
      <c r="C20" s="383">
        <v>185</v>
      </c>
      <c r="D20" s="384">
        <v>364</v>
      </c>
      <c r="E20" s="383">
        <v>0</v>
      </c>
      <c r="F20" s="384">
        <v>0</v>
      </c>
    </row>
    <row r="21" spans="1:8" x14ac:dyDescent="0.25">
      <c r="A21" s="162">
        <v>13</v>
      </c>
      <c r="B21" s="163" t="s">
        <v>24</v>
      </c>
      <c r="C21" s="385">
        <v>99</v>
      </c>
      <c r="D21" s="384">
        <v>0</v>
      </c>
      <c r="E21" s="385">
        <v>0</v>
      </c>
      <c r="F21" s="384">
        <v>0</v>
      </c>
    </row>
    <row r="22" spans="1:8" x14ac:dyDescent="0.25">
      <c r="A22" s="162">
        <v>14</v>
      </c>
      <c r="B22" s="163" t="s">
        <v>25</v>
      </c>
      <c r="C22" s="385">
        <v>55</v>
      </c>
      <c r="D22" s="384">
        <v>35</v>
      </c>
      <c r="E22" s="385">
        <v>60</v>
      </c>
      <c r="F22" s="384">
        <v>75</v>
      </c>
    </row>
    <row r="23" spans="1:8" ht="21.75" customHeight="1" thickBot="1" x14ac:dyDescent="0.3">
      <c r="A23" s="347">
        <v>15</v>
      </c>
      <c r="B23" s="166" t="s">
        <v>26</v>
      </c>
      <c r="C23" s="408">
        <v>0</v>
      </c>
      <c r="D23" s="409">
        <v>0</v>
      </c>
      <c r="E23" s="408">
        <v>0</v>
      </c>
      <c r="F23" s="409">
        <v>0</v>
      </c>
    </row>
    <row r="24" spans="1:8" x14ac:dyDescent="0.25">
      <c r="A24" s="183"/>
      <c r="B24" s="349" t="s">
        <v>607</v>
      </c>
      <c r="C24" s="545">
        <f>SUM(C9:C23)/11</f>
        <v>58.636363636363633</v>
      </c>
      <c r="D24" s="279">
        <f>SUM(D9:D23)/3</f>
        <v>211.66666666666666</v>
      </c>
      <c r="E24" s="542">
        <f>SUM(E9:E23)/3</f>
        <v>55.333333333333336</v>
      </c>
      <c r="F24" s="279">
        <f>SUM(F9:F23)/1</f>
        <v>75</v>
      </c>
    </row>
    <row r="25" spans="1:8" x14ac:dyDescent="0.25">
      <c r="A25" s="297"/>
      <c r="B25" s="350" t="s">
        <v>137</v>
      </c>
      <c r="C25" s="752">
        <v>75.166666666666671</v>
      </c>
      <c r="D25" s="753">
        <v>218</v>
      </c>
      <c r="E25" s="754">
        <v>19.5</v>
      </c>
      <c r="F25" s="753">
        <v>148</v>
      </c>
    </row>
    <row r="26" spans="1:8" x14ac:dyDescent="0.25">
      <c r="A26" s="297"/>
      <c r="B26" s="350" t="s">
        <v>138</v>
      </c>
      <c r="C26" s="752">
        <v>61.75</v>
      </c>
      <c r="D26" s="753">
        <v>253.66666666666666</v>
      </c>
      <c r="E26" s="754">
        <v>19.25</v>
      </c>
      <c r="F26" s="753">
        <v>0</v>
      </c>
    </row>
    <row r="27" spans="1:8" x14ac:dyDescent="0.25">
      <c r="A27" s="297"/>
      <c r="B27" s="350" t="s">
        <v>139</v>
      </c>
      <c r="C27" s="752">
        <v>37.43333333333333</v>
      </c>
      <c r="D27" s="753">
        <v>291</v>
      </c>
      <c r="E27" s="754">
        <v>11.5</v>
      </c>
      <c r="F27" s="753">
        <v>0</v>
      </c>
    </row>
    <row r="28" spans="1:8" x14ac:dyDescent="0.25">
      <c r="A28" s="297"/>
      <c r="B28" s="350" t="s">
        <v>140</v>
      </c>
      <c r="C28" s="752">
        <v>35.058</v>
      </c>
      <c r="D28" s="753">
        <v>171.33333333333334</v>
      </c>
      <c r="E28" s="754">
        <v>6.125</v>
      </c>
      <c r="F28" s="753">
        <v>83</v>
      </c>
    </row>
    <row r="29" spans="1:8" x14ac:dyDescent="0.25">
      <c r="A29" s="297"/>
      <c r="B29" s="350" t="s">
        <v>141</v>
      </c>
      <c r="C29" s="752">
        <v>48.160000000000004</v>
      </c>
      <c r="D29" s="753">
        <v>107.6</v>
      </c>
      <c r="E29" s="754">
        <v>35</v>
      </c>
      <c r="F29" s="753">
        <v>177</v>
      </c>
    </row>
    <row r="30" spans="1:8" x14ac:dyDescent="0.25">
      <c r="A30" s="167"/>
      <c r="B30" s="351" t="s">
        <v>142</v>
      </c>
      <c r="C30" s="546">
        <v>37.263636363636358</v>
      </c>
      <c r="D30" s="541">
        <v>110.875</v>
      </c>
      <c r="E30" s="543">
        <v>76</v>
      </c>
      <c r="F30" s="541">
        <v>125</v>
      </c>
    </row>
    <row r="31" spans="1:8" x14ac:dyDescent="0.25">
      <c r="A31" s="167"/>
      <c r="B31" s="351" t="s">
        <v>143</v>
      </c>
      <c r="C31" s="546">
        <v>54.7</v>
      </c>
      <c r="D31" s="541">
        <v>149.88888888888889</v>
      </c>
      <c r="E31" s="543">
        <v>38.964285714285715</v>
      </c>
      <c r="F31" s="541">
        <v>120.25</v>
      </c>
    </row>
    <row r="32" spans="1:8" x14ac:dyDescent="0.25">
      <c r="A32" s="167"/>
      <c r="B32" s="351" t="s">
        <v>144</v>
      </c>
      <c r="C32" s="546">
        <v>66.442142857142855</v>
      </c>
      <c r="D32" s="541">
        <v>96.608571428571423</v>
      </c>
      <c r="E32" s="543">
        <v>44.166666666666664</v>
      </c>
      <c r="F32" s="541">
        <v>23.714285714285715</v>
      </c>
    </row>
    <row r="33" spans="1:6" ht="14.4" thickBot="1" x14ac:dyDescent="0.3">
      <c r="A33" s="194"/>
      <c r="B33" s="352" t="s">
        <v>145</v>
      </c>
      <c r="C33" s="547">
        <v>50.125</v>
      </c>
      <c r="D33" s="278">
        <v>86.857142857142861</v>
      </c>
      <c r="E33" s="544">
        <v>21.166666666666668</v>
      </c>
      <c r="F33" s="278">
        <v>8.4285714285714288</v>
      </c>
    </row>
    <row r="34" spans="1:6" x14ac:dyDescent="0.25">
      <c r="A34" s="386" t="s">
        <v>146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7">
    <tabColor rgb="FFFF0000"/>
  </sheetPr>
  <dimension ref="A1:O34"/>
  <sheetViews>
    <sheetView showGridLines="0" topLeftCell="A3" zoomScaleNormal="100" workbookViewId="0">
      <selection activeCell="O12" sqref="O12"/>
    </sheetView>
  </sheetViews>
  <sheetFormatPr baseColWidth="10" defaultColWidth="11.44140625" defaultRowHeight="13.8" x14ac:dyDescent="0.25"/>
  <cols>
    <col min="1" max="1" width="8.109375" style="169" customWidth="1"/>
    <col min="2" max="2" width="25.44140625" style="154" customWidth="1"/>
    <col min="3" max="3" width="11.88671875" style="154" customWidth="1"/>
    <col min="4" max="4" width="12.109375" style="154" customWidth="1"/>
    <col min="5" max="5" width="10.109375" style="154" customWidth="1"/>
    <col min="6" max="6" width="10.44140625" style="154" customWidth="1"/>
    <col min="7" max="7" width="10.88671875" style="154" customWidth="1"/>
    <col min="8" max="8" width="14.5546875" style="154" customWidth="1"/>
    <col min="9" max="9" width="11" style="154" customWidth="1"/>
    <col min="10" max="10" width="9.5546875" style="154" customWidth="1"/>
    <col min="11" max="11" width="10" style="154" customWidth="1"/>
    <col min="12" max="12" width="11.44140625" style="154" customWidth="1"/>
    <col min="13" max="16384" width="11.44140625" style="154"/>
  </cols>
  <sheetData>
    <row r="1" spans="1:15" x14ac:dyDescent="0.25">
      <c r="A1" s="174" t="s">
        <v>100</v>
      </c>
      <c r="B1" s="174"/>
    </row>
    <row r="2" spans="1:15" x14ac:dyDescent="0.25">
      <c r="A2" s="155" t="s">
        <v>0</v>
      </c>
    </row>
    <row r="3" spans="1:15" x14ac:dyDescent="0.25">
      <c r="A3" s="155"/>
    </row>
    <row r="4" spans="1:15" x14ac:dyDescent="0.25">
      <c r="A4" s="155" t="str">
        <f>A6</f>
        <v>3-2-F Alternativt tilbud til personer som har fått avslag på søknad om langtidsopphold i sykehjem</v>
      </c>
    </row>
    <row r="5" spans="1:15" x14ac:dyDescent="0.25">
      <c r="A5" s="155"/>
    </row>
    <row r="6" spans="1:15" s="156" customFormat="1" ht="30" customHeight="1" thickBot="1" x14ac:dyDescent="0.3">
      <c r="A6" s="127" t="s">
        <v>147</v>
      </c>
    </row>
    <row r="7" spans="1:15" s="158" customFormat="1" ht="174" customHeight="1" thickBot="1" x14ac:dyDescent="0.3">
      <c r="A7" s="178" t="s">
        <v>51</v>
      </c>
      <c r="B7" s="1414" t="s">
        <v>5</v>
      </c>
      <c r="C7" s="1416" t="s">
        <v>148</v>
      </c>
      <c r="D7" s="198" t="s">
        <v>149</v>
      </c>
      <c r="E7" s="188" t="s">
        <v>150</v>
      </c>
      <c r="F7" s="197" t="s">
        <v>151</v>
      </c>
      <c r="G7" s="188" t="s">
        <v>152</v>
      </c>
      <c r="H7" s="198" t="s">
        <v>153</v>
      </c>
      <c r="I7" s="188" t="s">
        <v>154</v>
      </c>
      <c r="J7" s="188" t="s">
        <v>155</v>
      </c>
      <c r="K7" s="189" t="s">
        <v>156</v>
      </c>
    </row>
    <row r="8" spans="1:15" x14ac:dyDescent="0.25">
      <c r="A8" s="179">
        <v>1</v>
      </c>
      <c r="B8" s="161" t="s">
        <v>11</v>
      </c>
      <c r="C8" s="1417">
        <v>8</v>
      </c>
      <c r="D8" s="1415">
        <v>0</v>
      </c>
      <c r="E8" s="191">
        <v>0</v>
      </c>
      <c r="F8" s="191">
        <v>2</v>
      </c>
      <c r="G8" s="191">
        <v>3</v>
      </c>
      <c r="H8" s="191">
        <v>0</v>
      </c>
      <c r="I8" s="191">
        <v>3</v>
      </c>
      <c r="J8" s="192">
        <v>5</v>
      </c>
      <c r="K8" s="666">
        <f>SUM(D8:J8)</f>
        <v>13</v>
      </c>
    </row>
    <row r="9" spans="1:15" x14ac:dyDescent="0.25">
      <c r="A9" s="180">
        <v>2</v>
      </c>
      <c r="B9" s="163" t="s">
        <v>12</v>
      </c>
      <c r="C9" s="355">
        <v>4</v>
      </c>
      <c r="D9" s="353">
        <v>0</v>
      </c>
      <c r="E9" s="195">
        <v>0</v>
      </c>
      <c r="F9" s="195">
        <v>0</v>
      </c>
      <c r="G9" s="195">
        <v>2</v>
      </c>
      <c r="H9" s="195">
        <v>0</v>
      </c>
      <c r="I9" s="195">
        <v>1</v>
      </c>
      <c r="J9" s="1412">
        <v>2</v>
      </c>
      <c r="K9" s="667">
        <f t="shared" ref="K9:K22" si="0">SUM(D9:J9)</f>
        <v>5</v>
      </c>
      <c r="O9" s="154" t="s">
        <v>13</v>
      </c>
    </row>
    <row r="10" spans="1:15" x14ac:dyDescent="0.25">
      <c r="A10" s="180">
        <v>3</v>
      </c>
      <c r="B10" s="163" t="s">
        <v>14</v>
      </c>
      <c r="C10" s="355">
        <v>5</v>
      </c>
      <c r="D10" s="353">
        <v>0</v>
      </c>
      <c r="E10" s="195">
        <v>0</v>
      </c>
      <c r="F10" s="195">
        <v>0</v>
      </c>
      <c r="G10" s="195">
        <v>1</v>
      </c>
      <c r="H10" s="195">
        <v>0</v>
      </c>
      <c r="I10" s="195">
        <v>0</v>
      </c>
      <c r="J10" s="1412">
        <v>4</v>
      </c>
      <c r="K10" s="667">
        <f t="shared" si="0"/>
        <v>5</v>
      </c>
    </row>
    <row r="11" spans="1:15" x14ac:dyDescent="0.25">
      <c r="A11" s="180">
        <v>4</v>
      </c>
      <c r="B11" s="163" t="s">
        <v>15</v>
      </c>
      <c r="C11" s="355">
        <v>0</v>
      </c>
      <c r="D11" s="353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412">
        <v>0</v>
      </c>
      <c r="K11" s="667">
        <f t="shared" si="0"/>
        <v>0</v>
      </c>
    </row>
    <row r="12" spans="1:15" x14ac:dyDescent="0.25">
      <c r="A12" s="180">
        <v>5</v>
      </c>
      <c r="B12" s="163" t="s">
        <v>16</v>
      </c>
      <c r="C12" s="355">
        <v>13</v>
      </c>
      <c r="D12" s="353">
        <v>4</v>
      </c>
      <c r="E12" s="195">
        <v>0</v>
      </c>
      <c r="F12" s="195">
        <v>2</v>
      </c>
      <c r="G12" s="195">
        <v>1</v>
      </c>
      <c r="H12" s="195">
        <v>0</v>
      </c>
      <c r="I12" s="195">
        <v>1</v>
      </c>
      <c r="J12" s="1412">
        <v>0</v>
      </c>
      <c r="K12" s="667">
        <f t="shared" si="0"/>
        <v>8</v>
      </c>
    </row>
    <row r="13" spans="1:15" x14ac:dyDescent="0.25">
      <c r="A13" s="181">
        <v>6</v>
      </c>
      <c r="B13" s="165" t="s">
        <v>17</v>
      </c>
      <c r="C13" s="355">
        <v>5</v>
      </c>
      <c r="D13" s="353">
        <v>1</v>
      </c>
      <c r="E13" s="195">
        <v>0</v>
      </c>
      <c r="F13" s="195">
        <v>3</v>
      </c>
      <c r="G13" s="195">
        <v>0</v>
      </c>
      <c r="H13" s="195">
        <v>0</v>
      </c>
      <c r="I13" s="195">
        <v>0</v>
      </c>
      <c r="J13" s="1412">
        <v>2</v>
      </c>
      <c r="K13" s="667">
        <f t="shared" si="0"/>
        <v>6</v>
      </c>
    </row>
    <row r="14" spans="1:15" x14ac:dyDescent="0.25">
      <c r="A14" s="181">
        <v>7</v>
      </c>
      <c r="B14" s="165" t="s">
        <v>18</v>
      </c>
      <c r="C14" s="355">
        <v>23</v>
      </c>
      <c r="D14" s="353">
        <v>8</v>
      </c>
      <c r="E14" s="195">
        <v>1</v>
      </c>
      <c r="F14" s="195">
        <v>6</v>
      </c>
      <c r="G14" s="195">
        <v>1</v>
      </c>
      <c r="H14" s="195">
        <v>0</v>
      </c>
      <c r="I14" s="195">
        <v>0</v>
      </c>
      <c r="J14" s="1412">
        <v>12</v>
      </c>
      <c r="K14" s="667">
        <f t="shared" si="0"/>
        <v>28</v>
      </c>
      <c r="N14" s="154" t="s">
        <v>13</v>
      </c>
    </row>
    <row r="15" spans="1:15" x14ac:dyDescent="0.25">
      <c r="A15" s="180">
        <v>8</v>
      </c>
      <c r="B15" s="163" t="s">
        <v>19</v>
      </c>
      <c r="C15" s="355">
        <v>6</v>
      </c>
      <c r="D15" s="353">
        <v>2</v>
      </c>
      <c r="E15" s="195">
        <v>0</v>
      </c>
      <c r="F15" s="195">
        <v>1</v>
      </c>
      <c r="G15" s="195">
        <v>1</v>
      </c>
      <c r="H15" s="195">
        <v>0</v>
      </c>
      <c r="I15" s="195">
        <v>0</v>
      </c>
      <c r="J15" s="1412">
        <v>3</v>
      </c>
      <c r="K15" s="667">
        <f t="shared" si="0"/>
        <v>7</v>
      </c>
    </row>
    <row r="16" spans="1:15" x14ac:dyDescent="0.25">
      <c r="A16" s="180">
        <v>9</v>
      </c>
      <c r="B16" s="163" t="s">
        <v>20</v>
      </c>
      <c r="C16" s="355">
        <v>12</v>
      </c>
      <c r="D16" s="353">
        <v>6</v>
      </c>
      <c r="E16" s="195">
        <v>0</v>
      </c>
      <c r="F16" s="195">
        <v>0</v>
      </c>
      <c r="G16" s="195">
        <v>12</v>
      </c>
      <c r="H16" s="195">
        <v>0</v>
      </c>
      <c r="I16" s="195">
        <v>4</v>
      </c>
      <c r="J16" s="1412">
        <v>12</v>
      </c>
      <c r="K16" s="667">
        <f t="shared" si="0"/>
        <v>34</v>
      </c>
    </row>
    <row r="17" spans="1:13" x14ac:dyDescent="0.25">
      <c r="A17" s="180">
        <v>10</v>
      </c>
      <c r="B17" s="163" t="s">
        <v>21</v>
      </c>
      <c r="C17" s="355">
        <v>0</v>
      </c>
      <c r="D17" s="353">
        <v>0</v>
      </c>
      <c r="E17" s="195">
        <v>0</v>
      </c>
      <c r="F17" s="195">
        <v>0</v>
      </c>
      <c r="G17" s="195">
        <v>0</v>
      </c>
      <c r="H17" s="195">
        <v>0</v>
      </c>
      <c r="I17" s="195">
        <v>0</v>
      </c>
      <c r="J17" s="1412">
        <v>0</v>
      </c>
      <c r="K17" s="667">
        <f t="shared" si="0"/>
        <v>0</v>
      </c>
    </row>
    <row r="18" spans="1:13" x14ac:dyDescent="0.25">
      <c r="A18" s="181">
        <v>11</v>
      </c>
      <c r="B18" s="165" t="s">
        <v>22</v>
      </c>
      <c r="C18" s="355">
        <v>14</v>
      </c>
      <c r="D18" s="353">
        <v>1</v>
      </c>
      <c r="E18" s="195">
        <v>1</v>
      </c>
      <c r="F18" s="195">
        <v>2</v>
      </c>
      <c r="G18" s="195">
        <v>0</v>
      </c>
      <c r="H18" s="195">
        <v>0</v>
      </c>
      <c r="I18" s="195">
        <v>2</v>
      </c>
      <c r="J18" s="1412">
        <v>0</v>
      </c>
      <c r="K18" s="667">
        <f t="shared" si="0"/>
        <v>6</v>
      </c>
    </row>
    <row r="19" spans="1:13" x14ac:dyDescent="0.25">
      <c r="A19" s="180">
        <v>12</v>
      </c>
      <c r="B19" s="163" t="s">
        <v>23</v>
      </c>
      <c r="C19" s="355">
        <v>7</v>
      </c>
      <c r="D19" s="353">
        <v>4</v>
      </c>
      <c r="E19" s="195">
        <v>0</v>
      </c>
      <c r="F19" s="195">
        <v>1</v>
      </c>
      <c r="G19" s="195">
        <v>0</v>
      </c>
      <c r="H19" s="195">
        <v>0</v>
      </c>
      <c r="I19" s="195">
        <v>0</v>
      </c>
      <c r="J19" s="1412">
        <v>1</v>
      </c>
      <c r="K19" s="667">
        <f t="shared" si="0"/>
        <v>6</v>
      </c>
    </row>
    <row r="20" spans="1:13" x14ac:dyDescent="0.25">
      <c r="A20" s="180">
        <v>13</v>
      </c>
      <c r="B20" s="163" t="s">
        <v>24</v>
      </c>
      <c r="C20" s="355">
        <v>7</v>
      </c>
      <c r="D20" s="353">
        <v>0</v>
      </c>
      <c r="E20" s="195">
        <v>0</v>
      </c>
      <c r="F20" s="195">
        <v>0</v>
      </c>
      <c r="G20" s="195">
        <v>2</v>
      </c>
      <c r="H20" s="195">
        <v>0</v>
      </c>
      <c r="I20" s="195">
        <v>1</v>
      </c>
      <c r="J20" s="1412">
        <v>0</v>
      </c>
      <c r="K20" s="667">
        <f t="shared" si="0"/>
        <v>3</v>
      </c>
    </row>
    <row r="21" spans="1:13" x14ac:dyDescent="0.25">
      <c r="A21" s="180">
        <v>14</v>
      </c>
      <c r="B21" s="163" t="s">
        <v>25</v>
      </c>
      <c r="C21" s="355">
        <v>1</v>
      </c>
      <c r="D21" s="353">
        <v>1</v>
      </c>
      <c r="E21" s="195">
        <v>0</v>
      </c>
      <c r="F21" s="195">
        <v>1</v>
      </c>
      <c r="G21" s="195">
        <v>0</v>
      </c>
      <c r="H21" s="195">
        <v>0</v>
      </c>
      <c r="I21" s="195">
        <v>0</v>
      </c>
      <c r="J21" s="1412">
        <v>0</v>
      </c>
      <c r="K21" s="667">
        <f t="shared" si="0"/>
        <v>2</v>
      </c>
      <c r="L21" s="199"/>
    </row>
    <row r="22" spans="1:13" ht="14.4" thickBot="1" x14ac:dyDescent="0.3">
      <c r="A22" s="182">
        <v>15</v>
      </c>
      <c r="B22" s="166" t="s">
        <v>26</v>
      </c>
      <c r="C22" s="356">
        <v>4</v>
      </c>
      <c r="D22" s="442">
        <v>0</v>
      </c>
      <c r="E22" s="357">
        <v>1</v>
      </c>
      <c r="F22" s="357">
        <v>0</v>
      </c>
      <c r="G22" s="357">
        <v>0</v>
      </c>
      <c r="H22" s="357">
        <v>0</v>
      </c>
      <c r="I22" s="357">
        <v>1</v>
      </c>
      <c r="J22" s="1413">
        <v>2</v>
      </c>
      <c r="K22" s="237">
        <f t="shared" si="0"/>
        <v>4</v>
      </c>
    </row>
    <row r="23" spans="1:13" s="184" customFormat="1" x14ac:dyDescent="0.25">
      <c r="A23" s="183"/>
      <c r="B23" s="349" t="s">
        <v>569</v>
      </c>
      <c r="C23" s="1124">
        <f>SUM(C8:C22)</f>
        <v>109</v>
      </c>
      <c r="D23" s="1120">
        <f t="shared" ref="D23:K23" si="1">SUM(D8:D22)</f>
        <v>27</v>
      </c>
      <c r="E23" s="1022">
        <f t="shared" si="1"/>
        <v>3</v>
      </c>
      <c r="F23" s="1022">
        <f t="shared" si="1"/>
        <v>18</v>
      </c>
      <c r="G23" s="1022">
        <f t="shared" si="1"/>
        <v>23</v>
      </c>
      <c r="H23" s="1022">
        <f t="shared" si="1"/>
        <v>0</v>
      </c>
      <c r="I23" s="1022">
        <f t="shared" si="1"/>
        <v>13</v>
      </c>
      <c r="J23" s="1121">
        <f t="shared" si="1"/>
        <v>43</v>
      </c>
      <c r="K23" s="354">
        <f t="shared" si="1"/>
        <v>127</v>
      </c>
      <c r="L23" s="231"/>
      <c r="M23" s="200"/>
    </row>
    <row r="24" spans="1:13" x14ac:dyDescent="0.25">
      <c r="A24" s="297"/>
      <c r="B24" s="350" t="s">
        <v>482</v>
      </c>
      <c r="C24" s="421">
        <v>74</v>
      </c>
      <c r="D24" s="353">
        <v>17</v>
      </c>
      <c r="E24" s="195">
        <v>4</v>
      </c>
      <c r="F24" s="195">
        <v>14</v>
      </c>
      <c r="G24" s="195">
        <v>16</v>
      </c>
      <c r="H24" s="195">
        <v>0</v>
      </c>
      <c r="I24" s="195">
        <v>10</v>
      </c>
      <c r="J24" s="348">
        <v>22</v>
      </c>
      <c r="K24" s="355">
        <v>83</v>
      </c>
      <c r="M24" s="200"/>
    </row>
    <row r="25" spans="1:13" x14ac:dyDescent="0.25">
      <c r="A25" s="297"/>
      <c r="B25" s="350" t="s">
        <v>102</v>
      </c>
      <c r="C25" s="421">
        <v>106</v>
      </c>
      <c r="D25" s="353">
        <v>24</v>
      </c>
      <c r="E25" s="195">
        <v>4</v>
      </c>
      <c r="F25" s="195">
        <v>19</v>
      </c>
      <c r="G25" s="195">
        <v>44</v>
      </c>
      <c r="H25" s="195">
        <v>4</v>
      </c>
      <c r="I25" s="195">
        <v>17</v>
      </c>
      <c r="J25" s="348">
        <v>27</v>
      </c>
      <c r="K25" s="355">
        <v>139</v>
      </c>
      <c r="M25" s="200"/>
    </row>
    <row r="26" spans="1:13" x14ac:dyDescent="0.25">
      <c r="A26" s="297"/>
      <c r="B26" s="350" t="s">
        <v>103</v>
      </c>
      <c r="C26" s="421">
        <v>65</v>
      </c>
      <c r="D26" s="353">
        <v>17</v>
      </c>
      <c r="E26" s="195">
        <v>2</v>
      </c>
      <c r="F26" s="195">
        <v>7</v>
      </c>
      <c r="G26" s="195">
        <v>36</v>
      </c>
      <c r="H26" s="195">
        <v>0</v>
      </c>
      <c r="I26" s="195">
        <v>10</v>
      </c>
      <c r="J26" s="348">
        <v>21</v>
      </c>
      <c r="K26" s="355">
        <v>93</v>
      </c>
      <c r="M26" s="200"/>
    </row>
    <row r="27" spans="1:13" x14ac:dyDescent="0.25">
      <c r="A27" s="297"/>
      <c r="B27" s="350" t="s">
        <v>104</v>
      </c>
      <c r="C27" s="421">
        <v>87</v>
      </c>
      <c r="D27" s="353">
        <v>27</v>
      </c>
      <c r="E27" s="195">
        <v>16</v>
      </c>
      <c r="F27" s="195">
        <v>31</v>
      </c>
      <c r="G27" s="195">
        <v>32</v>
      </c>
      <c r="H27" s="195">
        <v>1</v>
      </c>
      <c r="I27" s="195">
        <v>10</v>
      </c>
      <c r="J27" s="348">
        <v>27</v>
      </c>
      <c r="K27" s="355">
        <v>144</v>
      </c>
      <c r="M27" s="200"/>
    </row>
    <row r="28" spans="1:13" s="184" customFormat="1" x14ac:dyDescent="0.25">
      <c r="A28" s="691"/>
      <c r="B28" s="350" t="s">
        <v>105</v>
      </c>
      <c r="C28" s="421">
        <v>83</v>
      </c>
      <c r="D28" s="353">
        <v>27</v>
      </c>
      <c r="E28" s="195">
        <v>1</v>
      </c>
      <c r="F28" s="195">
        <v>19</v>
      </c>
      <c r="G28" s="195">
        <v>33</v>
      </c>
      <c r="H28" s="195">
        <v>2</v>
      </c>
      <c r="I28" s="195">
        <v>13</v>
      </c>
      <c r="J28" s="348">
        <v>18</v>
      </c>
      <c r="K28" s="355">
        <v>113</v>
      </c>
      <c r="M28" s="200"/>
    </row>
    <row r="29" spans="1:13" x14ac:dyDescent="0.25">
      <c r="A29" s="297"/>
      <c r="B29" s="350" t="s">
        <v>106</v>
      </c>
      <c r="C29" s="421">
        <v>71</v>
      </c>
      <c r="D29" s="353">
        <v>25</v>
      </c>
      <c r="E29" s="195">
        <v>2</v>
      </c>
      <c r="F29" s="195">
        <v>16</v>
      </c>
      <c r="G29" s="195">
        <v>31</v>
      </c>
      <c r="H29" s="195">
        <v>0</v>
      </c>
      <c r="I29" s="195">
        <v>15</v>
      </c>
      <c r="J29" s="348">
        <v>21</v>
      </c>
      <c r="K29" s="355">
        <v>110</v>
      </c>
      <c r="M29" s="200"/>
    </row>
    <row r="30" spans="1:13" x14ac:dyDescent="0.25">
      <c r="A30" s="297"/>
      <c r="B30" s="350" t="s">
        <v>107</v>
      </c>
      <c r="C30" s="421">
        <v>104</v>
      </c>
      <c r="D30" s="353">
        <v>21</v>
      </c>
      <c r="E30" s="195">
        <v>4</v>
      </c>
      <c r="F30" s="195">
        <v>13</v>
      </c>
      <c r="G30" s="195">
        <v>39</v>
      </c>
      <c r="H30" s="195">
        <v>4</v>
      </c>
      <c r="I30" s="195">
        <v>7</v>
      </c>
      <c r="J30" s="348">
        <v>18</v>
      </c>
      <c r="K30" s="355">
        <v>106</v>
      </c>
      <c r="M30" s="200"/>
    </row>
    <row r="31" spans="1:13" ht="14.4" thickBot="1" x14ac:dyDescent="0.3">
      <c r="A31" s="492"/>
      <c r="B31" s="493" t="s">
        <v>108</v>
      </c>
      <c r="C31" s="715">
        <v>75</v>
      </c>
      <c r="D31" s="442">
        <v>15</v>
      </c>
      <c r="E31" s="357">
        <v>5</v>
      </c>
      <c r="F31" s="357">
        <v>23</v>
      </c>
      <c r="G31" s="357">
        <v>41</v>
      </c>
      <c r="H31" s="357">
        <v>0</v>
      </c>
      <c r="I31" s="357">
        <v>16</v>
      </c>
      <c r="J31" s="494">
        <v>17</v>
      </c>
      <c r="K31" s="356">
        <v>117</v>
      </c>
      <c r="M31" s="200"/>
    </row>
    <row r="32" spans="1:13" x14ac:dyDescent="0.25">
      <c r="A32" s="297"/>
      <c r="B32" s="350" t="s">
        <v>109</v>
      </c>
      <c r="C32" s="421">
        <v>81</v>
      </c>
      <c r="D32" s="353">
        <v>15</v>
      </c>
      <c r="E32" s="195">
        <v>7</v>
      </c>
      <c r="F32" s="195">
        <v>10</v>
      </c>
      <c r="G32" s="195">
        <v>40</v>
      </c>
      <c r="H32" s="195">
        <v>7</v>
      </c>
      <c r="I32" s="195">
        <v>8</v>
      </c>
      <c r="J32" s="348">
        <v>21</v>
      </c>
      <c r="K32" s="355">
        <v>108</v>
      </c>
      <c r="M32" s="200"/>
    </row>
    <row r="33" spans="1:13" ht="14.4" thickBot="1" x14ac:dyDescent="0.3">
      <c r="A33" s="492"/>
      <c r="B33" s="493" t="s">
        <v>110</v>
      </c>
      <c r="C33" s="715">
        <v>145</v>
      </c>
      <c r="D33" s="442">
        <v>44</v>
      </c>
      <c r="E33" s="357">
        <v>5</v>
      </c>
      <c r="F33" s="357">
        <v>13</v>
      </c>
      <c r="G33" s="357">
        <v>72</v>
      </c>
      <c r="H33" s="357">
        <v>1</v>
      </c>
      <c r="I33" s="357">
        <v>22</v>
      </c>
      <c r="J33" s="494">
        <v>24</v>
      </c>
      <c r="K33" s="356">
        <v>181</v>
      </c>
      <c r="M33" s="200"/>
    </row>
    <row r="34" spans="1:13" x14ac:dyDescent="0.25">
      <c r="A34" s="154" t="s">
        <v>158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8D1D-5CAD-40CB-A363-6C59D8335BB6}">
  <sheetPr>
    <tabColor rgb="FFFF0000"/>
  </sheetPr>
  <dimension ref="A1:J25"/>
  <sheetViews>
    <sheetView showGridLines="0" topLeftCell="A4" workbookViewId="0">
      <selection activeCell="M9" sqref="M9"/>
    </sheetView>
  </sheetViews>
  <sheetFormatPr baseColWidth="10" defaultRowHeight="13.2" x14ac:dyDescent="0.25"/>
  <cols>
    <col min="2" max="2" width="26.21875" customWidth="1"/>
  </cols>
  <sheetData>
    <row r="1" spans="1:10" ht="13.8" x14ac:dyDescent="0.25">
      <c r="A1" s="1037" t="s">
        <v>100</v>
      </c>
      <c r="B1" s="1037"/>
      <c r="C1" s="1038"/>
      <c r="D1" s="1038"/>
      <c r="E1" s="1038"/>
      <c r="F1" s="1038"/>
      <c r="G1" s="1038"/>
      <c r="H1" s="1038"/>
      <c r="I1" s="1038"/>
      <c r="J1" s="1038"/>
    </row>
    <row r="2" spans="1:10" ht="13.8" x14ac:dyDescent="0.25">
      <c r="A2" s="1039" t="s">
        <v>0</v>
      </c>
      <c r="B2" s="1038"/>
      <c r="C2" s="1038"/>
      <c r="D2" s="1038"/>
      <c r="E2" s="1038"/>
      <c r="F2" s="1038"/>
      <c r="G2" s="1038"/>
      <c r="H2" s="1038"/>
      <c r="I2" s="1038"/>
      <c r="J2" s="1038"/>
    </row>
    <row r="3" spans="1:10" ht="13.8" x14ac:dyDescent="0.25">
      <c r="A3" s="1039"/>
      <c r="B3" s="1038"/>
      <c r="C3" s="1038"/>
      <c r="D3" s="1038"/>
      <c r="E3" s="1038"/>
      <c r="F3" s="1038"/>
      <c r="G3" s="1038"/>
      <c r="H3" s="1038"/>
      <c r="I3" s="1038"/>
      <c r="J3" s="1038"/>
    </row>
    <row r="4" spans="1:10" ht="13.8" x14ac:dyDescent="0.25">
      <c r="A4" s="1039" t="str">
        <f>A7</f>
        <v>Tabell 3-2-G  - Søknader og avslag på avlastningsplass i institusjon</v>
      </c>
      <c r="B4" s="1038"/>
      <c r="C4" s="1038"/>
      <c r="D4" s="1038"/>
      <c r="E4" s="1038"/>
      <c r="F4" s="1038"/>
      <c r="G4" s="1038"/>
      <c r="H4" s="1038"/>
      <c r="I4" s="1038"/>
      <c r="J4" s="1038"/>
    </row>
    <row r="5" spans="1:10" ht="13.8" x14ac:dyDescent="0.25">
      <c r="A5" s="1040">
        <f>A40</f>
        <v>0</v>
      </c>
      <c r="B5" s="1038"/>
      <c r="C5" s="1038"/>
      <c r="D5" s="1038"/>
      <c r="E5" s="1038"/>
      <c r="F5" s="1038"/>
      <c r="G5" s="1038"/>
      <c r="H5" s="1038"/>
      <c r="I5" s="1038"/>
      <c r="J5" s="1038"/>
    </row>
    <row r="6" spans="1:10" ht="13.8" x14ac:dyDescent="0.25">
      <c r="A6" s="1041"/>
      <c r="B6" s="1038"/>
      <c r="C6" s="1038"/>
      <c r="D6" s="1038"/>
      <c r="E6" s="1038"/>
      <c r="F6" s="1038"/>
      <c r="G6" s="1038"/>
      <c r="H6" s="1038"/>
      <c r="I6" s="1038"/>
      <c r="J6" s="1038"/>
    </row>
    <row r="7" spans="1:10" ht="14.4" thickBot="1" x14ac:dyDescent="0.3">
      <c r="A7" s="1042" t="s">
        <v>617</v>
      </c>
      <c r="B7" s="1040"/>
      <c r="C7" s="1040"/>
      <c r="D7" s="1040"/>
      <c r="E7" s="1040"/>
      <c r="F7" s="1040"/>
      <c r="G7" s="1040"/>
      <c r="H7" s="1040"/>
      <c r="I7" s="1040"/>
      <c r="J7" s="1040"/>
    </row>
    <row r="8" spans="1:10" ht="14.4" thickBot="1" x14ac:dyDescent="0.3">
      <c r="A8" s="1544"/>
      <c r="B8" s="1662" t="s">
        <v>622</v>
      </c>
      <c r="C8" s="1662"/>
      <c r="D8" s="1662"/>
      <c r="E8" s="1662"/>
      <c r="F8" s="1662"/>
      <c r="G8" s="1662"/>
      <c r="H8" s="1662"/>
      <c r="I8" s="1662"/>
      <c r="J8" s="1663"/>
    </row>
    <row r="9" spans="1:10" ht="93" thickBot="1" x14ac:dyDescent="0.3">
      <c r="A9" s="1545" t="s">
        <v>51</v>
      </c>
      <c r="B9" s="1546" t="s">
        <v>5</v>
      </c>
      <c r="C9" s="1142" t="s">
        <v>618</v>
      </c>
      <c r="D9" s="1142" t="s">
        <v>619</v>
      </c>
      <c r="E9" s="1142" t="s">
        <v>620</v>
      </c>
      <c r="F9" s="1142" t="s">
        <v>118</v>
      </c>
      <c r="G9" s="1142" t="s">
        <v>119</v>
      </c>
      <c r="H9" s="1142" t="s">
        <v>621</v>
      </c>
      <c r="I9" s="1142" t="s">
        <v>121</v>
      </c>
      <c r="J9" s="1547" t="s">
        <v>122</v>
      </c>
    </row>
    <row r="10" spans="1:10" ht="13.8" x14ac:dyDescent="0.25">
      <c r="A10" s="1068">
        <v>1</v>
      </c>
      <c r="B10" s="1069" t="s">
        <v>11</v>
      </c>
      <c r="C10" s="87">
        <v>8</v>
      </c>
      <c r="D10" s="844">
        <v>28</v>
      </c>
      <c r="E10" s="844">
        <v>26</v>
      </c>
      <c r="F10" s="844">
        <v>1</v>
      </c>
      <c r="G10" s="844">
        <v>4</v>
      </c>
      <c r="H10" s="844">
        <v>2</v>
      </c>
      <c r="I10" s="479">
        <v>3</v>
      </c>
      <c r="J10" s="1548">
        <f t="shared" ref="J10:J25" si="0">E10/(E10+H10)</f>
        <v>0.9285714285714286</v>
      </c>
    </row>
    <row r="11" spans="1:10" ht="13.8" x14ac:dyDescent="0.25">
      <c r="A11" s="1064">
        <v>2</v>
      </c>
      <c r="B11" s="1065" t="s">
        <v>12</v>
      </c>
      <c r="C11" s="88">
        <v>1</v>
      </c>
      <c r="D11" s="846">
        <v>20</v>
      </c>
      <c r="E11" s="846">
        <v>16</v>
      </c>
      <c r="F11" s="846">
        <v>0</v>
      </c>
      <c r="G11" s="846">
        <v>3</v>
      </c>
      <c r="H11" s="846">
        <v>1</v>
      </c>
      <c r="I11" s="480">
        <v>1</v>
      </c>
      <c r="J11" s="1549">
        <f t="shared" si="0"/>
        <v>0.94117647058823528</v>
      </c>
    </row>
    <row r="12" spans="1:10" ht="13.8" x14ac:dyDescent="0.25">
      <c r="A12" s="1064">
        <v>3</v>
      </c>
      <c r="B12" s="1065" t="s">
        <v>14</v>
      </c>
      <c r="C12" s="88">
        <v>1</v>
      </c>
      <c r="D12" s="846">
        <v>18</v>
      </c>
      <c r="E12" s="846">
        <v>15</v>
      </c>
      <c r="F12" s="846">
        <v>0</v>
      </c>
      <c r="G12" s="846">
        <v>0</v>
      </c>
      <c r="H12" s="846">
        <v>1</v>
      </c>
      <c r="I12" s="480">
        <v>3</v>
      </c>
      <c r="J12" s="1549">
        <f t="shared" si="0"/>
        <v>0.9375</v>
      </c>
    </row>
    <row r="13" spans="1:10" ht="13.8" x14ac:dyDescent="0.25">
      <c r="A13" s="1064">
        <v>4</v>
      </c>
      <c r="B13" s="1065" t="s">
        <v>15</v>
      </c>
      <c r="C13" s="88">
        <v>0</v>
      </c>
      <c r="D13" s="846">
        <v>18</v>
      </c>
      <c r="E13" s="846">
        <v>15</v>
      </c>
      <c r="F13" s="846">
        <v>0</v>
      </c>
      <c r="G13" s="846">
        <v>1</v>
      </c>
      <c r="H13" s="846">
        <v>0</v>
      </c>
      <c r="I13" s="480">
        <v>2</v>
      </c>
      <c r="J13" s="1549">
        <f t="shared" si="0"/>
        <v>1</v>
      </c>
    </row>
    <row r="14" spans="1:10" ht="13.8" x14ac:dyDescent="0.25">
      <c r="A14" s="1064">
        <v>5</v>
      </c>
      <c r="B14" s="1065" t="s">
        <v>16</v>
      </c>
      <c r="C14" s="88">
        <v>10</v>
      </c>
      <c r="D14" s="846">
        <v>60</v>
      </c>
      <c r="E14" s="846">
        <v>46</v>
      </c>
      <c r="F14" s="846">
        <v>1</v>
      </c>
      <c r="G14" s="846">
        <v>9</v>
      </c>
      <c r="H14" s="846">
        <v>4</v>
      </c>
      <c r="I14" s="480">
        <v>10</v>
      </c>
      <c r="J14" s="1549">
        <f t="shared" si="0"/>
        <v>0.92</v>
      </c>
    </row>
    <row r="15" spans="1:10" ht="13.8" x14ac:dyDescent="0.25">
      <c r="A15" s="1068">
        <v>6</v>
      </c>
      <c r="B15" s="1069" t="s">
        <v>17</v>
      </c>
      <c r="C15" s="88">
        <v>10</v>
      </c>
      <c r="D15" s="846">
        <v>87</v>
      </c>
      <c r="E15" s="846">
        <v>86</v>
      </c>
      <c r="F15" s="846">
        <v>2</v>
      </c>
      <c r="G15" s="846">
        <v>4</v>
      </c>
      <c r="H15" s="846">
        <v>2</v>
      </c>
      <c r="I15" s="480">
        <v>3</v>
      </c>
      <c r="J15" s="1549">
        <f t="shared" si="0"/>
        <v>0.97727272727272729</v>
      </c>
    </row>
    <row r="16" spans="1:10" ht="13.8" x14ac:dyDescent="0.25">
      <c r="A16" s="1068">
        <v>7</v>
      </c>
      <c r="B16" s="1069" t="s">
        <v>18</v>
      </c>
      <c r="C16" s="88">
        <v>9</v>
      </c>
      <c r="D16" s="846">
        <v>61</v>
      </c>
      <c r="E16" s="846">
        <v>55</v>
      </c>
      <c r="F16" s="846">
        <v>1</v>
      </c>
      <c r="G16" s="846">
        <v>5</v>
      </c>
      <c r="H16" s="846">
        <v>1</v>
      </c>
      <c r="I16" s="480">
        <v>8</v>
      </c>
      <c r="J16" s="1549">
        <f t="shared" si="0"/>
        <v>0.9821428571428571</v>
      </c>
    </row>
    <row r="17" spans="1:10" ht="13.8" x14ac:dyDescent="0.25">
      <c r="A17" s="1064">
        <v>8</v>
      </c>
      <c r="B17" s="1065" t="s">
        <v>19</v>
      </c>
      <c r="C17" s="88">
        <v>2</v>
      </c>
      <c r="D17" s="846">
        <v>15</v>
      </c>
      <c r="E17" s="846">
        <v>10</v>
      </c>
      <c r="F17" s="846">
        <v>1</v>
      </c>
      <c r="G17" s="846">
        <v>3</v>
      </c>
      <c r="H17" s="846">
        <v>1</v>
      </c>
      <c r="I17" s="480">
        <v>2</v>
      </c>
      <c r="J17" s="1549">
        <f t="shared" si="0"/>
        <v>0.90909090909090906</v>
      </c>
    </row>
    <row r="18" spans="1:10" ht="13.8" x14ac:dyDescent="0.25">
      <c r="A18" s="1064">
        <v>9</v>
      </c>
      <c r="B18" s="1065" t="s">
        <v>20</v>
      </c>
      <c r="C18" s="88">
        <v>2</v>
      </c>
      <c r="D18" s="846">
        <v>17</v>
      </c>
      <c r="E18" s="846">
        <v>14</v>
      </c>
      <c r="F18" s="846">
        <v>1</v>
      </c>
      <c r="G18" s="846">
        <v>0</v>
      </c>
      <c r="H18" s="846">
        <v>1</v>
      </c>
      <c r="I18" s="480">
        <v>3</v>
      </c>
      <c r="J18" s="1549">
        <f t="shared" si="0"/>
        <v>0.93333333333333335</v>
      </c>
    </row>
    <row r="19" spans="1:10" ht="13.8" x14ac:dyDescent="0.25">
      <c r="A19" s="1064">
        <v>10</v>
      </c>
      <c r="B19" s="1065" t="s">
        <v>21</v>
      </c>
      <c r="C19" s="88">
        <v>1</v>
      </c>
      <c r="D19" s="846">
        <v>15</v>
      </c>
      <c r="E19" s="846">
        <v>11</v>
      </c>
      <c r="F19" s="846">
        <v>0</v>
      </c>
      <c r="G19" s="846">
        <v>0</v>
      </c>
      <c r="H19" s="846">
        <v>0</v>
      </c>
      <c r="I19" s="480">
        <v>5</v>
      </c>
      <c r="J19" s="1549">
        <f t="shared" si="0"/>
        <v>1</v>
      </c>
    </row>
    <row r="20" spans="1:10" ht="13.8" x14ac:dyDescent="0.25">
      <c r="A20" s="1068">
        <v>11</v>
      </c>
      <c r="B20" s="1069" t="s">
        <v>22</v>
      </c>
      <c r="C20" s="88">
        <v>4</v>
      </c>
      <c r="D20" s="846">
        <v>37</v>
      </c>
      <c r="E20" s="846">
        <v>32</v>
      </c>
      <c r="F20" s="846">
        <v>1</v>
      </c>
      <c r="G20" s="846">
        <v>2</v>
      </c>
      <c r="H20" s="846">
        <v>3</v>
      </c>
      <c r="I20" s="480">
        <v>3</v>
      </c>
      <c r="J20" s="1549">
        <f t="shared" si="0"/>
        <v>0.91428571428571426</v>
      </c>
    </row>
    <row r="21" spans="1:10" ht="13.8" x14ac:dyDescent="0.25">
      <c r="A21" s="1064">
        <v>12</v>
      </c>
      <c r="B21" s="1065" t="s">
        <v>23</v>
      </c>
      <c r="C21" s="88">
        <v>13</v>
      </c>
      <c r="D21" s="846">
        <v>74</v>
      </c>
      <c r="E21" s="846">
        <v>67</v>
      </c>
      <c r="F21" s="846">
        <v>3</v>
      </c>
      <c r="G21" s="846">
        <v>3</v>
      </c>
      <c r="H21" s="846">
        <v>3</v>
      </c>
      <c r="I21" s="480">
        <v>11</v>
      </c>
      <c r="J21" s="1549">
        <f t="shared" si="0"/>
        <v>0.95714285714285718</v>
      </c>
    </row>
    <row r="22" spans="1:10" ht="13.8" x14ac:dyDescent="0.25">
      <c r="A22" s="1064">
        <v>13</v>
      </c>
      <c r="B22" s="1065" t="s">
        <v>24</v>
      </c>
      <c r="C22" s="88">
        <v>5</v>
      </c>
      <c r="D22" s="846">
        <v>37</v>
      </c>
      <c r="E22" s="846">
        <v>33</v>
      </c>
      <c r="F22" s="846">
        <v>2</v>
      </c>
      <c r="G22" s="846">
        <v>1</v>
      </c>
      <c r="H22" s="846">
        <v>0</v>
      </c>
      <c r="I22" s="480">
        <v>6</v>
      </c>
      <c r="J22" s="1549">
        <f t="shared" si="0"/>
        <v>1</v>
      </c>
    </row>
    <row r="23" spans="1:10" ht="13.8" x14ac:dyDescent="0.25">
      <c r="A23" s="1064">
        <v>14</v>
      </c>
      <c r="B23" s="1065" t="s">
        <v>25</v>
      </c>
      <c r="C23" s="88">
        <v>0</v>
      </c>
      <c r="D23" s="846">
        <v>25</v>
      </c>
      <c r="E23" s="846">
        <v>13</v>
      </c>
      <c r="F23" s="846">
        <v>2</v>
      </c>
      <c r="G23" s="846">
        <v>0</v>
      </c>
      <c r="H23" s="846">
        <v>4</v>
      </c>
      <c r="I23" s="480">
        <v>6</v>
      </c>
      <c r="J23" s="1549">
        <f t="shared" si="0"/>
        <v>0.76470588235294112</v>
      </c>
    </row>
    <row r="24" spans="1:10" ht="14.4" thickBot="1" x14ac:dyDescent="0.3">
      <c r="A24" s="1070">
        <v>15</v>
      </c>
      <c r="B24" s="1071" t="s">
        <v>26</v>
      </c>
      <c r="C24" s="89">
        <v>5</v>
      </c>
      <c r="D24" s="848">
        <v>22</v>
      </c>
      <c r="E24" s="848">
        <v>23</v>
      </c>
      <c r="F24" s="848">
        <v>0</v>
      </c>
      <c r="G24" s="848">
        <v>1</v>
      </c>
      <c r="H24" s="848">
        <v>1</v>
      </c>
      <c r="I24" s="481">
        <v>2</v>
      </c>
      <c r="J24" s="1550">
        <f t="shared" si="0"/>
        <v>0.95833333333333337</v>
      </c>
    </row>
    <row r="25" spans="1:10" ht="14.4" thickBot="1" x14ac:dyDescent="0.3">
      <c r="A25" s="1551"/>
      <c r="B25" s="1552" t="s">
        <v>569</v>
      </c>
      <c r="C25" s="1553">
        <f>SUM(C10:C24)</f>
        <v>71</v>
      </c>
      <c r="D25" s="1553">
        <f>SUM(D10:D24)</f>
        <v>534</v>
      </c>
      <c r="E25" s="1553">
        <f>SUM(E10:E24)</f>
        <v>462</v>
      </c>
      <c r="F25" s="1553">
        <f t="shared" ref="F25:I25" si="1">SUM(F10:F24)</f>
        <v>15</v>
      </c>
      <c r="G25" s="1553">
        <f t="shared" si="1"/>
        <v>36</v>
      </c>
      <c r="H25" s="1553">
        <f t="shared" si="1"/>
        <v>24</v>
      </c>
      <c r="I25" s="1553">
        <f t="shared" si="1"/>
        <v>68</v>
      </c>
      <c r="J25" s="1554">
        <f t="shared" si="0"/>
        <v>0.95061728395061729</v>
      </c>
    </row>
  </sheetData>
  <mergeCells count="1">
    <mergeCell ref="B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8320AE-B2E2-44F2-B31B-78C0009BC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7D254-C579-4355-9629-28E4C3E502BB}">
  <ds:schemaRefs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8CD37F-FC58-4FA6-93F6-085015498F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38</vt:i4>
      </vt:variant>
      <vt:variant>
        <vt:lpstr>Navngitte områder</vt:lpstr>
      </vt:variant>
      <vt:variant>
        <vt:i4>3</vt:i4>
      </vt:variant>
    </vt:vector>
  </HeadingPairs>
  <TitlesOfParts>
    <vt:vector size="41" baseType="lpstr">
      <vt:lpstr>Tab 1-16-A Fysioterapitilbud</vt:lpstr>
      <vt:lpstr>Tab 1-16-B Psykologer i byd.</vt:lpstr>
      <vt:lpstr>Tab_3_1_B-A1-A7-Alder-beboere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3-2 G Søkn-avs avlastning i ins</vt:lpstr>
      <vt:lpstr>Tab_3-3-B_oppholdsdøgn</vt:lpstr>
      <vt:lpstr>Tab_3-3-C_opphdøgn_type_opphol</vt:lpstr>
      <vt:lpstr>Tab_3-4-Egenbet__i_inst_-HMS</vt:lpstr>
      <vt:lpstr>Tab_3_5_-_hjemmetjenester</vt:lpstr>
      <vt:lpstr>Tab_3_5B_-_Ant__vedtakstimer</vt:lpstr>
      <vt:lpstr>3-5-C Hverdrehab,avkl-m,akt.tid</vt:lpstr>
      <vt:lpstr>Tab_3_6_-_andel_mottakere_hj_tj</vt:lpstr>
      <vt:lpstr>Tab 3-7-saksb_tid-hjemmetjen</vt:lpstr>
      <vt:lpstr>Tab 3-7-B Klagebeh helsetj i hj</vt:lpstr>
      <vt:lpstr>3-7-C Klagebeh pb daglige gj.m</vt:lpstr>
      <vt:lpstr>3-7-D Klagebehandling pb oppl</vt:lpstr>
      <vt:lpstr>3-7-E Klagebehandling BPA</vt:lpstr>
      <vt:lpstr>3-7 A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 3-9-D Venteliste Omsorg +</vt:lpstr>
      <vt:lpstr>Tab_3-10-personer_med_utv_h_</vt:lpstr>
      <vt:lpstr>Tab_3-11-boforhold_for_utv_h_</vt:lpstr>
      <vt:lpstr>Tab_3-12-akt__for_psyk_utv_h_</vt:lpstr>
      <vt:lpstr>Tab_3-14-eldresentre_m_v_</vt:lpstr>
      <vt:lpstr>Tab 3-14 C Org. av seniorv.tj.</vt:lpstr>
      <vt:lpstr>Ark1</vt:lpstr>
      <vt:lpstr>kriteriebefolkning</vt:lpstr>
      <vt:lpstr>Ark2</vt:lpstr>
      <vt:lpstr>kriteriebefolkning!Utskriftsområde</vt:lpstr>
      <vt:lpstr>'Tab_3-2-D-søkn_avsl_sykehj_pl'!Utskriftsområde</vt:lpstr>
      <vt:lpstr>'Tab_3-3-C_opphdøgn_type_opphol'!Utskriftsområde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2024-05-23T10:13:34Z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2022-01-05T10:57:04Z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8baf6f09-2c52-459b-bfa7-5846562cf476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</Properties>
</file>