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elisabeth_boe_byr_oslo_kommune_no/Documents/Rapportering/Rapportering 2022/Årsstatistikk for 2022/Tabeller/Til publisering/"/>
    </mc:Choice>
  </mc:AlternateContent>
  <xr:revisionPtr revIDLastSave="0" documentId="8_{E73AAC54-5258-42FB-8C39-AB78CD451163}" xr6:coauthVersionLast="47" xr6:coauthVersionMax="47" xr10:uidLastSave="{00000000-0000-0000-0000-000000000000}"/>
  <bookViews>
    <workbookView xWindow="-120" yWindow="-120" windowWidth="29040" windowHeight="15840" tabRatio="888" xr2:uid="{00000000-000D-0000-FFFF-FFFF00000000}"/>
  </bookViews>
  <sheets>
    <sheet name="Tab 1-16-A Fysioterapitilbud" sheetId="45" r:id="rId1"/>
    <sheet name="Tab 1-16-B Psykologer i byd." sheetId="46" r:id="rId2"/>
    <sheet name="Tab_3_1_B-A1-A7-Alder-beboere" sheetId="1" r:id="rId3"/>
    <sheet name="Tab_3_2-B-saksbeh_tider" sheetId="4" r:id="rId4"/>
    <sheet name="Tab_3-2-D-søkn_avsl_sykehj_pl" sheetId="28" r:id="rId5"/>
    <sheet name="Tab_3-2-E-klager_etter_avslag" sheetId="27" r:id="rId6"/>
    <sheet name="Tab 3-2-E-1 Saksbeh.tid klager" sheetId="30" r:id="rId7"/>
    <sheet name="Tab_3-2-F-alt_tilb" sheetId="26" r:id="rId8"/>
    <sheet name="Tab_3-3-B_oppholdsdøgn" sheetId="10" r:id="rId9"/>
    <sheet name="Tab_3-3-C_opphdøgn_type_opphol" sheetId="11" r:id="rId10"/>
    <sheet name="Tab_3-4-Egenbet__i_inst_-HMS" sheetId="31" r:id="rId11"/>
    <sheet name="Tab_3_5_-_hjemmetjenester" sheetId="13" r:id="rId12"/>
    <sheet name="3-5A-2 Pb+hj.skp+avl. og oms.l" sheetId="42" r:id="rId13"/>
    <sheet name="Tab_3_5B_-_Ant__vedtakstimer" sheetId="14" r:id="rId14"/>
    <sheet name="3-5-C Hverdrehab,avkl-m,akt.tid" sheetId="43" r:id="rId15"/>
    <sheet name="Tab_3_6_-_andel_mottakere_hj_tj" sheetId="15" r:id="rId16"/>
    <sheet name="Tab 3-7-saksb_tid-hjemmetjen" sheetId="16" r:id="rId17"/>
    <sheet name="Tab 3-7-B Klagebeh helsetj i hj" sheetId="52" r:id="rId18"/>
    <sheet name="3-7-C Klagebeh pb daglige gj.m" sheetId="51" r:id="rId19"/>
    <sheet name="3-7-D Klagebehandling pb oppl" sheetId="50" r:id="rId20"/>
    <sheet name="3-7-E Klagebehandling BPA" sheetId="49" r:id="rId21"/>
    <sheet name="3-7 A Kvalitet hj.tj" sheetId="32" r:id="rId22"/>
    <sheet name="Tab_3-8-A_dagsenter" sheetId="18" r:id="rId23"/>
    <sheet name="Tab 3-8-A-2 Dagakt.-demente" sheetId="44" r:id="rId24"/>
    <sheet name="3-8-B Trygghetsalarmer" sheetId="33" r:id="rId25"/>
    <sheet name="3-8-C Ernæringskartlegging" sheetId="48" r:id="rId26"/>
    <sheet name="Tab_3_9_-_omsorgsboliger" sheetId="19" r:id="rId27"/>
    <sheet name="Tab_3_9_B Søkn omsorg+" sheetId="37" r:id="rId28"/>
    <sheet name="Tab_3_9_C Klager omsorg+" sheetId="36" r:id="rId29"/>
    <sheet name="Tab_3-10-personer_med_utv_h_" sheetId="35" r:id="rId30"/>
    <sheet name="Tab_3-11-boforhold_for_utv_h_" sheetId="34" r:id="rId31"/>
    <sheet name="Tab_3-12-akt__for_psyk_utv_h_" sheetId="40" r:id="rId32"/>
    <sheet name="Tab_3-14-eldresentre_m_v_" sheetId="39" r:id="rId33"/>
    <sheet name="Tab 3-14 C Org. av seniorv.tj." sheetId="54" r:id="rId34"/>
    <sheet name="Ark1" sheetId="53" r:id="rId35"/>
    <sheet name="kriteriebefolkning" sheetId="24" r:id="rId36"/>
    <sheet name="Ark2" sheetId="55" r:id="rId37"/>
  </sheets>
  <externalReferences>
    <externalReference r:id="rId38"/>
    <externalReference r:id="rId39"/>
  </externalReferences>
  <definedNames>
    <definedName name="tall1">'[1]MAL2T-2003B_XLS'!$G$7:$G$731</definedName>
    <definedName name="_xlnm.Print_Area" localSheetId="12">'3-5A-2 Pb+hj.skp+avl. og oms.l'!$A$1:$L$27</definedName>
    <definedName name="_xlnm.Print_Area" localSheetId="35">kriteriebefolkning!$A$1:$U$22</definedName>
    <definedName name="_xlnm.Print_Area" localSheetId="4">'Tab_3-2-D-søkn_avsl_sykehj_pl'!$A$7:$R$65</definedName>
    <definedName name="_xlnm.Print_Area" localSheetId="9">'Tab_3-3-C_opphdøgn_type_opphol'!$A$1:$P$155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49" l="1"/>
  <c r="M26" i="49" s="1"/>
  <c r="L26" i="51"/>
  <c r="M26" i="51" s="1"/>
  <c r="S34" i="55"/>
  <c r="R34" i="55"/>
  <c r="Q34" i="55"/>
  <c r="P34" i="55"/>
  <c r="O34" i="55"/>
  <c r="N34" i="55"/>
  <c r="M34" i="55"/>
  <c r="L34" i="55"/>
  <c r="K34" i="55"/>
  <c r="J34" i="55"/>
  <c r="I34" i="55"/>
  <c r="H34" i="55"/>
  <c r="G34" i="55"/>
  <c r="F34" i="55"/>
  <c r="E34" i="55"/>
  <c r="D34" i="55"/>
  <c r="C34" i="55"/>
  <c r="S33" i="55"/>
  <c r="R33" i="55"/>
  <c r="Q33" i="55"/>
  <c r="P33" i="55"/>
  <c r="O33" i="55"/>
  <c r="N33" i="55"/>
  <c r="M33" i="55"/>
  <c r="L33" i="55"/>
  <c r="K33" i="55"/>
  <c r="J33" i="55"/>
  <c r="I33" i="55"/>
  <c r="H33" i="55"/>
  <c r="G33" i="55"/>
  <c r="F33" i="55"/>
  <c r="E33" i="55"/>
  <c r="D33" i="55"/>
  <c r="C33" i="55"/>
  <c r="S32" i="55"/>
  <c r="R32" i="55"/>
  <c r="Q32" i="55"/>
  <c r="P32" i="55"/>
  <c r="O32" i="55"/>
  <c r="N32" i="55"/>
  <c r="M32" i="55"/>
  <c r="L32" i="55"/>
  <c r="K32" i="55"/>
  <c r="J32" i="55"/>
  <c r="I32" i="55"/>
  <c r="H32" i="55"/>
  <c r="G32" i="55"/>
  <c r="F32" i="55"/>
  <c r="E32" i="55"/>
  <c r="D32" i="55"/>
  <c r="C32" i="55"/>
  <c r="S31" i="55"/>
  <c r="R31" i="55"/>
  <c r="Q31" i="55"/>
  <c r="P31" i="55"/>
  <c r="O31" i="55"/>
  <c r="N31" i="55"/>
  <c r="M31" i="55"/>
  <c r="L31" i="55"/>
  <c r="K31" i="55"/>
  <c r="J31" i="55"/>
  <c r="I31" i="55"/>
  <c r="H31" i="55"/>
  <c r="G31" i="55"/>
  <c r="F31" i="55"/>
  <c r="E31" i="55"/>
  <c r="D31" i="55"/>
  <c r="C31" i="55"/>
  <c r="S30" i="55"/>
  <c r="R30" i="55"/>
  <c r="Q30" i="55"/>
  <c r="P30" i="55"/>
  <c r="O30" i="55"/>
  <c r="N30" i="55"/>
  <c r="M30" i="55"/>
  <c r="L30" i="55"/>
  <c r="K30" i="55"/>
  <c r="J30" i="55"/>
  <c r="I30" i="55"/>
  <c r="H30" i="55"/>
  <c r="G30" i="55"/>
  <c r="F30" i="55"/>
  <c r="E30" i="55"/>
  <c r="D30" i="55"/>
  <c r="C30" i="55"/>
  <c r="S29" i="55"/>
  <c r="R29" i="55"/>
  <c r="Q29" i="55"/>
  <c r="P29" i="55"/>
  <c r="O29" i="55"/>
  <c r="N29" i="55"/>
  <c r="M29" i="55"/>
  <c r="L29" i="55"/>
  <c r="K29" i="55"/>
  <c r="J29" i="55"/>
  <c r="I29" i="55"/>
  <c r="H29" i="55"/>
  <c r="G29" i="55"/>
  <c r="F29" i="55"/>
  <c r="E29" i="55"/>
  <c r="D29" i="55"/>
  <c r="C29" i="55"/>
  <c r="S26" i="55"/>
  <c r="R26" i="55"/>
  <c r="Q26" i="55"/>
  <c r="P26" i="55"/>
  <c r="O26" i="55"/>
  <c r="N26" i="55"/>
  <c r="M26" i="55"/>
  <c r="L26" i="55"/>
  <c r="K26" i="55"/>
  <c r="J26" i="55"/>
  <c r="I26" i="55"/>
  <c r="H26" i="55"/>
  <c r="G26" i="55"/>
  <c r="F26" i="55"/>
  <c r="E26" i="55"/>
  <c r="D26" i="55"/>
  <c r="C26" i="55"/>
  <c r="B23" i="55"/>
  <c r="S20" i="55"/>
  <c r="R20" i="55"/>
  <c r="Q20" i="55"/>
  <c r="P20" i="55"/>
  <c r="O20" i="55"/>
  <c r="N20" i="55"/>
  <c r="M20" i="55"/>
  <c r="L20" i="55"/>
  <c r="K20" i="55"/>
  <c r="J20" i="55"/>
  <c r="I20" i="55"/>
  <c r="H20" i="55"/>
  <c r="G20" i="55"/>
  <c r="F20" i="55"/>
  <c r="E20" i="55"/>
  <c r="D20" i="55"/>
  <c r="C20" i="55"/>
  <c r="AF19" i="55"/>
  <c r="AE19" i="55"/>
  <c r="AD19" i="55"/>
  <c r="AA19" i="55"/>
  <c r="S19" i="55"/>
  <c r="R19" i="55"/>
  <c r="Q19" i="55"/>
  <c r="P19" i="55"/>
  <c r="O19" i="55"/>
  <c r="N19" i="55"/>
  <c r="M19" i="55"/>
  <c r="L19" i="55"/>
  <c r="K19" i="55"/>
  <c r="J19" i="55"/>
  <c r="I19" i="55"/>
  <c r="H19" i="55"/>
  <c r="G19" i="55"/>
  <c r="F19" i="55"/>
  <c r="E19" i="55"/>
  <c r="D19" i="55"/>
  <c r="C19" i="55"/>
  <c r="AF18" i="55"/>
  <c r="AE18" i="55"/>
  <c r="AD18" i="55"/>
  <c r="AA18" i="55"/>
  <c r="S18" i="55"/>
  <c r="R18" i="55"/>
  <c r="Q18" i="55"/>
  <c r="P18" i="55"/>
  <c r="O18" i="55"/>
  <c r="N18" i="55"/>
  <c r="M18" i="55"/>
  <c r="L18" i="55"/>
  <c r="K18" i="55"/>
  <c r="J18" i="55"/>
  <c r="I18" i="55"/>
  <c r="H18" i="55"/>
  <c r="G18" i="55"/>
  <c r="F18" i="55"/>
  <c r="E18" i="55"/>
  <c r="D18" i="55"/>
  <c r="C18" i="55"/>
  <c r="AF17" i="55"/>
  <c r="AE17" i="55"/>
  <c r="AD17" i="55"/>
  <c r="AA17" i="55"/>
  <c r="S17" i="55"/>
  <c r="R17" i="55"/>
  <c r="Q17" i="55"/>
  <c r="P17" i="55"/>
  <c r="O17" i="55"/>
  <c r="N17" i="55"/>
  <c r="M17" i="55"/>
  <c r="L17" i="55"/>
  <c r="K17" i="55"/>
  <c r="J17" i="55"/>
  <c r="I17" i="55"/>
  <c r="H17" i="55"/>
  <c r="G17" i="55"/>
  <c r="F17" i="55"/>
  <c r="E17" i="55"/>
  <c r="D17" i="55"/>
  <c r="C17" i="55"/>
  <c r="AF16" i="55"/>
  <c r="AE16" i="55"/>
  <c r="AD16" i="55"/>
  <c r="AA16" i="55"/>
  <c r="S16" i="55"/>
  <c r="R16" i="55"/>
  <c r="Q16" i="55"/>
  <c r="P16" i="55"/>
  <c r="O16" i="55"/>
  <c r="N16" i="55"/>
  <c r="M16" i="55"/>
  <c r="L16" i="55"/>
  <c r="K16" i="55"/>
  <c r="J16" i="55"/>
  <c r="I16" i="55"/>
  <c r="H16" i="55"/>
  <c r="G16" i="55"/>
  <c r="F16" i="55"/>
  <c r="E16" i="55"/>
  <c r="D16" i="55"/>
  <c r="C16" i="55"/>
  <c r="AF15" i="55"/>
  <c r="AE15" i="55"/>
  <c r="AD15" i="55"/>
  <c r="AA15" i="55"/>
  <c r="S15" i="55"/>
  <c r="R15" i="55"/>
  <c r="Q15" i="55"/>
  <c r="P15" i="55"/>
  <c r="O15" i="55"/>
  <c r="N15" i="55"/>
  <c r="M15" i="55"/>
  <c r="L15" i="55"/>
  <c r="K15" i="55"/>
  <c r="J15" i="55"/>
  <c r="I15" i="55"/>
  <c r="H15" i="55"/>
  <c r="G15" i="55"/>
  <c r="F15" i="55"/>
  <c r="E15" i="55"/>
  <c r="D15" i="55"/>
  <c r="C15" i="55"/>
  <c r="AF14" i="55"/>
  <c r="AE14" i="55"/>
  <c r="AD14" i="55"/>
  <c r="AA14" i="55"/>
  <c r="S14" i="55"/>
  <c r="R14" i="55"/>
  <c r="Q14" i="55"/>
  <c r="P14" i="55"/>
  <c r="O14" i="55"/>
  <c r="N14" i="55"/>
  <c r="M14" i="55"/>
  <c r="L14" i="55"/>
  <c r="K14" i="55"/>
  <c r="J14" i="55"/>
  <c r="I14" i="55"/>
  <c r="H14" i="55"/>
  <c r="G14" i="55"/>
  <c r="F14" i="55"/>
  <c r="E14" i="55"/>
  <c r="D14" i="55"/>
  <c r="C14" i="55"/>
  <c r="AF13" i="55"/>
  <c r="AE13" i="55"/>
  <c r="AD13" i="55"/>
  <c r="AA13" i="55"/>
  <c r="S13" i="55"/>
  <c r="R13" i="55"/>
  <c r="Q13" i="55"/>
  <c r="P13" i="55"/>
  <c r="O13" i="55"/>
  <c r="N13" i="55"/>
  <c r="M13" i="55"/>
  <c r="L13" i="55"/>
  <c r="K13" i="55"/>
  <c r="J13" i="55"/>
  <c r="I13" i="55"/>
  <c r="H13" i="55"/>
  <c r="G13" i="55"/>
  <c r="F13" i="55"/>
  <c r="E13" i="55"/>
  <c r="D13" i="55"/>
  <c r="C13" i="55"/>
  <c r="AF12" i="55"/>
  <c r="AE12" i="55"/>
  <c r="AD12" i="55"/>
  <c r="AA12" i="55"/>
  <c r="S12" i="55"/>
  <c r="R12" i="55"/>
  <c r="Q12" i="55"/>
  <c r="P12" i="55"/>
  <c r="O12" i="55"/>
  <c r="N12" i="55"/>
  <c r="M12" i="55"/>
  <c r="L12" i="55"/>
  <c r="K12" i="55"/>
  <c r="J12" i="55"/>
  <c r="I12" i="55"/>
  <c r="H12" i="55"/>
  <c r="G12" i="55"/>
  <c r="F12" i="55"/>
  <c r="E12" i="55"/>
  <c r="D12" i="55"/>
  <c r="C12" i="55"/>
  <c r="AF11" i="55"/>
  <c r="AE11" i="55"/>
  <c r="AD11" i="55"/>
  <c r="AA11" i="55"/>
  <c r="S11" i="55"/>
  <c r="R11" i="55"/>
  <c r="Q11" i="55"/>
  <c r="P11" i="55"/>
  <c r="O11" i="55"/>
  <c r="N11" i="55"/>
  <c r="M11" i="55"/>
  <c r="L11" i="55"/>
  <c r="K11" i="55"/>
  <c r="J11" i="55"/>
  <c r="I11" i="55"/>
  <c r="H11" i="55"/>
  <c r="G11" i="55"/>
  <c r="F11" i="55"/>
  <c r="E11" i="55"/>
  <c r="D11" i="55"/>
  <c r="C11" i="55"/>
  <c r="AF10" i="55"/>
  <c r="AE10" i="55"/>
  <c r="AD10" i="55"/>
  <c r="AA10" i="55"/>
  <c r="S10" i="55"/>
  <c r="R10" i="55"/>
  <c r="Q10" i="55"/>
  <c r="P10" i="55"/>
  <c r="O10" i="55"/>
  <c r="N10" i="55"/>
  <c r="M10" i="55"/>
  <c r="L10" i="55"/>
  <c r="K10" i="55"/>
  <c r="J10" i="55"/>
  <c r="I10" i="55"/>
  <c r="H10" i="55"/>
  <c r="G10" i="55"/>
  <c r="F10" i="55"/>
  <c r="E10" i="55"/>
  <c r="D10" i="55"/>
  <c r="C10" i="55"/>
  <c r="AF9" i="55"/>
  <c r="AE9" i="55"/>
  <c r="AD9" i="55"/>
  <c r="AA9" i="55"/>
  <c r="S9" i="55"/>
  <c r="R9" i="55"/>
  <c r="Q9" i="55"/>
  <c r="P9" i="55"/>
  <c r="O9" i="55"/>
  <c r="N9" i="55"/>
  <c r="M9" i="55"/>
  <c r="L9" i="55"/>
  <c r="K9" i="55"/>
  <c r="J9" i="55"/>
  <c r="I9" i="55"/>
  <c r="H9" i="55"/>
  <c r="G9" i="55"/>
  <c r="F9" i="55"/>
  <c r="E9" i="55"/>
  <c r="D9" i="55"/>
  <c r="C9" i="55"/>
  <c r="AF8" i="55"/>
  <c r="AE8" i="55"/>
  <c r="AD8" i="55"/>
  <c r="AA8" i="55"/>
  <c r="S8" i="55"/>
  <c r="R8" i="55"/>
  <c r="Q8" i="55"/>
  <c r="P8" i="55"/>
  <c r="O8" i="55"/>
  <c r="N8" i="55"/>
  <c r="M8" i="55"/>
  <c r="L8" i="55"/>
  <c r="K8" i="55"/>
  <c r="J8" i="55"/>
  <c r="I8" i="55"/>
  <c r="H8" i="55"/>
  <c r="G8" i="55"/>
  <c r="F8" i="55"/>
  <c r="E8" i="55"/>
  <c r="D8" i="55"/>
  <c r="C8" i="55"/>
  <c r="AF7" i="55"/>
  <c r="AE7" i="55"/>
  <c r="AD7" i="55"/>
  <c r="AA7" i="55"/>
  <c r="S7" i="55"/>
  <c r="R7" i="55"/>
  <c r="Q7" i="55"/>
  <c r="P7" i="55"/>
  <c r="O7" i="55"/>
  <c r="N7" i="55"/>
  <c r="M7" i="55"/>
  <c r="L7" i="55"/>
  <c r="K7" i="55"/>
  <c r="J7" i="55"/>
  <c r="I7" i="55"/>
  <c r="H7" i="55"/>
  <c r="G7" i="55"/>
  <c r="F7" i="55"/>
  <c r="E7" i="55"/>
  <c r="D7" i="55"/>
  <c r="C7" i="55"/>
  <c r="AF6" i="55"/>
  <c r="AE6" i="55"/>
  <c r="AD6" i="55"/>
  <c r="AA6" i="55"/>
  <c r="S6" i="55"/>
  <c r="R6" i="55"/>
  <c r="Q6" i="55"/>
  <c r="P6" i="55"/>
  <c r="O6" i="55"/>
  <c r="N6" i="55"/>
  <c r="M6" i="55"/>
  <c r="L6" i="55"/>
  <c r="K6" i="55"/>
  <c r="J6" i="55"/>
  <c r="I6" i="55"/>
  <c r="H6" i="55"/>
  <c r="G6" i="55"/>
  <c r="F6" i="55"/>
  <c r="E6" i="55"/>
  <c r="D6" i="55"/>
  <c r="C6" i="55"/>
  <c r="AF5" i="55"/>
  <c r="AF4" i="55" s="1"/>
  <c r="AE5" i="55"/>
  <c r="AD5" i="55"/>
  <c r="AA5" i="55"/>
  <c r="S5" i="55"/>
  <c r="R5" i="55"/>
  <c r="Q5" i="55"/>
  <c r="P5" i="55"/>
  <c r="O5" i="55"/>
  <c r="N5" i="55"/>
  <c r="M5" i="55"/>
  <c r="L5" i="55"/>
  <c r="K5" i="55"/>
  <c r="J5" i="55"/>
  <c r="I5" i="55"/>
  <c r="H5" i="55"/>
  <c r="G5" i="55"/>
  <c r="F5" i="55"/>
  <c r="E5" i="55"/>
  <c r="D5" i="55"/>
  <c r="C5" i="55"/>
  <c r="AE4" i="55"/>
  <c r="AD4" i="55"/>
  <c r="Z4" i="55"/>
  <c r="Y4" i="55"/>
  <c r="X4" i="55"/>
  <c r="W4" i="55"/>
  <c r="V4" i="55"/>
  <c r="U4" i="55"/>
  <c r="AA4" i="55" s="1"/>
  <c r="S13" i="43"/>
  <c r="T9" i="43"/>
  <c r="U9" i="43"/>
  <c r="T10" i="43"/>
  <c r="U10" i="43"/>
  <c r="T11" i="43"/>
  <c r="U11" i="43"/>
  <c r="T12" i="43"/>
  <c r="U12" i="43"/>
  <c r="T13" i="43"/>
  <c r="U13" i="43"/>
  <c r="T14" i="43"/>
  <c r="U14" i="43"/>
  <c r="T15" i="43"/>
  <c r="U15" i="43"/>
  <c r="T16" i="43"/>
  <c r="U16" i="43"/>
  <c r="T17" i="43"/>
  <c r="U17" i="43"/>
  <c r="T18" i="43"/>
  <c r="U18" i="43"/>
  <c r="T19" i="43"/>
  <c r="U19" i="43"/>
  <c r="T20" i="43"/>
  <c r="U20" i="43"/>
  <c r="T21" i="43"/>
  <c r="U21" i="43"/>
  <c r="T22" i="43"/>
  <c r="U22" i="43"/>
  <c r="T23" i="43"/>
  <c r="U23" i="43"/>
  <c r="S10" i="43"/>
  <c r="S11" i="43"/>
  <c r="S12" i="43"/>
  <c r="S14" i="43"/>
  <c r="S15" i="43"/>
  <c r="S16" i="43"/>
  <c r="S17" i="43"/>
  <c r="S18" i="43"/>
  <c r="S19" i="43"/>
  <c r="S20" i="43"/>
  <c r="S21" i="43"/>
  <c r="S22" i="43"/>
  <c r="S23" i="43"/>
  <c r="S9" i="43"/>
  <c r="N10" i="43"/>
  <c r="N11" i="43"/>
  <c r="N12" i="43"/>
  <c r="N13" i="43"/>
  <c r="N14" i="43"/>
  <c r="N15" i="43"/>
  <c r="N16" i="43"/>
  <c r="N17" i="43"/>
  <c r="N18" i="43"/>
  <c r="N19" i="43"/>
  <c r="N20" i="43"/>
  <c r="N21" i="43"/>
  <c r="N22" i="43"/>
  <c r="N23" i="43"/>
  <c r="G13" i="43"/>
  <c r="G14" i="43"/>
  <c r="G15" i="43"/>
  <c r="G16" i="43"/>
  <c r="G17" i="43"/>
  <c r="G18" i="43"/>
  <c r="G19" i="43"/>
  <c r="G20" i="43"/>
  <c r="G21" i="43"/>
  <c r="G22" i="43"/>
  <c r="G23" i="43"/>
  <c r="F15" i="43"/>
  <c r="F16" i="43"/>
  <c r="F17" i="43"/>
  <c r="F18" i="43"/>
  <c r="F19" i="43"/>
  <c r="F20" i="43"/>
  <c r="F21" i="43"/>
  <c r="F22" i="43"/>
  <c r="F23" i="43"/>
  <c r="F14" i="43"/>
  <c r="C24" i="43"/>
  <c r="B26" i="55" l="1"/>
  <c r="S4" i="55"/>
  <c r="G4" i="55"/>
  <c r="K4" i="55"/>
  <c r="O4" i="55"/>
  <c r="B30" i="55"/>
  <c r="D4" i="55"/>
  <c r="H4" i="55"/>
  <c r="L4" i="55"/>
  <c r="P4" i="55"/>
  <c r="B8" i="55"/>
  <c r="B12" i="55"/>
  <c r="B16" i="55"/>
  <c r="E35" i="55"/>
  <c r="I35" i="55"/>
  <c r="M35" i="55"/>
  <c r="Q35" i="55"/>
  <c r="B34" i="55"/>
  <c r="B32" i="55"/>
  <c r="B5" i="55"/>
  <c r="F4" i="55"/>
  <c r="J4" i="55"/>
  <c r="N4" i="55"/>
  <c r="R4" i="55"/>
  <c r="B9" i="55"/>
  <c r="B13" i="55"/>
  <c r="B17" i="55"/>
  <c r="D35" i="55"/>
  <c r="H35" i="55"/>
  <c r="L35" i="55"/>
  <c r="P35" i="55"/>
  <c r="B20" i="55"/>
  <c r="B7" i="55"/>
  <c r="B11" i="55"/>
  <c r="B15" i="55"/>
  <c r="B19" i="55"/>
  <c r="F35" i="55"/>
  <c r="J35" i="55"/>
  <c r="N35" i="55"/>
  <c r="R35" i="55"/>
  <c r="B33" i="55"/>
  <c r="C4" i="55"/>
  <c r="B6" i="55"/>
  <c r="I4" i="55"/>
  <c r="M4" i="55"/>
  <c r="Q4" i="55"/>
  <c r="B10" i="55"/>
  <c r="B14" i="55"/>
  <c r="B18" i="55"/>
  <c r="C35" i="55"/>
  <c r="G35" i="55"/>
  <c r="K35" i="55"/>
  <c r="O35" i="55"/>
  <c r="S35" i="55"/>
  <c r="B31" i="55"/>
  <c r="E4" i="55"/>
  <c r="B29" i="55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B35" i="55" l="1"/>
  <c r="B4" i="55"/>
  <c r="U36" i="19" l="1"/>
  <c r="Q13" i="18"/>
  <c r="N10" i="18"/>
  <c r="O10" i="18"/>
  <c r="P10" i="18"/>
  <c r="N11" i="18"/>
  <c r="O11" i="18"/>
  <c r="P11" i="18"/>
  <c r="N12" i="18"/>
  <c r="O12" i="18"/>
  <c r="P12" i="18"/>
  <c r="N13" i="18"/>
  <c r="O13" i="18"/>
  <c r="P13" i="18"/>
  <c r="N14" i="18"/>
  <c r="O14" i="18"/>
  <c r="P14" i="18"/>
  <c r="N15" i="18"/>
  <c r="O15" i="18"/>
  <c r="P15" i="18"/>
  <c r="N16" i="18"/>
  <c r="O16" i="18"/>
  <c r="P16" i="18"/>
  <c r="N17" i="18"/>
  <c r="O17" i="18"/>
  <c r="P17" i="18"/>
  <c r="N18" i="18"/>
  <c r="O18" i="18"/>
  <c r="P18" i="18"/>
  <c r="N19" i="18"/>
  <c r="O19" i="18"/>
  <c r="P19" i="18"/>
  <c r="N20" i="18"/>
  <c r="O20" i="18"/>
  <c r="P20" i="18"/>
  <c r="N21" i="18"/>
  <c r="O21" i="18"/>
  <c r="P21" i="18"/>
  <c r="N22" i="18"/>
  <c r="O22" i="18"/>
  <c r="P22" i="18"/>
  <c r="N23" i="18"/>
  <c r="O23" i="18"/>
  <c r="P23" i="18"/>
  <c r="N24" i="18"/>
  <c r="O24" i="18"/>
  <c r="P24" i="18"/>
  <c r="Q11" i="18"/>
  <c r="Q12" i="18"/>
  <c r="Q14" i="18"/>
  <c r="Q15" i="18"/>
  <c r="Q16" i="18"/>
  <c r="Q17" i="18"/>
  <c r="Q18" i="18"/>
  <c r="Q19" i="18"/>
  <c r="Q20" i="18"/>
  <c r="Q21" i="18"/>
  <c r="Q22" i="18"/>
  <c r="Q23" i="18"/>
  <c r="Q24" i="18"/>
  <c r="Q10" i="18"/>
  <c r="H9" i="44"/>
  <c r="I9" i="44"/>
  <c r="C22" i="54"/>
  <c r="D22" i="54"/>
  <c r="E22" i="54"/>
  <c r="F22" i="54"/>
  <c r="O26" i="35" l="1"/>
  <c r="R12" i="35" l="1"/>
  <c r="R14" i="35"/>
  <c r="R17" i="35"/>
  <c r="R22" i="35"/>
  <c r="R23" i="35"/>
  <c r="R24" i="35"/>
  <c r="R11" i="35"/>
  <c r="P310" i="19"/>
  <c r="O310" i="19"/>
  <c r="N310" i="19"/>
  <c r="M310" i="19"/>
  <c r="P309" i="19"/>
  <c r="O309" i="19"/>
  <c r="N309" i="19"/>
  <c r="M309" i="19"/>
  <c r="P308" i="19"/>
  <c r="O308" i="19"/>
  <c r="N308" i="19"/>
  <c r="M308" i="19"/>
  <c r="P307" i="19"/>
  <c r="O307" i="19"/>
  <c r="N307" i="19"/>
  <c r="M307" i="19"/>
  <c r="P306" i="19"/>
  <c r="O306" i="19"/>
  <c r="N306" i="19"/>
  <c r="M306" i="19"/>
  <c r="P305" i="19"/>
  <c r="O305" i="19"/>
  <c r="N305" i="19"/>
  <c r="M305" i="19"/>
  <c r="P304" i="19"/>
  <c r="O304" i="19"/>
  <c r="N304" i="19"/>
  <c r="M304" i="19"/>
  <c r="P303" i="19"/>
  <c r="O303" i="19"/>
  <c r="N303" i="19"/>
  <c r="M303" i="19"/>
  <c r="P302" i="19"/>
  <c r="O302" i="19"/>
  <c r="N302" i="19"/>
  <c r="M302" i="19"/>
  <c r="P301" i="19"/>
  <c r="O301" i="19"/>
  <c r="N301" i="19"/>
  <c r="M301" i="19"/>
  <c r="P300" i="19"/>
  <c r="O300" i="19"/>
  <c r="N300" i="19"/>
  <c r="M300" i="19"/>
  <c r="P299" i="19"/>
  <c r="O299" i="19"/>
  <c r="N299" i="19"/>
  <c r="M299" i="19"/>
  <c r="P298" i="19"/>
  <c r="O298" i="19"/>
  <c r="N298" i="19"/>
  <c r="M298" i="19"/>
  <c r="P297" i="19"/>
  <c r="O297" i="19"/>
  <c r="N297" i="19"/>
  <c r="M297" i="19"/>
  <c r="P296" i="19"/>
  <c r="O296" i="19"/>
  <c r="N296" i="19"/>
  <c r="M296" i="19"/>
  <c r="G296" i="19"/>
  <c r="L296" i="19"/>
  <c r="G297" i="19"/>
  <c r="L297" i="19"/>
  <c r="G298" i="19"/>
  <c r="L298" i="19"/>
  <c r="G299" i="19"/>
  <c r="L299" i="19"/>
  <c r="L113" i="19"/>
  <c r="M113" i="19"/>
  <c r="N113" i="19"/>
  <c r="O113" i="19"/>
  <c r="P113" i="19"/>
  <c r="L114" i="19"/>
  <c r="M114" i="19"/>
  <c r="N114" i="19"/>
  <c r="O114" i="19"/>
  <c r="P114" i="19"/>
  <c r="L115" i="19"/>
  <c r="M115" i="19"/>
  <c r="N115" i="19"/>
  <c r="O115" i="19"/>
  <c r="P115" i="19"/>
  <c r="L116" i="19"/>
  <c r="M116" i="19"/>
  <c r="N116" i="19"/>
  <c r="O116" i="19"/>
  <c r="P116" i="19"/>
  <c r="E24" i="48"/>
  <c r="E25" i="48"/>
  <c r="E23" i="48"/>
  <c r="Q298" i="19" l="1"/>
  <c r="Q296" i="19"/>
  <c r="Q299" i="19"/>
  <c r="Q297" i="19"/>
  <c r="Q114" i="19"/>
  <c r="Q116" i="19"/>
  <c r="Q113" i="19"/>
  <c r="Q115" i="19"/>
  <c r="J26" i="52"/>
  <c r="I26" i="52"/>
  <c r="H26" i="52"/>
  <c r="G26" i="52"/>
  <c r="F26" i="52"/>
  <c r="E26" i="52"/>
  <c r="D26" i="52"/>
  <c r="C26" i="52"/>
  <c r="B4" i="52"/>
  <c r="A4" i="52"/>
  <c r="J26" i="51"/>
  <c r="I26" i="51"/>
  <c r="H26" i="51"/>
  <c r="G26" i="51"/>
  <c r="F26" i="51"/>
  <c r="E26" i="51"/>
  <c r="D26" i="51"/>
  <c r="C26" i="51"/>
  <c r="B4" i="51"/>
  <c r="A4" i="51"/>
  <c r="J26" i="50"/>
  <c r="I26" i="50"/>
  <c r="H26" i="50"/>
  <c r="G26" i="50"/>
  <c r="F26" i="50"/>
  <c r="E26" i="50"/>
  <c r="D26" i="50"/>
  <c r="C26" i="50"/>
  <c r="B4" i="50"/>
  <c r="A4" i="50"/>
  <c r="C23" i="42"/>
  <c r="D23" i="42"/>
  <c r="E23" i="42"/>
  <c r="F23" i="42"/>
  <c r="G23" i="42"/>
  <c r="H23" i="42"/>
  <c r="L26" i="52" l="1"/>
  <c r="M26" i="52"/>
  <c r="L26" i="50"/>
  <c r="M26" i="50" s="1"/>
  <c r="F26" i="49" l="1"/>
  <c r="G26" i="49"/>
  <c r="H26" i="49"/>
  <c r="I26" i="49"/>
  <c r="J26" i="49"/>
  <c r="B4" i="49"/>
  <c r="A4" i="49"/>
  <c r="E26" i="49"/>
  <c r="D26" i="49"/>
  <c r="C26" i="49"/>
  <c r="P45" i="11"/>
  <c r="P46" i="11"/>
  <c r="P47" i="11"/>
  <c r="C24" i="30" l="1"/>
  <c r="D24" i="30"/>
  <c r="E24" i="30"/>
  <c r="F24" i="30"/>
  <c r="N10" i="10" l="1"/>
  <c r="K8" i="26"/>
  <c r="K9" i="26"/>
  <c r="K10" i="26"/>
  <c r="K11" i="26"/>
  <c r="K12" i="26"/>
  <c r="K13" i="26"/>
  <c r="K14" i="26"/>
  <c r="K15" i="26"/>
  <c r="U8" i="28"/>
  <c r="K25" i="28"/>
  <c r="L25" i="28"/>
  <c r="M25" i="28"/>
  <c r="N25" i="28"/>
  <c r="O25" i="28"/>
  <c r="P25" i="28"/>
  <c r="Q25" i="28"/>
  <c r="J10" i="28"/>
  <c r="J11" i="28"/>
  <c r="J12" i="28"/>
  <c r="J13" i="28"/>
  <c r="J14" i="28"/>
  <c r="J15" i="28"/>
  <c r="J16" i="28"/>
  <c r="E111" i="1" l="1"/>
  <c r="F111" i="1"/>
  <c r="G111" i="1"/>
  <c r="H111" i="1"/>
  <c r="D111" i="1"/>
  <c r="C111" i="1"/>
  <c r="H85" i="1"/>
  <c r="G85" i="1"/>
  <c r="F85" i="1"/>
  <c r="H23" i="33"/>
  <c r="G23" i="33"/>
  <c r="F23" i="33"/>
  <c r="E23" i="33"/>
  <c r="D23" i="33"/>
  <c r="C23" i="33"/>
  <c r="A3" i="33"/>
  <c r="I85" i="1" l="1"/>
  <c r="I10" i="44"/>
  <c r="I11" i="44"/>
  <c r="I12" i="44"/>
  <c r="I13" i="44"/>
  <c r="I14" i="44"/>
  <c r="I15" i="44"/>
  <c r="I16" i="44"/>
  <c r="I17" i="44"/>
  <c r="I18" i="44"/>
  <c r="I19" i="44"/>
  <c r="I20" i="44"/>
  <c r="I21" i="44"/>
  <c r="I22" i="44"/>
  <c r="I23" i="44"/>
  <c r="H10" i="44"/>
  <c r="H11" i="44"/>
  <c r="H12" i="44"/>
  <c r="H13" i="44"/>
  <c r="H14" i="44"/>
  <c r="H15" i="44"/>
  <c r="H16" i="44"/>
  <c r="H17" i="44"/>
  <c r="H18" i="44"/>
  <c r="H19" i="44"/>
  <c r="H20" i="44"/>
  <c r="H21" i="44"/>
  <c r="H22" i="44"/>
  <c r="H23" i="44"/>
  <c r="H24" i="44" l="1"/>
  <c r="I24" i="44"/>
  <c r="E8" i="15" l="1"/>
  <c r="G55" i="43" l="1"/>
  <c r="G39" i="43"/>
  <c r="G40" i="43"/>
  <c r="G41" i="43"/>
  <c r="G42" i="43"/>
  <c r="G43" i="43"/>
  <c r="G44" i="43"/>
  <c r="G45" i="43"/>
  <c r="G46" i="43"/>
  <c r="G47" i="43"/>
  <c r="G48" i="43"/>
  <c r="G49" i="43"/>
  <c r="G50" i="43"/>
  <c r="G51" i="43"/>
  <c r="G52" i="43"/>
  <c r="G38" i="43"/>
  <c r="H55" i="43"/>
  <c r="F55" i="43"/>
  <c r="A3" i="43" l="1"/>
  <c r="A5" i="43"/>
  <c r="G126" i="14"/>
  <c r="E126" i="14" l="1"/>
  <c r="E24" i="14" l="1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F25" i="13" l="1"/>
  <c r="G25" i="13"/>
  <c r="D144" i="11" l="1"/>
  <c r="E144" i="11"/>
  <c r="F144" i="11"/>
  <c r="G144" i="11"/>
  <c r="H144" i="11"/>
  <c r="I144" i="11"/>
  <c r="J144" i="11"/>
  <c r="K144" i="11"/>
  <c r="L144" i="11"/>
  <c r="M144" i="11"/>
  <c r="N144" i="11"/>
  <c r="O144" i="11"/>
  <c r="P144" i="11"/>
  <c r="C144" i="11"/>
  <c r="O24" i="27" l="1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10" i="27"/>
  <c r="I116" i="1" l="1"/>
  <c r="N12" i="35" l="1"/>
  <c r="N13" i="35"/>
  <c r="R13" i="35" s="1"/>
  <c r="N14" i="35"/>
  <c r="N15" i="35"/>
  <c r="R15" i="35" s="1"/>
  <c r="N16" i="35"/>
  <c r="R16" i="35" s="1"/>
  <c r="N17" i="35"/>
  <c r="N18" i="35"/>
  <c r="R18" i="35" s="1"/>
  <c r="N19" i="35"/>
  <c r="R19" i="35" s="1"/>
  <c r="N20" i="35"/>
  <c r="R20" i="35" s="1"/>
  <c r="N21" i="35"/>
  <c r="R21" i="35" s="1"/>
  <c r="N22" i="35"/>
  <c r="N23" i="35"/>
  <c r="N24" i="35"/>
  <c r="N25" i="35"/>
  <c r="R25" i="35" s="1"/>
  <c r="N11" i="35"/>
  <c r="R26" i="35" l="1"/>
  <c r="N26" i="35"/>
  <c r="H22" i="40" l="1"/>
  <c r="J10" i="37"/>
  <c r="J11" i="37"/>
  <c r="J12" i="37"/>
  <c r="J13" i="37"/>
  <c r="J14" i="37"/>
  <c r="J15" i="37"/>
  <c r="J16" i="37"/>
  <c r="K25" i="18" l="1"/>
  <c r="J25" i="18"/>
  <c r="F9" i="15" l="1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8" i="15"/>
  <c r="C12" i="15"/>
  <c r="C13" i="15"/>
  <c r="C14" i="15"/>
  <c r="C15" i="15"/>
  <c r="C16" i="15"/>
  <c r="C17" i="15"/>
  <c r="C18" i="15"/>
  <c r="C19" i="15"/>
  <c r="C20" i="15"/>
  <c r="C21" i="15"/>
  <c r="C22" i="15"/>
  <c r="C9" i="15"/>
  <c r="C10" i="15"/>
  <c r="C11" i="15"/>
  <c r="C8" i="15"/>
  <c r="A4" i="43"/>
  <c r="A2" i="43"/>
  <c r="U24" i="43" l="1"/>
  <c r="T24" i="43"/>
  <c r="S24" i="43"/>
  <c r="W23" i="43"/>
  <c r="V23" i="43"/>
  <c r="W22" i="43"/>
  <c r="V22" i="43"/>
  <c r="W21" i="43"/>
  <c r="V21" i="43"/>
  <c r="W20" i="43"/>
  <c r="V20" i="43"/>
  <c r="W19" i="43"/>
  <c r="V19" i="43"/>
  <c r="W18" i="43"/>
  <c r="V18" i="43"/>
  <c r="W17" i="43"/>
  <c r="V17" i="43"/>
  <c r="W16" i="43"/>
  <c r="V16" i="43"/>
  <c r="W15" i="43"/>
  <c r="V15" i="43"/>
  <c r="W14" i="43"/>
  <c r="V14" i="43"/>
  <c r="W13" i="43"/>
  <c r="V13" i="43"/>
  <c r="W12" i="43"/>
  <c r="V12" i="43"/>
  <c r="W11" i="43"/>
  <c r="V11" i="43"/>
  <c r="W10" i="43"/>
  <c r="V10" i="43"/>
  <c r="W9" i="43"/>
  <c r="V9" i="43"/>
  <c r="M24" i="43"/>
  <c r="L24" i="43"/>
  <c r="K24" i="43"/>
  <c r="O23" i="43"/>
  <c r="O22" i="43"/>
  <c r="O21" i="43"/>
  <c r="O20" i="43"/>
  <c r="O19" i="43"/>
  <c r="O18" i="43"/>
  <c r="O17" i="43"/>
  <c r="O16" i="43"/>
  <c r="O15" i="43"/>
  <c r="O14" i="43"/>
  <c r="O13" i="43"/>
  <c r="O12" i="43"/>
  <c r="O11" i="43"/>
  <c r="O10" i="43"/>
  <c r="O9" i="43"/>
  <c r="N9" i="43"/>
  <c r="O24" i="43" l="1"/>
  <c r="W24" i="43"/>
  <c r="V24" i="43"/>
  <c r="N24" i="43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11" i="14"/>
  <c r="E60" i="14" l="1"/>
  <c r="X10" i="13" l="1"/>
  <c r="N24" i="13" l="1"/>
  <c r="H24" i="13"/>
  <c r="N23" i="13"/>
  <c r="H23" i="13"/>
  <c r="N22" i="13"/>
  <c r="H22" i="13"/>
  <c r="N21" i="13"/>
  <c r="H21" i="13"/>
  <c r="N20" i="13"/>
  <c r="H20" i="13"/>
  <c r="N19" i="13"/>
  <c r="H19" i="13"/>
  <c r="N18" i="13"/>
  <c r="H18" i="13"/>
  <c r="N17" i="13"/>
  <c r="H17" i="13"/>
  <c r="N16" i="13"/>
  <c r="H16" i="13"/>
  <c r="N15" i="13"/>
  <c r="H15" i="13"/>
  <c r="N14" i="13"/>
  <c r="H14" i="13"/>
  <c r="N13" i="13"/>
  <c r="H13" i="13"/>
  <c r="N12" i="13"/>
  <c r="H12" i="13"/>
  <c r="N11" i="13"/>
  <c r="H11" i="13"/>
  <c r="N10" i="13"/>
  <c r="H10" i="13"/>
  <c r="E7" i="48" l="1"/>
  <c r="G26" i="35" l="1"/>
  <c r="D22" i="48" l="1"/>
  <c r="C22" i="48"/>
  <c r="E8" i="48"/>
  <c r="E9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 l="1"/>
  <c r="H11" i="40" l="1"/>
  <c r="H12" i="40"/>
  <c r="H13" i="40"/>
  <c r="H14" i="40"/>
  <c r="H15" i="40"/>
  <c r="H16" i="40"/>
  <c r="H17" i="40"/>
  <c r="H18" i="40"/>
  <c r="H19" i="40"/>
  <c r="H20" i="40"/>
  <c r="H21" i="40"/>
  <c r="H23" i="40"/>
  <c r="H24" i="40"/>
  <c r="H25" i="40"/>
  <c r="I26" i="35" l="1"/>
  <c r="H26" i="35"/>
  <c r="E26" i="35"/>
  <c r="D26" i="35"/>
  <c r="C26" i="35"/>
  <c r="J25" i="35"/>
  <c r="F25" i="35"/>
  <c r="J24" i="35"/>
  <c r="F24" i="35"/>
  <c r="J23" i="35"/>
  <c r="F23" i="35"/>
  <c r="J22" i="35"/>
  <c r="F22" i="35"/>
  <c r="J21" i="35"/>
  <c r="F21" i="35"/>
  <c r="J20" i="35"/>
  <c r="F20" i="35"/>
  <c r="J19" i="35"/>
  <c r="F19" i="35"/>
  <c r="J18" i="35"/>
  <c r="F18" i="35"/>
  <c r="J17" i="35"/>
  <c r="F17" i="35"/>
  <c r="J16" i="35"/>
  <c r="F16" i="35"/>
  <c r="J15" i="35"/>
  <c r="F15" i="35"/>
  <c r="J14" i="35"/>
  <c r="F14" i="35"/>
  <c r="J13" i="35"/>
  <c r="F13" i="35"/>
  <c r="J12" i="35"/>
  <c r="F12" i="35"/>
  <c r="J11" i="35"/>
  <c r="F11" i="35"/>
  <c r="A4" i="35"/>
  <c r="P26" i="35" l="1"/>
  <c r="J26" i="35"/>
  <c r="F26" i="35"/>
  <c r="L25" i="18" l="1"/>
  <c r="H22" i="15" l="1"/>
  <c r="H18" i="15"/>
  <c r="H14" i="15"/>
  <c r="H10" i="15"/>
  <c r="H21" i="15"/>
  <c r="H13" i="15"/>
  <c r="H9" i="15"/>
  <c r="H17" i="15"/>
  <c r="H8" i="15"/>
  <c r="H19" i="15"/>
  <c r="H15" i="15"/>
  <c r="H11" i="15"/>
  <c r="H20" i="15"/>
  <c r="H16" i="15"/>
  <c r="H12" i="15"/>
  <c r="AG25" i="13" l="1"/>
  <c r="I27" i="42" l="1"/>
  <c r="C78" i="14" l="1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77" i="14"/>
  <c r="C10" i="14" s="1"/>
  <c r="E53" i="43" l="1"/>
  <c r="D53" i="43"/>
  <c r="C53" i="43"/>
  <c r="H52" i="43"/>
  <c r="F52" i="43"/>
  <c r="H51" i="43"/>
  <c r="F51" i="43"/>
  <c r="H50" i="43"/>
  <c r="F50" i="43"/>
  <c r="H49" i="43"/>
  <c r="F49" i="43"/>
  <c r="H48" i="43"/>
  <c r="F48" i="43"/>
  <c r="H47" i="43"/>
  <c r="F47" i="43"/>
  <c r="H46" i="43"/>
  <c r="F46" i="43"/>
  <c r="H45" i="43"/>
  <c r="F45" i="43"/>
  <c r="H44" i="43"/>
  <c r="F44" i="43"/>
  <c r="H43" i="43"/>
  <c r="F43" i="43"/>
  <c r="H42" i="43"/>
  <c r="F42" i="43"/>
  <c r="H41" i="43"/>
  <c r="F41" i="43"/>
  <c r="H40" i="43"/>
  <c r="F40" i="43"/>
  <c r="H39" i="43"/>
  <c r="F39" i="43"/>
  <c r="H38" i="43"/>
  <c r="F38" i="43"/>
  <c r="G53" i="43" l="1"/>
  <c r="H53" i="43"/>
  <c r="F53" i="43"/>
  <c r="A7" i="1" l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23" i="1"/>
  <c r="AH25" i="13" l="1"/>
  <c r="AF25" i="13"/>
  <c r="AE25" i="13"/>
  <c r="AD25" i="13"/>
  <c r="X24" i="13" l="1"/>
  <c r="Y24" i="13"/>
  <c r="Z24" i="13"/>
  <c r="AA24" i="13"/>
  <c r="K22" i="15" s="1"/>
  <c r="AB24" i="13"/>
  <c r="L22" i="15" s="1"/>
  <c r="X11" i="13"/>
  <c r="Y11" i="13"/>
  <c r="Z11" i="13"/>
  <c r="AA11" i="13"/>
  <c r="K9" i="15" s="1"/>
  <c r="AB11" i="13"/>
  <c r="L9" i="15" s="1"/>
  <c r="X12" i="13"/>
  <c r="Y12" i="13"/>
  <c r="Z12" i="13"/>
  <c r="AA12" i="13"/>
  <c r="K10" i="15" s="1"/>
  <c r="AB12" i="13"/>
  <c r="L10" i="15" s="1"/>
  <c r="X13" i="13"/>
  <c r="Y13" i="13"/>
  <c r="Z13" i="13"/>
  <c r="AA13" i="13"/>
  <c r="K11" i="15" s="1"/>
  <c r="AB13" i="13"/>
  <c r="L11" i="15" s="1"/>
  <c r="X14" i="13"/>
  <c r="Y14" i="13"/>
  <c r="Z14" i="13"/>
  <c r="AA14" i="13"/>
  <c r="K12" i="15" s="1"/>
  <c r="AB14" i="13"/>
  <c r="L12" i="15" s="1"/>
  <c r="X15" i="13"/>
  <c r="Y15" i="13"/>
  <c r="Z15" i="13"/>
  <c r="AA15" i="13"/>
  <c r="K13" i="15" s="1"/>
  <c r="AB15" i="13"/>
  <c r="L13" i="15" s="1"/>
  <c r="X16" i="13"/>
  <c r="Y16" i="13"/>
  <c r="Z16" i="13"/>
  <c r="AA16" i="13"/>
  <c r="K14" i="15" s="1"/>
  <c r="AB16" i="13"/>
  <c r="L14" i="15" s="1"/>
  <c r="X17" i="13"/>
  <c r="Y17" i="13"/>
  <c r="Z17" i="13"/>
  <c r="AA17" i="13"/>
  <c r="K15" i="15" s="1"/>
  <c r="AB17" i="13"/>
  <c r="L15" i="15" s="1"/>
  <c r="X18" i="13"/>
  <c r="Y18" i="13"/>
  <c r="Z18" i="13"/>
  <c r="AA18" i="13"/>
  <c r="K16" i="15" s="1"/>
  <c r="AB18" i="13"/>
  <c r="L16" i="15" s="1"/>
  <c r="X19" i="13"/>
  <c r="Y19" i="13"/>
  <c r="Z19" i="13"/>
  <c r="AA19" i="13"/>
  <c r="K17" i="15" s="1"/>
  <c r="AB19" i="13"/>
  <c r="L17" i="15" s="1"/>
  <c r="X20" i="13"/>
  <c r="Y20" i="13"/>
  <c r="Z20" i="13"/>
  <c r="AA20" i="13"/>
  <c r="K18" i="15" s="1"/>
  <c r="AB20" i="13"/>
  <c r="L18" i="15" s="1"/>
  <c r="X21" i="13"/>
  <c r="Y21" i="13"/>
  <c r="Z21" i="13"/>
  <c r="AA21" i="13"/>
  <c r="K19" i="15" s="1"/>
  <c r="AB21" i="13"/>
  <c r="L19" i="15" s="1"/>
  <c r="X22" i="13"/>
  <c r="Y22" i="13"/>
  <c r="Z22" i="13"/>
  <c r="AA22" i="13"/>
  <c r="K20" i="15" s="1"/>
  <c r="AB22" i="13"/>
  <c r="L20" i="15" s="1"/>
  <c r="X23" i="13"/>
  <c r="Y23" i="13"/>
  <c r="Z23" i="13"/>
  <c r="AA23" i="13"/>
  <c r="K21" i="15" s="1"/>
  <c r="AB23" i="13"/>
  <c r="L21" i="15" s="1"/>
  <c r="Y10" i="13"/>
  <c r="I8" i="15" s="1"/>
  <c r="Z10" i="13"/>
  <c r="AA10" i="13"/>
  <c r="K8" i="15" s="1"/>
  <c r="AB10" i="13"/>
  <c r="L8" i="15" s="1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S25" i="13"/>
  <c r="R25" i="13"/>
  <c r="Q25" i="13"/>
  <c r="P25" i="13"/>
  <c r="O25" i="13"/>
  <c r="E25" i="13"/>
  <c r="D25" i="13"/>
  <c r="C25" i="13"/>
  <c r="J25" i="13"/>
  <c r="K25" i="13"/>
  <c r="L25" i="13"/>
  <c r="M25" i="13"/>
  <c r="I25" i="13"/>
  <c r="C14" i="1"/>
  <c r="D14" i="1"/>
  <c r="E14" i="1"/>
  <c r="F14" i="1"/>
  <c r="G14" i="1"/>
  <c r="H14" i="1"/>
  <c r="C15" i="1"/>
  <c r="D15" i="1"/>
  <c r="E15" i="1"/>
  <c r="F15" i="1"/>
  <c r="G15" i="1"/>
  <c r="H15" i="1"/>
  <c r="C16" i="1"/>
  <c r="D16" i="1"/>
  <c r="E16" i="1"/>
  <c r="F16" i="1"/>
  <c r="G16" i="1"/>
  <c r="H16" i="1"/>
  <c r="C17" i="1"/>
  <c r="D17" i="1"/>
  <c r="E17" i="1"/>
  <c r="F17" i="1"/>
  <c r="G17" i="1"/>
  <c r="H17" i="1"/>
  <c r="C18" i="1"/>
  <c r="D18" i="1"/>
  <c r="E18" i="1"/>
  <c r="F18" i="1"/>
  <c r="G18" i="1"/>
  <c r="H18" i="1"/>
  <c r="C19" i="1"/>
  <c r="D19" i="1"/>
  <c r="E19" i="1"/>
  <c r="F19" i="1"/>
  <c r="G19" i="1"/>
  <c r="H19" i="1"/>
  <c r="C20" i="1"/>
  <c r="D20" i="1"/>
  <c r="E20" i="1"/>
  <c r="F20" i="1"/>
  <c r="G20" i="1"/>
  <c r="H20" i="1"/>
  <c r="C21" i="1"/>
  <c r="D21" i="1"/>
  <c r="E21" i="1"/>
  <c r="F21" i="1"/>
  <c r="G21" i="1"/>
  <c r="H21" i="1"/>
  <c r="C22" i="1"/>
  <c r="D22" i="1"/>
  <c r="E22" i="1"/>
  <c r="F22" i="1"/>
  <c r="G22" i="1"/>
  <c r="H22" i="1"/>
  <c r="C23" i="1"/>
  <c r="D23" i="1"/>
  <c r="E23" i="1"/>
  <c r="F23" i="1"/>
  <c r="G23" i="1"/>
  <c r="H23" i="1"/>
  <c r="C24" i="1"/>
  <c r="D24" i="1"/>
  <c r="E24" i="1"/>
  <c r="F24" i="1"/>
  <c r="G24" i="1"/>
  <c r="H24" i="1"/>
  <c r="C25" i="1"/>
  <c r="D25" i="1"/>
  <c r="E25" i="1"/>
  <c r="F25" i="1"/>
  <c r="G25" i="1"/>
  <c r="H25" i="1"/>
  <c r="C26" i="1"/>
  <c r="D26" i="1"/>
  <c r="E26" i="1"/>
  <c r="F26" i="1"/>
  <c r="G26" i="1"/>
  <c r="H26" i="1"/>
  <c r="C27" i="1"/>
  <c r="D27" i="1"/>
  <c r="E27" i="1"/>
  <c r="F27" i="1"/>
  <c r="G27" i="1"/>
  <c r="H27" i="1"/>
  <c r="D13" i="1"/>
  <c r="E13" i="1"/>
  <c r="F13" i="1"/>
  <c r="G13" i="1"/>
  <c r="H13" i="1"/>
  <c r="C13" i="1"/>
  <c r="I138" i="1"/>
  <c r="H138" i="1"/>
  <c r="G138" i="1"/>
  <c r="F138" i="1"/>
  <c r="E138" i="1"/>
  <c r="D138" i="1"/>
  <c r="C138" i="1"/>
  <c r="I19" i="15" l="1"/>
  <c r="I15" i="15"/>
  <c r="I11" i="15"/>
  <c r="J8" i="15"/>
  <c r="N8" i="15"/>
  <c r="J13" i="15"/>
  <c r="N13" i="15"/>
  <c r="I18" i="15"/>
  <c r="I14" i="15"/>
  <c r="I10" i="15"/>
  <c r="I21" i="15"/>
  <c r="J19" i="15"/>
  <c r="N19" i="15"/>
  <c r="I17" i="15"/>
  <c r="J15" i="15"/>
  <c r="N15" i="15"/>
  <c r="I13" i="15"/>
  <c r="J11" i="15"/>
  <c r="N11" i="15"/>
  <c r="I9" i="15"/>
  <c r="J21" i="15"/>
  <c r="N21" i="15"/>
  <c r="J17" i="15"/>
  <c r="N17" i="15"/>
  <c r="J9" i="15"/>
  <c r="N9" i="15"/>
  <c r="J20" i="15"/>
  <c r="N20" i="15"/>
  <c r="J16" i="15"/>
  <c r="N16" i="15"/>
  <c r="J12" i="15"/>
  <c r="N12" i="15"/>
  <c r="J22" i="15"/>
  <c r="N22" i="15"/>
  <c r="I20" i="15"/>
  <c r="J18" i="15"/>
  <c r="N18" i="15"/>
  <c r="I16" i="15"/>
  <c r="J14" i="15"/>
  <c r="N14" i="15"/>
  <c r="I12" i="15"/>
  <c r="J10" i="15"/>
  <c r="N10" i="15"/>
  <c r="I22" i="15"/>
  <c r="T25" i="13"/>
  <c r="AC20" i="13"/>
  <c r="AJ20" i="13" s="1"/>
  <c r="AI25" i="13"/>
  <c r="H25" i="13"/>
  <c r="AC21" i="13"/>
  <c r="AJ21" i="13" s="1"/>
  <c r="AC17" i="13"/>
  <c r="AJ17" i="13" s="1"/>
  <c r="AB25" i="13"/>
  <c r="Z25" i="13"/>
  <c r="AC23" i="13"/>
  <c r="AJ23" i="13" s="1"/>
  <c r="AC22" i="13"/>
  <c r="AJ22" i="13" s="1"/>
  <c r="AC19" i="13"/>
  <c r="AJ19" i="13" s="1"/>
  <c r="AC18" i="13"/>
  <c r="AJ18" i="13" s="1"/>
  <c r="AC16" i="13"/>
  <c r="AJ16" i="13" s="1"/>
  <c r="AC15" i="13"/>
  <c r="AJ15" i="13" s="1"/>
  <c r="AC14" i="13"/>
  <c r="AJ14" i="13" s="1"/>
  <c r="AC12" i="13"/>
  <c r="AJ12" i="13" s="1"/>
  <c r="Y25" i="13"/>
  <c r="AC11" i="13"/>
  <c r="AJ11" i="13" s="1"/>
  <c r="AC10" i="13"/>
  <c r="AJ10" i="13" s="1"/>
  <c r="X25" i="13"/>
  <c r="AC13" i="13"/>
  <c r="AJ13" i="13" s="1"/>
  <c r="AA25" i="13"/>
  <c r="AC24" i="13"/>
  <c r="AJ24" i="13" s="1"/>
  <c r="N25" i="13"/>
  <c r="AC25" i="13" l="1"/>
  <c r="AJ25" i="13" s="1"/>
  <c r="I44" i="1"/>
  <c r="I76" i="1" l="1"/>
  <c r="I43" i="1"/>
  <c r="J17" i="37" l="1"/>
  <c r="J18" i="37"/>
  <c r="J19" i="37"/>
  <c r="J20" i="37"/>
  <c r="J21" i="37"/>
  <c r="J22" i="37"/>
  <c r="J23" i="37"/>
  <c r="J24" i="37"/>
  <c r="J30" i="37"/>
  <c r="J31" i="37"/>
  <c r="J32" i="37"/>
  <c r="J33" i="37"/>
  <c r="J34" i="37"/>
  <c r="F24" i="44" l="1"/>
  <c r="D24" i="44"/>
  <c r="E24" i="44"/>
  <c r="C24" i="44"/>
  <c r="I25" i="18" l="1"/>
  <c r="P12" i="11" l="1"/>
  <c r="P13" i="11"/>
  <c r="P14" i="11"/>
  <c r="P15" i="11"/>
  <c r="P16" i="11"/>
  <c r="P17" i="11"/>
  <c r="P18" i="11"/>
  <c r="C60" i="14" l="1"/>
  <c r="D60" i="14"/>
  <c r="F60" i="14"/>
  <c r="G60" i="14"/>
  <c r="H60" i="14"/>
  <c r="I41" i="1" l="1"/>
  <c r="I96" i="1" l="1"/>
  <c r="I69" i="1"/>
  <c r="H84" i="1"/>
  <c r="G84" i="1"/>
  <c r="D84" i="1"/>
  <c r="E84" i="1"/>
  <c r="F84" i="1"/>
  <c r="G266" i="19" l="1"/>
  <c r="L266" i="19"/>
  <c r="M266" i="19"/>
  <c r="N266" i="19"/>
  <c r="O266" i="19"/>
  <c r="P266" i="19"/>
  <c r="G267" i="19"/>
  <c r="L267" i="19"/>
  <c r="M267" i="19"/>
  <c r="N267" i="19"/>
  <c r="O267" i="19"/>
  <c r="P267" i="19"/>
  <c r="G268" i="19"/>
  <c r="L268" i="19"/>
  <c r="M268" i="19"/>
  <c r="N268" i="19"/>
  <c r="O268" i="19"/>
  <c r="P268" i="19"/>
  <c r="G269" i="19"/>
  <c r="L269" i="19"/>
  <c r="M269" i="19"/>
  <c r="N269" i="19"/>
  <c r="O269" i="19"/>
  <c r="P269" i="19"/>
  <c r="L52" i="19"/>
  <c r="M52" i="19"/>
  <c r="N52" i="19"/>
  <c r="O52" i="19"/>
  <c r="P52" i="19"/>
  <c r="L53" i="19"/>
  <c r="M53" i="19"/>
  <c r="N53" i="19"/>
  <c r="O53" i="19"/>
  <c r="P53" i="19"/>
  <c r="L54" i="19"/>
  <c r="M54" i="19"/>
  <c r="N54" i="19"/>
  <c r="O54" i="19"/>
  <c r="P54" i="19"/>
  <c r="L55" i="19"/>
  <c r="M55" i="19"/>
  <c r="N55" i="19"/>
  <c r="O55" i="19"/>
  <c r="P55" i="19"/>
  <c r="Q54" i="19" l="1"/>
  <c r="Q269" i="19"/>
  <c r="Q268" i="19"/>
  <c r="Q266" i="19"/>
  <c r="Q267" i="19"/>
  <c r="Q53" i="19"/>
  <c r="Q55" i="19"/>
  <c r="Q52" i="19"/>
  <c r="G8" i="15" l="1"/>
  <c r="M8" i="15" s="1"/>
  <c r="G9" i="15"/>
  <c r="M9" i="15" s="1"/>
  <c r="G10" i="15"/>
  <c r="M10" i="15" s="1"/>
  <c r="G11" i="15"/>
  <c r="M11" i="15" s="1"/>
  <c r="D24" i="46"/>
  <c r="C24" i="46"/>
  <c r="A3" i="46"/>
  <c r="D24" i="45"/>
  <c r="E24" i="45"/>
  <c r="G24" i="45"/>
  <c r="H24" i="45"/>
  <c r="I24" i="45"/>
  <c r="C24" i="45"/>
  <c r="A4" i="45"/>
  <c r="A4" i="44"/>
  <c r="O31" i="18"/>
  <c r="P31" i="18"/>
  <c r="Q31" i="18"/>
  <c r="O32" i="18"/>
  <c r="P32" i="18"/>
  <c r="Q32" i="18"/>
  <c r="N33" i="18"/>
  <c r="O33" i="18"/>
  <c r="P33" i="18"/>
  <c r="Q33" i="18"/>
  <c r="N34" i="18"/>
  <c r="O34" i="18"/>
  <c r="P34" i="18"/>
  <c r="Q34" i="18"/>
  <c r="H34" i="18"/>
  <c r="H33" i="18"/>
  <c r="H32" i="18"/>
  <c r="H31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C34" i="18"/>
  <c r="C33" i="18"/>
  <c r="C32" i="18"/>
  <c r="C31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M22" i="18" s="1"/>
  <c r="C23" i="18"/>
  <c r="C24" i="18"/>
  <c r="C10" i="18"/>
  <c r="D25" i="18"/>
  <c r="N25" i="18" s="1"/>
  <c r="A3" i="42"/>
  <c r="L235" i="19"/>
  <c r="M235" i="19"/>
  <c r="N235" i="19"/>
  <c r="O235" i="19"/>
  <c r="P235" i="19"/>
  <c r="L236" i="19"/>
  <c r="M236" i="19"/>
  <c r="N236" i="19"/>
  <c r="O236" i="19"/>
  <c r="P236" i="19"/>
  <c r="L237" i="19"/>
  <c r="M237" i="19"/>
  <c r="N237" i="19"/>
  <c r="O237" i="19"/>
  <c r="P237" i="19"/>
  <c r="L238" i="19"/>
  <c r="M238" i="19"/>
  <c r="N238" i="19"/>
  <c r="O238" i="19"/>
  <c r="P238" i="19"/>
  <c r="G52" i="19"/>
  <c r="G53" i="19"/>
  <c r="G54" i="19"/>
  <c r="G55" i="19"/>
  <c r="G31" i="43"/>
  <c r="F25" i="10"/>
  <c r="C127" i="11"/>
  <c r="D127" i="11"/>
  <c r="E127" i="11"/>
  <c r="C128" i="11"/>
  <c r="D128" i="11"/>
  <c r="E128" i="11"/>
  <c r="C129" i="11"/>
  <c r="D129" i="11"/>
  <c r="E129" i="11"/>
  <c r="C130" i="11"/>
  <c r="D130" i="11"/>
  <c r="E130" i="11"/>
  <c r="C131" i="11"/>
  <c r="D131" i="11"/>
  <c r="E131" i="11"/>
  <c r="C132" i="11"/>
  <c r="D132" i="11"/>
  <c r="E132" i="11"/>
  <c r="C133" i="11"/>
  <c r="D133" i="11"/>
  <c r="E133" i="11"/>
  <c r="C134" i="11"/>
  <c r="D134" i="11"/>
  <c r="E134" i="11"/>
  <c r="C135" i="11"/>
  <c r="D135" i="11"/>
  <c r="E135" i="11"/>
  <c r="C136" i="11"/>
  <c r="D136" i="11"/>
  <c r="E136" i="11"/>
  <c r="C137" i="11"/>
  <c r="D137" i="11"/>
  <c r="E137" i="11"/>
  <c r="C138" i="11"/>
  <c r="D138" i="11"/>
  <c r="E138" i="11"/>
  <c r="C139" i="11"/>
  <c r="D139" i="11"/>
  <c r="E139" i="11"/>
  <c r="C140" i="11"/>
  <c r="D140" i="11"/>
  <c r="E140" i="11"/>
  <c r="C141" i="11"/>
  <c r="D141" i="11"/>
  <c r="E141" i="11"/>
  <c r="F127" i="11"/>
  <c r="G127" i="11"/>
  <c r="H127" i="11"/>
  <c r="I127" i="11"/>
  <c r="J127" i="11"/>
  <c r="K127" i="11"/>
  <c r="L127" i="11"/>
  <c r="F128" i="11"/>
  <c r="G128" i="11"/>
  <c r="H128" i="11"/>
  <c r="I128" i="11"/>
  <c r="J128" i="11"/>
  <c r="K128" i="11"/>
  <c r="L128" i="11"/>
  <c r="F129" i="11"/>
  <c r="G129" i="11"/>
  <c r="H129" i="11"/>
  <c r="I129" i="11"/>
  <c r="J129" i="11"/>
  <c r="K129" i="11"/>
  <c r="L129" i="11"/>
  <c r="F130" i="11"/>
  <c r="G130" i="11"/>
  <c r="H130" i="11"/>
  <c r="I130" i="11"/>
  <c r="J130" i="11"/>
  <c r="K130" i="11"/>
  <c r="L130" i="11"/>
  <c r="F131" i="11"/>
  <c r="G131" i="11"/>
  <c r="H131" i="11"/>
  <c r="I131" i="11"/>
  <c r="J131" i="11"/>
  <c r="K131" i="11"/>
  <c r="L131" i="11"/>
  <c r="F132" i="11"/>
  <c r="G132" i="11"/>
  <c r="H132" i="11"/>
  <c r="I132" i="11"/>
  <c r="J132" i="11"/>
  <c r="K132" i="11"/>
  <c r="L132" i="11"/>
  <c r="F133" i="11"/>
  <c r="G133" i="11"/>
  <c r="H133" i="11"/>
  <c r="I133" i="11"/>
  <c r="J133" i="11"/>
  <c r="K133" i="11"/>
  <c r="L133" i="11"/>
  <c r="F134" i="11"/>
  <c r="G134" i="11"/>
  <c r="H134" i="11"/>
  <c r="I134" i="11"/>
  <c r="J134" i="11"/>
  <c r="K134" i="11"/>
  <c r="L134" i="11"/>
  <c r="F135" i="11"/>
  <c r="G135" i="11"/>
  <c r="H135" i="11"/>
  <c r="I135" i="11"/>
  <c r="J135" i="11"/>
  <c r="K135" i="11"/>
  <c r="L135" i="11"/>
  <c r="F136" i="11"/>
  <c r="G136" i="11"/>
  <c r="H136" i="11"/>
  <c r="I136" i="11"/>
  <c r="J136" i="11"/>
  <c r="K136" i="11"/>
  <c r="L136" i="11"/>
  <c r="F137" i="11"/>
  <c r="G137" i="11"/>
  <c r="H137" i="11"/>
  <c r="I137" i="11"/>
  <c r="J137" i="11"/>
  <c r="K137" i="11"/>
  <c r="L137" i="11"/>
  <c r="F138" i="11"/>
  <c r="G138" i="11"/>
  <c r="H138" i="11"/>
  <c r="I138" i="11"/>
  <c r="J138" i="11"/>
  <c r="K138" i="11"/>
  <c r="L138" i="11"/>
  <c r="F139" i="11"/>
  <c r="G139" i="11"/>
  <c r="H139" i="11"/>
  <c r="I139" i="11"/>
  <c r="J139" i="11"/>
  <c r="K139" i="11"/>
  <c r="L139" i="11"/>
  <c r="F140" i="11"/>
  <c r="G140" i="11"/>
  <c r="H140" i="11"/>
  <c r="I140" i="11"/>
  <c r="J140" i="11"/>
  <c r="K140" i="11"/>
  <c r="L140" i="11"/>
  <c r="F141" i="11"/>
  <c r="G141" i="11"/>
  <c r="H141" i="11"/>
  <c r="I141" i="11"/>
  <c r="J141" i="11"/>
  <c r="K141" i="11"/>
  <c r="L141" i="11"/>
  <c r="A3" i="19"/>
  <c r="A4" i="19"/>
  <c r="A5" i="19"/>
  <c r="A6" i="19"/>
  <c r="A7" i="19"/>
  <c r="A8" i="19"/>
  <c r="A9" i="19"/>
  <c r="A10" i="19"/>
  <c r="A11" i="19"/>
  <c r="A12" i="19"/>
  <c r="A13" i="19"/>
  <c r="C21" i="19"/>
  <c r="D21" i="19"/>
  <c r="E21" i="19"/>
  <c r="F21" i="19"/>
  <c r="H21" i="19"/>
  <c r="I21" i="19"/>
  <c r="J21" i="19"/>
  <c r="K21" i="19"/>
  <c r="R21" i="19"/>
  <c r="C22" i="19"/>
  <c r="D22" i="19"/>
  <c r="E22" i="19"/>
  <c r="F22" i="19"/>
  <c r="H22" i="19"/>
  <c r="I22" i="19"/>
  <c r="J22" i="19"/>
  <c r="K22" i="19"/>
  <c r="R22" i="19"/>
  <c r="C23" i="19"/>
  <c r="D23" i="19"/>
  <c r="E23" i="19"/>
  <c r="F23" i="19"/>
  <c r="H23" i="19"/>
  <c r="I23" i="19"/>
  <c r="J23" i="19"/>
  <c r="K23" i="19"/>
  <c r="R23" i="19"/>
  <c r="C24" i="19"/>
  <c r="D24" i="19"/>
  <c r="E24" i="19"/>
  <c r="F24" i="19"/>
  <c r="H24" i="19"/>
  <c r="I24" i="19"/>
  <c r="J24" i="19"/>
  <c r="K24" i="19"/>
  <c r="R24" i="19"/>
  <c r="C25" i="19"/>
  <c r="D25" i="19"/>
  <c r="E25" i="19"/>
  <c r="F25" i="19"/>
  <c r="H25" i="19"/>
  <c r="I25" i="19"/>
  <c r="J25" i="19"/>
  <c r="K25" i="19"/>
  <c r="R25" i="19"/>
  <c r="C26" i="19"/>
  <c r="D26" i="19"/>
  <c r="E26" i="19"/>
  <c r="F26" i="19"/>
  <c r="H26" i="19"/>
  <c r="I26" i="19"/>
  <c r="J26" i="19"/>
  <c r="K26" i="19"/>
  <c r="R26" i="19"/>
  <c r="C27" i="19"/>
  <c r="D27" i="19"/>
  <c r="E27" i="19"/>
  <c r="F27" i="19"/>
  <c r="H27" i="19"/>
  <c r="I27" i="19"/>
  <c r="J27" i="19"/>
  <c r="K27" i="19"/>
  <c r="R27" i="19"/>
  <c r="C28" i="19"/>
  <c r="D28" i="19"/>
  <c r="E28" i="19"/>
  <c r="F28" i="19"/>
  <c r="H28" i="19"/>
  <c r="I28" i="19"/>
  <c r="J28" i="19"/>
  <c r="K28" i="19"/>
  <c r="R28" i="19"/>
  <c r="C29" i="19"/>
  <c r="D29" i="19"/>
  <c r="E29" i="19"/>
  <c r="F29" i="19"/>
  <c r="H29" i="19"/>
  <c r="I29" i="19"/>
  <c r="J29" i="19"/>
  <c r="K29" i="19"/>
  <c r="R29" i="19"/>
  <c r="C30" i="19"/>
  <c r="D30" i="19"/>
  <c r="E30" i="19"/>
  <c r="F30" i="19"/>
  <c r="H30" i="19"/>
  <c r="I30" i="19"/>
  <c r="J30" i="19"/>
  <c r="K30" i="19"/>
  <c r="R30" i="19"/>
  <c r="C31" i="19"/>
  <c r="D31" i="19"/>
  <c r="E31" i="19"/>
  <c r="F31" i="19"/>
  <c r="H31" i="19"/>
  <c r="I31" i="19"/>
  <c r="J31" i="19"/>
  <c r="K31" i="19"/>
  <c r="R31" i="19"/>
  <c r="C32" i="19"/>
  <c r="D32" i="19"/>
  <c r="E32" i="19"/>
  <c r="F32" i="19"/>
  <c r="H32" i="19"/>
  <c r="I32" i="19"/>
  <c r="J32" i="19"/>
  <c r="K32" i="19"/>
  <c r="R32" i="19"/>
  <c r="C33" i="19"/>
  <c r="D33" i="19"/>
  <c r="E33" i="19"/>
  <c r="F33" i="19"/>
  <c r="H33" i="19"/>
  <c r="I33" i="19"/>
  <c r="J33" i="19"/>
  <c r="K33" i="19"/>
  <c r="R33" i="19"/>
  <c r="C34" i="19"/>
  <c r="D34" i="19"/>
  <c r="E34" i="19"/>
  <c r="F34" i="19"/>
  <c r="H34" i="19"/>
  <c r="I34" i="19"/>
  <c r="J34" i="19"/>
  <c r="K34" i="19"/>
  <c r="R34" i="19"/>
  <c r="C35" i="19"/>
  <c r="D35" i="19"/>
  <c r="E35" i="19"/>
  <c r="F35" i="19"/>
  <c r="H35" i="19"/>
  <c r="I35" i="19"/>
  <c r="J35" i="19"/>
  <c r="K35" i="19"/>
  <c r="R35" i="19"/>
  <c r="G56" i="19"/>
  <c r="L56" i="19"/>
  <c r="M56" i="19"/>
  <c r="N56" i="19"/>
  <c r="O56" i="19"/>
  <c r="P56" i="19"/>
  <c r="G57" i="19"/>
  <c r="L57" i="19"/>
  <c r="M57" i="19"/>
  <c r="N57" i="19"/>
  <c r="O57" i="19"/>
  <c r="P57" i="19"/>
  <c r="G58" i="19"/>
  <c r="L58" i="19"/>
  <c r="M58" i="19"/>
  <c r="N58" i="19"/>
  <c r="O58" i="19"/>
  <c r="P58" i="19"/>
  <c r="G59" i="19"/>
  <c r="L59" i="19"/>
  <c r="M59" i="19"/>
  <c r="N59" i="19"/>
  <c r="O59" i="19"/>
  <c r="P59" i="19"/>
  <c r="G60" i="19"/>
  <c r="L60" i="19"/>
  <c r="M60" i="19"/>
  <c r="N60" i="19"/>
  <c r="O60" i="19"/>
  <c r="P60" i="19"/>
  <c r="G61" i="19"/>
  <c r="L61" i="19"/>
  <c r="M61" i="19"/>
  <c r="N61" i="19"/>
  <c r="O61" i="19"/>
  <c r="P61" i="19"/>
  <c r="G62" i="19"/>
  <c r="L62" i="19"/>
  <c r="M62" i="19"/>
  <c r="N62" i="19"/>
  <c r="O62" i="19"/>
  <c r="P62" i="19"/>
  <c r="G63" i="19"/>
  <c r="L63" i="19"/>
  <c r="M63" i="19"/>
  <c r="N63" i="19"/>
  <c r="O63" i="19"/>
  <c r="P63" i="19"/>
  <c r="G64" i="19"/>
  <c r="L64" i="19"/>
  <c r="M64" i="19"/>
  <c r="N64" i="19"/>
  <c r="O64" i="19"/>
  <c r="P64" i="19"/>
  <c r="G65" i="19"/>
  <c r="L65" i="19"/>
  <c r="M65" i="19"/>
  <c r="N65" i="19"/>
  <c r="O65" i="19"/>
  <c r="P65" i="19"/>
  <c r="G66" i="19"/>
  <c r="L66" i="19"/>
  <c r="M66" i="19"/>
  <c r="N66" i="19"/>
  <c r="O66" i="19"/>
  <c r="P66" i="19"/>
  <c r="C67" i="19"/>
  <c r="D67" i="19"/>
  <c r="E67" i="19"/>
  <c r="F67" i="19"/>
  <c r="H67" i="19"/>
  <c r="I67" i="19"/>
  <c r="J67" i="19"/>
  <c r="K67" i="19"/>
  <c r="G83" i="19"/>
  <c r="L83" i="19"/>
  <c r="M83" i="19"/>
  <c r="N83" i="19"/>
  <c r="O83" i="19"/>
  <c r="P83" i="19"/>
  <c r="G84" i="19"/>
  <c r="L84" i="19"/>
  <c r="M84" i="19"/>
  <c r="N84" i="19"/>
  <c r="O84" i="19"/>
  <c r="P84" i="19"/>
  <c r="G85" i="19"/>
  <c r="L85" i="19"/>
  <c r="M85" i="19"/>
  <c r="N85" i="19"/>
  <c r="O85" i="19"/>
  <c r="P85" i="19"/>
  <c r="G86" i="19"/>
  <c r="L86" i="19"/>
  <c r="M86" i="19"/>
  <c r="N86" i="19"/>
  <c r="O86" i="19"/>
  <c r="P86" i="19"/>
  <c r="G87" i="19"/>
  <c r="L87" i="19"/>
  <c r="M87" i="19"/>
  <c r="N87" i="19"/>
  <c r="O87" i="19"/>
  <c r="P87" i="19"/>
  <c r="G88" i="19"/>
  <c r="L88" i="19"/>
  <c r="M88" i="19"/>
  <c r="N88" i="19"/>
  <c r="O88" i="19"/>
  <c r="P88" i="19"/>
  <c r="G89" i="19"/>
  <c r="L89" i="19"/>
  <c r="M89" i="19"/>
  <c r="N89" i="19"/>
  <c r="O89" i="19"/>
  <c r="P89" i="19"/>
  <c r="G90" i="19"/>
  <c r="L90" i="19"/>
  <c r="M90" i="19"/>
  <c r="N90" i="19"/>
  <c r="O90" i="19"/>
  <c r="P90" i="19"/>
  <c r="G91" i="19"/>
  <c r="L91" i="19"/>
  <c r="M91" i="19"/>
  <c r="N91" i="19"/>
  <c r="O91" i="19"/>
  <c r="P91" i="19"/>
  <c r="G92" i="19"/>
  <c r="L92" i="19"/>
  <c r="M92" i="19"/>
  <c r="N92" i="19"/>
  <c r="O92" i="19"/>
  <c r="P92" i="19"/>
  <c r="G93" i="19"/>
  <c r="L93" i="19"/>
  <c r="M93" i="19"/>
  <c r="N93" i="19"/>
  <c r="O93" i="19"/>
  <c r="P93" i="19"/>
  <c r="G94" i="19"/>
  <c r="L94" i="19"/>
  <c r="M94" i="19"/>
  <c r="N94" i="19"/>
  <c r="O94" i="19"/>
  <c r="P94" i="19"/>
  <c r="G95" i="19"/>
  <c r="L95" i="19"/>
  <c r="M95" i="19"/>
  <c r="N95" i="19"/>
  <c r="O95" i="19"/>
  <c r="P95" i="19"/>
  <c r="G96" i="19"/>
  <c r="L96" i="19"/>
  <c r="M96" i="19"/>
  <c r="N96" i="19"/>
  <c r="O96" i="19"/>
  <c r="P96" i="19"/>
  <c r="G97" i="19"/>
  <c r="L97" i="19"/>
  <c r="M97" i="19"/>
  <c r="N97" i="19"/>
  <c r="O97" i="19"/>
  <c r="P97" i="19"/>
  <c r="C98" i="19"/>
  <c r="D98" i="19"/>
  <c r="E98" i="19"/>
  <c r="F98" i="19"/>
  <c r="H98" i="19"/>
  <c r="I98" i="19"/>
  <c r="J98" i="19"/>
  <c r="K98" i="19"/>
  <c r="R98" i="19"/>
  <c r="G113" i="19"/>
  <c r="G114" i="19"/>
  <c r="G115" i="19"/>
  <c r="G116" i="19"/>
  <c r="G117" i="19"/>
  <c r="L117" i="19"/>
  <c r="M117" i="19"/>
  <c r="N117" i="19"/>
  <c r="O117" i="19"/>
  <c r="P117" i="19"/>
  <c r="G118" i="19"/>
  <c r="L118" i="19"/>
  <c r="M118" i="19"/>
  <c r="N118" i="19"/>
  <c r="O118" i="19"/>
  <c r="P118" i="19"/>
  <c r="G119" i="19"/>
  <c r="L119" i="19"/>
  <c r="M119" i="19"/>
  <c r="N119" i="19"/>
  <c r="O119" i="19"/>
  <c r="P119" i="19"/>
  <c r="G120" i="19"/>
  <c r="L120" i="19"/>
  <c r="M120" i="19"/>
  <c r="N120" i="19"/>
  <c r="O120" i="19"/>
  <c r="P120" i="19"/>
  <c r="G121" i="19"/>
  <c r="L121" i="19"/>
  <c r="M121" i="19"/>
  <c r="N121" i="19"/>
  <c r="O121" i="19"/>
  <c r="P121" i="19"/>
  <c r="G122" i="19"/>
  <c r="L122" i="19"/>
  <c r="M122" i="19"/>
  <c r="N122" i="19"/>
  <c r="O122" i="19"/>
  <c r="P122" i="19"/>
  <c r="G123" i="19"/>
  <c r="L123" i="19"/>
  <c r="M123" i="19"/>
  <c r="N123" i="19"/>
  <c r="O123" i="19"/>
  <c r="P123" i="19"/>
  <c r="G124" i="19"/>
  <c r="L124" i="19"/>
  <c r="M124" i="19"/>
  <c r="N124" i="19"/>
  <c r="O124" i="19"/>
  <c r="P124" i="19"/>
  <c r="G125" i="19"/>
  <c r="L125" i="19"/>
  <c r="M125" i="19"/>
  <c r="N125" i="19"/>
  <c r="O125" i="19"/>
  <c r="P125" i="19"/>
  <c r="G126" i="19"/>
  <c r="L126" i="19"/>
  <c r="M126" i="19"/>
  <c r="N126" i="19"/>
  <c r="O126" i="19"/>
  <c r="P126" i="19"/>
  <c r="G127" i="19"/>
  <c r="L127" i="19"/>
  <c r="M127" i="19"/>
  <c r="N127" i="19"/>
  <c r="O127" i="19"/>
  <c r="P127" i="19"/>
  <c r="C128" i="19"/>
  <c r="D128" i="19"/>
  <c r="E128" i="19"/>
  <c r="F128" i="19"/>
  <c r="H128" i="19"/>
  <c r="I128" i="19"/>
  <c r="J128" i="19"/>
  <c r="K128" i="19"/>
  <c r="R128" i="19"/>
  <c r="G143" i="19"/>
  <c r="L143" i="19"/>
  <c r="M143" i="19"/>
  <c r="N143" i="19"/>
  <c r="O143" i="19"/>
  <c r="P143" i="19"/>
  <c r="G144" i="19"/>
  <c r="L144" i="19"/>
  <c r="M144" i="19"/>
  <c r="N144" i="19"/>
  <c r="O144" i="19"/>
  <c r="P144" i="19"/>
  <c r="G145" i="19"/>
  <c r="L145" i="19"/>
  <c r="M145" i="19"/>
  <c r="N145" i="19"/>
  <c r="O145" i="19"/>
  <c r="P145" i="19"/>
  <c r="G146" i="19"/>
  <c r="L146" i="19"/>
  <c r="M146" i="19"/>
  <c r="N146" i="19"/>
  <c r="O146" i="19"/>
  <c r="P146" i="19"/>
  <c r="G147" i="19"/>
  <c r="L147" i="19"/>
  <c r="M147" i="19"/>
  <c r="N147" i="19"/>
  <c r="O147" i="19"/>
  <c r="P147" i="19"/>
  <c r="G148" i="19"/>
  <c r="L148" i="19"/>
  <c r="M148" i="19"/>
  <c r="N148" i="19"/>
  <c r="O148" i="19"/>
  <c r="P148" i="19"/>
  <c r="G149" i="19"/>
  <c r="L149" i="19"/>
  <c r="M149" i="19"/>
  <c r="N149" i="19"/>
  <c r="O149" i="19"/>
  <c r="P149" i="19"/>
  <c r="G150" i="19"/>
  <c r="L150" i="19"/>
  <c r="M150" i="19"/>
  <c r="N150" i="19"/>
  <c r="O150" i="19"/>
  <c r="P150" i="19"/>
  <c r="G151" i="19"/>
  <c r="L151" i="19"/>
  <c r="M151" i="19"/>
  <c r="N151" i="19"/>
  <c r="O151" i="19"/>
  <c r="P151" i="19"/>
  <c r="G152" i="19"/>
  <c r="L152" i="19"/>
  <c r="M152" i="19"/>
  <c r="N152" i="19"/>
  <c r="O152" i="19"/>
  <c r="P152" i="19"/>
  <c r="G153" i="19"/>
  <c r="L153" i="19"/>
  <c r="M153" i="19"/>
  <c r="N153" i="19"/>
  <c r="O153" i="19"/>
  <c r="P153" i="19"/>
  <c r="G154" i="19"/>
  <c r="L154" i="19"/>
  <c r="M154" i="19"/>
  <c r="N154" i="19"/>
  <c r="O154" i="19"/>
  <c r="P154" i="19"/>
  <c r="G155" i="19"/>
  <c r="L155" i="19"/>
  <c r="M155" i="19"/>
  <c r="N155" i="19"/>
  <c r="O155" i="19"/>
  <c r="P155" i="19"/>
  <c r="G156" i="19"/>
  <c r="L156" i="19"/>
  <c r="M156" i="19"/>
  <c r="N156" i="19"/>
  <c r="O156" i="19"/>
  <c r="P156" i="19"/>
  <c r="G157" i="19"/>
  <c r="L157" i="19"/>
  <c r="M157" i="19"/>
  <c r="N157" i="19"/>
  <c r="O157" i="19"/>
  <c r="P157" i="19"/>
  <c r="C158" i="19"/>
  <c r="D158" i="19"/>
  <c r="E158" i="19"/>
  <c r="F158" i="19"/>
  <c r="H158" i="19"/>
  <c r="I158" i="19"/>
  <c r="J158" i="19"/>
  <c r="K158" i="19"/>
  <c r="R158" i="19"/>
  <c r="G173" i="19"/>
  <c r="L173" i="19"/>
  <c r="M173" i="19"/>
  <c r="N173" i="19"/>
  <c r="O173" i="19"/>
  <c r="P173" i="19"/>
  <c r="G174" i="19"/>
  <c r="L174" i="19"/>
  <c r="M174" i="19"/>
  <c r="O174" i="19"/>
  <c r="P174" i="19"/>
  <c r="G175" i="19"/>
  <c r="L175" i="19"/>
  <c r="M175" i="19"/>
  <c r="N175" i="19"/>
  <c r="O175" i="19"/>
  <c r="P175" i="19"/>
  <c r="G176" i="19"/>
  <c r="L176" i="19"/>
  <c r="M176" i="19"/>
  <c r="N176" i="19"/>
  <c r="O176" i="19"/>
  <c r="P176" i="19"/>
  <c r="G177" i="19"/>
  <c r="L177" i="19"/>
  <c r="M177" i="19"/>
  <c r="N177" i="19"/>
  <c r="O177" i="19"/>
  <c r="P177" i="19"/>
  <c r="G178" i="19"/>
  <c r="L178" i="19"/>
  <c r="M178" i="19"/>
  <c r="N178" i="19"/>
  <c r="O178" i="19"/>
  <c r="P178" i="19"/>
  <c r="G179" i="19"/>
  <c r="L179" i="19"/>
  <c r="M179" i="19"/>
  <c r="N179" i="19"/>
  <c r="O179" i="19"/>
  <c r="P179" i="19"/>
  <c r="G180" i="19"/>
  <c r="L180" i="19"/>
  <c r="M180" i="19"/>
  <c r="N180" i="19"/>
  <c r="O180" i="19"/>
  <c r="P180" i="19"/>
  <c r="G181" i="19"/>
  <c r="L181" i="19"/>
  <c r="M181" i="19"/>
  <c r="N181" i="19"/>
  <c r="O181" i="19"/>
  <c r="P181" i="19"/>
  <c r="G182" i="19"/>
  <c r="L182" i="19"/>
  <c r="M182" i="19"/>
  <c r="N182" i="19"/>
  <c r="O182" i="19"/>
  <c r="P182" i="19"/>
  <c r="G183" i="19"/>
  <c r="L183" i="19"/>
  <c r="M183" i="19"/>
  <c r="N183" i="19"/>
  <c r="O183" i="19"/>
  <c r="P183" i="19"/>
  <c r="G184" i="19"/>
  <c r="L184" i="19"/>
  <c r="M184" i="19"/>
  <c r="N184" i="19"/>
  <c r="O184" i="19"/>
  <c r="P184" i="19"/>
  <c r="G185" i="19"/>
  <c r="L185" i="19"/>
  <c r="M185" i="19"/>
  <c r="N185" i="19"/>
  <c r="O185" i="19"/>
  <c r="P185" i="19"/>
  <c r="G186" i="19"/>
  <c r="L186" i="19"/>
  <c r="M186" i="19"/>
  <c r="N186" i="19"/>
  <c r="O186" i="19"/>
  <c r="P186" i="19"/>
  <c r="G187" i="19"/>
  <c r="L187" i="19"/>
  <c r="M187" i="19"/>
  <c r="N187" i="19"/>
  <c r="O187" i="19"/>
  <c r="P187" i="19"/>
  <c r="C188" i="19"/>
  <c r="D188" i="19"/>
  <c r="E188" i="19"/>
  <c r="F188" i="19"/>
  <c r="H188" i="19"/>
  <c r="I188" i="19"/>
  <c r="J188" i="19"/>
  <c r="K188" i="19"/>
  <c r="R188" i="19"/>
  <c r="G204" i="19"/>
  <c r="L204" i="19"/>
  <c r="M204" i="19"/>
  <c r="N204" i="19"/>
  <c r="O204" i="19"/>
  <c r="P204" i="19"/>
  <c r="G205" i="19"/>
  <c r="L205" i="19"/>
  <c r="M205" i="19"/>
  <c r="N205" i="19"/>
  <c r="O205" i="19"/>
  <c r="P205" i="19"/>
  <c r="G206" i="19"/>
  <c r="L206" i="19"/>
  <c r="M206" i="19"/>
  <c r="N206" i="19"/>
  <c r="O206" i="19"/>
  <c r="P206" i="19"/>
  <c r="G207" i="19"/>
  <c r="L207" i="19"/>
  <c r="M207" i="19"/>
  <c r="N207" i="19"/>
  <c r="O207" i="19"/>
  <c r="P207" i="19"/>
  <c r="G208" i="19"/>
  <c r="L208" i="19"/>
  <c r="M208" i="19"/>
  <c r="N208" i="19"/>
  <c r="O208" i="19"/>
  <c r="P208" i="19"/>
  <c r="G209" i="19"/>
  <c r="L209" i="19"/>
  <c r="M209" i="19"/>
  <c r="N209" i="19"/>
  <c r="O209" i="19"/>
  <c r="P209" i="19"/>
  <c r="G210" i="19"/>
  <c r="L210" i="19"/>
  <c r="M210" i="19"/>
  <c r="N210" i="19"/>
  <c r="O210" i="19"/>
  <c r="P210" i="19"/>
  <c r="G211" i="19"/>
  <c r="L211" i="19"/>
  <c r="M211" i="19"/>
  <c r="N211" i="19"/>
  <c r="O211" i="19"/>
  <c r="P211" i="19"/>
  <c r="G212" i="19"/>
  <c r="L212" i="19"/>
  <c r="M212" i="19"/>
  <c r="N212" i="19"/>
  <c r="O212" i="19"/>
  <c r="P212" i="19"/>
  <c r="G213" i="19"/>
  <c r="L213" i="19"/>
  <c r="M213" i="19"/>
  <c r="N213" i="19"/>
  <c r="O213" i="19"/>
  <c r="P213" i="19"/>
  <c r="G214" i="19"/>
  <c r="L214" i="19"/>
  <c r="M214" i="19"/>
  <c r="N214" i="19"/>
  <c r="O214" i="19"/>
  <c r="P214" i="19"/>
  <c r="G215" i="19"/>
  <c r="L215" i="19"/>
  <c r="M215" i="19"/>
  <c r="N215" i="19"/>
  <c r="O215" i="19"/>
  <c r="P215" i="19"/>
  <c r="G216" i="19"/>
  <c r="L216" i="19"/>
  <c r="M216" i="19"/>
  <c r="N216" i="19"/>
  <c r="O216" i="19"/>
  <c r="P216" i="19"/>
  <c r="G217" i="19"/>
  <c r="L217" i="19"/>
  <c r="M217" i="19"/>
  <c r="N217" i="19"/>
  <c r="O217" i="19"/>
  <c r="P217" i="19"/>
  <c r="G218" i="19"/>
  <c r="L218" i="19"/>
  <c r="M218" i="19"/>
  <c r="N218" i="19"/>
  <c r="O218" i="19"/>
  <c r="P218" i="19"/>
  <c r="C219" i="19"/>
  <c r="D219" i="19"/>
  <c r="E219" i="19"/>
  <c r="F219" i="19"/>
  <c r="H219" i="19"/>
  <c r="I219" i="19"/>
  <c r="J219" i="19"/>
  <c r="K219" i="19"/>
  <c r="R219" i="19"/>
  <c r="G235" i="19"/>
  <c r="G236" i="19"/>
  <c r="G237" i="19"/>
  <c r="G238" i="19"/>
  <c r="G239" i="19"/>
  <c r="L239" i="19"/>
  <c r="M239" i="19"/>
  <c r="N239" i="19"/>
  <c r="O239" i="19"/>
  <c r="P239" i="19"/>
  <c r="G240" i="19"/>
  <c r="L240" i="19"/>
  <c r="M240" i="19"/>
  <c r="N240" i="19"/>
  <c r="O240" i="19"/>
  <c r="P240" i="19"/>
  <c r="G241" i="19"/>
  <c r="L241" i="19"/>
  <c r="M241" i="19"/>
  <c r="N241" i="19"/>
  <c r="O241" i="19"/>
  <c r="P241" i="19"/>
  <c r="G242" i="19"/>
  <c r="L242" i="19"/>
  <c r="M242" i="19"/>
  <c r="N242" i="19"/>
  <c r="O242" i="19"/>
  <c r="P242" i="19"/>
  <c r="G243" i="19"/>
  <c r="L243" i="19"/>
  <c r="M243" i="19"/>
  <c r="N243" i="19"/>
  <c r="O243" i="19"/>
  <c r="P243" i="19"/>
  <c r="G244" i="19"/>
  <c r="L244" i="19"/>
  <c r="M244" i="19"/>
  <c r="N244" i="19"/>
  <c r="O244" i="19"/>
  <c r="P244" i="19"/>
  <c r="G245" i="19"/>
  <c r="L245" i="19"/>
  <c r="M245" i="19"/>
  <c r="N245" i="19"/>
  <c r="O245" i="19"/>
  <c r="P245" i="19"/>
  <c r="G246" i="19"/>
  <c r="L246" i="19"/>
  <c r="M246" i="19"/>
  <c r="N246" i="19"/>
  <c r="O246" i="19"/>
  <c r="P246" i="19"/>
  <c r="G247" i="19"/>
  <c r="L247" i="19"/>
  <c r="M247" i="19"/>
  <c r="N247" i="19"/>
  <c r="O247" i="19"/>
  <c r="P247" i="19"/>
  <c r="G248" i="19"/>
  <c r="L248" i="19"/>
  <c r="M248" i="19"/>
  <c r="N248" i="19"/>
  <c r="O248" i="19"/>
  <c r="P248" i="19"/>
  <c r="G249" i="19"/>
  <c r="L249" i="19"/>
  <c r="M249" i="19"/>
  <c r="N249" i="19"/>
  <c r="O249" i="19"/>
  <c r="P249" i="19"/>
  <c r="C250" i="19"/>
  <c r="D250" i="19"/>
  <c r="E250" i="19"/>
  <c r="F250" i="19"/>
  <c r="H250" i="19"/>
  <c r="I250" i="19"/>
  <c r="J250" i="19"/>
  <c r="K250" i="19"/>
  <c r="R250" i="19"/>
  <c r="G270" i="19"/>
  <c r="L270" i="19"/>
  <c r="M270" i="19"/>
  <c r="N270" i="19"/>
  <c r="O270" i="19"/>
  <c r="P270" i="19"/>
  <c r="G271" i="19"/>
  <c r="L271" i="19"/>
  <c r="M271" i="19"/>
  <c r="N271" i="19"/>
  <c r="O271" i="19"/>
  <c r="P271" i="19"/>
  <c r="G272" i="19"/>
  <c r="L272" i="19"/>
  <c r="M272" i="19"/>
  <c r="N272" i="19"/>
  <c r="O272" i="19"/>
  <c r="P272" i="19"/>
  <c r="G273" i="19"/>
  <c r="L273" i="19"/>
  <c r="M273" i="19"/>
  <c r="N273" i="19"/>
  <c r="O273" i="19"/>
  <c r="P273" i="19"/>
  <c r="G274" i="19"/>
  <c r="L274" i="19"/>
  <c r="M274" i="19"/>
  <c r="N274" i="19"/>
  <c r="O274" i="19"/>
  <c r="P274" i="19"/>
  <c r="G275" i="19"/>
  <c r="L275" i="19"/>
  <c r="M275" i="19"/>
  <c r="N275" i="19"/>
  <c r="O275" i="19"/>
  <c r="P275" i="19"/>
  <c r="G276" i="19"/>
  <c r="L276" i="19"/>
  <c r="M276" i="19"/>
  <c r="N276" i="19"/>
  <c r="O276" i="19"/>
  <c r="P276" i="19"/>
  <c r="G277" i="19"/>
  <c r="L277" i="19"/>
  <c r="M277" i="19"/>
  <c r="N277" i="19"/>
  <c r="O277" i="19"/>
  <c r="P277" i="19"/>
  <c r="G278" i="19"/>
  <c r="L278" i="19"/>
  <c r="M278" i="19"/>
  <c r="N278" i="19"/>
  <c r="O278" i="19"/>
  <c r="P278" i="19"/>
  <c r="G279" i="19"/>
  <c r="L279" i="19"/>
  <c r="M279" i="19"/>
  <c r="N279" i="19"/>
  <c r="O279" i="19"/>
  <c r="P279" i="19"/>
  <c r="G280" i="19"/>
  <c r="L280" i="19"/>
  <c r="M280" i="19"/>
  <c r="N280" i="19"/>
  <c r="O280" i="19"/>
  <c r="P280" i="19"/>
  <c r="C281" i="19"/>
  <c r="D281" i="19"/>
  <c r="E281" i="19"/>
  <c r="F281" i="19"/>
  <c r="H281" i="19"/>
  <c r="I281" i="19"/>
  <c r="J281" i="19"/>
  <c r="K281" i="19"/>
  <c r="R281" i="19"/>
  <c r="G300" i="19"/>
  <c r="L300" i="19"/>
  <c r="G301" i="19"/>
  <c r="L301" i="19"/>
  <c r="G302" i="19"/>
  <c r="L302" i="19"/>
  <c r="G303" i="19"/>
  <c r="L303" i="19"/>
  <c r="G304" i="19"/>
  <c r="L304" i="19"/>
  <c r="G305" i="19"/>
  <c r="L305" i="19"/>
  <c r="G306" i="19"/>
  <c r="L306" i="19"/>
  <c r="G307" i="19"/>
  <c r="L307" i="19"/>
  <c r="G308" i="19"/>
  <c r="L308" i="19"/>
  <c r="G309" i="19"/>
  <c r="L309" i="19"/>
  <c r="G310" i="19"/>
  <c r="L310" i="19"/>
  <c r="C311" i="19"/>
  <c r="D311" i="19"/>
  <c r="E311" i="19"/>
  <c r="F311" i="19"/>
  <c r="H311" i="19"/>
  <c r="I311" i="19"/>
  <c r="J311" i="19"/>
  <c r="K311" i="19"/>
  <c r="R311" i="19"/>
  <c r="C328" i="19"/>
  <c r="D328" i="19"/>
  <c r="E328" i="19"/>
  <c r="F328" i="19"/>
  <c r="H328" i="19"/>
  <c r="I328" i="19"/>
  <c r="J328" i="19"/>
  <c r="K328" i="19"/>
  <c r="R328" i="19"/>
  <c r="C329" i="19"/>
  <c r="D329" i="19"/>
  <c r="E329" i="19"/>
  <c r="F329" i="19"/>
  <c r="H329" i="19"/>
  <c r="I329" i="19"/>
  <c r="J329" i="19"/>
  <c r="K329" i="19"/>
  <c r="R329" i="19"/>
  <c r="C330" i="19"/>
  <c r="D330" i="19"/>
  <c r="E330" i="19"/>
  <c r="F330" i="19"/>
  <c r="H330" i="19"/>
  <c r="I330" i="19"/>
  <c r="J330" i="19"/>
  <c r="K330" i="19"/>
  <c r="R330" i="19"/>
  <c r="C331" i="19"/>
  <c r="D331" i="19"/>
  <c r="E331" i="19"/>
  <c r="F331" i="19"/>
  <c r="H331" i="19"/>
  <c r="I331" i="19"/>
  <c r="J331" i="19"/>
  <c r="K331" i="19"/>
  <c r="R331" i="19"/>
  <c r="C332" i="19"/>
  <c r="D332" i="19"/>
  <c r="E332" i="19"/>
  <c r="F332" i="19"/>
  <c r="H332" i="19"/>
  <c r="I332" i="19"/>
  <c r="J332" i="19"/>
  <c r="K332" i="19"/>
  <c r="R332" i="19"/>
  <c r="C333" i="19"/>
  <c r="D333" i="19"/>
  <c r="E333" i="19"/>
  <c r="F333" i="19"/>
  <c r="H333" i="19"/>
  <c r="I333" i="19"/>
  <c r="J333" i="19"/>
  <c r="O333" i="19" s="1"/>
  <c r="K333" i="19"/>
  <c r="R333" i="19"/>
  <c r="C334" i="19"/>
  <c r="D334" i="19"/>
  <c r="E334" i="19"/>
  <c r="F334" i="19"/>
  <c r="H334" i="19"/>
  <c r="I334" i="19"/>
  <c r="N334" i="19" s="1"/>
  <c r="J334" i="19"/>
  <c r="K334" i="19"/>
  <c r="R334" i="19"/>
  <c r="C335" i="19"/>
  <c r="D335" i="19"/>
  <c r="E335" i="19"/>
  <c r="F335" i="19"/>
  <c r="H335" i="19"/>
  <c r="I335" i="19"/>
  <c r="N335" i="19" s="1"/>
  <c r="J335" i="19"/>
  <c r="K335" i="19"/>
  <c r="R335" i="19"/>
  <c r="C336" i="19"/>
  <c r="D336" i="19"/>
  <c r="E336" i="19"/>
  <c r="F336" i="19"/>
  <c r="H336" i="19"/>
  <c r="I336" i="19"/>
  <c r="J336" i="19"/>
  <c r="K336" i="19"/>
  <c r="R336" i="19"/>
  <c r="C337" i="19"/>
  <c r="D337" i="19"/>
  <c r="E337" i="19"/>
  <c r="F337" i="19"/>
  <c r="H337" i="19"/>
  <c r="I337" i="19"/>
  <c r="J337" i="19"/>
  <c r="K337" i="19"/>
  <c r="P337" i="19" s="1"/>
  <c r="R337" i="19"/>
  <c r="C338" i="19"/>
  <c r="D338" i="19"/>
  <c r="E338" i="19"/>
  <c r="F338" i="19"/>
  <c r="H338" i="19"/>
  <c r="I338" i="19"/>
  <c r="J338" i="19"/>
  <c r="O338" i="19" s="1"/>
  <c r="K338" i="19"/>
  <c r="R338" i="19"/>
  <c r="C339" i="19"/>
  <c r="D339" i="19"/>
  <c r="E339" i="19"/>
  <c r="F339" i="19"/>
  <c r="H339" i="19"/>
  <c r="I339" i="19"/>
  <c r="J339" i="19"/>
  <c r="K339" i="19"/>
  <c r="R339" i="19"/>
  <c r="C340" i="19"/>
  <c r="D340" i="19"/>
  <c r="E340" i="19"/>
  <c r="F340" i="19"/>
  <c r="H340" i="19"/>
  <c r="M340" i="19" s="1"/>
  <c r="I340" i="19"/>
  <c r="J340" i="19"/>
  <c r="K340" i="19"/>
  <c r="R340" i="19"/>
  <c r="C341" i="19"/>
  <c r="D341" i="19"/>
  <c r="E341" i="19"/>
  <c r="F341" i="19"/>
  <c r="H341" i="19"/>
  <c r="M341" i="19" s="1"/>
  <c r="I341" i="19"/>
  <c r="J341" i="19"/>
  <c r="K341" i="19"/>
  <c r="R341" i="19"/>
  <c r="C342" i="19"/>
  <c r="D342" i="19"/>
  <c r="E342" i="19"/>
  <c r="F342" i="19"/>
  <c r="H342" i="19"/>
  <c r="I342" i="19"/>
  <c r="J342" i="19"/>
  <c r="K342" i="19"/>
  <c r="R342" i="19"/>
  <c r="A3" i="30"/>
  <c r="A5" i="28"/>
  <c r="G10" i="43"/>
  <c r="G11" i="43"/>
  <c r="G12" i="43"/>
  <c r="F13" i="43"/>
  <c r="D28" i="1"/>
  <c r="F11" i="43"/>
  <c r="F12" i="43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10" i="36"/>
  <c r="K16" i="26"/>
  <c r="K17" i="26"/>
  <c r="K18" i="26"/>
  <c r="K19" i="26"/>
  <c r="K20" i="26"/>
  <c r="K21" i="26"/>
  <c r="K22" i="26"/>
  <c r="R24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J24" i="28"/>
  <c r="J23" i="28"/>
  <c r="J22" i="28"/>
  <c r="J21" i="28"/>
  <c r="J20" i="28"/>
  <c r="J19" i="28"/>
  <c r="J18" i="28"/>
  <c r="J17" i="28"/>
  <c r="G9" i="43"/>
  <c r="F10" i="43"/>
  <c r="F9" i="43"/>
  <c r="E24" i="43"/>
  <c r="D24" i="43"/>
  <c r="F19" i="14"/>
  <c r="I9" i="42"/>
  <c r="I13" i="42"/>
  <c r="I16" i="42"/>
  <c r="I20" i="42"/>
  <c r="I11" i="42"/>
  <c r="I15" i="42"/>
  <c r="I17" i="42"/>
  <c r="I19" i="42"/>
  <c r="I21" i="42"/>
  <c r="I10" i="42"/>
  <c r="I14" i="42"/>
  <c r="I18" i="42"/>
  <c r="I22" i="42"/>
  <c r="I12" i="42"/>
  <c r="I8" i="42"/>
  <c r="I25" i="36"/>
  <c r="G25" i="37"/>
  <c r="Q25" i="27"/>
  <c r="I25" i="27"/>
  <c r="D57" i="28"/>
  <c r="E57" i="28"/>
  <c r="F57" i="28"/>
  <c r="G57" i="28"/>
  <c r="H57" i="28"/>
  <c r="C57" i="28"/>
  <c r="G25" i="28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H14" i="34"/>
  <c r="I14" i="34" s="1"/>
  <c r="H15" i="34"/>
  <c r="I15" i="34" s="1"/>
  <c r="H13" i="34"/>
  <c r="I13" i="34" s="1"/>
  <c r="H11" i="34"/>
  <c r="I11" i="34" s="1"/>
  <c r="H12" i="34"/>
  <c r="I12" i="34" s="1"/>
  <c r="G24" i="39"/>
  <c r="G20" i="39"/>
  <c r="G18" i="39"/>
  <c r="G16" i="39"/>
  <c r="G14" i="39"/>
  <c r="G12" i="39"/>
  <c r="H26" i="39"/>
  <c r="C26" i="39"/>
  <c r="A5" i="39"/>
  <c r="K4" i="39"/>
  <c r="A4" i="39"/>
  <c r="A5" i="40"/>
  <c r="H23" i="34"/>
  <c r="I23" i="34" s="1"/>
  <c r="H19" i="34"/>
  <c r="I19" i="34" s="1"/>
  <c r="A4" i="34"/>
  <c r="A4" i="36"/>
  <c r="H25" i="37"/>
  <c r="F25" i="37"/>
  <c r="A4" i="37"/>
  <c r="H22" i="34"/>
  <c r="I22" i="34" s="1"/>
  <c r="H25" i="34"/>
  <c r="I25" i="34" s="1"/>
  <c r="H18" i="34"/>
  <c r="I18" i="34" s="1"/>
  <c r="H21" i="34"/>
  <c r="I21" i="34" s="1"/>
  <c r="H24" i="34"/>
  <c r="I24" i="34" s="1"/>
  <c r="F26" i="40"/>
  <c r="G15" i="39"/>
  <c r="G19" i="39"/>
  <c r="G23" i="39"/>
  <c r="G11" i="39"/>
  <c r="C25" i="36"/>
  <c r="C25" i="37"/>
  <c r="F25" i="36"/>
  <c r="E26" i="34"/>
  <c r="H17" i="34"/>
  <c r="I17" i="34" s="1"/>
  <c r="H20" i="34"/>
  <c r="I20" i="34" s="1"/>
  <c r="E26" i="40"/>
  <c r="E26" i="39"/>
  <c r="G13" i="39"/>
  <c r="G17" i="39"/>
  <c r="G21" i="39"/>
  <c r="G25" i="39"/>
  <c r="E25" i="37"/>
  <c r="D25" i="37"/>
  <c r="I25" i="37"/>
  <c r="E25" i="36"/>
  <c r="J25" i="36"/>
  <c r="D26" i="34"/>
  <c r="H16" i="34"/>
  <c r="I16" i="34" s="1"/>
  <c r="D26" i="39"/>
  <c r="F26" i="39"/>
  <c r="D25" i="36"/>
  <c r="G25" i="36" s="1"/>
  <c r="H25" i="36"/>
  <c r="C26" i="34"/>
  <c r="G26" i="34"/>
  <c r="C26" i="40"/>
  <c r="G26" i="40"/>
  <c r="G22" i="39"/>
  <c r="F26" i="34"/>
  <c r="D26" i="40"/>
  <c r="A5" i="32"/>
  <c r="A4" i="31"/>
  <c r="F18" i="31"/>
  <c r="G12" i="31"/>
  <c r="G20" i="31"/>
  <c r="F11" i="31"/>
  <c r="F21" i="31"/>
  <c r="H19" i="31"/>
  <c r="G22" i="31"/>
  <c r="H16" i="31"/>
  <c r="G17" i="31"/>
  <c r="G21" i="31"/>
  <c r="G13" i="31"/>
  <c r="G16" i="31"/>
  <c r="G24" i="31"/>
  <c r="F13" i="31"/>
  <c r="G14" i="31"/>
  <c r="F15" i="31"/>
  <c r="G18" i="31"/>
  <c r="H20" i="31"/>
  <c r="C25" i="31"/>
  <c r="E25" i="31"/>
  <c r="D25" i="31"/>
  <c r="H15" i="31"/>
  <c r="F17" i="31"/>
  <c r="F19" i="31"/>
  <c r="F22" i="31"/>
  <c r="H23" i="31"/>
  <c r="H24" i="31"/>
  <c r="F10" i="31"/>
  <c r="H11" i="31"/>
  <c r="H12" i="31"/>
  <c r="H14" i="31"/>
  <c r="H21" i="31"/>
  <c r="F23" i="31"/>
  <c r="F14" i="31"/>
  <c r="H10" i="31"/>
  <c r="G11" i="31"/>
  <c r="F12" i="31"/>
  <c r="G15" i="31"/>
  <c r="F16" i="31"/>
  <c r="H18" i="31"/>
  <c r="G19" i="31"/>
  <c r="F20" i="31"/>
  <c r="H22" i="31"/>
  <c r="G23" i="31"/>
  <c r="F24" i="31"/>
  <c r="G10" i="31"/>
  <c r="H13" i="31"/>
  <c r="H17" i="31"/>
  <c r="A4" i="26"/>
  <c r="L25" i="27"/>
  <c r="K25" i="27"/>
  <c r="E25" i="27"/>
  <c r="C25" i="27"/>
  <c r="A4" i="27"/>
  <c r="A4" i="28"/>
  <c r="J23" i="26"/>
  <c r="P25" i="27"/>
  <c r="G23" i="26"/>
  <c r="R25" i="27"/>
  <c r="I23" i="26"/>
  <c r="D23" i="26"/>
  <c r="H23" i="26"/>
  <c r="E25" i="28"/>
  <c r="F23" i="26"/>
  <c r="N25" i="27"/>
  <c r="H25" i="27"/>
  <c r="D25" i="27"/>
  <c r="J25" i="27"/>
  <c r="F25" i="27"/>
  <c r="E23" i="26"/>
  <c r="M25" i="27"/>
  <c r="F25" i="28"/>
  <c r="D25" i="28"/>
  <c r="I25" i="28"/>
  <c r="C25" i="28"/>
  <c r="H25" i="28"/>
  <c r="C23" i="26"/>
  <c r="A7" i="11"/>
  <c r="F12" i="14"/>
  <c r="F11" i="14"/>
  <c r="F21" i="14"/>
  <c r="A6" i="11"/>
  <c r="A5" i="11"/>
  <c r="A5" i="14"/>
  <c r="A4" i="14"/>
  <c r="A3" i="14"/>
  <c r="A2" i="14"/>
  <c r="F126" i="14"/>
  <c r="H24" i="14"/>
  <c r="G24" i="14"/>
  <c r="F24" i="14"/>
  <c r="D24" i="14"/>
  <c r="C24" i="14"/>
  <c r="F23" i="14"/>
  <c r="H22" i="14"/>
  <c r="G22" i="14"/>
  <c r="D22" i="14"/>
  <c r="C22" i="14"/>
  <c r="H21" i="14"/>
  <c r="G21" i="14"/>
  <c r="D21" i="14"/>
  <c r="C21" i="14"/>
  <c r="H20" i="14"/>
  <c r="G20" i="14"/>
  <c r="F20" i="14"/>
  <c r="D20" i="14"/>
  <c r="C20" i="14"/>
  <c r="H19" i="14"/>
  <c r="G19" i="14"/>
  <c r="D19" i="14"/>
  <c r="C19" i="14"/>
  <c r="H18" i="14"/>
  <c r="G18" i="14"/>
  <c r="F18" i="14"/>
  <c r="D18" i="14"/>
  <c r="C18" i="14"/>
  <c r="H17" i="14"/>
  <c r="G17" i="14"/>
  <c r="F17" i="14"/>
  <c r="D17" i="14"/>
  <c r="C17" i="14"/>
  <c r="H16" i="14"/>
  <c r="G16" i="14"/>
  <c r="D16" i="14"/>
  <c r="C16" i="14"/>
  <c r="F15" i="14"/>
  <c r="H14" i="14"/>
  <c r="G14" i="14"/>
  <c r="F14" i="14"/>
  <c r="D14" i="14"/>
  <c r="C14" i="14"/>
  <c r="H13" i="14"/>
  <c r="G13" i="14"/>
  <c r="F13" i="14"/>
  <c r="D13" i="14"/>
  <c r="C13" i="14"/>
  <c r="H12" i="14"/>
  <c r="G12" i="14"/>
  <c r="D12" i="14"/>
  <c r="C12" i="14"/>
  <c r="H11" i="14"/>
  <c r="G11" i="14"/>
  <c r="D11" i="14"/>
  <c r="C11" i="14"/>
  <c r="H10" i="14"/>
  <c r="G10" i="14"/>
  <c r="D10" i="14"/>
  <c r="F22" i="14"/>
  <c r="D15" i="14"/>
  <c r="H15" i="14"/>
  <c r="F16" i="14"/>
  <c r="D23" i="14"/>
  <c r="H23" i="14"/>
  <c r="C15" i="14"/>
  <c r="G15" i="14"/>
  <c r="C23" i="14"/>
  <c r="G23" i="14"/>
  <c r="F10" i="14"/>
  <c r="D126" i="14"/>
  <c r="H126" i="14"/>
  <c r="C126" i="14"/>
  <c r="A4" i="18"/>
  <c r="A4" i="16"/>
  <c r="A3" i="15"/>
  <c r="A4" i="13"/>
  <c r="A3" i="13"/>
  <c r="A4" i="11"/>
  <c r="A4" i="10"/>
  <c r="A3" i="4"/>
  <c r="A6" i="1"/>
  <c r="A5" i="1"/>
  <c r="A4" i="1"/>
  <c r="A3" i="1"/>
  <c r="E25" i="18"/>
  <c r="C84" i="1"/>
  <c r="E56" i="1"/>
  <c r="I74" i="1"/>
  <c r="I81" i="1"/>
  <c r="I77" i="1"/>
  <c r="I100" i="1"/>
  <c r="I99" i="1"/>
  <c r="I98" i="1"/>
  <c r="I107" i="1"/>
  <c r="I47" i="1"/>
  <c r="I42" i="1"/>
  <c r="I54" i="1"/>
  <c r="I50" i="1"/>
  <c r="G56" i="1"/>
  <c r="D56" i="1"/>
  <c r="F25" i="18"/>
  <c r="G25" i="18"/>
  <c r="I75" i="1"/>
  <c r="I70" i="1"/>
  <c r="I82" i="1"/>
  <c r="I78" i="1"/>
  <c r="I101" i="1"/>
  <c r="I108" i="1"/>
  <c r="I104" i="1"/>
  <c r="I48" i="1"/>
  <c r="I55" i="1"/>
  <c r="I51" i="1"/>
  <c r="G21" i="15"/>
  <c r="M21" i="15" s="1"/>
  <c r="G14" i="15"/>
  <c r="M14" i="15" s="1"/>
  <c r="I83" i="1"/>
  <c r="I79" i="1"/>
  <c r="I102" i="1"/>
  <c r="I97" i="1"/>
  <c r="I109" i="1"/>
  <c r="I105" i="1"/>
  <c r="I45" i="1"/>
  <c r="I52" i="1"/>
  <c r="C56" i="1"/>
  <c r="I73" i="1"/>
  <c r="I72" i="1"/>
  <c r="I71" i="1"/>
  <c r="I80" i="1"/>
  <c r="H56" i="1"/>
  <c r="F56" i="1"/>
  <c r="I103" i="1"/>
  <c r="I110" i="1"/>
  <c r="I106" i="1"/>
  <c r="I46" i="1"/>
  <c r="I53" i="1"/>
  <c r="I49" i="1"/>
  <c r="G20" i="15"/>
  <c r="M20" i="15" s="1"/>
  <c r="D60" i="11"/>
  <c r="O128" i="11"/>
  <c r="M135" i="11"/>
  <c r="N137" i="11"/>
  <c r="G19" i="15"/>
  <c r="M19" i="15" s="1"/>
  <c r="G17" i="15"/>
  <c r="M17" i="15" s="1"/>
  <c r="G12" i="15"/>
  <c r="M12" i="15" s="1"/>
  <c r="K27" i="11"/>
  <c r="M137" i="11"/>
  <c r="N128" i="11"/>
  <c r="M140" i="11"/>
  <c r="H92" i="14"/>
  <c r="I99" i="11"/>
  <c r="G99" i="11"/>
  <c r="F28" i="1"/>
  <c r="E92" i="14"/>
  <c r="E25" i="14" s="1"/>
  <c r="H60" i="11"/>
  <c r="I60" i="11"/>
  <c r="K60" i="11"/>
  <c r="G60" i="11"/>
  <c r="J60" i="11"/>
  <c r="F60" i="11"/>
  <c r="N27" i="11"/>
  <c r="G15" i="15"/>
  <c r="M15" i="15" s="1"/>
  <c r="G22" i="15"/>
  <c r="M22" i="15" s="1"/>
  <c r="C23" i="15"/>
  <c r="I23" i="15" s="1"/>
  <c r="G13" i="15"/>
  <c r="M13" i="15" s="1"/>
  <c r="E60" i="11"/>
  <c r="G27" i="11"/>
  <c r="M130" i="11"/>
  <c r="N136" i="11"/>
  <c r="N138" i="11"/>
  <c r="O129" i="11"/>
  <c r="O138" i="11"/>
  <c r="O132" i="11"/>
  <c r="M139" i="11"/>
  <c r="M141" i="11"/>
  <c r="N132" i="11"/>
  <c r="N141" i="11"/>
  <c r="M136" i="11"/>
  <c r="D25" i="10"/>
  <c r="P22" i="11"/>
  <c r="M60" i="11"/>
  <c r="C60" i="11"/>
  <c r="D99" i="11"/>
  <c r="E99" i="11"/>
  <c r="N99" i="11"/>
  <c r="N127" i="11"/>
  <c r="M127" i="11"/>
  <c r="M99" i="11"/>
  <c r="H99" i="11"/>
  <c r="O27" i="11"/>
  <c r="L60" i="11"/>
  <c r="M27" i="11"/>
  <c r="G25" i="10"/>
  <c r="G18" i="15"/>
  <c r="M18" i="15" s="1"/>
  <c r="J27" i="11"/>
  <c r="H27" i="11"/>
  <c r="O139" i="11"/>
  <c r="M131" i="11"/>
  <c r="M133" i="11"/>
  <c r="N139" i="11"/>
  <c r="N129" i="11"/>
  <c r="O133" i="11"/>
  <c r="O135" i="11"/>
  <c r="M128" i="11"/>
  <c r="O130" i="11"/>
  <c r="C25" i="10"/>
  <c r="P23" i="11"/>
  <c r="P21" i="11"/>
  <c r="E27" i="11"/>
  <c r="O60" i="11"/>
  <c r="D23" i="15"/>
  <c r="J23" i="15" s="1"/>
  <c r="E23" i="15"/>
  <c r="K23" i="15" s="1"/>
  <c r="G92" i="14"/>
  <c r="J99" i="11"/>
  <c r="H25" i="10"/>
  <c r="I25" i="10" s="1"/>
  <c r="F23" i="15"/>
  <c r="L23" i="15" s="1"/>
  <c r="G16" i="15"/>
  <c r="M16" i="15" s="1"/>
  <c r="L27" i="11"/>
  <c r="F27" i="11"/>
  <c r="N134" i="11"/>
  <c r="O140" i="11"/>
  <c r="O134" i="11"/>
  <c r="M134" i="11"/>
  <c r="N140" i="11"/>
  <c r="N130" i="11"/>
  <c r="O136" i="11"/>
  <c r="M132" i="11"/>
  <c r="P19" i="11"/>
  <c r="P24" i="11"/>
  <c r="P26" i="11"/>
  <c r="P25" i="11"/>
  <c r="N60" i="11"/>
  <c r="C99" i="11"/>
  <c r="O127" i="11"/>
  <c r="O99" i="11"/>
  <c r="C27" i="11"/>
  <c r="K99" i="11"/>
  <c r="L99" i="11"/>
  <c r="F99" i="11"/>
  <c r="C92" i="14"/>
  <c r="D92" i="14"/>
  <c r="I27" i="11"/>
  <c r="M129" i="11"/>
  <c r="N135" i="11"/>
  <c r="O141" i="11"/>
  <c r="O131" i="11"/>
  <c r="M138" i="11"/>
  <c r="N133" i="11"/>
  <c r="N131" i="11"/>
  <c r="O137" i="11"/>
  <c r="P20" i="11"/>
  <c r="D27" i="11"/>
  <c r="F92" i="14"/>
  <c r="F25" i="14" s="1"/>
  <c r="J25" i="28" l="1"/>
  <c r="T8" i="28" s="1"/>
  <c r="M330" i="19"/>
  <c r="P334" i="19"/>
  <c r="M27" i="19"/>
  <c r="M26" i="19"/>
  <c r="L311" i="19"/>
  <c r="P31" i="19"/>
  <c r="N24" i="19"/>
  <c r="V22" i="19"/>
  <c r="P35" i="19"/>
  <c r="N21" i="19"/>
  <c r="M34" i="18"/>
  <c r="H25" i="31"/>
  <c r="I16" i="31" s="1"/>
  <c r="G25" i="31"/>
  <c r="M32" i="18"/>
  <c r="J142" i="11"/>
  <c r="M33" i="18"/>
  <c r="R25" i="28"/>
  <c r="J25" i="37"/>
  <c r="L67" i="19"/>
  <c r="O98" i="19"/>
  <c r="P32" i="19"/>
  <c r="N30" i="19"/>
  <c r="G281" i="19"/>
  <c r="O342" i="19"/>
  <c r="N339" i="19"/>
  <c r="P331" i="19"/>
  <c r="O22" i="19"/>
  <c r="P25" i="19"/>
  <c r="M20" i="18"/>
  <c r="M16" i="18"/>
  <c r="L142" i="11"/>
  <c r="K142" i="11"/>
  <c r="G142" i="11"/>
  <c r="I142" i="11"/>
  <c r="P99" i="11"/>
  <c r="J25" i="10"/>
  <c r="K23" i="26"/>
  <c r="O25" i="27"/>
  <c r="N330" i="19"/>
  <c r="M311" i="19"/>
  <c r="O330" i="19"/>
  <c r="N337" i="19"/>
  <c r="M332" i="19"/>
  <c r="N342" i="19"/>
  <c r="N33" i="19"/>
  <c r="O281" i="19"/>
  <c r="Q210" i="19"/>
  <c r="M13" i="18"/>
  <c r="Q25" i="18"/>
  <c r="P25" i="18"/>
  <c r="O25" i="18"/>
  <c r="M10" i="18"/>
  <c r="M31" i="18"/>
  <c r="M14" i="18"/>
  <c r="M19" i="18"/>
  <c r="M23" i="18"/>
  <c r="G23" i="15"/>
  <c r="M23" i="15" s="1"/>
  <c r="I23" i="42"/>
  <c r="G25" i="14"/>
  <c r="H26" i="34"/>
  <c r="G24" i="43"/>
  <c r="G26" i="39"/>
  <c r="R343" i="19"/>
  <c r="Q308" i="19"/>
  <c r="V24" i="19"/>
  <c r="M281" i="19"/>
  <c r="N332" i="19"/>
  <c r="P328" i="19"/>
  <c r="Q280" i="19"/>
  <c r="M219" i="19"/>
  <c r="O27" i="19"/>
  <c r="V23" i="19"/>
  <c r="Q174" i="19"/>
  <c r="P188" i="19"/>
  <c r="Q151" i="19"/>
  <c r="G128" i="19"/>
  <c r="O31" i="19"/>
  <c r="M33" i="19"/>
  <c r="O34" i="19"/>
  <c r="M15" i="18"/>
  <c r="M17" i="18"/>
  <c r="M21" i="18"/>
  <c r="C25" i="18"/>
  <c r="M24" i="18"/>
  <c r="M11" i="18"/>
  <c r="M18" i="18"/>
  <c r="H25" i="18"/>
  <c r="M12" i="18"/>
  <c r="H23" i="15"/>
  <c r="N23" i="15" s="1"/>
  <c r="F25" i="31"/>
  <c r="P60" i="11"/>
  <c r="F142" i="11"/>
  <c r="H142" i="11"/>
  <c r="E142" i="11"/>
  <c r="P131" i="11"/>
  <c r="P139" i="11"/>
  <c r="N142" i="11"/>
  <c r="M142" i="11"/>
  <c r="P136" i="11"/>
  <c r="P128" i="11"/>
  <c r="O142" i="11"/>
  <c r="P127" i="11"/>
  <c r="P27" i="11"/>
  <c r="D142" i="11"/>
  <c r="C142" i="11"/>
  <c r="P140" i="11"/>
  <c r="P132" i="11"/>
  <c r="P141" i="11"/>
  <c r="P138" i="11"/>
  <c r="P137" i="11"/>
  <c r="P135" i="11"/>
  <c r="P134" i="11"/>
  <c r="P133" i="11"/>
  <c r="P130" i="11"/>
  <c r="P129" i="11"/>
  <c r="E25" i="10"/>
  <c r="M10" i="10" s="1"/>
  <c r="G25" i="27"/>
  <c r="J24" i="45"/>
  <c r="F24" i="45"/>
  <c r="H26" i="40"/>
  <c r="I26" i="34"/>
  <c r="C28" i="1"/>
  <c r="I21" i="1"/>
  <c r="E28" i="1"/>
  <c r="G28" i="1"/>
  <c r="I14" i="1"/>
  <c r="I23" i="1"/>
  <c r="I24" i="1"/>
  <c r="I16" i="1"/>
  <c r="I20" i="1"/>
  <c r="H25" i="14"/>
  <c r="C25" i="14"/>
  <c r="D25" i="14"/>
  <c r="I111" i="1"/>
  <c r="I84" i="1"/>
  <c r="I56" i="1"/>
  <c r="I27" i="1"/>
  <c r="I26" i="1"/>
  <c r="I22" i="1"/>
  <c r="I18" i="1"/>
  <c r="I17" i="1"/>
  <c r="H28" i="1"/>
  <c r="I19" i="1"/>
  <c r="I25" i="1"/>
  <c r="I13" i="1"/>
  <c r="I15" i="1"/>
  <c r="M333" i="19"/>
  <c r="O26" i="19"/>
  <c r="P29" i="19"/>
  <c r="M24" i="19"/>
  <c r="P21" i="19"/>
  <c r="Q310" i="19"/>
  <c r="Q305" i="19"/>
  <c r="Q303" i="19"/>
  <c r="O332" i="19"/>
  <c r="P329" i="19"/>
  <c r="P333" i="19"/>
  <c r="N331" i="19"/>
  <c r="Q301" i="19"/>
  <c r="Q300" i="19"/>
  <c r="P339" i="19"/>
  <c r="O336" i="19"/>
  <c r="P335" i="19"/>
  <c r="O23" i="19"/>
  <c r="P22" i="19"/>
  <c r="M21" i="19"/>
  <c r="N311" i="19"/>
  <c r="P311" i="19"/>
  <c r="G311" i="19"/>
  <c r="G341" i="19"/>
  <c r="Q309" i="19"/>
  <c r="Q307" i="19"/>
  <c r="Q306" i="19"/>
  <c r="Q304" i="19"/>
  <c r="Q302" i="19"/>
  <c r="O311" i="19"/>
  <c r="M338" i="19"/>
  <c r="P34" i="19"/>
  <c r="N281" i="19"/>
  <c r="G339" i="19"/>
  <c r="G332" i="19"/>
  <c r="L342" i="19"/>
  <c r="O341" i="19"/>
  <c r="P340" i="19"/>
  <c r="L339" i="19"/>
  <c r="L338" i="19"/>
  <c r="L336" i="19"/>
  <c r="L335" i="19"/>
  <c r="Q279" i="19"/>
  <c r="Q278" i="19"/>
  <c r="Q277" i="19"/>
  <c r="Q276" i="19"/>
  <c r="Q275" i="19"/>
  <c r="Q274" i="19"/>
  <c r="Q273" i="19"/>
  <c r="Q272" i="19"/>
  <c r="Q271" i="19"/>
  <c r="Q270" i="19"/>
  <c r="N340" i="19"/>
  <c r="L333" i="19"/>
  <c r="M328" i="19"/>
  <c r="N35" i="19"/>
  <c r="P33" i="19"/>
  <c r="M28" i="19"/>
  <c r="N27" i="19"/>
  <c r="N23" i="19"/>
  <c r="O339" i="19"/>
  <c r="P338" i="19"/>
  <c r="M337" i="19"/>
  <c r="N336" i="19"/>
  <c r="O335" i="19"/>
  <c r="M334" i="19"/>
  <c r="O331" i="19"/>
  <c r="O329" i="19"/>
  <c r="M342" i="19"/>
  <c r="M336" i="19"/>
  <c r="N329" i="19"/>
  <c r="P342" i="19"/>
  <c r="N341" i="19"/>
  <c r="P336" i="19"/>
  <c r="L331" i="19"/>
  <c r="L329" i="19"/>
  <c r="G342" i="19"/>
  <c r="G329" i="19"/>
  <c r="M32" i="19"/>
  <c r="N31" i="19"/>
  <c r="O30" i="19"/>
  <c r="G34" i="19"/>
  <c r="G24" i="19"/>
  <c r="G22" i="19"/>
  <c r="L23" i="19"/>
  <c r="L22" i="19"/>
  <c r="R36" i="19"/>
  <c r="Q235" i="19"/>
  <c r="Q249" i="19"/>
  <c r="L26" i="19"/>
  <c r="L25" i="19"/>
  <c r="L21" i="19"/>
  <c r="Q218" i="19"/>
  <c r="Q217" i="19"/>
  <c r="Q215" i="19"/>
  <c r="Q213" i="19"/>
  <c r="G31" i="19"/>
  <c r="N34" i="19"/>
  <c r="Q156" i="19"/>
  <c r="Q155" i="19"/>
  <c r="Q149" i="19"/>
  <c r="Q146" i="19"/>
  <c r="Q145" i="19"/>
  <c r="Q144" i="19"/>
  <c r="L35" i="19"/>
  <c r="O32" i="19"/>
  <c r="N29" i="19"/>
  <c r="O28" i="19"/>
  <c r="P28" i="19"/>
  <c r="Q125" i="19"/>
  <c r="M34" i="19"/>
  <c r="P24" i="19"/>
  <c r="Q121" i="19"/>
  <c r="Q124" i="19"/>
  <c r="Q117" i="19"/>
  <c r="D36" i="19"/>
  <c r="L30" i="19"/>
  <c r="G30" i="19"/>
  <c r="G28" i="19"/>
  <c r="G27" i="19"/>
  <c r="M35" i="19"/>
  <c r="L32" i="19"/>
  <c r="L24" i="19"/>
  <c r="Q93" i="19"/>
  <c r="Q91" i="19"/>
  <c r="Q88" i="19"/>
  <c r="Q87" i="19"/>
  <c r="N26" i="19"/>
  <c r="L34" i="19"/>
  <c r="L33" i="19"/>
  <c r="L31" i="19"/>
  <c r="L29" i="19"/>
  <c r="J36" i="19"/>
  <c r="E36" i="19"/>
  <c r="G23" i="19"/>
  <c r="G33" i="19"/>
  <c r="O25" i="19"/>
  <c r="O29" i="19"/>
  <c r="O33" i="19"/>
  <c r="M23" i="19"/>
  <c r="L28" i="19"/>
  <c r="K36" i="19"/>
  <c r="O24" i="19"/>
  <c r="H36" i="19"/>
  <c r="I36" i="19"/>
  <c r="N67" i="19"/>
  <c r="Q56" i="19"/>
  <c r="O35" i="19"/>
  <c r="N32" i="19"/>
  <c r="M29" i="19"/>
  <c r="P26" i="19"/>
  <c r="M25" i="19"/>
  <c r="N22" i="19"/>
  <c r="L27" i="19"/>
  <c r="G35" i="19"/>
  <c r="G25" i="19"/>
  <c r="P30" i="19"/>
  <c r="P67" i="19"/>
  <c r="G32" i="19"/>
  <c r="F36" i="19"/>
  <c r="G26" i="19"/>
  <c r="P23" i="19"/>
  <c r="N28" i="19"/>
  <c r="G21" i="19"/>
  <c r="G29" i="19"/>
  <c r="C36" i="19"/>
  <c r="Q66" i="19"/>
  <c r="Q65" i="19"/>
  <c r="Q64" i="19"/>
  <c r="Q63" i="19"/>
  <c r="Q62" i="19"/>
  <c r="Q59" i="19"/>
  <c r="M31" i="19"/>
  <c r="O21" i="19"/>
  <c r="M30" i="19"/>
  <c r="M22" i="19"/>
  <c r="P27" i="19"/>
  <c r="N25" i="19"/>
  <c r="O250" i="19"/>
  <c r="L250" i="19"/>
  <c r="N188" i="19"/>
  <c r="O340" i="19"/>
  <c r="L340" i="19"/>
  <c r="M339" i="19"/>
  <c r="N338" i="19"/>
  <c r="G338" i="19"/>
  <c r="O337" i="19"/>
  <c r="J343" i="19"/>
  <c r="C343" i="19"/>
  <c r="G331" i="19"/>
  <c r="F343" i="19"/>
  <c r="P330" i="19"/>
  <c r="O67" i="19"/>
  <c r="G67" i="19"/>
  <c r="M67" i="19"/>
  <c r="M250" i="19"/>
  <c r="Q236" i="19"/>
  <c r="M331" i="19"/>
  <c r="P332" i="19"/>
  <c r="K343" i="19"/>
  <c r="O328" i="19"/>
  <c r="G328" i="19"/>
  <c r="E343" i="19"/>
  <c r="L281" i="19"/>
  <c r="N219" i="19"/>
  <c r="L219" i="19"/>
  <c r="O188" i="19"/>
  <c r="G188" i="19"/>
  <c r="M158" i="19"/>
  <c r="G98" i="19"/>
  <c r="L341" i="19"/>
  <c r="P341" i="19"/>
  <c r="L337" i="19"/>
  <c r="L334" i="19"/>
  <c r="L332" i="19"/>
  <c r="L330" i="19"/>
  <c r="G330" i="19"/>
  <c r="I343" i="19"/>
  <c r="L328" i="19"/>
  <c r="G335" i="19"/>
  <c r="M335" i="19"/>
  <c r="O334" i="19"/>
  <c r="G333" i="19"/>
  <c r="N333" i="19"/>
  <c r="G340" i="19"/>
  <c r="H343" i="19"/>
  <c r="D343" i="19"/>
  <c r="N328" i="19"/>
  <c r="P281" i="19"/>
  <c r="G336" i="19"/>
  <c r="G334" i="19"/>
  <c r="G337" i="19"/>
  <c r="M329" i="19"/>
  <c r="Q247" i="19"/>
  <c r="Q246" i="19"/>
  <c r="Q245" i="19"/>
  <c r="Q240" i="19"/>
  <c r="Q239" i="19"/>
  <c r="G250" i="19"/>
  <c r="Q216" i="19"/>
  <c r="Q212" i="19"/>
  <c r="Q211" i="19"/>
  <c r="Q209" i="19"/>
  <c r="Q207" i="19"/>
  <c r="Q205" i="19"/>
  <c r="O219" i="19"/>
  <c r="G219" i="19"/>
  <c r="Q184" i="19"/>
  <c r="Q180" i="19"/>
  <c r="Q179" i="19"/>
  <c r="Q177" i="19"/>
  <c r="Q175" i="19"/>
  <c r="M188" i="19"/>
  <c r="Q147" i="19"/>
  <c r="N158" i="19"/>
  <c r="P158" i="19"/>
  <c r="L158" i="19"/>
  <c r="Q126" i="19"/>
  <c r="Q123" i="19"/>
  <c r="Q122" i="19"/>
  <c r="Q120" i="19"/>
  <c r="Q118" i="19"/>
  <c r="M128" i="19"/>
  <c r="O128" i="19"/>
  <c r="Q94" i="19"/>
  <c r="N98" i="19"/>
  <c r="Q90" i="19"/>
  <c r="L98" i="19"/>
  <c r="Q248" i="19"/>
  <c r="Q244" i="19"/>
  <c r="Q243" i="19"/>
  <c r="Q242" i="19"/>
  <c r="Q241" i="19"/>
  <c r="Q214" i="19"/>
  <c r="Q208" i="19"/>
  <c r="Q206" i="19"/>
  <c r="P219" i="19"/>
  <c r="Q204" i="19"/>
  <c r="Q187" i="19"/>
  <c r="Q186" i="19"/>
  <c r="Q185" i="19"/>
  <c r="Q183" i="19"/>
  <c r="Q182" i="19"/>
  <c r="Q181" i="19"/>
  <c r="Q178" i="19"/>
  <c r="Q176" i="19"/>
  <c r="L188" i="19"/>
  <c r="Q157" i="19"/>
  <c r="Q154" i="19"/>
  <c r="Q153" i="19"/>
  <c r="Q152" i="19"/>
  <c r="Q150" i="19"/>
  <c r="Q148" i="19"/>
  <c r="O158" i="19"/>
  <c r="G158" i="19"/>
  <c r="Q127" i="19"/>
  <c r="Q119" i="19"/>
  <c r="P128" i="19"/>
  <c r="L128" i="19"/>
  <c r="N128" i="19"/>
  <c r="Q97" i="19"/>
  <c r="Q96" i="19"/>
  <c r="Q95" i="19"/>
  <c r="Q92" i="19"/>
  <c r="Q89" i="19"/>
  <c r="Q86" i="19"/>
  <c r="Q85" i="19"/>
  <c r="Q84" i="19"/>
  <c r="Q83" i="19"/>
  <c r="Q61" i="19"/>
  <c r="Q60" i="19"/>
  <c r="Q58" i="19"/>
  <c r="Q57" i="19"/>
  <c r="Q238" i="19"/>
  <c r="Q237" i="19"/>
  <c r="Q143" i="19"/>
  <c r="P98" i="19"/>
  <c r="N250" i="19"/>
  <c r="M98" i="19"/>
  <c r="P250" i="19"/>
  <c r="Q173" i="19"/>
  <c r="F24" i="43"/>
  <c r="I22" i="31" l="1"/>
  <c r="I17" i="31"/>
  <c r="I11" i="31"/>
  <c r="I23" i="31"/>
  <c r="I20" i="31"/>
  <c r="I12" i="31"/>
  <c r="I19" i="31"/>
  <c r="I18" i="31"/>
  <c r="I14" i="31"/>
  <c r="I21" i="31"/>
  <c r="I24" i="31"/>
  <c r="I25" i="31"/>
  <c r="I13" i="31"/>
  <c r="I15" i="31"/>
  <c r="I10" i="31"/>
  <c r="V25" i="19"/>
  <c r="W22" i="19" s="1"/>
  <c r="M25" i="18"/>
  <c r="Q332" i="19"/>
  <c r="Q333" i="19"/>
  <c r="Q338" i="19"/>
  <c r="Q311" i="19"/>
  <c r="Q341" i="19"/>
  <c r="Q339" i="19"/>
  <c r="Q331" i="19"/>
  <c r="Q335" i="19"/>
  <c r="Q33" i="19"/>
  <c r="P142" i="11"/>
  <c r="V7" i="11" s="1"/>
  <c r="I28" i="1"/>
  <c r="Q334" i="19"/>
  <c r="Q340" i="19"/>
  <c r="Q342" i="19"/>
  <c r="Q336" i="19"/>
  <c r="Q281" i="19"/>
  <c r="Q27" i="19"/>
  <c r="Q337" i="19"/>
  <c r="P343" i="19"/>
  <c r="Q219" i="19"/>
  <c r="Q34" i="19"/>
  <c r="Q29" i="19"/>
  <c r="Q158" i="19"/>
  <c r="Q24" i="19"/>
  <c r="Q32" i="19"/>
  <c r="Q28" i="19"/>
  <c r="L36" i="19"/>
  <c r="Q23" i="19"/>
  <c r="Q35" i="19"/>
  <c r="Q26" i="19"/>
  <c r="Q22" i="19"/>
  <c r="Q25" i="19"/>
  <c r="O36" i="19"/>
  <c r="Q21" i="19"/>
  <c r="Q98" i="19"/>
  <c r="M36" i="19"/>
  <c r="Q30" i="19"/>
  <c r="N36" i="19"/>
  <c r="G36" i="19"/>
  <c r="Q31" i="19"/>
  <c r="P36" i="19"/>
  <c r="Q250" i="19"/>
  <c r="Q328" i="19"/>
  <c r="N343" i="19"/>
  <c r="G343" i="19"/>
  <c r="Q188" i="19"/>
  <c r="Q329" i="19"/>
  <c r="M343" i="19"/>
  <c r="O343" i="19"/>
  <c r="Q128" i="19"/>
  <c r="L343" i="19"/>
  <c r="Q330" i="19"/>
  <c r="Q67" i="19"/>
  <c r="V9" i="11" l="1"/>
  <c r="V8" i="11"/>
  <c r="W23" i="19"/>
  <c r="W25" i="19"/>
  <c r="W24" i="19"/>
  <c r="Q36" i="19"/>
  <c r="Q34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J25" authorId="0" shapeId="0" xr:uid="{00000000-0006-0000-0800-00000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</authors>
  <commentList>
    <comment ref="P12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45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84" authorId="0" shapeId="0" xr:uid="{00000000-0006-0000-0900-000003000000}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27" authorId="0" shapeId="0" xr:uid="{00000000-0006-0000-0900-000004000000}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I10" authorId="0" shapeId="0" xr:uid="{00000000-0006-0000-0A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  <author>Svein Opøien</author>
  </authors>
  <commentList>
    <comment ref="H11" authorId="0" shapeId="0" xr:uid="{00000000-0006-0000-1A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" authorId="1" shapeId="0" xr:uid="{00000000-0006-0000-1A00-000002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 Opøien</author>
  </authors>
  <commentList>
    <comment ref="G11" authorId="0" shapeId="0" xr:uid="{00000000-0006-0000-1C00-000001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AB6394CB-1279-4AB0-A5E1-6277BAEA2205}">
      <text>
        <r>
          <rPr>
            <sz val="10"/>
            <rFont val="Arial"/>
            <family val="2"/>
          </rPr>
          <t xml:space="preserve">tekst
</t>
        </r>
      </text>
    </comment>
    <comment ref="A5" authorId="0" shapeId="0" xr:uid="{0BDDF0C9-9151-4EDB-BD9A-94687FF63089}">
      <text>
        <r>
          <rPr>
            <sz val="10"/>
            <rFont val="Arial"/>
            <family val="2"/>
          </rPr>
          <t xml:space="preserve">tekst
</t>
        </r>
      </text>
    </comment>
  </commentList>
</comments>
</file>

<file path=xl/sharedStrings.xml><?xml version="1.0" encoding="utf-8"?>
<sst xmlns="http://schemas.openxmlformats.org/spreadsheetml/2006/main" count="2876" uniqueCount="611">
  <si>
    <t>Dette arket inneholder:</t>
  </si>
  <si>
    <t>Tabell 1 - 16 - A - Fysioterapitilbud i bydelen 1)</t>
  </si>
  <si>
    <t>Antall avtalte årsverk</t>
  </si>
  <si>
    <t>Antall stillinger</t>
  </si>
  <si>
    <t>Nr.</t>
  </si>
  <si>
    <t>Navn</t>
  </si>
  <si>
    <t>Fysio-terapeuter med driftsavtale</t>
  </si>
  <si>
    <t>Fast-lønnede fysio-terapeuter</t>
  </si>
  <si>
    <t>Turnus-kandidater</t>
  </si>
  <si>
    <t>Totalt antall årsverk fysio-terapeuter i bydelen</t>
  </si>
  <si>
    <t>Totalt antall stillinger fysio-terapeuter i bydelen</t>
  </si>
  <si>
    <t>Bydel Gamle Oslo</t>
  </si>
  <si>
    <t>Bydel Grünerløkka</t>
  </si>
  <si>
    <t xml:space="preserve"> 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</si>
  <si>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</si>
  <si>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</si>
  <si>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</si>
  <si>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</si>
  <si>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</si>
  <si>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</si>
  <si>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</si>
  <si>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</si>
  <si>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</si>
  <si>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</si>
  <si>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</si>
  <si>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</si>
  <si>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</si>
  <si>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pr 31.12.2021</t>
  </si>
  <si>
    <t>SUM pr 31.12.2020</t>
  </si>
  <si>
    <t>SUM pr 31.08.2020</t>
  </si>
  <si>
    <t>SUM pr 31.12.2019</t>
  </si>
  <si>
    <t>SUM pr 31.08.2019</t>
  </si>
  <si>
    <t>SUM pr 31.12.2018</t>
  </si>
  <si>
    <t>SUM pr 31.08.2018</t>
  </si>
  <si>
    <t>SUM pr 31.12.2017</t>
  </si>
  <si>
    <t>SUM pr 31.08.2017</t>
  </si>
  <si>
    <t>SUM pr. 31.12.2016</t>
  </si>
  <si>
    <t>SUM pr. 31.12.2015</t>
  </si>
  <si>
    <t>1) Alle fysioterpeuter i bydelen skal registreres, uavhenfig av Kostrafunksjon</t>
  </si>
  <si>
    <t>Tabell 1 - 16 - B - Psykologer i bydelen 1)</t>
  </si>
  <si>
    <t>Psykologer</t>
  </si>
  <si>
    <t>SUM pr. 31.12.2021</t>
  </si>
  <si>
    <t>SUM pr. 31.12.2020</t>
  </si>
  <si>
    <t>SUM pr. 31.08.2020</t>
  </si>
  <si>
    <t>SUM pr. 31.12.2019</t>
  </si>
  <si>
    <t>SUM pr. 31.08.2019</t>
  </si>
  <si>
    <t>SUM pr. 31.12.2018</t>
  </si>
  <si>
    <t>SUM pr. 31.12.2017</t>
  </si>
  <si>
    <t>1) Alle psykologer i bydelen skal registreres, uavhenfig av Kostrafunksjon</t>
  </si>
  <si>
    <t>Tabell 3 -1 - B - A1 - Beboere i institusjon som bydelen betaler for - pr. 31.12.  - Aldersfordeling</t>
  </si>
  <si>
    <t>Sum kvinner og menn</t>
  </si>
  <si>
    <t>Bydel</t>
  </si>
  <si>
    <t>0-17 år</t>
  </si>
  <si>
    <t>18-49 år</t>
  </si>
  <si>
    <t>50-66 år</t>
  </si>
  <si>
    <t>67-79 år</t>
  </si>
  <si>
    <t>80-89 år</t>
  </si>
  <si>
    <t>90 år +</t>
  </si>
  <si>
    <t>SUM</t>
  </si>
  <si>
    <t>LIV</t>
  </si>
  <si>
    <t>SUM 3. tertial 2022</t>
  </si>
  <si>
    <t>SUM 3. tertial 2021</t>
  </si>
  <si>
    <t>SUM 3. tertial 2020</t>
  </si>
  <si>
    <t>SUM 3. tertial 2019</t>
  </si>
  <si>
    <t>SUM 3. tertial 2018</t>
  </si>
  <si>
    <t>SUM 3. tertial 2017</t>
  </si>
  <si>
    <t>SUM 3. tertial 2016</t>
  </si>
  <si>
    <t>SUM 3. tertial 2015</t>
  </si>
  <si>
    <t>Tabell 3 -1 - B - A4 - Aldersfordeling for beboere i langtidsopphold i institusjon pr. 31.12</t>
  </si>
  <si>
    <t>Herunder tjenestene langtidsopphold i sykehjem, institusjonsplass psykiatri, spesialsykehjem for yngre, aldershjem, langtidsopphold i bosenter</t>
  </si>
  <si>
    <t xml:space="preserve">Tabell 3 -1 - B - A8 - Aldersfordeling for beboere med vedtak om korttidsopphold pr. 31.12.  </t>
  </si>
  <si>
    <t>Korttidsopphold-avlastning (eldre), Korttidsopphold - rullerende, korttidsopphold - rehabilitering, korttidsopphold- utredning/behandling, korrtidsopphold - annet</t>
  </si>
  <si>
    <t xml:space="preserve">Tabell 3 -1 - B - A9 - Aldersfordeling for beboere i barne- og avlastningsboliger pr. 31.12.  </t>
  </si>
  <si>
    <t>Barnebolger og avlastningsboliger</t>
  </si>
  <si>
    <t xml:space="preserve">Tabell 3 -1 - B - A6 - Aldersfordeling for beboere i boform m/heldøgns pleie og omsorg pr. 31.12.  </t>
  </si>
  <si>
    <t>Av sum kvinner og menn i institusjon - herav i boform m/heldøgns pleie og omsorg</t>
  </si>
  <si>
    <t>SUM 2. tertial 2020</t>
  </si>
  <si>
    <t>SUM 2. tertial 2019</t>
  </si>
  <si>
    <t>SUM 2. tertial 2018</t>
  </si>
  <si>
    <t>Tabell 3 -2 - B -  Saksbehandlingstider i pleie- og omsorgssektoren - institusjonstjenesten - hittil i år</t>
  </si>
  <si>
    <t>Saksbehandlingstid - antall dager</t>
  </si>
  <si>
    <t xml:space="preserve">For søknad om institusjons-plass </t>
  </si>
  <si>
    <t>herav for søknad om sykehjems-plass 2)</t>
  </si>
  <si>
    <t>herav for søknad om korttids-opphold 3)</t>
  </si>
  <si>
    <t>Andre typer institusjons-plass 1)</t>
  </si>
  <si>
    <t xml:space="preserve">  </t>
  </si>
  <si>
    <t>Gjennomsnitt 2021</t>
  </si>
  <si>
    <t>Gjennomsnitt 2020</t>
  </si>
  <si>
    <t>Gjennomsnitt 2019</t>
  </si>
  <si>
    <t>xxxx</t>
  </si>
  <si>
    <t>Gjennomsnitt 2018</t>
  </si>
  <si>
    <t>Gjennomsnitt 2017</t>
  </si>
  <si>
    <t>Gjennomsnitt 2016</t>
  </si>
  <si>
    <t>Gjennomsnitt 2015</t>
  </si>
  <si>
    <t>Gjennomsnitt 2014</t>
  </si>
  <si>
    <t>Gjennomsnitt 2013</t>
  </si>
  <si>
    <t>Kilde: Ledelses- og informasjonsverktøyet LIV</t>
  </si>
  <si>
    <t>*) Aritmetisk middelverdi</t>
  </si>
  <si>
    <t>2) Langtidsopphold i sykehjem (LIV tj. Nr 50)</t>
  </si>
  <si>
    <t>3) Alle typer korttidsopphold i helsehus</t>
  </si>
  <si>
    <t>Kun årsstatistikk</t>
  </si>
  <si>
    <t>Tabell 3-2-D  - Søknader og avslag på sykehjemsplass</t>
  </si>
  <si>
    <t>SUM 2021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</si>
  <si>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</si>
  <si>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</si>
  <si>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</si>
  <si>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</si>
  <si>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</si>
  <si>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</si>
  <si>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</si>
  <si>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</si>
  <si>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SUM 2012</t>
  </si>
  <si>
    <t>SUM 2011</t>
  </si>
  <si>
    <t>Langtidsopphold</t>
  </si>
  <si>
    <t>Tidsbegrenset opphold</t>
  </si>
  <si>
    <t>Antall søknader om sykehjems-plass, overf. fra forrige år</t>
  </si>
  <si>
    <t>Antall søknader om sykehjems-plass i år</t>
  </si>
  <si>
    <t>Antall innvilgede søknader om sykehjems-plass</t>
  </si>
  <si>
    <t>Antall saker som er trukket</t>
  </si>
  <si>
    <t>Ant. saker som ikke er beh. av andre årsaker (dødfall mm)</t>
  </si>
  <si>
    <t>Antall avslåtte søknader om sykehjems-plass</t>
  </si>
  <si>
    <t>Antall saker fortsatt under behandling, overf. neste år</t>
  </si>
  <si>
    <t>Prosent innvilgede søknader</t>
  </si>
  <si>
    <t>Antall søknader om sykehjemsplass, overf. fra forrige år</t>
  </si>
  <si>
    <t>Antall søknader om sykehjemsplass i år</t>
  </si>
  <si>
    <t>Antall innvilgede søknader om sykehjemsplass</t>
  </si>
  <si>
    <t>Antall avslåtte søknader om sykehjemsplass</t>
  </si>
  <si>
    <t>xxx</t>
  </si>
  <si>
    <t>Tabell 3-2-D-1  - Søknader og avslag om plass etter sambogarantien</t>
  </si>
  <si>
    <t>Antall søknader, overf. fra forrige år</t>
  </si>
  <si>
    <t>Antall søknader i år</t>
  </si>
  <si>
    <t xml:space="preserve">Antall innvilgede søknader </t>
  </si>
  <si>
    <t>Antall avslåtte søknader om plass etter sambogarantien</t>
  </si>
  <si>
    <t>Tabell 3 -2 - E - Klager etter avslag på sykehjemsplass i år</t>
  </si>
  <si>
    <t>By-del</t>
  </si>
  <si>
    <t>Antall klager etter avslag på syke-hjems-plass</t>
  </si>
  <si>
    <t xml:space="preserve"> Antall vedtak omgjort av bydelen som følge av klage</t>
  </si>
  <si>
    <t>Antall klager som er anket videre til Statsforvalter</t>
  </si>
  <si>
    <t>Antall vedtak omgjort av Statsforvalter som følge av klage</t>
  </si>
  <si>
    <t>Sum antall vedtak omgjort som følge av klage</t>
  </si>
  <si>
    <t>Antall klager etter avslag på sykehjems-plass i år som fortsatt er under behandling i bydelen</t>
  </si>
  <si>
    <t>Antall klager etter avslag på sykehjemsplass i år som er trukket eller avsluttet fordi de ikke lenger er aktuelle</t>
  </si>
  <si>
    <t>Antall klager etter avslag på sykehjems-plass i år som fortsatt er under behandling hos Statsforvalter</t>
  </si>
  <si>
    <t>Antall klager etter avslag på sykehjems-plass i år som fortsatt er under behand-ling i bydelen</t>
  </si>
  <si>
    <t>Tabell 3-2-E-1 Saksbehandlingstid - klager etter avslag på søknad om sykehjemsplass i år</t>
  </si>
  <si>
    <t>Saksbehandlings-tid fra mottatt klage til nytt vedtak er fattet i bydelen</t>
  </si>
  <si>
    <t>Saksbehandlings-tid fra mottatt klage til saken er avgjort hos Fylkesmannen</t>
  </si>
  <si>
    <t xml:space="preserve">Gjennomsnitt 2021 </t>
  </si>
  <si>
    <t xml:space="preserve">Gjennomsnitt 2020 </t>
  </si>
  <si>
    <t xml:space="preserve">Gjennomsnitt 2019 </t>
  </si>
  <si>
    <t xml:space="preserve">Gjennomsnitt 2018 </t>
  </si>
  <si>
    <t xml:space="preserve">Gjennomsnitt 2017 </t>
  </si>
  <si>
    <t xml:space="preserve">Gjennomsnitt 2016 </t>
  </si>
  <si>
    <t xml:space="preserve">Gjennomsnitt 2015 </t>
  </si>
  <si>
    <t xml:space="preserve">Gjennomsnitt 2014 </t>
  </si>
  <si>
    <t xml:space="preserve">Gjennomsnitt 2013 </t>
  </si>
  <si>
    <t>Gjennomsnitt for bydeler som har registrert saksbehandlingstid</t>
  </si>
  <si>
    <t>3-2-F Alternativt tilbud til personer som har fått avslag på søknad om langtidsopphold i sykehjem</t>
  </si>
  <si>
    <t>Antall personer som har fått endelig avslag på søknad om langtids-opphold i sykehjem</t>
  </si>
  <si>
    <t>Herav antall som har fått vedak om tids-begrenset opphold i syke-hjem</t>
  </si>
  <si>
    <t>Herav antall som har fått vedtak om kun praktisk bistand</t>
  </si>
  <si>
    <t xml:space="preserve">Herav antall som har fått vedtak om kun hjemme-sykepleie </t>
  </si>
  <si>
    <t>Herav antall som har fått vedtak om både praktisk bistand og hjemme-sykepleie</t>
  </si>
  <si>
    <t xml:space="preserve">Herav antall som har fått vedtak om plass i dagopphold i institusjon (vedtak hjemlet i Lov om helse-tjenesten i kommunene) </t>
  </si>
  <si>
    <t>Herav antall som har fått vedtak om plass i dagsenter (ikke lov-hjemlet vedtak)</t>
  </si>
  <si>
    <t xml:space="preserve">Herav antall som har fått andre tilbud </t>
  </si>
  <si>
    <t>Sum antall personer som har fått alter-nativt tilbud 1)</t>
  </si>
  <si>
    <t>s</t>
  </si>
  <si>
    <t>1) Noen personer har fått flere enn et alternativt tilbud. Disse blir regnet med flere ganger.</t>
  </si>
  <si>
    <t>Tabell 3-3 - B - Gjennomsnittlig antall oppholdsdøgn i sykehjem for beboere som har avsluttet sitt opphold hittil i år.</t>
  </si>
  <si>
    <t>korttidsopphold</t>
  </si>
  <si>
    <t>Antall beboere som har avsluttet opphold (langtids) i sykehjem hittil i år</t>
  </si>
  <si>
    <t>Antall avsluttede opphold (korttids) hittil i år 1)</t>
  </si>
  <si>
    <t>Antall oppholds-døgn totalt for alle beboere som har avsluttet sitt langtids-opphold hittil i år 2)</t>
  </si>
  <si>
    <t>Gjennomsnittlig antall oppholds-døgn per beboer (langtid) 2)</t>
  </si>
  <si>
    <t>Gjennomsnittlig antall oppholds-døgn per opphold (korttid) 2)</t>
  </si>
  <si>
    <t>Antall beboere som har avsluttet opphold (korttids) i sykehjem hittil i år</t>
  </si>
  <si>
    <t>Antall oppholds-døgn totalt for alle beboere som har avsluttet sitt korttids-opphold hittil i år 2)</t>
  </si>
  <si>
    <t>Gjennomsnittlig antall oppholds-døgn per beboer (korttid) 2)</t>
  </si>
  <si>
    <t>1) Gjelder kun for korttidsopphold</t>
  </si>
  <si>
    <t>2) Rapporten teller bakover til førstegangsinnleggelsesdatoen på opphold som er påbegynt også tidligere år.  Dvs at rapporten viser</t>
  </si>
  <si>
    <t>gjennomsnittlig lengde for sykehjemsopphold som er avsluttet hittil i rapporteringsåret.</t>
  </si>
  <si>
    <t xml:space="preserve">Merk: Det er bare opphold som er avsluttet i inneværende år som kommer med i rapporten . Hvis sak/tjeneste revurderes, </t>
  </si>
  <si>
    <t>eller hvis brukeren har flyttet mellom ulike institusjoner (har flere tjester knyttet til samme sak), og tjenestene er sammenhengende,</t>
  </si>
  <si>
    <t>regnes det som et  opphold.</t>
  </si>
  <si>
    <t>% Kjøpt fra Sykehjemsetaten</t>
  </si>
  <si>
    <t>% Kjøpt fra andre innenbys/ utenbys</t>
  </si>
  <si>
    <t>Tabell 3-3 - C - 1- Antall  oppholdsdøgn totalt i institusjon fordelt på type opphold (Kostrafunksjon 253 - institusjonstjenester) - Kjøp fra SYE - hittil i år</t>
  </si>
  <si>
    <t>% Drevet av bydelen selv</t>
  </si>
  <si>
    <t>Tidsbegrenset opphold i sykehjem</t>
  </si>
  <si>
    <t>Langtidsopphold i sykehjem</t>
  </si>
  <si>
    <t>Opphold i aldershjem og andre boformer med heldøgns pleie</t>
  </si>
  <si>
    <t>Korttids-opphold (eksklusive korttids-opphold for re-habilitering)</t>
  </si>
  <si>
    <t>Korttids-opphold for re-habilitering</t>
  </si>
  <si>
    <t>Opphold i plass for for lindrende behand-ling</t>
  </si>
  <si>
    <t>Langtids-opphold - ordinært</t>
  </si>
  <si>
    <t>Langtids-opphold -  forsterket enhet for demens</t>
  </si>
  <si>
    <t>Langtids-opphold -  for-sterket  (psykiatri, rus)</t>
  </si>
  <si>
    <t>Langtids-opphold for-sterket - annet</t>
  </si>
  <si>
    <t>Langtids-opphold -  spesial (særskilt inngåtte kontrakter om enkelt-kjøp)</t>
  </si>
  <si>
    <t>Opphold i MRSA avdeling</t>
  </si>
  <si>
    <t>Langtids-opphold rus</t>
  </si>
  <si>
    <t>Opphold i andre boformer med heldøgns omsorg (og evt. pleie)</t>
  </si>
  <si>
    <t>Langtids-opphold i alders-hjem</t>
  </si>
  <si>
    <t>Opphold i barne og av-lastnings-bolig</t>
  </si>
  <si>
    <t>SUM totalt</t>
  </si>
  <si>
    <t>SUM 2010</t>
  </si>
  <si>
    <t>Ny tabell 2010</t>
  </si>
  <si>
    <t>Tabell 3-3 - C - 2- Antall  oppholdsdøgn totalt i institusjon fordelt på type opphold (Kostrafunksjon 253 - institusjonstjenester) - Kjøp fra andre innenbys/utenbys - hittil i år</t>
  </si>
  <si>
    <t>Langtids-opphold -  skjermet enhet for demens</t>
  </si>
  <si>
    <t>Sum 2021</t>
  </si>
  <si>
    <t>Sum 2020</t>
  </si>
  <si>
    <t>Sum 2019</t>
  </si>
  <si>
    <t>Tabell 3-3 - C - 3- Antall  oppholdsdøgn totalt i institusjon fordelt på type opphold (Kostrafunksjon 253 - institusjonstjenester) - Drevet av bydelene selv - hittil i år</t>
  </si>
  <si>
    <t xml:space="preserve">             </t>
  </si>
  <si>
    <t xml:space="preserve">    </t>
  </si>
  <si>
    <t>Tabell 3-3 - C - 4- Antall  oppholdsdøgn totalt i institusjon fordelt på type opphold (Kostrafunksjon 253 - institusjonstjenester) - SUM - hittil i år</t>
  </si>
  <si>
    <t>Opphold i sykehjem</t>
  </si>
  <si>
    <t>Tabell 3-4 - A - Egenbetaling for heldøgnsplasser i eldreomsorgsinstitusjoner som bydelen disponerer</t>
  </si>
  <si>
    <t>I hele 1000 kroner</t>
  </si>
  <si>
    <t>I hele kroner</t>
  </si>
  <si>
    <t>Regnskapsført trygdetrekk</t>
  </si>
  <si>
    <t>Regnskapsført egenbetaling utover trygdetrekk</t>
  </si>
  <si>
    <t>Antall plasser som inntektene relaterer seg til</t>
  </si>
  <si>
    <t>Gjennomsnitt trygdetrekk pr. plass pr. år</t>
  </si>
  <si>
    <t>Gjennomsnitt egenbetaling pr. plass pr. år</t>
  </si>
  <si>
    <t>Gjennomsnitt samlet inntekt pr. plass pr. år</t>
  </si>
  <si>
    <t>Avvik fra bygjennomsnitt i %</t>
  </si>
  <si>
    <t>Tabell 3 - 5 - A -  Brukere av hjemmetjenester pr. 31.12.   *)**)</t>
  </si>
  <si>
    <t>Tabell 3 - 5 - B -  Sum brukere av hjemmetjenester pr. 31.12. - antall med private tjenesteyter   *)</t>
  </si>
  <si>
    <t>Brukere av BARE helsetjeneste i hjemmet</t>
  </si>
  <si>
    <t>Brukere av BARE praktisk bistand</t>
  </si>
  <si>
    <t>Brukere av BEGGE tjenester</t>
  </si>
  <si>
    <t>Sum antall brukere</t>
  </si>
  <si>
    <t>Herav antall brukere som har valgt private tjensteytere for en eller flere av sine tjenester **</t>
  </si>
  <si>
    <t>Andel brukere som har valgt privat leverandør</t>
  </si>
  <si>
    <t>0-49 år</t>
  </si>
  <si>
    <t>90 år og over</t>
  </si>
  <si>
    <t>Sum</t>
  </si>
  <si>
    <t>* Inkluderer brukere som bor i boliger til pleie- og omsorgsformål</t>
  </si>
  <si>
    <t xml:space="preserve">** Hjemmetjenester er her helsetjeneste i hjemmet og/eller praktisk bistand. </t>
  </si>
  <si>
    <t>** Noen brukere med private tjenesteytere kan samtidig ha valgt kommunal leverandør av en av tjenestene helsetjeneste i hjemmet eller praktisk bistand.</t>
  </si>
  <si>
    <t>Tom 2019: Hjemmesykepleie er her tjenestene 1 Psykisk helsearbeid, 3 Hjemmesykepleie, 91 Hjemmesykepleie natt og 110 Hjemmesykepleie stasjonær tjeneste i LIV</t>
  </si>
  <si>
    <t>Praktisk bistand er tjenestene praktiskbistand til dagliglivets gjøremål, praktisk bistand- opplæringi dagliglivets gjøremål og brukerstyrt personlig assistanse (BPA)</t>
  </si>
  <si>
    <t>Fom 2020: Helsetjeneste i hjemmet er her her tjenestene 1 Psykisk helsearbeid, 3 Hjemmesykepleie, 15 Avklaring og mestring, 23 Klinisk ernæringsfysiolog, 49 Logoped, 91 Hjemmesykepleie natt,</t>
  </si>
  <si>
    <t xml:space="preserve"> 101 Hverdagsrehabilitering,  103 Medisinsk avstandsoppfølging, 106 Ambulerende rehabilitering og 110 Hjemmesykepleie stasjonær tjeneste i LIV</t>
  </si>
  <si>
    <t>Tabell 3 - 5 - A -3  Totalt antall personer som mottar hjemmetjenester **) inkl. avlastning og omsorgslønn pr 31.12.   *)</t>
  </si>
  <si>
    <t>Antall mottagere av en eller flere av tjenestene helsetjeneste i hjemmet, praktisk bistand, avlastning og omsorgslønn</t>
  </si>
  <si>
    <t>* Inkluderer brukere som bor i boliger til pleie- og omsorgsformål.</t>
  </si>
  <si>
    <t>Inkluderer tjeneste nr 1, 2, 3, 4, 5, 12, 13, 15, 23, 32, 33, 34, 49, 76, 77, 78, 91, 101, 103, 106, 110 i ledelses og informasjonsverktøyet LIV.</t>
  </si>
  <si>
    <t>Tabellen beregnes ved prosentformler</t>
  </si>
  <si>
    <t xml:space="preserve">Tabell 3 - 5 - B - A1 - Andel utførte timer av vedtatte timer i hjemmetjenestene </t>
  </si>
  <si>
    <t>Andel utførte timer praktisk bistand</t>
  </si>
  <si>
    <t>Herav praktisk bistand daglige gjøremål, egenomsorg og personlig stell</t>
  </si>
  <si>
    <t>Herav praktisk bistand til opplæring i daglige gjøremål 2)</t>
  </si>
  <si>
    <t>Herav brukerstyrt personlig assistanse (BPA) 2)</t>
  </si>
  <si>
    <t>Andel utførte timer helsetjenester i hjemmet 1)</t>
  </si>
  <si>
    <t>Herav psykisk helsarbeid</t>
  </si>
  <si>
    <t>1) Helsetjeneste ihjemmet er her tjenestene 1 Psykisk helsearbeid, 2 Sykepleie tilalvorlig syke, 3 Hjemmesykepleie, 15 Avklaring og mestring, 23 Klinisk ernæringsfysiolog, 49 Logoped, 91 Hjemmesykepleie natt, 101 Hverdagsrehabilitering, 103 Medisinsk avstandsoppfølging, 106 Ambulerende rehabilitering,  og 110 Hjemmesykepleie stasjonær tjeneste i LIV</t>
  </si>
  <si>
    <t xml:space="preserve">2) Mange leverandører av praktisk bistand -opplæring i dagliglivets gjøremål har ikke tilgang til Gerica og registrerer derfor ikke utført </t>
  </si>
  <si>
    <t xml:space="preserve">tid. Bydelene registrerer ikke utført tid for tjenesten brukerstyrt personlig assistanse, da assistenten ikke vil ha tilgang til fagsystemet Gerica. </t>
  </si>
  <si>
    <t>Utført tid er derfor her satt lik vedtatt tid for disse tjenestene.</t>
  </si>
  <si>
    <t>Tabell 3 - 5 - B - A2 - Antall vedtakstimer i hjemmetjenesten - hittil i år</t>
  </si>
  <si>
    <t xml:space="preserve"> Totalt antall vedtatte  timer praktisk bistand</t>
  </si>
  <si>
    <t xml:space="preserve">Herav praktisk bistand til opplæring i daglige gjøremål </t>
  </si>
  <si>
    <t xml:space="preserve">Herav brukerstyrt personlig assistanse (BPA) </t>
  </si>
  <si>
    <t>Antall vedtatte timer helsetjeneste i hjemmet 1)</t>
  </si>
  <si>
    <t xml:space="preserve">Herav psykisk helsarbeid </t>
  </si>
  <si>
    <t>Tabell 3 - 5 - B - A3 - Antall utførte timer i hjemmetjenesten - hittil i år</t>
  </si>
  <si>
    <t xml:space="preserve"> Totalt antall utførte  timer praktisk bistand</t>
  </si>
  <si>
    <t>Antall utførte timer helsetjeneste i hjemmet 1)</t>
  </si>
  <si>
    <t>Herav psykisk helsarbeid 2)</t>
  </si>
  <si>
    <t>Tabell 3 - 5 - B - A4- Antall utførte timer i hjemmetjenesten - herav utført av private leverandører - hittil i år</t>
  </si>
  <si>
    <t xml:space="preserve"> Totalt antall utførte  timer praktisk bistand utført av private leverandører</t>
  </si>
  <si>
    <t>Totalt antall utførte timer helsetjeneste utført av private leverandører 1)</t>
  </si>
  <si>
    <t>Tabell 3 - 5 - C Antall mottagere av hverdagsrehabilitering 1), antall vedtakstimer og antall utførte timer - hittil i år</t>
  </si>
  <si>
    <t>Tabell 3 - 5 - C Antall mottagere av avklaring og mestring, antall vedtakstimer og antall utførte timer - hittil i år</t>
  </si>
  <si>
    <t>Tabell 3 - 5 - C Antall unike mottagere av hverdagsrehabilitering og/eller avklaring og mestring 1), antall vedtakstimer og antall utførte timer - hittil i år</t>
  </si>
  <si>
    <t>Antall mottagere av hverdags-rehabilitering</t>
  </si>
  <si>
    <t>Antall vedtakstimer</t>
  </si>
  <si>
    <t>Antall utførte timer</t>
  </si>
  <si>
    <t>Andel utførte av vedtatte timer</t>
  </si>
  <si>
    <t>Gj.snittlig antall utførte vedtakstimer pr mottager</t>
  </si>
  <si>
    <t>Antall mottagere av avklaring og mestring</t>
  </si>
  <si>
    <t xml:space="preserve">Antall mottagere </t>
  </si>
  <si>
    <t xml:space="preserve">Bydel Frogner </t>
  </si>
  <si>
    <t xml:space="preserve">Bydel Ullern </t>
  </si>
  <si>
    <t xml:space="preserve">Bydel Bjerke </t>
  </si>
  <si>
    <t xml:space="preserve">Bydel Grorud </t>
  </si>
  <si>
    <t>1) Bistand til opplæring av funksjons- og mestringsevne i dagliglivets gjøremål i brukers hjem eller nærmiljø</t>
  </si>
  <si>
    <t>Tabell 3 - 5 - C  Antall mottagere av aktivitetstid, antall vedtakstimer og antall utførte timer - hittil i år</t>
  </si>
  <si>
    <t>Antall mottagere av aktivitetstid</t>
  </si>
  <si>
    <t>Gj.snittlig antall vedtatte timer pr mottager hittil i år</t>
  </si>
  <si>
    <t>Gj.snittlig antall utførte vedtakstimer pr mottager hittil i år</t>
  </si>
  <si>
    <t>Tabell 3-6 - A -  Andel brukere av hjemmetjenester pr. 31.12. av antall innbyggere i samme aldersgruppe.   1)</t>
  </si>
  <si>
    <t>Sum antall innbyggere 3)</t>
  </si>
  <si>
    <t>Antall brukere i forhold til innbyggere i aldersgruppen</t>
  </si>
  <si>
    <t xml:space="preserve"> &lt; 67 år</t>
  </si>
  <si>
    <t xml:space="preserve"> 67 - 79 år</t>
  </si>
  <si>
    <t xml:space="preserve">  80-89 år</t>
  </si>
  <si>
    <t xml:space="preserve">  ≥ 90 år</t>
  </si>
  <si>
    <t xml:space="preserve"> SUM  ≥ 80 år</t>
  </si>
  <si>
    <t xml:space="preserve"> SUM  ≥ 67 år</t>
  </si>
  <si>
    <t xml:space="preserve"> - andel av innb.  &lt; 67 år  2)</t>
  </si>
  <si>
    <t xml:space="preserve"> - andel av innb.       67 - 79 år  2)</t>
  </si>
  <si>
    <t xml:space="preserve"> - andel av innb.       80 - 89 år  2)</t>
  </si>
  <si>
    <t xml:space="preserve"> - andel av innb.   ≥ 90 år    2)</t>
  </si>
  <si>
    <t xml:space="preserve"> - andel av innb.   ≥ 80 år    2)</t>
  </si>
  <si>
    <t xml:space="preserve"> - andel av innb.    ≥ 67 år    2)</t>
  </si>
  <si>
    <t>SUM 3. tertial 2014</t>
  </si>
  <si>
    <t>SUM 3. tertial 2013</t>
  </si>
  <si>
    <t>1)  Inkluderer brukere som også har vedtak om bolig til pleie- og omsorgsformål</t>
  </si>
  <si>
    <t xml:space="preserve">** Hjemmetjenester er her hjemmesykepleie og/eller praktisk bistand. </t>
  </si>
  <si>
    <t>Hjemmesykepleie er her tjenestene 1 Psykisk helsearbeid, 3 Hjemmesykepleie, 91 Hjemmesykepleie natt og 110 Hjemmesykepleie stasjonær tjeneste i LIV</t>
  </si>
  <si>
    <t xml:space="preserve">2)  Andel brukere hhv. &lt; 67 år, 67 - 79 år, 80 -89 år, og ≥ 90 år, i forhold til antall innbyggere i samme aldresgrupper.  </t>
  </si>
  <si>
    <t xml:space="preserve">3) Antall innbyggere: Kriteriebef. pr  01.01.2019 </t>
  </si>
  <si>
    <t>Tabell 3 -7 - A1 -  Saksbehandlingstider i pleie- og omsorgssektoren - hjemmetjenester hittil i år</t>
  </si>
  <si>
    <t>Iverksettingstid - antall dager</t>
  </si>
  <si>
    <t>Ny tabell fra 31.12.2007.</t>
  </si>
  <si>
    <t>Kilde: Ledelses og informasjonsverktøyet LIV</t>
  </si>
  <si>
    <t>1) Tj.nr 3 Hjemmesykepleie, 91 hjemmesykepleie natt, 110 hjemmesykepleie stasjonær</t>
  </si>
  <si>
    <t>Tabell 3-7 A -  Brukerundersøkelse og kvalitetsmåling i hjemmetjenesten</t>
  </si>
  <si>
    <t xml:space="preserve">Brukerundersøkelse i hjemmesykepleien </t>
  </si>
  <si>
    <t xml:space="preserve">Brukerundersøkelse i praktisk bistand </t>
  </si>
  <si>
    <t>Kvalitetsrevisjon i hjemmetjenesten</t>
  </si>
  <si>
    <t xml:space="preserve">Andel fornøyde brukere i %  </t>
  </si>
  <si>
    <t>Tidspunkt for måling (måned/år)</t>
  </si>
  <si>
    <t>Er det gjennomført kvalitetsrevisjon i hjemmetjenesten i løpet av året</t>
  </si>
  <si>
    <t>Har kvalitetsrevisjonen avdekket større avvik</t>
  </si>
  <si>
    <t xml:space="preserve">Rapporteres annet hvert år </t>
  </si>
  <si>
    <t>Tabell 3-8-A - Antall personer som har hatt dagsenter/dagsopphold/dagtilbud og totalt antall vedtakstimer, fordelt på type tjeneste - hittil i år</t>
  </si>
  <si>
    <t>Antall personer</t>
  </si>
  <si>
    <t>Antall vedtakstimer pr person</t>
  </si>
  <si>
    <t xml:space="preserve">Sum dag-senter/-dag-tilbud </t>
  </si>
  <si>
    <t>Dag-senter  - gerica-tjeneste dag-re-habilitering (tj.nr 25)1)</t>
  </si>
  <si>
    <t>Gerica-tjeneste Dag-senter (tj.nr. 26) 2)</t>
  </si>
  <si>
    <t>Gerica-tjeneste Dag-senter for fysisk funksjons-hemmede (tj.nr. 27)2)</t>
  </si>
  <si>
    <t>Gerica-tjeneste Dagtilbud for psykisk utviklings-hemmede (tj.nr. 28) 2)</t>
  </si>
  <si>
    <t>Dagsenter  - gerica-tjeneste dag-re-habilitering (tj.nr 25) 1)</t>
  </si>
  <si>
    <t>Gerica-tjeneste Dag-senter(tj. 26) 2)</t>
  </si>
  <si>
    <t>Gerica-tjeneste Dag-senter for fysisk funksjons-hemmede (tj. 27) 2)</t>
  </si>
  <si>
    <t>Gerica-tjeneste Dagtilbud for psykisk utviklings-hemmede (tj. 28) 2)</t>
  </si>
  <si>
    <t>Dagsenter  - gerica-tjeneste dag-re-habilitering 1)</t>
  </si>
  <si>
    <t>Gerica-tjeneste Dag-senter 2)</t>
  </si>
  <si>
    <t>Gerica-tjeneste Dag-senter for fysisk funksjons-hemmede 2)</t>
  </si>
  <si>
    <t>Gerica-tjeneste Dagtilbud for psykisk utviklings-hemmede 2)</t>
  </si>
  <si>
    <t>Bydel Frogner 3)</t>
  </si>
  <si>
    <t>Bydel Vestre Aker 3)</t>
  </si>
  <si>
    <t>1) Opphold med pleie og rehabilitering  (vedtak etter lov om kommunale helse- og omsorgstjenester)</t>
  </si>
  <si>
    <t>2) Dagsenter/ dagtilbud (vedtak etter lov om kommunale helse- og omsorgstjenester eller uhjemlet vedtak)</t>
  </si>
  <si>
    <t xml:space="preserve">Lavterskeltilbud/ åpne kommunale tilbud der personer kan komme og gå uten avtale er ikke inkludert. </t>
  </si>
  <si>
    <t>3) Enkelte bydeler fører ikke timevedtak for tjenesten dagrehabilitering</t>
  </si>
  <si>
    <t>Tabell 3 -8 - A-2 - Dagaktivitetstilbud for demente - hittil i år</t>
  </si>
  <si>
    <t>Dagaktivitetstilbud for demente - manuell rapportering fra bydelene</t>
  </si>
  <si>
    <t>Kontroll - Dagaktivitetstilbud for demente, LIV tj 116</t>
  </si>
  <si>
    <r>
      <rPr>
        <b/>
        <sz val="10"/>
        <color rgb="FFFF0000"/>
        <rFont val="Arial"/>
        <family val="2"/>
      </rPr>
      <t>Avvik</t>
    </r>
    <r>
      <rPr>
        <b/>
        <sz val="10"/>
        <color rgb="FF000000"/>
        <rFont val="Arial"/>
        <family val="2"/>
      </rPr>
      <t xml:space="preserve"> - manglende vedtak om tjeneste 116</t>
    </r>
  </si>
  <si>
    <t>Sum 2. tertial 2020</t>
  </si>
  <si>
    <t>Sum 2. tertial 2019</t>
  </si>
  <si>
    <t>Sum 2018</t>
  </si>
  <si>
    <t>Tjenesten skal fra 01.01.2020 registreres som tjeneste 116 Dagaktivitetstilbud for personer med demenssykdom (lovhjemlet vedtak)</t>
  </si>
  <si>
    <t>Personer som hadde tjenesten før 01.01.2020 og som fortsatt har tjenesten skal gis nytt lovhjemlet vedtak.</t>
  </si>
  <si>
    <t>1) Dagaktivitetstilbud som bydelen selv driver i egen regi</t>
  </si>
  <si>
    <t>2)  F.eks. grønn omsorg tilbudet ved  Hauger gård og dagaktivitetstilbud for personer med demenssykdom ved sykehjem (SYE)</t>
  </si>
  <si>
    <t>3-8-B Trygghetsalarmer og velferdsteknologi pr. 31.12.</t>
  </si>
  <si>
    <t>Personer med trygghetsalarmer</t>
  </si>
  <si>
    <t>Personer med GPS - lokaliseringsteknologi</t>
  </si>
  <si>
    <t>Personer med elektronisk medisineringsstøtte</t>
  </si>
  <si>
    <t>Personer med innstallerte e-låser</t>
  </si>
  <si>
    <t>Personer med digitalt tilsyn</t>
  </si>
  <si>
    <t>Personer med vedtak om medisinsk avstandsoppfølging</t>
  </si>
  <si>
    <t>Sum pr 31.12.21</t>
  </si>
  <si>
    <t>Sum pr 31.08.21</t>
  </si>
  <si>
    <t>Ny tabell 2021</t>
  </si>
  <si>
    <t xml:space="preserve">Tab 3-8-C Antall mottagere av hjemmesykepleie 67 år og over som er kartlagt for ernæringsmessig risiko </t>
  </si>
  <si>
    <t>Antall mottagere av hjemmesykepleie 67 år og over som er kartlagt for ernæringsmessig risiko</t>
  </si>
  <si>
    <t>Antall mottagere av hjemmesykepleie 67 år og over</t>
  </si>
  <si>
    <t xml:space="preserve">Andel mottagere av hjemmesykepleie som er kartlagt for ernæringsmessig risiko </t>
  </si>
  <si>
    <t>Tabell 3 -9 - A1 -  Beboere med vedtak om bolig til pleie og omsorgsformål - sum alle aldersgrupper - pr. 31.12.  *)</t>
  </si>
  <si>
    <t>Antall beboere - menn</t>
  </si>
  <si>
    <t>Antall beboere - kvinner</t>
  </si>
  <si>
    <t>Antall beboere - Sum menn og kvinner</t>
  </si>
  <si>
    <t>Eldre</t>
  </si>
  <si>
    <t>Funk-sjons-hem-mede</t>
  </si>
  <si>
    <t>Ut-viklings-hem-mede</t>
  </si>
  <si>
    <t>Personer med psykiske lidelser</t>
  </si>
  <si>
    <t xml:space="preserve">Sum </t>
  </si>
  <si>
    <t>-herav beboere med Omsorg+ bolig</t>
  </si>
  <si>
    <t>Aldersfordeling - beboere i Omsorg +</t>
  </si>
  <si>
    <t>Antall</t>
  </si>
  <si>
    <t>Andel</t>
  </si>
  <si>
    <t>Omsorg + 0-67</t>
  </si>
  <si>
    <t>Omsorg + 67-79</t>
  </si>
  <si>
    <t>Omsorg + 80 år +</t>
  </si>
  <si>
    <t>*) Kommunalt eide eller disponerte boenheter, hvor beboer betaler husleie og strøm selv.</t>
  </si>
  <si>
    <t>Tabell 3 -9 - A2 -  Beboere med vedtak om bolig til pleie og omsorgsformål - antall 0 - 17 år - pr. 31.12.  *)</t>
  </si>
  <si>
    <t>Tabell 3 -9 - A3 -  Beboere med vedtak om bolig til pleie og omsorgsformål - antall 18 - 49 år - pr. 31.12*)</t>
  </si>
  <si>
    <t>Tabell 3 -9 - A4 -  Beboere med vedtak om bolig til pleie og omsorgsformål - antall 50 - 66 år - pr. 31.12.  *)</t>
  </si>
  <si>
    <t>Tabell 3 -9 - A5 -  Beboere med vedtak om bolig til pleie og omsorgsformål - antall 67 - 74 år - pr. 31.12.  *)</t>
  </si>
  <si>
    <t>Tabell 3 -9 - A6 -  Beboere med vedtak om bolig til pleie og omsorgsformål - antall 75 - 79 år - pr. 31.12.  *)</t>
  </si>
  <si>
    <t>Tabell 3 -9 - A7 -  Beboere med vedtak om bolig til pleie og omsorgsformål - antall 80 - 84 år - pr. 31.12.  *)</t>
  </si>
  <si>
    <t>Tabell 3 -9 - A8 -  Beboere med vedtak om bolig til pleie og omsorgsformål - antall 85 - 89 år - pr. 31.12.  *)</t>
  </si>
  <si>
    <t>Tabell 3 -9 - A9 -  Beboere med vedtak om bolig til pleie og omsorgsformål - antall 90 - 94 år - pr. 31.12.  *)</t>
  </si>
  <si>
    <t>* Ny tabell 2. tertial 2015</t>
  </si>
  <si>
    <t>Tabell 3 -9 - A10 -  Beboere med vedtak om bolig til pleie og omsorgsformål - antall ≥ 95 år - pr. 31.12.  *)</t>
  </si>
  <si>
    <t>Tabell 3 -9 - A11 -  Beboere med vedtak om bolig til pleie og omsorgsformål - sum antall  ≥ 90 år - pr. 31.12.  *)</t>
  </si>
  <si>
    <t>Kontroll:</t>
  </si>
  <si>
    <t xml:space="preserve">Tabell 3 -9 -B - Søknader og avslag på søknad om bolig i Omsorg+ </t>
  </si>
  <si>
    <t>Antall søknader om bolig omsorg +, overf. fra forrige år</t>
  </si>
  <si>
    <t>Antall søknader om bolig omsrog+ i år</t>
  </si>
  <si>
    <t>Antall innvilgede søknader om bolig omsorg+</t>
  </si>
  <si>
    <t>Antall saker som av andre årsaker ikke er beh. (dødsfall mm)</t>
  </si>
  <si>
    <t>Antall avslåtte søknader om bolg omsorg+</t>
  </si>
  <si>
    <t>Sum 2017</t>
  </si>
  <si>
    <t>Sum 2016</t>
  </si>
  <si>
    <t>Sum 2015</t>
  </si>
  <si>
    <t>Sum 2014</t>
  </si>
  <si>
    <t>Sum 2013</t>
  </si>
  <si>
    <t xml:space="preserve">Tabell 3-9-C Klager etter avslag på søknad om Omsorg+ </t>
  </si>
  <si>
    <t xml:space="preserve">Antall klager etter avslag på bolig i Omsorg+ </t>
  </si>
  <si>
    <t xml:space="preserve">Antall vedtak omgjort av bydelen som følge av klage </t>
  </si>
  <si>
    <t xml:space="preserve">Antall klager som er anket videre til Oslo klagenemd </t>
  </si>
  <si>
    <t xml:space="preserve">Antall vedtak omgjort av Oslo klagenemd som følge av klage </t>
  </si>
  <si>
    <t xml:space="preserve">Sum antall vedtak omgjort som følge av klage </t>
  </si>
  <si>
    <t>Antall klager etter avslag på bolig i Omsorg+ i år som fortsatt er under behandling i bydelen</t>
  </si>
  <si>
    <t>Antall klager etter avslag på Omsorg+ i år som er trukket eller avsluttet fordi de ikke lenger er aktuelle</t>
  </si>
  <si>
    <t>Antall klager etter avslag på bolig i Omsorg+ i år som fortsatt er under behandling hos Oslo klagenemd</t>
  </si>
  <si>
    <t>Tabell 3 -10 - A - Personer med utviklingshemming registrert i bydelen (som bydelen har øk. Ansv. for) pr. 31.12</t>
  </si>
  <si>
    <t>Antall totalt</t>
  </si>
  <si>
    <t>Herav antall med vedtak</t>
  </si>
  <si>
    <t>0-15 år</t>
  </si>
  <si>
    <t>16-49 år</t>
  </si>
  <si>
    <t>50 år og over</t>
  </si>
  <si>
    <t>Sum 16 år og over med vedtak</t>
  </si>
  <si>
    <t>Bydel ullern</t>
  </si>
  <si>
    <t xml:space="preserve">SUM </t>
  </si>
  <si>
    <t>Tabell 3 -11 - A -  Boforhold for utviklingshemmede pr. 31.12.</t>
  </si>
  <si>
    <t>Bor i egen selvstendig bolig  (m/u hj.tjen.)</t>
  </si>
  <si>
    <t xml:space="preserve">Bor i bofelles-skap/sam-lokalisert bolig  </t>
  </si>
  <si>
    <t>Utviklings-hemmet &lt; 18 år som bor hos pårørende</t>
  </si>
  <si>
    <t>Utviklings-hemmet ≥18 år som bor hos pårørende</t>
  </si>
  <si>
    <t>Boform for heldøgns pleie og omsorg</t>
  </si>
  <si>
    <t>Sum antall utviklings-hemmet som bor hos pårørende</t>
  </si>
  <si>
    <t>SUM utviklings-hemmede i alt</t>
  </si>
  <si>
    <t xml:space="preserve">Tabell 3-12 - Aktiviteter for psykisk utviklingshemmede i regi av bydelen - inkl. plasser kjøpt fra andre - pr. 31.12  *) </t>
  </si>
  <si>
    <t>Herav antall personer som</t>
  </si>
  <si>
    <t>Antall utviklings-hemmede i bydelen ≥ 21 år</t>
  </si>
  <si>
    <t>Ikke har aktiviteter på dagtid</t>
  </si>
  <si>
    <t>Har aktiviteter på dagtid 1 - 2 dager/uke</t>
  </si>
  <si>
    <t>Har aktiviteter på dagtid 3 - 4 dager/uke</t>
  </si>
  <si>
    <t>Har aktiviteter på dagtid 5 dager/uke</t>
  </si>
  <si>
    <t>Kontrollsum</t>
  </si>
  <si>
    <t>Bydel Ullern 1)</t>
  </si>
  <si>
    <t>1) I Bydel Ullern er tre personer over 21 år med utviklingshemming på sykehjem</t>
  </si>
  <si>
    <t>Tabell 3 -14 - A1 -  Eldresentre - personell og årsverk pr. 31.12.</t>
  </si>
  <si>
    <t>Tabell 3 -14 - A2 -  Eldresentre - brukere pr. 31.12.</t>
  </si>
  <si>
    <t>Antall årsverk</t>
  </si>
  <si>
    <t>Inngått driftsavtale</t>
  </si>
  <si>
    <t>Fast ansatte</t>
  </si>
  <si>
    <t>Frivillige</t>
  </si>
  <si>
    <t>Sum årsverk</t>
  </si>
  <si>
    <t>Antall hjemler</t>
  </si>
  <si>
    <t>Senter 1</t>
  </si>
  <si>
    <t>Senter 2</t>
  </si>
  <si>
    <t>Senter 3</t>
  </si>
  <si>
    <t>Senter 4</t>
  </si>
  <si>
    <t>Senter 5</t>
  </si>
  <si>
    <t>Senter 6</t>
  </si>
  <si>
    <t>Nei</t>
  </si>
  <si>
    <t>Ja</t>
  </si>
  <si>
    <t>JA</t>
  </si>
  <si>
    <t>ja</t>
  </si>
  <si>
    <t>nei</t>
  </si>
  <si>
    <t>Inngåtte driftsavtaler -  Nei - betyr ofte kommunal tjeneste der det ikke inngås driftsavtaler.</t>
  </si>
  <si>
    <t>3-14-C ORGANISERING AV SENIORVEILEDERTJENESTE I BYDELEN</t>
  </si>
  <si>
    <t>Er tilknyttet eldre-senteret</t>
  </si>
  <si>
    <t>Er tilknyttet hjemmetjenesten</t>
  </si>
  <si>
    <t>Er ikke etablert</t>
  </si>
  <si>
    <t xml:space="preserve">Årsverk </t>
  </si>
  <si>
    <t xml:space="preserve">Bydel Søndre Nordstrand </t>
  </si>
  <si>
    <t>Sum pr 31.12.2021</t>
  </si>
  <si>
    <t>Sum pr 31.12.2020</t>
  </si>
  <si>
    <t>Justert befolkning i aldersgruppene 67 år og over</t>
  </si>
  <si>
    <t>Alder</t>
  </si>
  <si>
    <t>Alder i alt</t>
  </si>
  <si>
    <t>0 år</t>
  </si>
  <si>
    <t>1-2 år</t>
  </si>
  <si>
    <t>3-5 år</t>
  </si>
  <si>
    <t>6-9 år</t>
  </si>
  <si>
    <t>10-12 år</t>
  </si>
  <si>
    <t>13-15 år</t>
  </si>
  <si>
    <t>16-17 år</t>
  </si>
  <si>
    <t>18-19 år</t>
  </si>
  <si>
    <t>20-22 år</t>
  </si>
  <si>
    <t>23-24 år</t>
  </si>
  <si>
    <t>25-29 år</t>
  </si>
  <si>
    <t>30-39 år</t>
  </si>
  <si>
    <t>40-49 år</t>
  </si>
  <si>
    <t>67-74 år</t>
  </si>
  <si>
    <t>75-79 år</t>
  </si>
  <si>
    <t>80-84 år</t>
  </si>
  <si>
    <t>85-89 år</t>
  </si>
  <si>
    <t>90-94 år</t>
  </si>
  <si>
    <t>95+ år</t>
  </si>
  <si>
    <t>Oslo i alt</t>
  </si>
  <si>
    <t>Bydel St.Hanshaugen</t>
  </si>
  <si>
    <t>Kilde: Oslo kommunes statistikkbank- Folkemengden etter administrativ bydel og alder</t>
  </si>
  <si>
    <t>SUM pr 31.12.2022</t>
  </si>
  <si>
    <t>4,5</t>
  </si>
  <si>
    <t>SUM pr. 31.12.2022</t>
  </si>
  <si>
    <t>SUM 2022</t>
  </si>
  <si>
    <t>Sum 2022</t>
  </si>
  <si>
    <t>Bydel St. Hanshaugen 1)</t>
  </si>
  <si>
    <t>1) Bydel St.Hanshaugen hadde ingen søknader om Omsorg + i 2022</t>
  </si>
  <si>
    <t>1) Aldershjem, barnebolig, avlastning- bolig, bosenter, institusjon eller bolig med heldøgns omsorgstjeneste, institusjonsplass psykiatri (LIV tj. Nr 31, 51, 54, 55, 56, 57)</t>
  </si>
  <si>
    <t>Gjennomsnitt 2022</t>
  </si>
  <si>
    <t>Tabell 3-7-E</t>
  </si>
  <si>
    <t xml:space="preserve">Klager på vedtak om BPA (brukerstyrt personlig assistanse) </t>
  </si>
  <si>
    <t>Antall klager på vedtak om BPA 1)</t>
  </si>
  <si>
    <t>Antall vedtak omgjort av bydelen som følge av klage 2)</t>
  </si>
  <si>
    <t>Antall klager som er anket videre til Statsforvalter 3)</t>
  </si>
  <si>
    <t>Antall vedtak omgjort av Statsforvalter som følge av klage 4)</t>
  </si>
  <si>
    <t>Sum antall vedtak omgjort som følge av klage 5)</t>
  </si>
  <si>
    <t>Antall klager på vedtak om BPA som fortsatt er under behandling i bydelen</t>
  </si>
  <si>
    <t>Antall klager på vedtak om BPA som er trukket eller avsluttet fordi de ikke lenger er aktuelle</t>
  </si>
  <si>
    <t>Antall klager på vedtak om BPA som fortsatt er under behandling hos Statsforvalter</t>
  </si>
  <si>
    <t>Ny tabell 2022</t>
  </si>
  <si>
    <t>I 2022 mottok bydelene 84 klager på vedtak om BPA. Av disse ble 26 vedtak omgjort som følge av klage. Av klagene som er ferdig behandlet ble 74% av vedtakene omgjort som følge av klage.</t>
  </si>
  <si>
    <t>Tabell 3-7-D</t>
  </si>
  <si>
    <t xml:space="preserve">Klager på vedtak om praktisk bistand - opplæring i daglige gjøremål </t>
  </si>
  <si>
    <t>Antall klager på vedtak om praktisk bistand- opplæring 1)</t>
  </si>
  <si>
    <t>Antall klager på vedtak om praktisk bistand- opplæring som fortsatt er under behandling i bydelen</t>
  </si>
  <si>
    <t>Antall klager på vedtak om praktisk bistand- opplæring som er trukket eller avsluttet fordi de ikke lenger er aktuelle</t>
  </si>
  <si>
    <t>Antall klager på vedtak om praktisk bistand- opplæring  som fortsatt er under behandling hos Statsforvalter</t>
  </si>
  <si>
    <t>I 2022 mottok bydelene 7 klager på vedtak om praktisk bistand - opplæring i dagliglivets gjøremål. Av disse ble 1 vedtak omgjort som følge av klage. Av klagene som er ferdig behandlet ble 50 % av vedtakene omgjort som følge av klage.</t>
  </si>
  <si>
    <t>Tabell 3-7-C</t>
  </si>
  <si>
    <t xml:space="preserve">Klager på vedtak om praktisk bistand - daglige gjøremål </t>
  </si>
  <si>
    <t>Antall klager på vedtak om praktisk bistand- daglige gjøremål 1)</t>
  </si>
  <si>
    <t>Antall klager på vedtak om praktisk bistand- daglige gjøremål som fortsatt er under behandling i bydelen</t>
  </si>
  <si>
    <t>Antall klager på vedtak om praktisk bistand- daglige gjøremål som er trukket eller avsluttet fordi de ikke lenger er aktuelle</t>
  </si>
  <si>
    <t>Antall klager på vedtak om praktisk bistand- daglige gjøremål som fortsatt er under behandling hos Statsforvalter</t>
  </si>
  <si>
    <t>Tabell 3-7-B</t>
  </si>
  <si>
    <t xml:space="preserve">Klager på vedtak om helsetjenester i hjemmet </t>
  </si>
  <si>
    <t>Antall klager på vedtak om helsetjenester i hjemmet 1)</t>
  </si>
  <si>
    <t>Antall klager på vedtak om helsetjenester i hjemmet som fortsatt er under behandling i bydelen</t>
  </si>
  <si>
    <t>Antall klager på vedtak om helsetjenester i hjemmet som er trukket eller avsluttet fordi de ikke lenger er aktuelle</t>
  </si>
  <si>
    <t>Antall klager på vedtak om helsetjenester i hjemmet som fortsatt er under behandling hos Statsforvalter</t>
  </si>
  <si>
    <t>I 2022 mottok bydelene 17 klager på vedtak om helsetjenester i hjemmet. Av disse ble 7 vedtak omgjort som følge av klage. 10 av klagene er enten trukket eller er fortsatt under behandling. Av de 7 klagene som er ferdig behandlet ble 100 % av vedtakene omgjort som følge av klage.</t>
  </si>
  <si>
    <t>Sum pr 31.12.22</t>
  </si>
  <si>
    <t>Kilde: Oslo kommunes ledelses- og informasjonsverktøy LIV</t>
  </si>
  <si>
    <t>Endring 2022-2021</t>
  </si>
  <si>
    <t>29, 9</t>
  </si>
  <si>
    <t>8,9</t>
  </si>
  <si>
    <t>3,3</t>
  </si>
  <si>
    <t>2, 1</t>
  </si>
  <si>
    <t>8,8</t>
  </si>
  <si>
    <t>JA 1)</t>
  </si>
  <si>
    <t>1,00</t>
  </si>
  <si>
    <t>Sum pr 31.12.2022</t>
  </si>
  <si>
    <t>Kilde (fra 2019): Ledelses- og informasjonsverktøyet LIV</t>
  </si>
  <si>
    <t>For søknad om praktisk bistand-daglige gjøremål 1)</t>
  </si>
  <si>
    <t>For søknad om praktisk bistand 1)</t>
  </si>
  <si>
    <t>For søknad om hjemme-sykepleie 2)</t>
  </si>
  <si>
    <t>1) Tj. nr. 4 Praktisk bistand</t>
  </si>
  <si>
    <t>&lt;5</t>
  </si>
  <si>
    <t>Kriteriebefolkningen i bydelene etter alder per 1.1.2023*</t>
  </si>
  <si>
    <t>Netto justering - institusjon m/ utenbys og Omsorg +</t>
  </si>
  <si>
    <t>I alt</t>
  </si>
  <si>
    <t>1-5 år</t>
  </si>
  <si>
    <t>6-12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</si>
  <si>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</si>
  <si>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</si>
  <si>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</si>
  <si>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</si>
  <si>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</si>
  <si>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95 år +</t>
  </si>
  <si>
    <t>67-79</t>
  </si>
  <si>
    <t>80-89</t>
  </si>
  <si>
    <t>90+ år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</si>
  <si>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</si>
  <si>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</si>
  <si>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</si>
  <si>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</si>
  <si>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</si>
  <si>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</si>
  <si>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</si>
  <si>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</si>
  <si>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</si>
  <si>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</si>
  <si>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</si>
  <si>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</si>
  <si>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</si>
  <si>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</si>
  <si>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</si>
  <si>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</si>
  <si>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* Etter korreksjon for befolkning 67 år og over i institusjon og Omsorg+. Det er 59 utenbys beboere som bydelene er betalingsansvarlig for, jf. sum Netto justering - institusjon m/ utenbys og Omsorg +</t>
  </si>
  <si>
    <t>Blant utenbys beboere på institusjon er det 16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</si>
  <si>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Utenbys beboere 67+ år med adresse "uoppgitt Oslo"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</si>
  <si>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</si>
  <si>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</si>
  <si>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</si>
  <si>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</si>
  <si>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</si>
  <si>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</si>
  <si>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</si>
  <si>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</si>
  <si>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</si>
  <si>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</si>
  <si>
    <t>Geografi</t>
  </si>
  <si>
    <t>Kriteriebefolkningen i bydelene etter alder per 1.1.2023</t>
  </si>
  <si>
    <t>I 2022 mottok bydelene 24 klager på vedtak om praktisk bistand-daglige gjøremål. Av disse ble 8 vedtak omgjort som følge av klage. Av de 11 klagene som er ferdig behandlet ble 73 % av vedtakene omgjort som følge av klage.</t>
  </si>
  <si>
    <t xml:space="preserve">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</si>
</sst>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 * #,##0.00_ ;_ * \-#,##0.00_ ;_ * &quot;-&quot;??_ ;_ @_ "/>
    <numFmt numFmtId="166" formatCode="0.0&quot; &quot;%"/>
    <numFmt numFmtId="167" formatCode="0&quot; &quot;%"/>
    <numFmt numFmtId="168" formatCode="0.0"/>
    <numFmt numFmtId="169" formatCode="&quot; &quot;#,##0&quot; &quot;;&quot; (&quot;#,##0&quot;)&quot;;&quot; -&quot;00&quot; &quot;;&quot; &quot;@&quot; &quot;"/>
    <numFmt numFmtId="170" formatCode="&quot; &quot;#,##0.00&quot; &quot;;&quot; (&quot;#,##0.00&quot;)&quot;;&quot; -&quot;00&quot; &quot;;&quot; &quot;@&quot; &quot;"/>
    <numFmt numFmtId="171" formatCode="#,##0.0"/>
    <numFmt numFmtId="172" formatCode="#,##0;&quot;-&quot;#,##0"/>
    <numFmt numFmtId="173" formatCode="&quot; &quot;#,##0.0&quot; &quot;;&quot; (&quot;#,##0.0&quot;)&quot;;&quot; -&quot;00&quot; &quot;;&quot; &quot;@&quot; &quot;"/>
    <numFmt numFmtId="174" formatCode="&quot; &quot;#,##0.0&quot; &quot;;&quot; (&quot;#,##0.0&quot;)&quot;;&quot; -&quot;00.0&quot; &quot;;&quot; &quot;@&quot; &quot;"/>
  </numFmts>
  <fonts count="6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Times New Roman"/>
      <family val="1"/>
    </font>
    <font>
      <sz val="11"/>
      <color rgb="FFFF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b/>
      <sz val="11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0"/>
      <color rgb="FFFF0000"/>
      <name val="Times New Roman"/>
      <family val="1"/>
    </font>
    <font>
      <b/>
      <sz val="11"/>
      <color rgb="FFFF0000"/>
      <name val="Arial"/>
      <family val="2"/>
    </font>
    <font>
      <sz val="8"/>
      <name val="Times New Roman"/>
      <family val="1"/>
    </font>
    <font>
      <sz val="11"/>
      <color rgb="FF000000"/>
      <name val="Calibri"/>
      <family val="2"/>
    </font>
    <font>
      <b/>
      <sz val="12"/>
      <name val="Arial"/>
      <family val="2"/>
    </font>
    <font>
      <i/>
      <sz val="9"/>
      <color rgb="FF000000"/>
      <name val="Arial"/>
      <family val="2"/>
    </font>
    <font>
      <sz val="10"/>
      <color indexed="12"/>
      <name val="Times New Roman"/>
      <family val="1"/>
    </font>
    <font>
      <sz val="11"/>
      <name val="Calibri"/>
      <family val="2"/>
    </font>
    <font>
      <sz val="9"/>
      <color rgb="FF333333"/>
      <name val="Arial"/>
      <family val="2"/>
    </font>
    <font>
      <sz val="9"/>
      <color rgb="FF666666"/>
      <name val="Arial"/>
      <family val="2"/>
    </font>
    <font>
      <b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  <font>
      <b/>
      <sz val="9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</fills>
  <borders count="2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72">
    <xf numFmtId="0" fontId="0" fillId="0" borderId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2" borderId="0" applyNumberFormat="0" applyFont="0" applyBorder="0" applyAlignment="0" applyProtection="0"/>
    <xf numFmtId="0" fontId="10" fillId="0" borderId="0" applyNumberFormat="0" applyFont="0" applyBorder="0" applyProtection="0"/>
    <xf numFmtId="167" fontId="10" fillId="0" borderId="0" applyFont="0" applyFill="0" applyBorder="0" applyAlignment="0" applyProtection="0"/>
    <xf numFmtId="0" fontId="11" fillId="0" borderId="0" applyNumberFormat="0" applyBorder="0" applyProtection="0"/>
    <xf numFmtId="0" fontId="21" fillId="0" borderId="0"/>
    <xf numFmtId="170" fontId="10" fillId="0" borderId="0" applyFont="0" applyFill="0" applyBorder="0" applyAlignment="0" applyProtection="0"/>
    <xf numFmtId="0" fontId="9" fillId="0" borderId="0"/>
    <xf numFmtId="0" fontId="25" fillId="0" borderId="0"/>
    <xf numFmtId="9" fontId="25" fillId="0" borderId="0" applyFont="0" applyFill="0" applyBorder="0" applyAlignment="0" applyProtection="0"/>
    <xf numFmtId="0" fontId="20" fillId="0" borderId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1" fillId="0" borderId="0"/>
    <xf numFmtId="9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21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5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39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9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7" fillId="0" borderId="0"/>
    <xf numFmtId="165" fontId="2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5" fillId="0" borderId="0"/>
    <xf numFmtId="9" fontId="25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10" fillId="0" borderId="0" applyNumberFormat="0" applyFont="0" applyBorder="0" applyProtection="0"/>
    <xf numFmtId="0" fontId="10" fillId="0" borderId="0" applyNumberFormat="0" applyFont="0" applyBorder="0" applyProtection="0"/>
    <xf numFmtId="0" fontId="11" fillId="0" borderId="0" applyNumberFormat="0" applyBorder="0" applyProtection="0"/>
    <xf numFmtId="172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2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25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7" fillId="0" borderId="0" applyNumberFormat="0" applyBorder="0" applyAlignment="0"/>
    <xf numFmtId="0" fontId="51" fillId="0" borderId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55" fillId="10" borderId="0" applyNumberFormat="0" applyBorder="0" applyAlignment="0" applyProtection="0"/>
    <xf numFmtId="0" fontId="55" fillId="13" borderId="0" applyNumberFormat="0" applyBorder="0" applyAlignment="0" applyProtection="0"/>
    <xf numFmtId="0" fontId="55" fillId="16" borderId="0" applyNumberFormat="0" applyBorder="0" applyAlignment="0" applyProtection="0"/>
    <xf numFmtId="0" fontId="55" fillId="19" borderId="0" applyNumberFormat="0" applyBorder="0" applyAlignment="0" applyProtection="0"/>
    <xf numFmtId="0" fontId="55" fillId="22" borderId="0" applyNumberFormat="0" applyBorder="0" applyAlignment="0" applyProtection="0"/>
    <xf numFmtId="0" fontId="55" fillId="25" borderId="0" applyNumberFormat="0" applyBorder="0" applyAlignment="0" applyProtection="0"/>
    <xf numFmtId="0" fontId="51" fillId="0" borderId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40" fillId="0" borderId="0"/>
  </cellStyleXfs>
  <cellXfs count="1629">
    <xf numFmtId="0" fontId="0" fillId="0" borderId="0" xfId="0"/>
    <xf numFmtId="0" fontId="12" fillId="0" borderId="0" xfId="0" applyFont="1" applyAlignment="1">
      <alignment horizontal="left"/>
    </xf>
    <xf numFmtId="0" fontId="12" fillId="0" borderId="0" xfId="0" applyFont="1"/>
    <xf numFmtId="0" fontId="12" fillId="3" borderId="0" xfId="0" applyFont="1" applyFill="1" applyAlignment="1">
      <alignment horizontal="left"/>
    </xf>
    <xf numFmtId="0" fontId="12" fillId="3" borderId="0" xfId="0" applyFont="1" applyFill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3" fontId="12" fillId="0" borderId="1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3" fontId="12" fillId="0" borderId="0" xfId="0" applyNumberFormat="1" applyFont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wrapText="1"/>
    </xf>
    <xf numFmtId="0" fontId="12" fillId="0" borderId="11" xfId="0" applyFont="1" applyBorder="1" applyAlignment="1">
      <alignment horizontal="center"/>
    </xf>
    <xf numFmtId="0" fontId="12" fillId="0" borderId="20" xfId="0" applyFont="1" applyBorder="1" applyAlignment="1">
      <alignment wrapText="1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wrapText="1"/>
    </xf>
    <xf numFmtId="3" fontId="12" fillId="0" borderId="23" xfId="0" applyNumberFormat="1" applyFont="1" applyBorder="1"/>
    <xf numFmtId="0" fontId="16" fillId="0" borderId="0" xfId="0" applyFont="1"/>
    <xf numFmtId="0" fontId="16" fillId="0" borderId="32" xfId="0" applyFont="1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0" fontId="16" fillId="0" borderId="34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16" fillId="0" borderId="36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38" xfId="0" applyFont="1" applyBorder="1" applyAlignment="1">
      <alignment horizontal="center" wrapText="1"/>
    </xf>
    <xf numFmtId="3" fontId="12" fillId="0" borderId="17" xfId="0" applyNumberFormat="1" applyFont="1" applyBorder="1"/>
    <xf numFmtId="3" fontId="16" fillId="0" borderId="0" xfId="0" applyNumberFormat="1" applyFont="1"/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44" xfId="0" applyFont="1" applyBorder="1" applyAlignment="1">
      <alignment horizontal="center" wrapText="1"/>
    </xf>
    <xf numFmtId="0" fontId="16" fillId="0" borderId="45" xfId="0" applyFont="1" applyBorder="1" applyAlignment="1">
      <alignment horizontal="center" wrapText="1"/>
    </xf>
    <xf numFmtId="169" fontId="12" fillId="0" borderId="0" xfId="1" applyNumberFormat="1" applyFont="1"/>
    <xf numFmtId="0" fontId="16" fillId="0" borderId="47" xfId="0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0" fontId="16" fillId="0" borderId="0" xfId="0" applyFont="1" applyAlignment="1">
      <alignment wrapText="1"/>
    </xf>
    <xf numFmtId="3" fontId="12" fillId="0" borderId="54" xfId="0" applyNumberFormat="1" applyFont="1" applyBorder="1"/>
    <xf numFmtId="0" fontId="23" fillId="0" borderId="0" xfId="0" applyFont="1"/>
    <xf numFmtId="0" fontId="23" fillId="0" borderId="0" xfId="0" applyFont="1" applyAlignment="1">
      <alignment horizontal="left" vertical="center"/>
    </xf>
    <xf numFmtId="0" fontId="16" fillId="0" borderId="63" xfId="0" applyFont="1" applyBorder="1" applyAlignment="1">
      <alignment horizontal="center"/>
    </xf>
    <xf numFmtId="0" fontId="16" fillId="0" borderId="83" xfId="0" applyFont="1" applyBorder="1" applyAlignment="1">
      <alignment wrapText="1"/>
    </xf>
    <xf numFmtId="0" fontId="16" fillId="0" borderId="85" xfId="0" applyFont="1" applyBorder="1" applyAlignment="1">
      <alignment horizontal="center"/>
    </xf>
    <xf numFmtId="0" fontId="16" fillId="0" borderId="96" xfId="0" applyFont="1" applyBorder="1" applyAlignment="1">
      <alignment horizontal="center" wrapText="1"/>
    </xf>
    <xf numFmtId="0" fontId="16" fillId="0" borderId="97" xfId="0" applyFont="1" applyBorder="1" applyAlignment="1">
      <alignment horizontal="center" wrapText="1"/>
    </xf>
    <xf numFmtId="0" fontId="16" fillId="0" borderId="100" xfId="0" applyFont="1" applyBorder="1" applyAlignment="1">
      <alignment horizontal="center" wrapText="1"/>
    </xf>
    <xf numFmtId="0" fontId="16" fillId="0" borderId="101" xfId="0" applyFont="1" applyBorder="1" applyAlignment="1">
      <alignment horizontal="center" wrapText="1"/>
    </xf>
    <xf numFmtId="0" fontId="12" fillId="0" borderId="102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2" fillId="0" borderId="85" xfId="0" applyFont="1" applyBorder="1" applyAlignment="1">
      <alignment horizontal="center"/>
    </xf>
    <xf numFmtId="0" fontId="12" fillId="0" borderId="68" xfId="0" applyFont="1" applyBorder="1" applyAlignment="1">
      <alignment horizontal="center"/>
    </xf>
    <xf numFmtId="0" fontId="12" fillId="0" borderId="72" xfId="0" applyFont="1" applyBorder="1" applyAlignment="1">
      <alignment wrapText="1"/>
    </xf>
    <xf numFmtId="0" fontId="12" fillId="0" borderId="87" xfId="0" applyFont="1" applyBorder="1" applyAlignment="1">
      <alignment horizontal="center"/>
    </xf>
    <xf numFmtId="0" fontId="16" fillId="0" borderId="113" xfId="0" applyFont="1" applyBorder="1" applyAlignment="1">
      <alignment horizontal="center" wrapText="1"/>
    </xf>
    <xf numFmtId="0" fontId="12" fillId="0" borderId="110" xfId="0" applyFont="1" applyBorder="1" applyAlignment="1">
      <alignment horizontal="center"/>
    </xf>
    <xf numFmtId="169" fontId="12" fillId="0" borderId="50" xfId="1" applyNumberFormat="1" applyFont="1" applyBorder="1"/>
    <xf numFmtId="169" fontId="12" fillId="0" borderId="55" xfId="1" applyNumberFormat="1" applyFont="1" applyBorder="1"/>
    <xf numFmtId="169" fontId="12" fillId="0" borderId="57" xfId="1" applyNumberFormat="1" applyFont="1" applyBorder="1"/>
    <xf numFmtId="169" fontId="12" fillId="0" borderId="58" xfId="1" applyNumberFormat="1" applyFont="1" applyBorder="1"/>
    <xf numFmtId="0" fontId="16" fillId="0" borderId="116" xfId="0" applyFont="1" applyBorder="1" applyAlignment="1">
      <alignment horizontal="center" wrapText="1"/>
    </xf>
    <xf numFmtId="0" fontId="26" fillId="0" borderId="0" xfId="0" applyFont="1"/>
    <xf numFmtId="0" fontId="13" fillId="0" borderId="0" xfId="0" applyFont="1" applyAlignment="1">
      <alignment vertical="center"/>
    </xf>
    <xf numFmtId="0" fontId="16" fillId="0" borderId="124" xfId="0" applyFont="1" applyBorder="1" applyAlignment="1">
      <alignment horizontal="center" wrapText="1"/>
    </xf>
    <xf numFmtId="169" fontId="16" fillId="0" borderId="125" xfId="1" applyNumberFormat="1" applyFont="1" applyBorder="1" applyAlignment="1">
      <alignment horizontal="center" wrapText="1"/>
    </xf>
    <xf numFmtId="169" fontId="16" fillId="0" borderId="123" xfId="1" applyNumberFormat="1" applyFont="1" applyBorder="1" applyAlignment="1">
      <alignment horizontal="center" wrapText="1"/>
    </xf>
    <xf numFmtId="169" fontId="16" fillId="0" borderId="126" xfId="1" applyNumberFormat="1" applyFont="1" applyBorder="1" applyAlignment="1">
      <alignment horizontal="center" wrapText="1"/>
    </xf>
    <xf numFmtId="169" fontId="16" fillId="0" borderId="127" xfId="1" applyNumberFormat="1" applyFont="1" applyBorder="1" applyAlignment="1">
      <alignment horizontal="center" wrapText="1"/>
    </xf>
    <xf numFmtId="169" fontId="16" fillId="0" borderId="128" xfId="1" applyNumberFormat="1" applyFont="1" applyBorder="1" applyAlignment="1">
      <alignment horizontal="center" wrapText="1"/>
    </xf>
    <xf numFmtId="0" fontId="12" fillId="0" borderId="93" xfId="0" applyFont="1" applyBorder="1" applyAlignment="1">
      <alignment wrapText="1"/>
    </xf>
    <xf numFmtId="3" fontId="12" fillId="0" borderId="89" xfId="0" applyNumberFormat="1" applyFont="1" applyBorder="1"/>
    <xf numFmtId="3" fontId="12" fillId="0" borderId="90" xfId="0" applyNumberFormat="1" applyFont="1" applyBorder="1"/>
    <xf numFmtId="0" fontId="16" fillId="0" borderId="96" xfId="0" applyFont="1" applyBorder="1" applyAlignment="1">
      <alignment horizontal="left" vertical="center"/>
    </xf>
    <xf numFmtId="0" fontId="27" fillId="0" borderId="0" xfId="0" applyFont="1"/>
    <xf numFmtId="3" fontId="12" fillId="0" borderId="88" xfId="0" applyNumberFormat="1" applyFont="1" applyBorder="1"/>
    <xf numFmtId="169" fontId="16" fillId="0" borderId="52" xfId="1" applyNumberFormat="1" applyFont="1" applyBorder="1"/>
    <xf numFmtId="169" fontId="16" fillId="0" borderId="53" xfId="1" applyNumberFormat="1" applyFont="1" applyBorder="1"/>
    <xf numFmtId="0" fontId="12" fillId="0" borderId="50" xfId="0" applyFont="1" applyBorder="1"/>
    <xf numFmtId="0" fontId="12" fillId="0" borderId="57" xfId="0" applyFont="1" applyBorder="1"/>
    <xf numFmtId="0" fontId="12" fillId="0" borderId="56" xfId="0" applyFont="1" applyBorder="1"/>
    <xf numFmtId="0" fontId="12" fillId="2" borderId="0" xfId="0" applyFont="1" applyFill="1"/>
    <xf numFmtId="0" fontId="29" fillId="0" borderId="0" xfId="0" applyFont="1"/>
    <xf numFmtId="0" fontId="20" fillId="0" borderId="51" xfId="0" applyFont="1" applyBorder="1" applyAlignment="1">
      <alignment horizontal="right"/>
    </xf>
    <xf numFmtId="0" fontId="20" fillId="0" borderId="54" xfId="0" applyFont="1" applyBorder="1" applyAlignment="1">
      <alignment horizontal="right"/>
    </xf>
    <xf numFmtId="0" fontId="20" fillId="0" borderId="56" xfId="0" applyFont="1" applyBorder="1" applyAlignment="1">
      <alignment horizontal="right"/>
    </xf>
    <xf numFmtId="0" fontId="30" fillId="0" borderId="0" xfId="0" applyFont="1"/>
    <xf numFmtId="0" fontId="12" fillId="0" borderId="154" xfId="0" applyFont="1" applyBorder="1" applyAlignment="1">
      <alignment horizontal="center"/>
    </xf>
    <xf numFmtId="0" fontId="12" fillId="0" borderId="155" xfId="0" applyFont="1" applyBorder="1" applyAlignment="1">
      <alignment horizontal="center"/>
    </xf>
    <xf numFmtId="0" fontId="0" fillId="0" borderId="128" xfId="0" applyBorder="1"/>
    <xf numFmtId="0" fontId="12" fillId="0" borderId="157" xfId="0" applyFont="1" applyBorder="1" applyAlignment="1">
      <alignment wrapText="1"/>
    </xf>
    <xf numFmtId="3" fontId="12" fillId="0" borderId="48" xfId="0" applyNumberFormat="1" applyFont="1" applyBorder="1"/>
    <xf numFmtId="3" fontId="12" fillId="0" borderId="27" xfId="0" applyNumberFormat="1" applyFont="1" applyBorder="1"/>
    <xf numFmtId="3" fontId="12" fillId="0" borderId="40" xfId="0" applyNumberFormat="1" applyFont="1" applyBorder="1"/>
    <xf numFmtId="3" fontId="12" fillId="0" borderId="41" xfId="0" applyNumberFormat="1" applyFont="1" applyBorder="1"/>
    <xf numFmtId="0" fontId="12" fillId="0" borderId="55" xfId="0" applyFont="1" applyBorder="1"/>
    <xf numFmtId="0" fontId="28" fillId="0" borderId="0" xfId="0" applyFont="1"/>
    <xf numFmtId="0" fontId="16" fillId="0" borderId="162" xfId="0" applyFont="1" applyBorder="1" applyAlignment="1">
      <alignment horizontal="center" wrapText="1"/>
    </xf>
    <xf numFmtId="0" fontId="16" fillId="0" borderId="46" xfId="0" applyFont="1" applyBorder="1" applyAlignment="1">
      <alignment horizontal="center" wrapText="1"/>
    </xf>
    <xf numFmtId="0" fontId="29" fillId="0" borderId="0" xfId="0" applyFont="1" applyAlignment="1">
      <alignment horizontal="left"/>
    </xf>
    <xf numFmtId="1" fontId="12" fillId="0" borderId="42" xfId="0" applyNumberFormat="1" applyFont="1" applyBorder="1"/>
    <xf numFmtId="1" fontId="12" fillId="0" borderId="50" xfId="0" applyNumberFormat="1" applyFont="1" applyBorder="1"/>
    <xf numFmtId="1" fontId="12" fillId="0" borderId="19" xfId="0" applyNumberFormat="1" applyFont="1" applyBorder="1"/>
    <xf numFmtId="1" fontId="12" fillId="0" borderId="25" xfId="0" applyNumberFormat="1" applyFont="1" applyBorder="1"/>
    <xf numFmtId="0" fontId="12" fillId="5" borderId="0" xfId="0" applyFont="1" applyFill="1"/>
    <xf numFmtId="0" fontId="12" fillId="0" borderId="53" xfId="0" applyFont="1" applyBorder="1"/>
    <xf numFmtId="0" fontId="12" fillId="0" borderId="54" xfId="0" applyFont="1" applyBorder="1"/>
    <xf numFmtId="0" fontId="12" fillId="0" borderId="74" xfId="0" applyFont="1" applyBorder="1"/>
    <xf numFmtId="0" fontId="12" fillId="0" borderId="75" xfId="0" applyFont="1" applyBorder="1"/>
    <xf numFmtId="0" fontId="16" fillId="0" borderId="122" xfId="0" applyFont="1" applyBorder="1" applyAlignment="1">
      <alignment horizontal="center" wrapText="1"/>
    </xf>
    <xf numFmtId="0" fontId="16" fillId="0" borderId="164" xfId="0" applyFont="1" applyBorder="1" applyAlignment="1">
      <alignment horizontal="center" wrapText="1"/>
    </xf>
    <xf numFmtId="0" fontId="16" fillId="0" borderId="127" xfId="0" applyFont="1" applyBorder="1" applyAlignment="1">
      <alignment horizontal="center" wrapText="1"/>
    </xf>
    <xf numFmtId="0" fontId="29" fillId="0" borderId="0" xfId="0" applyFont="1" applyAlignment="1">
      <alignment horizontal="left" vertical="center"/>
    </xf>
    <xf numFmtId="0" fontId="12" fillId="0" borderId="54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6" fillId="0" borderId="166" xfId="0" applyFont="1" applyBorder="1" applyAlignment="1">
      <alignment horizontal="center" wrapText="1"/>
    </xf>
    <xf numFmtId="0" fontId="12" fillId="0" borderId="51" xfId="0" applyFont="1" applyBorder="1" applyAlignment="1">
      <alignment horizontal="center"/>
    </xf>
    <xf numFmtId="0" fontId="12" fillId="0" borderId="73" xfId="0" applyFont="1" applyBorder="1" applyAlignment="1">
      <alignment wrapText="1"/>
    </xf>
    <xf numFmtId="0" fontId="12" fillId="0" borderId="74" xfId="0" applyFont="1" applyBorder="1" applyAlignment="1">
      <alignment wrapText="1"/>
    </xf>
    <xf numFmtId="0" fontId="12" fillId="0" borderId="75" xfId="0" applyFont="1" applyBorder="1" applyAlignment="1">
      <alignment wrapText="1"/>
    </xf>
    <xf numFmtId="0" fontId="12" fillId="0" borderId="63" xfId="0" applyFont="1" applyBorder="1" applyAlignment="1">
      <alignment horizontal="center"/>
    </xf>
    <xf numFmtId="0" fontId="12" fillId="0" borderId="71" xfId="0" applyFont="1" applyBorder="1" applyAlignment="1">
      <alignment wrapText="1"/>
    </xf>
    <xf numFmtId="0" fontId="11" fillId="0" borderId="0" xfId="6"/>
    <xf numFmtId="3" fontId="12" fillId="0" borderId="94" xfId="0" applyNumberFormat="1" applyFont="1" applyBorder="1"/>
    <xf numFmtId="3" fontId="12" fillId="0" borderId="91" xfId="0" applyNumberFormat="1" applyFont="1" applyBorder="1"/>
    <xf numFmtId="0" fontId="3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3" fillId="0" borderId="96" xfId="0" applyFont="1" applyBorder="1" applyAlignment="1">
      <alignment horizontal="center" wrapText="1"/>
    </xf>
    <xf numFmtId="0" fontId="13" fillId="0" borderId="97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100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116" xfId="0" applyFont="1" applyBorder="1" applyAlignment="1">
      <alignment horizontal="center" wrapText="1"/>
    </xf>
    <xf numFmtId="0" fontId="13" fillId="0" borderId="117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13" fillId="0" borderId="121" xfId="0" applyFont="1" applyBorder="1" applyAlignment="1">
      <alignment horizontal="center" wrapText="1"/>
    </xf>
    <xf numFmtId="0" fontId="0" fillId="0" borderId="102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66" xfId="0" applyBorder="1" applyAlignment="1">
      <alignment horizontal="center"/>
    </xf>
    <xf numFmtId="0" fontId="0" fillId="0" borderId="16" xfId="0" applyBorder="1" applyAlignment="1">
      <alignment wrapText="1"/>
    </xf>
    <xf numFmtId="168" fontId="0" fillId="0" borderId="55" xfId="0" applyNumberFormat="1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110" xfId="0" applyBorder="1" applyAlignment="1">
      <alignment horizontal="center"/>
    </xf>
    <xf numFmtId="0" fontId="0" fillId="0" borderId="22" xfId="0" applyBorder="1" applyAlignment="1">
      <alignment wrapText="1"/>
    </xf>
    <xf numFmtId="0" fontId="0" fillId="0" borderId="5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6" xfId="0" applyBorder="1" applyAlignment="1">
      <alignment horizontal="center"/>
    </xf>
    <xf numFmtId="168" fontId="0" fillId="0" borderId="5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0" fontId="31" fillId="0" borderId="96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5" xfId="0" applyFont="1" applyBorder="1" applyAlignment="1">
      <alignment horizontal="center" wrapText="1"/>
    </xf>
    <xf numFmtId="0" fontId="32" fillId="0" borderId="102" xfId="0" applyFont="1" applyBorder="1" applyAlignment="1">
      <alignment horizontal="center"/>
    </xf>
    <xf numFmtId="0" fontId="32" fillId="0" borderId="10" xfId="0" applyFont="1" applyBorder="1" applyAlignment="1">
      <alignment wrapText="1"/>
    </xf>
    <xf numFmtId="0" fontId="32" fillId="0" borderId="66" xfId="0" applyFont="1" applyBorder="1" applyAlignment="1">
      <alignment horizontal="center"/>
    </xf>
    <xf numFmtId="0" fontId="32" fillId="0" borderId="16" xfId="0" applyFont="1" applyBorder="1" applyAlignment="1">
      <alignment wrapText="1"/>
    </xf>
    <xf numFmtId="0" fontId="32" fillId="0" borderId="85" xfId="0" applyFont="1" applyBorder="1" applyAlignment="1">
      <alignment horizontal="center"/>
    </xf>
    <xf numFmtId="0" fontId="32" fillId="0" borderId="20" xfId="0" applyFont="1" applyBorder="1" applyAlignment="1">
      <alignment wrapText="1"/>
    </xf>
    <xf numFmtId="0" fontId="32" fillId="0" borderId="22" xfId="0" applyFont="1" applyBorder="1" applyAlignment="1">
      <alignment wrapText="1"/>
    </xf>
    <xf numFmtId="0" fontId="32" fillId="0" borderId="54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32" fillId="2" borderId="0" xfId="0" applyFont="1" applyFill="1"/>
    <xf numFmtId="0" fontId="31" fillId="0" borderId="1" xfId="0" applyFont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31" fillId="0" borderId="8" xfId="0" applyFont="1" applyBorder="1" applyAlignment="1">
      <alignment horizontal="center" wrapText="1"/>
    </xf>
    <xf numFmtId="0" fontId="32" fillId="0" borderId="9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1" fillId="0" borderId="51" xfId="0" applyFont="1" applyBorder="1" applyAlignment="1">
      <alignment horizontal="center"/>
    </xf>
    <xf numFmtId="0" fontId="31" fillId="0" borderId="0" xfId="0" applyFont="1"/>
    <xf numFmtId="169" fontId="32" fillId="0" borderId="57" xfId="1" applyNumberFormat="1" applyFont="1" applyBorder="1" applyAlignment="1">
      <alignment horizontal="center"/>
    </xf>
    <xf numFmtId="0" fontId="31" fillId="2" borderId="0" xfId="0" applyFont="1" applyFill="1"/>
    <xf numFmtId="0" fontId="31" fillId="0" borderId="0" xfId="0" applyFont="1" applyAlignment="1">
      <alignment horizontal="left"/>
    </xf>
    <xf numFmtId="0" fontId="31" fillId="0" borderId="35" xfId="0" applyFont="1" applyBorder="1" applyAlignment="1">
      <alignment horizontal="center" wrapText="1"/>
    </xf>
    <xf numFmtId="0" fontId="31" fillId="0" borderId="151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31" fillId="0" borderId="34" xfId="0" applyFont="1" applyBorder="1" applyAlignment="1">
      <alignment horizontal="center" wrapText="1"/>
    </xf>
    <xf numFmtId="0" fontId="32" fillId="0" borderId="51" xfId="0" applyFont="1" applyBorder="1"/>
    <xf numFmtId="0" fontId="32" fillId="0" borderId="52" xfId="0" applyFont="1" applyBorder="1"/>
    <xf numFmtId="0" fontId="32" fillId="0" borderId="53" xfId="0" applyFont="1" applyBorder="1"/>
    <xf numFmtId="0" fontId="32" fillId="0" borderId="54" xfId="0" applyFont="1" applyBorder="1"/>
    <xf numFmtId="0" fontId="32" fillId="0" borderId="50" xfId="0" applyFont="1" applyBorder="1"/>
    <xf numFmtId="0" fontId="32" fillId="0" borderId="55" xfId="0" applyFont="1" applyBorder="1"/>
    <xf numFmtId="0" fontId="32" fillId="0" borderId="56" xfId="0" applyFont="1" applyBorder="1"/>
    <xf numFmtId="0" fontId="32" fillId="0" borderId="57" xfId="0" applyFont="1" applyBorder="1"/>
    <xf numFmtId="0" fontId="32" fillId="0" borderId="58" xfId="0" applyFont="1" applyBorder="1"/>
    <xf numFmtId="0" fontId="31" fillId="0" borderId="52" xfId="0" applyFont="1" applyBorder="1"/>
    <xf numFmtId="0" fontId="31" fillId="0" borderId="53" xfId="0" applyFont="1" applyBorder="1"/>
    <xf numFmtId="0" fontId="31" fillId="0" borderId="56" xfId="0" applyFont="1" applyBorder="1" applyAlignment="1">
      <alignment horizontal="center"/>
    </xf>
    <xf numFmtId="0" fontId="32" fillId="0" borderId="141" xfId="0" applyFont="1" applyBorder="1"/>
    <xf numFmtId="0" fontId="32" fillId="0" borderId="149" xfId="0" applyFont="1" applyBorder="1"/>
    <xf numFmtId="0" fontId="31" fillId="0" borderId="0" xfId="0" applyFont="1" applyAlignment="1">
      <alignment horizontal="center"/>
    </xf>
    <xf numFmtId="0" fontId="31" fillId="0" borderId="47" xfId="0" applyFont="1" applyBorder="1" applyAlignment="1">
      <alignment horizontal="center" wrapText="1"/>
    </xf>
    <xf numFmtId="0" fontId="31" fillId="0" borderId="32" xfId="0" applyFont="1" applyBorder="1" applyAlignment="1">
      <alignment horizontal="center" wrapText="1"/>
    </xf>
    <xf numFmtId="0" fontId="34" fillId="0" borderId="0" xfId="0" applyFont="1"/>
    <xf numFmtId="3" fontId="32" fillId="0" borderId="0" xfId="0" applyNumberFormat="1" applyFont="1"/>
    <xf numFmtId="0" fontId="13" fillId="0" borderId="1" xfId="0" applyFont="1" applyBorder="1" applyAlignment="1">
      <alignment horizontal="left" vertical="center"/>
    </xf>
    <xf numFmtId="0" fontId="13" fillId="0" borderId="7" xfId="0" applyFont="1" applyBorder="1" applyAlignment="1">
      <alignment horizontal="center" wrapText="1"/>
    </xf>
    <xf numFmtId="0" fontId="13" fillId="0" borderId="44" xfId="0" applyFont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0" fillId="0" borderId="43" xfId="0" applyBorder="1" applyAlignment="1">
      <alignment wrapText="1"/>
    </xf>
    <xf numFmtId="0" fontId="31" fillId="0" borderId="33" xfId="0" applyFont="1" applyBorder="1" applyAlignment="1">
      <alignment horizontal="center" wrapText="1"/>
    </xf>
    <xf numFmtId="3" fontId="32" fillId="0" borderId="4" xfId="0" applyNumberFormat="1" applyFont="1" applyBorder="1"/>
    <xf numFmtId="3" fontId="32" fillId="0" borderId="46" xfId="0" applyNumberFormat="1" applyFont="1" applyBorder="1"/>
    <xf numFmtId="0" fontId="12" fillId="0" borderId="173" xfId="0" applyFont="1" applyBorder="1" applyAlignment="1">
      <alignment horizontal="center"/>
    </xf>
    <xf numFmtId="0" fontId="12" fillId="0" borderId="173" xfId="0" applyFont="1" applyBorder="1" applyAlignment="1">
      <alignment wrapText="1"/>
    </xf>
    <xf numFmtId="0" fontId="12" fillId="0" borderId="157" xfId="0" applyFont="1" applyBorder="1" applyAlignment="1">
      <alignment horizontal="center"/>
    </xf>
    <xf numFmtId="0" fontId="12" fillId="0" borderId="174" xfId="0" applyFont="1" applyBorder="1" applyAlignment="1">
      <alignment wrapText="1"/>
    </xf>
    <xf numFmtId="3" fontId="35" fillId="0" borderId="102" xfId="0" applyNumberFormat="1" applyFont="1" applyBorder="1"/>
    <xf numFmtId="3" fontId="35" fillId="0" borderId="9" xfId="0" applyNumberFormat="1" applyFont="1" applyBorder="1"/>
    <xf numFmtId="3" fontId="35" fillId="0" borderId="103" xfId="0" applyNumberFormat="1" applyFont="1" applyBorder="1"/>
    <xf numFmtId="3" fontId="35" fillId="0" borderId="66" xfId="0" applyNumberFormat="1" applyFont="1" applyBorder="1"/>
    <xf numFmtId="3" fontId="35" fillId="0" borderId="17" xfId="0" applyNumberFormat="1" applyFont="1" applyBorder="1"/>
    <xf numFmtId="3" fontId="35" fillId="0" borderId="67" xfId="0" applyNumberFormat="1" applyFont="1" applyBorder="1"/>
    <xf numFmtId="3" fontId="35" fillId="0" borderId="110" xfId="0" applyNumberFormat="1" applyFont="1" applyBorder="1"/>
    <xf numFmtId="3" fontId="35" fillId="0" borderId="23" xfId="0" applyNumberFormat="1" applyFont="1" applyBorder="1"/>
    <xf numFmtId="3" fontId="26" fillId="0" borderId="50" xfId="0" applyNumberFormat="1" applyFont="1" applyBorder="1"/>
    <xf numFmtId="3" fontId="26" fillId="0" borderId="55" xfId="0" applyNumberFormat="1" applyFont="1" applyBorder="1"/>
    <xf numFmtId="3" fontId="26" fillId="0" borderId="57" xfId="0" applyNumberFormat="1" applyFont="1" applyBorder="1"/>
    <xf numFmtId="3" fontId="26" fillId="0" borderId="58" xfId="0" applyNumberFormat="1" applyFont="1" applyBorder="1"/>
    <xf numFmtId="0" fontId="31" fillId="0" borderId="63" xfId="0" applyFont="1" applyBorder="1" applyAlignment="1">
      <alignment horizontal="center"/>
    </xf>
    <xf numFmtId="0" fontId="31" fillId="0" borderId="83" xfId="0" applyFont="1" applyBorder="1" applyAlignment="1">
      <alignment wrapText="1"/>
    </xf>
    <xf numFmtId="0" fontId="31" fillId="0" borderId="84" xfId="0" applyFont="1" applyBorder="1"/>
    <xf numFmtId="0" fontId="31" fillId="0" borderId="64" xfId="0" applyFont="1" applyBorder="1"/>
    <xf numFmtId="0" fontId="31" fillId="0" borderId="83" xfId="0" applyFont="1" applyBorder="1"/>
    <xf numFmtId="0" fontId="31" fillId="0" borderId="65" xfId="0" applyFont="1" applyBorder="1"/>
    <xf numFmtId="3" fontId="31" fillId="0" borderId="0" xfId="0" applyNumberFormat="1" applyFont="1"/>
    <xf numFmtId="0" fontId="32" fillId="0" borderId="87" xfId="0" applyFont="1" applyBorder="1" applyAlignment="1">
      <alignment horizontal="center"/>
    </xf>
    <xf numFmtId="0" fontId="32" fillId="0" borderId="88" xfId="0" applyFont="1" applyBorder="1" applyAlignment="1">
      <alignment wrapText="1"/>
    </xf>
    <xf numFmtId="0" fontId="32" fillId="0" borderId="89" xfId="0" applyFont="1" applyBorder="1"/>
    <xf numFmtId="0" fontId="32" fillId="0" borderId="90" xfId="0" applyFont="1" applyBorder="1"/>
    <xf numFmtId="0" fontId="32" fillId="0" borderId="88" xfId="0" applyFont="1" applyBorder="1"/>
    <xf numFmtId="0" fontId="32" fillId="0" borderId="109" xfId="0" applyFont="1" applyBorder="1"/>
    <xf numFmtId="0" fontId="31" fillId="0" borderId="0" xfId="0" applyFont="1" applyAlignment="1">
      <alignment wrapText="1"/>
    </xf>
    <xf numFmtId="0" fontId="31" fillId="0" borderId="97" xfId="0" applyFont="1" applyBorder="1" applyAlignment="1">
      <alignment horizontal="center" wrapText="1"/>
    </xf>
    <xf numFmtId="0" fontId="32" fillId="0" borderId="68" xfId="0" applyFont="1" applyBorder="1" applyAlignment="1">
      <alignment horizontal="center"/>
    </xf>
    <xf numFmtId="0" fontId="32" fillId="0" borderId="72" xfId="0" applyFont="1" applyBorder="1" applyAlignment="1">
      <alignment wrapText="1"/>
    </xf>
    <xf numFmtId="1" fontId="32" fillId="0" borderId="111" xfId="0" applyNumberFormat="1" applyFont="1" applyBorder="1"/>
    <xf numFmtId="0" fontId="32" fillId="0" borderId="18" xfId="0" applyFont="1" applyBorder="1" applyAlignment="1">
      <alignment wrapText="1"/>
    </xf>
    <xf numFmtId="0" fontId="32" fillId="0" borderId="13" xfId="0" applyFont="1" applyBorder="1" applyAlignment="1">
      <alignment wrapText="1"/>
    </xf>
    <xf numFmtId="168" fontId="12" fillId="0" borderId="141" xfId="0" applyNumberFormat="1" applyFont="1" applyBorder="1" applyAlignment="1">
      <alignment horizontal="center"/>
    </xf>
    <xf numFmtId="169" fontId="12" fillId="0" borderId="52" xfId="1" applyNumberFormat="1" applyFont="1" applyBorder="1"/>
    <xf numFmtId="0" fontId="12" fillId="0" borderId="141" xfId="0" applyFont="1" applyBorder="1"/>
    <xf numFmtId="3" fontId="32" fillId="0" borderId="50" xfId="0" applyNumberFormat="1" applyFont="1" applyBorder="1"/>
    <xf numFmtId="3" fontId="32" fillId="0" borderId="55" xfId="0" applyNumberFormat="1" applyFont="1" applyBorder="1"/>
    <xf numFmtId="3" fontId="32" fillId="0" borderId="57" xfId="0" applyNumberFormat="1" applyFont="1" applyBorder="1"/>
    <xf numFmtId="3" fontId="32" fillId="0" borderId="58" xfId="0" applyNumberFormat="1" applyFont="1" applyBorder="1"/>
    <xf numFmtId="3" fontId="32" fillId="0" borderId="51" xfId="0" applyNumberFormat="1" applyFont="1" applyBorder="1"/>
    <xf numFmtId="3" fontId="32" fillId="0" borderId="54" xfId="0" applyNumberFormat="1" applyFont="1" applyBorder="1"/>
    <xf numFmtId="0" fontId="12" fillId="0" borderId="175" xfId="0" applyFont="1" applyBorder="1" applyAlignment="1">
      <alignment horizontal="center"/>
    </xf>
    <xf numFmtId="3" fontId="32" fillId="0" borderId="149" xfId="0" applyNumberFormat="1" applyFont="1" applyBorder="1"/>
    <xf numFmtId="3" fontId="32" fillId="0" borderId="141" xfId="0" applyNumberFormat="1" applyFont="1" applyBorder="1"/>
    <xf numFmtId="3" fontId="12" fillId="0" borderId="50" xfId="0" applyNumberFormat="1" applyFont="1" applyBorder="1"/>
    <xf numFmtId="3" fontId="12" fillId="0" borderId="57" xfId="0" applyNumberFormat="1" applyFont="1" applyBorder="1"/>
    <xf numFmtId="0" fontId="12" fillId="0" borderId="50" xfId="0" applyFont="1" applyBorder="1" applyAlignment="1">
      <alignment wrapText="1"/>
    </xf>
    <xf numFmtId="0" fontId="32" fillId="0" borderId="43" xfId="0" applyFont="1" applyBorder="1"/>
    <xf numFmtId="0" fontId="32" fillId="0" borderId="43" xfId="0" applyFont="1" applyBorder="1" applyAlignment="1">
      <alignment wrapText="1"/>
    </xf>
    <xf numFmtId="1" fontId="32" fillId="0" borderId="9" xfId="0" applyNumberFormat="1" applyFont="1" applyBorder="1"/>
    <xf numFmtId="1" fontId="32" fillId="0" borderId="27" xfId="0" applyNumberFormat="1" applyFont="1" applyBorder="1"/>
    <xf numFmtId="1" fontId="32" fillId="0" borderId="10" xfId="5" applyNumberFormat="1" applyFont="1" applyBorder="1"/>
    <xf numFmtId="1" fontId="32" fillId="0" borderId="15" xfId="0" applyNumberFormat="1" applyFont="1" applyBorder="1"/>
    <xf numFmtId="1" fontId="32" fillId="0" borderId="17" xfId="0" applyNumberFormat="1" applyFont="1" applyBorder="1"/>
    <xf numFmtId="1" fontId="32" fillId="0" borderId="18" xfId="5" applyNumberFormat="1" applyFont="1" applyBorder="1"/>
    <xf numFmtId="1" fontId="32" fillId="0" borderId="16" xfId="5" applyNumberFormat="1" applyFont="1" applyBorder="1"/>
    <xf numFmtId="0" fontId="32" fillId="0" borderId="100" xfId="0" applyFont="1" applyBorder="1" applyAlignment="1">
      <alignment horizontal="center"/>
    </xf>
    <xf numFmtId="0" fontId="32" fillId="0" borderId="4" xfId="0" applyFont="1" applyBorder="1"/>
    <xf numFmtId="0" fontId="32" fillId="0" borderId="46" xfId="0" applyFont="1" applyBorder="1"/>
    <xf numFmtId="0" fontId="32" fillId="0" borderId="121" xfId="0" applyFont="1" applyBorder="1"/>
    <xf numFmtId="1" fontId="32" fillId="0" borderId="82" xfId="5" applyNumberFormat="1" applyFont="1" applyBorder="1" applyAlignment="1">
      <alignment horizontal="right"/>
    </xf>
    <xf numFmtId="1" fontId="32" fillId="0" borderId="49" xfId="5" applyNumberFormat="1" applyFont="1" applyBorder="1" applyAlignment="1">
      <alignment horizontal="right"/>
    </xf>
    <xf numFmtId="1" fontId="32" fillId="0" borderId="69" xfId="0" applyNumberFormat="1" applyFont="1" applyBorder="1"/>
    <xf numFmtId="1" fontId="32" fillId="0" borderId="72" xfId="5" applyNumberFormat="1" applyFont="1" applyBorder="1"/>
    <xf numFmtId="1" fontId="32" fillId="0" borderId="120" xfId="5" applyNumberFormat="1" applyFont="1" applyBorder="1" applyAlignment="1">
      <alignment horizontal="right"/>
    </xf>
    <xf numFmtId="1" fontId="32" fillId="0" borderId="58" xfId="0" applyNumberFormat="1" applyFont="1" applyBorder="1"/>
    <xf numFmtId="1" fontId="32" fillId="0" borderId="53" xfId="0" applyNumberFormat="1" applyFont="1" applyBorder="1"/>
    <xf numFmtId="0" fontId="31" fillId="0" borderId="122" xfId="0" applyFont="1" applyBorder="1" applyAlignment="1">
      <alignment horizontal="center" wrapText="1"/>
    </xf>
    <xf numFmtId="0" fontId="31" fillId="0" borderId="176" xfId="0" applyFont="1" applyBorder="1" applyAlignment="1">
      <alignment horizontal="center" wrapText="1"/>
    </xf>
    <xf numFmtId="0" fontId="31" fillId="0" borderId="45" xfId="0" applyFont="1" applyBorder="1" applyAlignment="1">
      <alignment horizontal="center" wrapText="1"/>
    </xf>
    <xf numFmtId="0" fontId="31" fillId="0" borderId="164" xfId="0" applyFont="1" applyBorder="1" applyAlignment="1">
      <alignment horizontal="center" wrapText="1"/>
    </xf>
    <xf numFmtId="0" fontId="31" fillId="0" borderId="38" xfId="0" applyFont="1" applyBorder="1" applyAlignment="1">
      <alignment horizontal="center" wrapText="1"/>
    </xf>
    <xf numFmtId="0" fontId="20" fillId="0" borderId="0" xfId="19" applyFont="1" applyAlignment="1">
      <alignment horizontal="right"/>
    </xf>
    <xf numFmtId="0" fontId="20" fillId="0" borderId="0" xfId="138" applyFont="1" applyAlignment="1">
      <alignment horizontal="right"/>
    </xf>
    <xf numFmtId="0" fontId="20" fillId="0" borderId="0" xfId="44" applyFont="1" applyAlignment="1">
      <alignment horizontal="right"/>
    </xf>
    <xf numFmtId="0" fontId="16" fillId="0" borderId="52" xfId="0" applyFont="1" applyBorder="1" applyAlignment="1">
      <alignment wrapText="1"/>
    </xf>
    <xf numFmtId="0" fontId="12" fillId="0" borderId="57" xfId="0" applyFont="1" applyBorder="1" applyAlignment="1">
      <alignment wrapText="1"/>
    </xf>
    <xf numFmtId="0" fontId="16" fillId="0" borderId="51" xfId="0" applyFont="1" applyBorder="1" applyAlignment="1">
      <alignment horizontal="center"/>
    </xf>
    <xf numFmtId="0" fontId="12" fillId="0" borderId="141" xfId="0" applyFont="1" applyBorder="1" applyAlignment="1">
      <alignment wrapText="1"/>
    </xf>
    <xf numFmtId="3" fontId="32" fillId="0" borderId="52" xfId="0" applyNumberFormat="1" applyFont="1" applyBorder="1"/>
    <xf numFmtId="3" fontId="32" fillId="0" borderId="53" xfId="0" applyNumberFormat="1" applyFont="1" applyBorder="1"/>
    <xf numFmtId="169" fontId="12" fillId="0" borderId="149" xfId="1" applyNumberFormat="1" applyFont="1" applyBorder="1"/>
    <xf numFmtId="169" fontId="12" fillId="0" borderId="141" xfId="1" applyNumberFormat="1" applyFont="1" applyBorder="1"/>
    <xf numFmtId="0" fontId="12" fillId="0" borderId="148" xfId="0" applyFont="1" applyBorder="1" applyAlignment="1">
      <alignment horizontal="center"/>
    </xf>
    <xf numFmtId="0" fontId="32" fillId="0" borderId="148" xfId="0" applyFont="1" applyBorder="1" applyAlignment="1">
      <alignment horizontal="center"/>
    </xf>
    <xf numFmtId="168" fontId="0" fillId="0" borderId="148" xfId="0" applyNumberFormat="1" applyBorder="1" applyAlignment="1">
      <alignment horizontal="center"/>
    </xf>
    <xf numFmtId="0" fontId="20" fillId="0" borderId="0" xfId="58" applyFont="1" applyAlignment="1">
      <alignment horizontal="right"/>
    </xf>
    <xf numFmtId="0" fontId="0" fillId="0" borderId="63" xfId="0" applyBorder="1" applyAlignment="1">
      <alignment horizontal="center"/>
    </xf>
    <xf numFmtId="0" fontId="13" fillId="0" borderId="83" xfId="0" applyFont="1" applyBorder="1" applyAlignment="1">
      <alignment wrapText="1"/>
    </xf>
    <xf numFmtId="3" fontId="31" fillId="0" borderId="84" xfId="0" applyNumberFormat="1" applyFont="1" applyBorder="1"/>
    <xf numFmtId="3" fontId="31" fillId="0" borderId="64" xfId="0" applyNumberFormat="1" applyFont="1" applyBorder="1"/>
    <xf numFmtId="0" fontId="0" fillId="0" borderId="100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88" xfId="0" applyBorder="1" applyAlignment="1">
      <alignment wrapText="1"/>
    </xf>
    <xf numFmtId="3" fontId="32" fillId="0" borderId="89" xfId="0" applyNumberFormat="1" applyFont="1" applyBorder="1"/>
    <xf numFmtId="3" fontId="32" fillId="0" borderId="90" xfId="0" applyNumberFormat="1" applyFont="1" applyBorder="1"/>
    <xf numFmtId="3" fontId="32" fillId="0" borderId="95" xfId="0" applyNumberFormat="1" applyFont="1" applyBorder="1"/>
    <xf numFmtId="0" fontId="0" fillId="0" borderId="0" xfId="0" applyAlignment="1">
      <alignment wrapText="1"/>
    </xf>
    <xf numFmtId="3" fontId="29" fillId="0" borderId="0" xfId="0" applyNumberFormat="1" applyFont="1"/>
    <xf numFmtId="0" fontId="24" fillId="0" borderId="1" xfId="0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24" fillId="0" borderId="38" xfId="0" applyFont="1" applyBorder="1" applyAlignment="1">
      <alignment horizontal="center" wrapText="1"/>
    </xf>
    <xf numFmtId="0" fontId="24" fillId="0" borderId="32" xfId="0" applyFont="1" applyBorder="1" applyAlignment="1">
      <alignment horizontal="center" wrapText="1"/>
    </xf>
    <xf numFmtId="0" fontId="24" fillId="0" borderId="33" xfId="0" applyFont="1" applyBorder="1" applyAlignment="1">
      <alignment horizontal="center" wrapText="1"/>
    </xf>
    <xf numFmtId="0" fontId="24" fillId="0" borderId="34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3" fillId="0" borderId="9" xfId="0" applyFont="1" applyBorder="1" applyAlignment="1">
      <alignment horizontal="center"/>
    </xf>
    <xf numFmtId="0" fontId="23" fillId="0" borderId="10" xfId="0" applyFont="1" applyBorder="1" applyAlignment="1">
      <alignment wrapText="1"/>
    </xf>
    <xf numFmtId="0" fontId="23" fillId="0" borderId="15" xfId="0" applyFont="1" applyBorder="1" applyAlignment="1">
      <alignment horizontal="center"/>
    </xf>
    <xf numFmtId="0" fontId="23" fillId="0" borderId="16" xfId="0" applyFont="1" applyBorder="1" applyAlignment="1">
      <alignment wrapText="1"/>
    </xf>
    <xf numFmtId="0" fontId="23" fillId="0" borderId="11" xfId="0" applyFont="1" applyBorder="1" applyAlignment="1">
      <alignment horizontal="center"/>
    </xf>
    <xf numFmtId="0" fontId="23" fillId="0" borderId="20" xfId="0" applyFont="1" applyBorder="1" applyAlignment="1">
      <alignment wrapText="1"/>
    </xf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08" xfId="2" applyNumberFormat="1" applyFont="1" applyBorder="1"/>
    <xf numFmtId="0" fontId="23" fillId="0" borderId="114" xfId="2" applyNumberFormat="1" applyFont="1" applyBorder="1"/>
    <xf numFmtId="0" fontId="24" fillId="0" borderId="96" xfId="0" applyFont="1" applyBorder="1" applyAlignment="1">
      <alignment horizontal="center" wrapText="1"/>
    </xf>
    <xf numFmtId="0" fontId="24" fillId="0" borderId="97" xfId="0" applyFont="1" applyBorder="1" applyAlignment="1">
      <alignment horizontal="center" wrapText="1"/>
    </xf>
    <xf numFmtId="0" fontId="24" fillId="0" borderId="100" xfId="0" applyFont="1" applyBorder="1" applyAlignment="1">
      <alignment horizontal="center" wrapText="1"/>
    </xf>
    <xf numFmtId="0" fontId="23" fillId="0" borderId="102" xfId="0" applyFont="1" applyBorder="1" applyAlignment="1">
      <alignment horizontal="center"/>
    </xf>
    <xf numFmtId="0" fontId="23" fillId="0" borderId="66" xfId="0" applyFont="1" applyBorder="1" applyAlignment="1">
      <alignment horizontal="center"/>
    </xf>
    <xf numFmtId="0" fontId="23" fillId="0" borderId="85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72" xfId="0" applyFont="1" applyBorder="1" applyAlignment="1">
      <alignment wrapText="1"/>
    </xf>
    <xf numFmtId="0" fontId="23" fillId="0" borderId="54" xfId="0" applyFont="1" applyBorder="1" applyAlignment="1">
      <alignment horizontal="center"/>
    </xf>
    <xf numFmtId="3" fontId="23" fillId="0" borderId="50" xfId="0" applyNumberFormat="1" applyFont="1" applyBorder="1"/>
    <xf numFmtId="0" fontId="23" fillId="0" borderId="0" xfId="0" applyFont="1" applyAlignment="1">
      <alignment horizontal="left"/>
    </xf>
    <xf numFmtId="0" fontId="24" fillId="0" borderId="51" xfId="0" applyFont="1" applyBorder="1" applyAlignment="1">
      <alignment horizontal="center"/>
    </xf>
    <xf numFmtId="0" fontId="23" fillId="0" borderId="56" xfId="0" applyFont="1" applyBorder="1" applyAlignment="1">
      <alignment horizontal="center"/>
    </xf>
    <xf numFmtId="3" fontId="23" fillId="0" borderId="57" xfId="0" applyNumberFormat="1" applyFont="1" applyBorder="1"/>
    <xf numFmtId="3" fontId="23" fillId="0" borderId="54" xfId="0" applyNumberFormat="1" applyFont="1" applyBorder="1"/>
    <xf numFmtId="0" fontId="32" fillId="0" borderId="110" xfId="0" applyFont="1" applyBorder="1" applyAlignment="1">
      <alignment horizontal="center"/>
    </xf>
    <xf numFmtId="0" fontId="32" fillId="0" borderId="181" xfId="0" applyFont="1" applyBorder="1"/>
    <xf numFmtId="0" fontId="31" fillId="0" borderId="73" xfId="0" applyFont="1" applyBorder="1" applyAlignment="1">
      <alignment wrapText="1"/>
    </xf>
    <xf numFmtId="0" fontId="32" fillId="0" borderId="181" xfId="0" applyFont="1" applyBorder="1" applyAlignment="1">
      <alignment wrapText="1"/>
    </xf>
    <xf numFmtId="0" fontId="32" fillId="0" borderId="74" xfId="0" applyFont="1" applyBorder="1" applyAlignment="1">
      <alignment wrapText="1"/>
    </xf>
    <xf numFmtId="0" fontId="32" fillId="0" borderId="75" xfId="0" applyFont="1" applyBorder="1" applyAlignment="1">
      <alignment wrapText="1"/>
    </xf>
    <xf numFmtId="0" fontId="31" fillId="0" borderId="136" xfId="0" applyFont="1" applyBorder="1"/>
    <xf numFmtId="0" fontId="32" fillId="0" borderId="182" xfId="0" applyFont="1" applyBorder="1"/>
    <xf numFmtId="0" fontId="31" fillId="0" borderId="51" xfId="0" applyFont="1" applyBorder="1"/>
    <xf numFmtId="0" fontId="32" fillId="0" borderId="148" xfId="0" applyFont="1" applyBorder="1"/>
    <xf numFmtId="0" fontId="31" fillId="0" borderId="142" xfId="0" applyFont="1" applyBorder="1"/>
    <xf numFmtId="0" fontId="32" fillId="0" borderId="62" xfId="0" applyFont="1" applyBorder="1"/>
    <xf numFmtId="0" fontId="31" fillId="0" borderId="76" xfId="0" applyFont="1" applyBorder="1"/>
    <xf numFmtId="0" fontId="32" fillId="0" borderId="183" xfId="0" applyFont="1" applyBorder="1"/>
    <xf numFmtId="0" fontId="32" fillId="0" borderId="153" xfId="0" applyFont="1" applyBorder="1"/>
    <xf numFmtId="0" fontId="32" fillId="0" borderId="168" xfId="0" applyFont="1" applyBorder="1"/>
    <xf numFmtId="0" fontId="32" fillId="0" borderId="161" xfId="0" applyFont="1" applyBorder="1"/>
    <xf numFmtId="3" fontId="32" fillId="0" borderId="56" xfId="0" applyNumberFormat="1" applyFont="1" applyBorder="1"/>
    <xf numFmtId="169" fontId="12" fillId="0" borderId="51" xfId="1" applyNumberFormat="1" applyFont="1" applyBorder="1"/>
    <xf numFmtId="1" fontId="32" fillId="0" borderId="49" xfId="0" applyNumberFormat="1" applyFont="1" applyBorder="1"/>
    <xf numFmtId="1" fontId="32" fillId="0" borderId="120" xfId="0" applyNumberFormat="1" applyFont="1" applyBorder="1"/>
    <xf numFmtId="0" fontId="31" fillId="0" borderId="139" xfId="0" applyFont="1" applyBorder="1" applyAlignment="1">
      <alignment horizontal="center" wrapText="1"/>
    </xf>
    <xf numFmtId="0" fontId="12" fillId="0" borderId="65" xfId="0" applyFont="1" applyBorder="1" applyAlignment="1">
      <alignment wrapText="1"/>
    </xf>
    <xf numFmtId="0" fontId="12" fillId="0" borderId="67" xfId="0" applyFont="1" applyBorder="1" applyAlignment="1">
      <alignment wrapText="1"/>
    </xf>
    <xf numFmtId="0" fontId="12" fillId="0" borderId="92" xfId="0" applyFont="1" applyBorder="1" applyAlignment="1">
      <alignment wrapText="1"/>
    </xf>
    <xf numFmtId="0" fontId="12" fillId="0" borderId="70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1" fontId="12" fillId="0" borderId="57" xfId="0" applyNumberFormat="1" applyFont="1" applyBorder="1"/>
    <xf numFmtId="1" fontId="16" fillId="0" borderId="53" xfId="0" applyNumberFormat="1" applyFont="1" applyBorder="1"/>
    <xf numFmtId="1" fontId="12" fillId="0" borderId="58" xfId="0" applyNumberFormat="1" applyFont="1" applyBorder="1"/>
    <xf numFmtId="0" fontId="12" fillId="0" borderId="105" xfId="0" applyFont="1" applyBorder="1" applyAlignment="1">
      <alignment horizontal="center"/>
    </xf>
    <xf numFmtId="3" fontId="12" fillId="0" borderId="56" xfId="0" applyNumberFormat="1" applyFont="1" applyBorder="1"/>
    <xf numFmtId="0" fontId="23" fillId="4" borderId="0" xfId="0" applyFont="1" applyFill="1" applyAlignment="1">
      <alignment horizontal="left" vertical="center"/>
    </xf>
    <xf numFmtId="0" fontId="12" fillId="0" borderId="31" xfId="0" applyFont="1" applyBorder="1" applyAlignment="1">
      <alignment horizontal="center"/>
    </xf>
    <xf numFmtId="0" fontId="12" fillId="0" borderId="159" xfId="0" applyFont="1" applyBorder="1" applyAlignment="1">
      <alignment wrapText="1"/>
    </xf>
    <xf numFmtId="0" fontId="41" fillId="0" borderId="0" xfId="0" applyFont="1"/>
    <xf numFmtId="0" fontId="32" fillId="0" borderId="79" xfId="0" applyFont="1" applyBorder="1" applyAlignment="1">
      <alignment horizontal="center"/>
    </xf>
    <xf numFmtId="0" fontId="32" fillId="0" borderId="81" xfId="0" applyFont="1" applyBorder="1"/>
    <xf numFmtId="0" fontId="31" fillId="0" borderId="100" xfId="0" applyFont="1" applyBorder="1" applyAlignment="1">
      <alignment horizontal="center" wrapText="1"/>
    </xf>
    <xf numFmtId="0" fontId="33" fillId="0" borderId="129" xfId="0" applyFont="1" applyBorder="1" applyAlignment="1">
      <alignment wrapText="1"/>
    </xf>
    <xf numFmtId="0" fontId="33" fillId="0" borderId="130" xfId="0" applyFont="1" applyBorder="1" applyAlignment="1">
      <alignment wrapText="1"/>
    </xf>
    <xf numFmtId="0" fontId="42" fillId="0" borderId="51" xfId="0" applyFont="1" applyBorder="1" applyAlignment="1">
      <alignment horizontal="right"/>
    </xf>
    <xf numFmtId="0" fontId="42" fillId="0" borderId="53" xfId="0" applyFont="1" applyBorder="1" applyAlignment="1">
      <alignment horizontal="right"/>
    </xf>
    <xf numFmtId="0" fontId="42" fillId="0" borderId="54" xfId="0" applyFont="1" applyBorder="1" applyAlignment="1">
      <alignment horizontal="right"/>
    </xf>
    <xf numFmtId="0" fontId="42" fillId="0" borderId="55" xfId="0" applyFont="1" applyBorder="1" applyAlignment="1">
      <alignment horizontal="right"/>
    </xf>
    <xf numFmtId="1" fontId="42" fillId="0" borderId="54" xfId="0" applyNumberFormat="1" applyFont="1" applyBorder="1" applyAlignment="1">
      <alignment horizontal="right"/>
    </xf>
    <xf numFmtId="0" fontId="43" fillId="0" borderId="0" xfId="0" applyFont="1"/>
    <xf numFmtId="0" fontId="33" fillId="0" borderId="0" xfId="0" applyFont="1"/>
    <xf numFmtId="0" fontId="22" fillId="0" borderId="0" xfId="7" applyFont="1"/>
    <xf numFmtId="0" fontId="23" fillId="0" borderId="0" xfId="59" applyFont="1"/>
    <xf numFmtId="3" fontId="23" fillId="0" borderId="0" xfId="59" applyNumberFormat="1" applyFont="1"/>
    <xf numFmtId="3" fontId="25" fillId="0" borderId="0" xfId="0" applyNumberFormat="1" applyFont="1"/>
    <xf numFmtId="1" fontId="25" fillId="0" borderId="0" xfId="0" applyNumberFormat="1" applyFont="1"/>
    <xf numFmtId="0" fontId="24" fillId="0" borderId="0" xfId="0" applyFont="1"/>
    <xf numFmtId="166" fontId="23" fillId="0" borderId="50" xfId="2" applyNumberFormat="1" applyFont="1" applyBorder="1"/>
    <xf numFmtId="166" fontId="23" fillId="0" borderId="50" xfId="2" applyNumberFormat="1" applyFont="1" applyFill="1" applyBorder="1"/>
    <xf numFmtId="166" fontId="23" fillId="0" borderId="55" xfId="2" applyNumberFormat="1" applyFont="1" applyFill="1" applyBorder="1"/>
    <xf numFmtId="166" fontId="23" fillId="0" borderId="57" xfId="2" applyNumberFormat="1" applyFont="1" applyBorder="1"/>
    <xf numFmtId="166" fontId="23" fillId="0" borderId="57" xfId="2" applyNumberFormat="1" applyFont="1" applyFill="1" applyBorder="1"/>
    <xf numFmtId="166" fontId="23" fillId="0" borderId="58" xfId="2" applyNumberFormat="1" applyFont="1" applyFill="1" applyBorder="1"/>
    <xf numFmtId="0" fontId="24" fillId="0" borderId="0" xfId="0" applyFont="1" applyAlignment="1">
      <alignment wrapText="1"/>
    </xf>
    <xf numFmtId="3" fontId="24" fillId="0" borderId="0" xfId="0" applyNumberFormat="1" applyFont="1"/>
    <xf numFmtId="166" fontId="24" fillId="0" borderId="0" xfId="2" applyNumberFormat="1" applyFont="1" applyBorder="1"/>
    <xf numFmtId="166" fontId="24" fillId="0" borderId="0" xfId="2" applyNumberFormat="1" applyFont="1" applyFill="1" applyBorder="1"/>
    <xf numFmtId="0" fontId="23" fillId="0" borderId="0" xfId="0" applyFont="1" applyAlignment="1">
      <alignment wrapText="1"/>
    </xf>
    <xf numFmtId="3" fontId="23" fillId="0" borderId="0" xfId="0" applyNumberFormat="1" applyFont="1"/>
    <xf numFmtId="166" fontId="23" fillId="0" borderId="0" xfId="2" applyNumberFormat="1" applyFont="1" applyBorder="1"/>
    <xf numFmtId="166" fontId="23" fillId="0" borderId="0" xfId="2" applyNumberFormat="1" applyFont="1" applyFill="1" applyBorder="1"/>
    <xf numFmtId="0" fontId="42" fillId="0" borderId="105" xfId="0" applyFont="1" applyBorder="1" applyAlignment="1">
      <alignment horizontal="right"/>
    </xf>
    <xf numFmtId="0" fontId="42" fillId="0" borderId="107" xfId="0" applyFont="1" applyBorder="1" applyAlignment="1">
      <alignment horizontal="right"/>
    </xf>
    <xf numFmtId="0" fontId="24" fillId="0" borderId="81" xfId="0" applyFont="1" applyBorder="1" applyAlignment="1">
      <alignment horizontal="center" wrapText="1"/>
    </xf>
    <xf numFmtId="0" fontId="23" fillId="0" borderId="185" xfId="2" applyNumberFormat="1" applyFont="1" applyBorder="1"/>
    <xf numFmtId="3" fontId="23" fillId="0" borderId="141" xfId="0" applyNumberFormat="1" applyFont="1" applyBorder="1"/>
    <xf numFmtId="0" fontId="23" fillId="0" borderId="181" xfId="0" applyFont="1" applyBorder="1" applyAlignment="1">
      <alignment wrapText="1"/>
    </xf>
    <xf numFmtId="0" fontId="23" fillId="0" borderId="74" xfId="0" applyFont="1" applyBorder="1" applyAlignment="1">
      <alignment wrapText="1"/>
    </xf>
    <xf numFmtId="0" fontId="23" fillId="0" borderId="148" xfId="0" applyFont="1" applyBorder="1" applyAlignment="1">
      <alignment horizontal="center"/>
    </xf>
    <xf numFmtId="0" fontId="23" fillId="0" borderId="75" xfId="0" applyFont="1" applyBorder="1" applyAlignment="1">
      <alignment wrapText="1"/>
    </xf>
    <xf numFmtId="3" fontId="23" fillId="0" borderId="56" xfId="0" applyNumberFormat="1" applyFont="1" applyBorder="1"/>
    <xf numFmtId="3" fontId="32" fillId="0" borderId="178" xfId="0" applyNumberFormat="1" applyFont="1" applyBorder="1"/>
    <xf numFmtId="3" fontId="32" fillId="0" borderId="182" xfId="0" applyNumberFormat="1" applyFont="1" applyBorder="1"/>
    <xf numFmtId="3" fontId="32" fillId="0" borderId="137" xfId="0" applyNumberFormat="1" applyFont="1" applyBorder="1"/>
    <xf numFmtId="3" fontId="32" fillId="0" borderId="138" xfId="0" applyNumberFormat="1" applyFont="1" applyBorder="1"/>
    <xf numFmtId="3" fontId="32" fillId="0" borderId="183" xfId="0" applyNumberFormat="1" applyFont="1" applyBorder="1"/>
    <xf numFmtId="0" fontId="32" fillId="0" borderId="183" xfId="0" applyFont="1" applyBorder="1" applyAlignment="1">
      <alignment wrapText="1"/>
    </xf>
    <xf numFmtId="0" fontId="32" fillId="0" borderId="77" xfId="0" applyFont="1" applyBorder="1" applyAlignment="1">
      <alignment wrapText="1"/>
    </xf>
    <xf numFmtId="0" fontId="32" fillId="0" borderId="78" xfId="0" applyFont="1" applyBorder="1" applyAlignment="1">
      <alignment wrapText="1"/>
    </xf>
    <xf numFmtId="169" fontId="12" fillId="0" borderId="148" xfId="1" applyNumberFormat="1" applyFont="1" applyBorder="1"/>
    <xf numFmtId="169" fontId="12" fillId="0" borderId="168" xfId="1" applyNumberFormat="1" applyFont="1" applyBorder="1"/>
    <xf numFmtId="169" fontId="12" fillId="0" borderId="161" xfId="1" applyNumberFormat="1" applyFont="1" applyBorder="1"/>
    <xf numFmtId="3" fontId="12" fillId="0" borderId="149" xfId="1" applyNumberFormat="1" applyFont="1" applyBorder="1"/>
    <xf numFmtId="3" fontId="12" fillId="0" borderId="161" xfId="1" applyNumberFormat="1" applyFont="1" applyBorder="1"/>
    <xf numFmtId="3" fontId="16" fillId="0" borderId="53" xfId="1" applyNumberFormat="1" applyFont="1" applyBorder="1"/>
    <xf numFmtId="169" fontId="16" fillId="0" borderId="139" xfId="1" applyNumberFormat="1" applyFont="1" applyBorder="1" applyAlignment="1">
      <alignment horizontal="center" wrapText="1"/>
    </xf>
    <xf numFmtId="1" fontId="12" fillId="0" borderId="76" xfId="1" applyNumberFormat="1" applyFont="1" applyBorder="1"/>
    <xf numFmtId="1" fontId="12" fillId="0" borderId="77" xfId="1" applyNumberFormat="1" applyFont="1" applyBorder="1"/>
    <xf numFmtId="0" fontId="0" fillId="0" borderId="74" xfId="0" applyBorder="1"/>
    <xf numFmtId="0" fontId="0" fillId="0" borderId="75" xfId="0" applyBorder="1"/>
    <xf numFmtId="168" fontId="0" fillId="0" borderId="54" xfId="0" applyNumberFormat="1" applyBorder="1" applyAlignment="1">
      <alignment horizontal="center"/>
    </xf>
    <xf numFmtId="168" fontId="0" fillId="0" borderId="56" xfId="0" applyNumberFormat="1" applyBorder="1" applyAlignment="1">
      <alignment horizontal="center"/>
    </xf>
    <xf numFmtId="0" fontId="32" fillId="0" borderId="0" xfId="0" applyFont="1" applyAlignment="1">
      <alignment horizontal="left" vertical="top"/>
    </xf>
    <xf numFmtId="0" fontId="12" fillId="0" borderId="181" xfId="0" applyFont="1" applyBorder="1" applyAlignment="1">
      <alignment wrapText="1"/>
    </xf>
    <xf numFmtId="0" fontId="12" fillId="0" borderId="58" xfId="0" applyFont="1" applyBorder="1"/>
    <xf numFmtId="0" fontId="16" fillId="0" borderId="73" xfId="0" applyFont="1" applyBorder="1" applyAlignment="1">
      <alignment wrapText="1"/>
    </xf>
    <xf numFmtId="0" fontId="16" fillId="0" borderId="144" xfId="0" applyFont="1" applyBorder="1"/>
    <xf numFmtId="3" fontId="23" fillId="0" borderId="148" xfId="0" applyNumberFormat="1" applyFont="1" applyBorder="1"/>
    <xf numFmtId="0" fontId="24" fillId="0" borderId="73" xfId="0" applyFont="1" applyBorder="1" applyAlignment="1">
      <alignment wrapText="1"/>
    </xf>
    <xf numFmtId="0" fontId="32" fillId="0" borderId="195" xfId="0" applyFont="1" applyBorder="1"/>
    <xf numFmtId="3" fontId="32" fillId="0" borderId="74" xfId="0" applyNumberFormat="1" applyFont="1" applyBorder="1"/>
    <xf numFmtId="0" fontId="16" fillId="0" borderId="126" xfId="0" applyFont="1" applyBorder="1" applyAlignment="1">
      <alignment horizontal="center" wrapText="1"/>
    </xf>
    <xf numFmtId="169" fontId="12" fillId="0" borderId="54" xfId="1" applyNumberFormat="1" applyFont="1" applyBorder="1"/>
    <xf numFmtId="169" fontId="12" fillId="0" borderId="56" xfId="1" applyNumberFormat="1" applyFont="1" applyBorder="1"/>
    <xf numFmtId="167" fontId="12" fillId="0" borderId="61" xfId="2" applyFont="1" applyBorder="1"/>
    <xf numFmtId="9" fontId="44" fillId="0" borderId="51" xfId="17" applyFont="1" applyFill="1" applyBorder="1" applyAlignment="1" applyProtection="1">
      <alignment horizontal="center"/>
    </xf>
    <xf numFmtId="9" fontId="44" fillId="0" borderId="54" xfId="17" applyFont="1" applyFill="1" applyBorder="1" applyAlignment="1" applyProtection="1">
      <alignment horizontal="center"/>
      <protection locked="0"/>
    </xf>
    <xf numFmtId="9" fontId="44" fillId="0" borderId="54" xfId="437" applyFont="1" applyFill="1" applyBorder="1" applyAlignment="1" applyProtection="1">
      <alignment horizontal="center"/>
      <protection locked="0"/>
    </xf>
    <xf numFmtId="9" fontId="44" fillId="0" borderId="56" xfId="437" applyFont="1" applyFill="1" applyBorder="1" applyAlignment="1" applyProtection="1">
      <alignment horizontal="center"/>
      <protection locked="0"/>
    </xf>
    <xf numFmtId="0" fontId="44" fillId="0" borderId="73" xfId="0" applyFont="1" applyBorder="1" applyAlignment="1">
      <alignment horizontal="center"/>
    </xf>
    <xf numFmtId="49" fontId="44" fillId="0" borderId="74" xfId="0" applyNumberFormat="1" applyFont="1" applyBorder="1" applyAlignment="1" applyProtection="1">
      <alignment horizontal="center"/>
      <protection locked="0"/>
    </xf>
    <xf numFmtId="49" fontId="44" fillId="0" borderId="75" xfId="0" applyNumberFormat="1" applyFont="1" applyBorder="1" applyAlignment="1" applyProtection="1">
      <alignment horizontal="center"/>
      <protection locked="0"/>
    </xf>
    <xf numFmtId="3" fontId="17" fillId="0" borderId="52" xfId="0" applyNumberFormat="1" applyFont="1" applyBorder="1"/>
    <xf numFmtId="3" fontId="17" fillId="0" borderId="53" xfId="0" applyNumberFormat="1" applyFont="1" applyBorder="1"/>
    <xf numFmtId="3" fontId="17" fillId="0" borderId="51" xfId="0" applyNumberFormat="1" applyFont="1" applyBorder="1"/>
    <xf numFmtId="3" fontId="26" fillId="0" borderId="56" xfId="0" applyNumberFormat="1" applyFont="1" applyBorder="1"/>
    <xf numFmtId="3" fontId="26" fillId="0" borderId="75" xfId="0" applyNumberFormat="1" applyFont="1" applyBorder="1"/>
    <xf numFmtId="1" fontId="12" fillId="0" borderId="141" xfId="0" applyNumberFormat="1" applyFont="1" applyBorder="1"/>
    <xf numFmtId="1" fontId="12" fillId="0" borderId="149" xfId="0" applyNumberFormat="1" applyFont="1" applyBorder="1"/>
    <xf numFmtId="0" fontId="12" fillId="0" borderId="57" xfId="0" applyFont="1" applyBorder="1" applyAlignment="1">
      <alignment horizontal="center"/>
    </xf>
    <xf numFmtId="0" fontId="20" fillId="0" borderId="50" xfId="0" applyFont="1" applyBorder="1"/>
    <xf numFmtId="0" fontId="20" fillId="0" borderId="53" xfId="0" applyFont="1" applyBorder="1"/>
    <xf numFmtId="0" fontId="20" fillId="0" borderId="54" xfId="0" applyFont="1" applyBorder="1"/>
    <xf numFmtId="0" fontId="20" fillId="0" borderId="55" xfId="0" applyFont="1" applyBorder="1"/>
    <xf numFmtId="0" fontId="20" fillId="0" borderId="56" xfId="0" applyFont="1" applyBorder="1"/>
    <xf numFmtId="0" fontId="20" fillId="0" borderId="57" xfId="0" applyFont="1" applyBorder="1"/>
    <xf numFmtId="0" fontId="20" fillId="0" borderId="58" xfId="0" applyFont="1" applyBorder="1"/>
    <xf numFmtId="1" fontId="32" fillId="0" borderId="55" xfId="0" applyNumberFormat="1" applyFont="1" applyBorder="1" applyAlignment="1">
      <alignment horizontal="center"/>
    </xf>
    <xf numFmtId="1" fontId="32" fillId="0" borderId="58" xfId="0" applyNumberFormat="1" applyFont="1" applyBorder="1" applyAlignment="1">
      <alignment horizontal="center"/>
    </xf>
    <xf numFmtId="1" fontId="32" fillId="0" borderId="53" xfId="0" applyNumberFormat="1" applyFont="1" applyBorder="1" applyAlignment="1">
      <alignment horizontal="center"/>
    </xf>
    <xf numFmtId="0" fontId="22" fillId="6" borderId="0" xfId="7" applyFont="1" applyFill="1"/>
    <xf numFmtId="0" fontId="25" fillId="6" borderId="0" xfId="7" applyFont="1" applyFill="1" applyAlignment="1">
      <alignment horizontal="center"/>
    </xf>
    <xf numFmtId="0" fontId="25" fillId="0" borderId="0" xfId="0" applyFont="1"/>
    <xf numFmtId="0" fontId="22" fillId="0" borderId="0" xfId="0" applyFont="1"/>
    <xf numFmtId="1" fontId="24" fillId="0" borderId="0" xfId="7" applyNumberFormat="1" applyFont="1" applyAlignment="1">
      <alignment horizontal="right" vertical="center"/>
    </xf>
    <xf numFmtId="1" fontId="16" fillId="0" borderId="53" xfId="1" applyNumberFormat="1" applyFont="1" applyBorder="1"/>
    <xf numFmtId="0" fontId="13" fillId="0" borderId="73" xfId="0" applyFont="1" applyBorder="1"/>
    <xf numFmtId="0" fontId="20" fillId="0" borderId="53" xfId="0" applyFont="1" applyBorder="1" applyAlignment="1">
      <alignment horizontal="right"/>
    </xf>
    <xf numFmtId="0" fontId="20" fillId="0" borderId="55" xfId="0" applyFont="1" applyBorder="1" applyAlignment="1">
      <alignment horizontal="right"/>
    </xf>
    <xf numFmtId="0" fontId="20" fillId="0" borderId="58" xfId="0" applyFont="1" applyBorder="1" applyAlignment="1">
      <alignment horizontal="right"/>
    </xf>
    <xf numFmtId="0" fontId="12" fillId="4" borderId="134" xfId="1" applyNumberFormat="1" applyFont="1" applyFill="1" applyBorder="1"/>
    <xf numFmtId="0" fontId="12" fillId="4" borderId="114" xfId="2" applyNumberFormat="1" applyFont="1" applyFill="1" applyBorder="1"/>
    <xf numFmtId="0" fontId="12" fillId="4" borderId="115" xfId="2" applyNumberFormat="1" applyFont="1" applyFill="1" applyBorder="1"/>
    <xf numFmtId="1" fontId="12" fillId="0" borderId="78" xfId="1" applyNumberFormat="1" applyFont="1" applyBorder="1"/>
    <xf numFmtId="0" fontId="20" fillId="0" borderId="0" xfId="0" applyFont="1" applyAlignment="1">
      <alignment horizontal="right"/>
    </xf>
    <xf numFmtId="0" fontId="12" fillId="0" borderId="198" xfId="0" applyFont="1" applyBorder="1" applyAlignment="1">
      <alignment wrapText="1"/>
    </xf>
    <xf numFmtId="0" fontId="12" fillId="0" borderId="105" xfId="0" applyFont="1" applyBorder="1"/>
    <xf numFmtId="0" fontId="12" fillId="0" borderId="106" xfId="0" applyFont="1" applyBorder="1"/>
    <xf numFmtId="0" fontId="12" fillId="0" borderId="107" xfId="0" applyFont="1" applyBorder="1"/>
    <xf numFmtId="0" fontId="12" fillId="0" borderId="199" xfId="0" applyFont="1" applyBorder="1"/>
    <xf numFmtId="0" fontId="32" fillId="0" borderId="167" xfId="0" applyFont="1" applyBorder="1" applyAlignment="1">
      <alignment horizontal="center"/>
    </xf>
    <xf numFmtId="0" fontId="32" fillId="0" borderId="196" xfId="0" applyFont="1" applyBorder="1" applyAlignment="1">
      <alignment wrapText="1"/>
    </xf>
    <xf numFmtId="0" fontId="32" fillId="0" borderId="167" xfId="0" applyFont="1" applyBorder="1"/>
    <xf numFmtId="0" fontId="32" fillId="0" borderId="197" xfId="0" applyFont="1" applyBorder="1"/>
    <xf numFmtId="0" fontId="32" fillId="0" borderId="168" xfId="0" applyFont="1" applyBorder="1" applyAlignment="1">
      <alignment horizontal="center"/>
    </xf>
    <xf numFmtId="0" fontId="32" fillId="0" borderId="196" xfId="0" applyFont="1" applyBorder="1"/>
    <xf numFmtId="0" fontId="32" fillId="0" borderId="196" xfId="0" applyFont="1" applyBorder="1" applyAlignment="1">
      <alignment horizontal="center"/>
    </xf>
    <xf numFmtId="0" fontId="16" fillId="0" borderId="200" xfId="0" applyFont="1" applyBorder="1" applyAlignment="1">
      <alignment horizontal="center" wrapText="1"/>
    </xf>
    <xf numFmtId="0" fontId="12" fillId="0" borderId="201" xfId="0" applyFont="1" applyBorder="1" applyAlignment="1">
      <alignment horizontal="center"/>
    </xf>
    <xf numFmtId="3" fontId="32" fillId="0" borderId="75" xfId="0" applyNumberFormat="1" applyFont="1" applyBorder="1"/>
    <xf numFmtId="3" fontId="32" fillId="0" borderId="181" xfId="0" applyNumberFormat="1" applyFont="1" applyBorder="1"/>
    <xf numFmtId="3" fontId="32" fillId="0" borderId="148" xfId="0" applyNumberFormat="1" applyFont="1" applyBorder="1"/>
    <xf numFmtId="3" fontId="32" fillId="0" borderId="145" xfId="0" applyNumberFormat="1" applyFont="1" applyBorder="1"/>
    <xf numFmtId="3" fontId="32" fillId="0" borderId="177" xfId="0" applyNumberFormat="1" applyFont="1" applyBorder="1"/>
    <xf numFmtId="3" fontId="32" fillId="0" borderId="146" xfId="0" applyNumberFormat="1" applyFont="1" applyBorder="1"/>
    <xf numFmtId="0" fontId="16" fillId="0" borderId="202" xfId="0" applyFont="1" applyBorder="1" applyAlignment="1">
      <alignment horizontal="center" wrapText="1"/>
    </xf>
    <xf numFmtId="0" fontId="16" fillId="0" borderId="203" xfId="0" applyFont="1" applyBorder="1" applyAlignment="1">
      <alignment horizontal="center" wrapText="1"/>
    </xf>
    <xf numFmtId="0" fontId="16" fillId="0" borderId="204" xfId="0" applyFont="1" applyBorder="1" applyAlignment="1">
      <alignment horizontal="center" wrapText="1"/>
    </xf>
    <xf numFmtId="0" fontId="16" fillId="0" borderId="205" xfId="0" applyFont="1" applyBorder="1" applyAlignment="1">
      <alignment horizontal="center" wrapText="1"/>
    </xf>
    <xf numFmtId="0" fontId="16" fillId="0" borderId="206" xfId="0" applyFont="1" applyBorder="1" applyAlignment="1">
      <alignment horizontal="center" wrapText="1"/>
    </xf>
    <xf numFmtId="0" fontId="16" fillId="0" borderId="207" xfId="0" applyFont="1" applyBorder="1" applyAlignment="1">
      <alignment horizontal="center" wrapText="1"/>
    </xf>
    <xf numFmtId="0" fontId="16" fillId="0" borderId="189" xfId="0" applyFont="1" applyBorder="1" applyAlignment="1">
      <alignment horizontal="center" wrapText="1"/>
    </xf>
    <xf numFmtId="0" fontId="16" fillId="0" borderId="208" xfId="0" applyFont="1" applyBorder="1" applyAlignment="1">
      <alignment horizontal="center" wrapText="1"/>
    </xf>
    <xf numFmtId="0" fontId="12" fillId="0" borderId="152" xfId="0" applyFont="1" applyBorder="1" applyAlignment="1">
      <alignment horizontal="center"/>
    </xf>
    <xf numFmtId="3" fontId="23" fillId="0" borderId="74" xfId="0" applyNumberFormat="1" applyFont="1" applyBorder="1"/>
    <xf numFmtId="3" fontId="23" fillId="0" borderId="75" xfId="0" applyNumberFormat="1" applyFont="1" applyBorder="1"/>
    <xf numFmtId="166" fontId="23" fillId="0" borderId="54" xfId="2" applyNumberFormat="1" applyFont="1" applyBorder="1"/>
    <xf numFmtId="166" fontId="23" fillId="0" borderId="54" xfId="2" applyNumberFormat="1" applyFont="1" applyFill="1" applyBorder="1"/>
    <xf numFmtId="166" fontId="23" fillId="0" borderId="56" xfId="2" applyNumberFormat="1" applyFont="1" applyBorder="1"/>
    <xf numFmtId="168" fontId="0" fillId="0" borderId="74" xfId="0" applyNumberFormat="1" applyBorder="1" applyAlignment="1">
      <alignment horizontal="center"/>
    </xf>
    <xf numFmtId="168" fontId="0" fillId="0" borderId="75" xfId="0" applyNumberFormat="1" applyBorder="1" applyAlignment="1">
      <alignment horizontal="center"/>
    </xf>
    <xf numFmtId="3" fontId="26" fillId="0" borderId="54" xfId="0" applyNumberFormat="1" applyFont="1" applyBorder="1"/>
    <xf numFmtId="3" fontId="26" fillId="0" borderId="74" xfId="0" applyNumberFormat="1" applyFont="1" applyBorder="1"/>
    <xf numFmtId="0" fontId="12" fillId="0" borderId="209" xfId="0" applyFont="1" applyBorder="1" applyAlignment="1">
      <alignment wrapText="1"/>
    </xf>
    <xf numFmtId="168" fontId="12" fillId="0" borderId="50" xfId="0" applyNumberFormat="1" applyFont="1" applyBorder="1"/>
    <xf numFmtId="171" fontId="12" fillId="0" borderId="50" xfId="0" applyNumberFormat="1" applyFont="1" applyBorder="1"/>
    <xf numFmtId="3" fontId="16" fillId="0" borderId="52" xfId="0" applyNumberFormat="1" applyFont="1" applyBorder="1"/>
    <xf numFmtId="168" fontId="16" fillId="0" borderId="52" xfId="0" applyNumberFormat="1" applyFont="1" applyBorder="1"/>
    <xf numFmtId="168" fontId="12" fillId="0" borderId="57" xfId="0" applyNumberFormat="1" applyFont="1" applyBorder="1"/>
    <xf numFmtId="171" fontId="12" fillId="0" borderId="57" xfId="0" applyNumberFormat="1" applyFont="1" applyBorder="1"/>
    <xf numFmtId="0" fontId="12" fillId="0" borderId="0" xfId="0" applyFont="1" applyAlignment="1">
      <alignment wrapText="1"/>
    </xf>
    <xf numFmtId="3" fontId="12" fillId="0" borderId="0" xfId="0" applyNumberFormat="1" applyFont="1" applyAlignment="1">
      <alignment horizontal="center" vertical="center"/>
    </xf>
    <xf numFmtId="0" fontId="31" fillId="0" borderId="131" xfId="0" applyFont="1" applyBorder="1" applyAlignment="1">
      <alignment horizontal="center" wrapText="1"/>
    </xf>
    <xf numFmtId="0" fontId="32" fillId="0" borderId="93" xfId="0" applyFont="1" applyBorder="1" applyAlignment="1">
      <alignment wrapText="1"/>
    </xf>
    <xf numFmtId="1" fontId="32" fillId="0" borderId="209" xfId="5" applyNumberFormat="1" applyFont="1" applyBorder="1"/>
    <xf numFmtId="0" fontId="31" fillId="0" borderId="135" xfId="0" applyFont="1" applyBorder="1" applyAlignment="1">
      <alignment horizontal="center" wrapText="1"/>
    </xf>
    <xf numFmtId="0" fontId="32" fillId="0" borderId="63" xfId="0" applyFont="1" applyBorder="1" applyAlignment="1">
      <alignment horizontal="center"/>
    </xf>
    <xf numFmtId="0" fontId="32" fillId="0" borderId="71" xfId="0" applyFont="1" applyBorder="1" applyAlignment="1">
      <alignment wrapText="1"/>
    </xf>
    <xf numFmtId="0" fontId="32" fillId="0" borderId="209" xfId="0" applyFont="1" applyBorder="1" applyAlignment="1">
      <alignment wrapText="1"/>
    </xf>
    <xf numFmtId="0" fontId="16" fillId="0" borderId="54" xfId="0" applyFont="1" applyBorder="1" applyAlignment="1">
      <alignment horizontal="center"/>
    </xf>
    <xf numFmtId="3" fontId="12" fillId="0" borderId="55" xfId="0" applyNumberFormat="1" applyFont="1" applyBorder="1"/>
    <xf numFmtId="0" fontId="16" fillId="0" borderId="56" xfId="0" applyFont="1" applyBorder="1" applyAlignment="1">
      <alignment horizontal="center"/>
    </xf>
    <xf numFmtId="3" fontId="12" fillId="0" borderId="58" xfId="0" applyNumberFormat="1" applyFont="1" applyBorder="1"/>
    <xf numFmtId="3" fontId="12" fillId="0" borderId="141" xfId="0" applyNumberFormat="1" applyFont="1" applyBorder="1"/>
    <xf numFmtId="1" fontId="32" fillId="0" borderId="55" xfId="0" applyNumberFormat="1" applyFont="1" applyBorder="1"/>
    <xf numFmtId="1" fontId="32" fillId="0" borderId="136" xfId="0" applyNumberFormat="1" applyFont="1" applyBorder="1"/>
    <xf numFmtId="1" fontId="32" fillId="0" borderId="137" xfId="0" applyNumberFormat="1" applyFont="1" applyBorder="1"/>
    <xf numFmtId="1" fontId="32" fillId="0" borderId="138" xfId="0" applyNumberFormat="1" applyFont="1" applyBorder="1"/>
    <xf numFmtId="1" fontId="32" fillId="0" borderId="51" xfId="0" applyNumberFormat="1" applyFont="1" applyBorder="1"/>
    <xf numFmtId="1" fontId="32" fillId="0" borderId="54" xfId="0" applyNumberFormat="1" applyFont="1" applyBorder="1"/>
    <xf numFmtId="1" fontId="32" fillId="0" borderId="56" xfId="0" applyNumberFormat="1" applyFont="1" applyBorder="1"/>
    <xf numFmtId="168" fontId="12" fillId="0" borderId="141" xfId="0" applyNumberFormat="1" applyFont="1" applyBorder="1"/>
    <xf numFmtId="171" fontId="12" fillId="0" borderId="141" xfId="0" applyNumberFormat="1" applyFont="1" applyBorder="1"/>
    <xf numFmtId="3" fontId="16" fillId="0" borderId="11" xfId="0" applyNumberFormat="1" applyFont="1" applyBorder="1"/>
    <xf numFmtId="3" fontId="16" fillId="0" borderId="12" xfId="0" applyNumberFormat="1" applyFont="1" applyBorder="1"/>
    <xf numFmtId="3" fontId="16" fillId="0" borderId="13" xfId="0" applyNumberFormat="1" applyFont="1" applyBorder="1"/>
    <xf numFmtId="0" fontId="16" fillId="0" borderId="141" xfId="0" applyFont="1" applyBorder="1"/>
    <xf numFmtId="3" fontId="12" fillId="0" borderId="10" xfId="0" applyNumberFormat="1" applyFont="1" applyBorder="1"/>
    <xf numFmtId="3" fontId="12" fillId="0" borderId="16" xfId="0" applyNumberFormat="1" applyFont="1" applyBorder="1"/>
    <xf numFmtId="3" fontId="12" fillId="0" borderId="22" xfId="0" applyNumberFormat="1" applyFont="1" applyBorder="1"/>
    <xf numFmtId="171" fontId="12" fillId="0" borderId="82" xfId="0" applyNumberFormat="1" applyFont="1" applyBorder="1"/>
    <xf numFmtId="171" fontId="12" fillId="0" borderId="49" xfId="0" applyNumberFormat="1" applyFont="1" applyBorder="1"/>
    <xf numFmtId="3" fontId="31" fillId="0" borderId="12" xfId="0" applyNumberFormat="1" applyFont="1" applyBorder="1"/>
    <xf numFmtId="3" fontId="31" fillId="0" borderId="92" xfId="0" applyNumberFormat="1" applyFont="1" applyBorder="1"/>
    <xf numFmtId="3" fontId="43" fillId="0" borderId="51" xfId="0" applyNumberFormat="1" applyFont="1" applyBorder="1"/>
    <xf numFmtId="3" fontId="43" fillId="0" borderId="53" xfId="0" applyNumberFormat="1" applyFont="1" applyBorder="1"/>
    <xf numFmtId="3" fontId="43" fillId="0" borderId="54" xfId="0" applyNumberFormat="1" applyFont="1" applyBorder="1"/>
    <xf numFmtId="3" fontId="43" fillId="0" borderId="55" xfId="0" applyNumberFormat="1" applyFont="1" applyBorder="1"/>
    <xf numFmtId="3" fontId="43" fillId="0" borderId="56" xfId="0" applyNumberFormat="1" applyFont="1" applyBorder="1"/>
    <xf numFmtId="3" fontId="43" fillId="0" borderId="58" xfId="0" applyNumberFormat="1" applyFont="1" applyBorder="1"/>
    <xf numFmtId="0" fontId="20" fillId="0" borderId="136" xfId="0" applyFont="1" applyBorder="1" applyAlignment="1">
      <alignment horizontal="right"/>
    </xf>
    <xf numFmtId="0" fontId="20" fillId="0" borderId="137" xfId="0" applyFont="1" applyBorder="1" applyAlignment="1">
      <alignment horizontal="right"/>
    </xf>
    <xf numFmtId="0" fontId="20" fillId="0" borderId="138" xfId="0" applyFont="1" applyBorder="1" applyAlignment="1">
      <alignment horizontal="right"/>
    </xf>
    <xf numFmtId="0" fontId="44" fillId="0" borderId="53" xfId="0" applyFont="1" applyBorder="1" applyAlignment="1">
      <alignment horizontal="center"/>
    </xf>
    <xf numFmtId="49" fontId="44" fillId="0" borderId="55" xfId="0" applyNumberFormat="1" applyFont="1" applyBorder="1" applyAlignment="1" applyProtection="1">
      <alignment horizontal="center"/>
      <protection locked="0"/>
    </xf>
    <xf numFmtId="49" fontId="44" fillId="0" borderId="58" xfId="0" applyNumberFormat="1" applyFont="1" applyBorder="1" applyAlignment="1" applyProtection="1">
      <alignment horizontal="center"/>
      <protection locked="0"/>
    </xf>
    <xf numFmtId="1" fontId="16" fillId="0" borderId="51" xfId="1" applyNumberFormat="1" applyFont="1" applyBorder="1"/>
    <xf numFmtId="1" fontId="16" fillId="0" borderId="52" xfId="1" applyNumberFormat="1" applyFont="1" applyBorder="1"/>
    <xf numFmtId="1" fontId="32" fillId="4" borderId="9" xfId="0" applyNumberFormat="1" applyFont="1" applyFill="1" applyBorder="1"/>
    <xf numFmtId="1" fontId="32" fillId="4" borderId="27" xfId="0" applyNumberFormat="1" applyFont="1" applyFill="1" applyBorder="1"/>
    <xf numFmtId="1" fontId="32" fillId="4" borderId="26" xfId="5" applyNumberFormat="1" applyFont="1" applyFill="1" applyBorder="1"/>
    <xf numFmtId="1" fontId="32" fillId="4" borderId="10" xfId="5" applyNumberFormat="1" applyFont="1" applyFill="1" applyBorder="1"/>
    <xf numFmtId="1" fontId="32" fillId="4" borderId="82" xfId="5" applyNumberFormat="1" applyFont="1" applyFill="1" applyBorder="1"/>
    <xf numFmtId="1" fontId="32" fillId="4" borderId="15" xfId="0" applyNumberFormat="1" applyFont="1" applyFill="1" applyBorder="1"/>
    <xf numFmtId="1" fontId="32" fillId="4" borderId="17" xfId="0" applyNumberFormat="1" applyFont="1" applyFill="1" applyBorder="1"/>
    <xf numFmtId="1" fontId="32" fillId="4" borderId="18" xfId="5" applyNumberFormat="1" applyFont="1" applyFill="1" applyBorder="1"/>
    <xf numFmtId="1" fontId="32" fillId="4" borderId="16" xfId="5" applyNumberFormat="1" applyFont="1" applyFill="1" applyBorder="1"/>
    <xf numFmtId="1" fontId="32" fillId="4" borderId="49" xfId="5" applyNumberFormat="1" applyFont="1" applyFill="1" applyBorder="1"/>
    <xf numFmtId="1" fontId="32" fillId="4" borderId="21" xfId="0" applyNumberFormat="1" applyFont="1" applyFill="1" applyBorder="1"/>
    <xf numFmtId="1" fontId="32" fillId="4" borderId="23" xfId="0" applyNumberFormat="1" applyFont="1" applyFill="1" applyBorder="1"/>
    <xf numFmtId="1" fontId="32" fillId="4" borderId="24" xfId="5" applyNumberFormat="1" applyFont="1" applyFill="1" applyBorder="1"/>
    <xf numFmtId="1" fontId="32" fillId="4" borderId="22" xfId="5" applyNumberFormat="1" applyFont="1" applyFill="1" applyBorder="1"/>
    <xf numFmtId="1" fontId="32" fillId="4" borderId="120" xfId="5" applyNumberFormat="1" applyFont="1" applyFill="1" applyBorder="1"/>
    <xf numFmtId="0" fontId="45" fillId="0" borderId="0" xfId="0" applyFont="1"/>
    <xf numFmtId="1" fontId="16" fillId="0" borderId="141" xfId="0" applyNumberFormat="1" applyFont="1" applyBorder="1"/>
    <xf numFmtId="0" fontId="28" fillId="0" borderId="76" xfId="0" applyFont="1" applyBorder="1" applyAlignment="1">
      <alignment horizontal="right"/>
    </xf>
    <xf numFmtId="0" fontId="28" fillId="0" borderId="77" xfId="0" applyFont="1" applyBorder="1" applyAlignment="1">
      <alignment horizontal="right"/>
    </xf>
    <xf numFmtId="0" fontId="28" fillId="0" borderId="147" xfId="0" applyFont="1" applyBorder="1" applyAlignment="1">
      <alignment horizontal="right"/>
    </xf>
    <xf numFmtId="1" fontId="24" fillId="0" borderId="53" xfId="0" applyNumberFormat="1" applyFont="1" applyBorder="1"/>
    <xf numFmtId="1" fontId="24" fillId="0" borderId="55" xfId="0" applyNumberFormat="1" applyFont="1" applyBorder="1"/>
    <xf numFmtId="1" fontId="24" fillId="0" borderId="107" xfId="0" applyNumberFormat="1" applyFont="1" applyBorder="1"/>
    <xf numFmtId="1" fontId="23" fillId="0" borderId="42" xfId="0" applyNumberFormat="1" applyFont="1" applyBorder="1"/>
    <xf numFmtId="1" fontId="23" fillId="0" borderId="28" xfId="0" applyNumberFormat="1" applyFont="1" applyBorder="1"/>
    <xf numFmtId="1" fontId="23" fillId="0" borderId="19" xfId="0" applyNumberFormat="1" applyFont="1" applyBorder="1"/>
    <xf numFmtId="1" fontId="23" fillId="0" borderId="30" xfId="0" applyNumberFormat="1" applyFont="1" applyBorder="1"/>
    <xf numFmtId="1" fontId="23" fillId="0" borderId="25" xfId="0" applyNumberFormat="1" applyFont="1" applyBorder="1"/>
    <xf numFmtId="1" fontId="23" fillId="0" borderId="37" xfId="0" applyNumberFormat="1" applyFont="1" applyBorder="1"/>
    <xf numFmtId="3" fontId="24" fillId="0" borderId="172" xfId="0" applyNumberFormat="1" applyFont="1" applyBorder="1"/>
    <xf numFmtId="3" fontId="24" fillId="0" borderId="59" xfId="0" applyNumberFormat="1" applyFont="1" applyBorder="1"/>
    <xf numFmtId="3" fontId="23" fillId="0" borderId="29" xfId="0" applyNumberFormat="1" applyFont="1" applyBorder="1"/>
    <xf numFmtId="3" fontId="23" fillId="0" borderId="86" xfId="0" applyNumberFormat="1" applyFont="1" applyBorder="1"/>
    <xf numFmtId="170" fontId="20" fillId="0" borderId="0" xfId="1" applyFont="1" applyBorder="1" applyAlignment="1" applyProtection="1">
      <alignment horizontal="right"/>
    </xf>
    <xf numFmtId="0" fontId="33" fillId="0" borderId="166" xfId="0" applyFont="1" applyBorder="1" applyAlignment="1">
      <alignment wrapText="1"/>
    </xf>
    <xf numFmtId="0" fontId="33" fillId="0" borderId="117" xfId="0" applyFont="1" applyBorder="1" applyAlignment="1">
      <alignment wrapText="1"/>
    </xf>
    <xf numFmtId="0" fontId="12" fillId="0" borderId="181" xfId="0" applyFont="1" applyBorder="1"/>
    <xf numFmtId="3" fontId="23" fillId="0" borderId="181" xfId="0" applyNumberFormat="1" applyFont="1" applyBorder="1"/>
    <xf numFmtId="166" fontId="23" fillId="0" borderId="148" xfId="2" applyNumberFormat="1" applyFont="1" applyBorder="1"/>
    <xf numFmtId="166" fontId="23" fillId="0" borderId="141" xfId="2" applyNumberFormat="1" applyFont="1" applyBorder="1"/>
    <xf numFmtId="166" fontId="23" fillId="0" borderId="141" xfId="2" applyNumberFormat="1" applyFont="1" applyFill="1" applyBorder="1"/>
    <xf numFmtId="166" fontId="23" fillId="0" borderId="149" xfId="2" applyNumberFormat="1" applyFont="1" applyFill="1" applyBorder="1"/>
    <xf numFmtId="0" fontId="0" fillId="0" borderId="148" xfId="0" applyBorder="1" applyAlignment="1">
      <alignment horizontal="center"/>
    </xf>
    <xf numFmtId="0" fontId="0" fillId="0" borderId="181" xfId="0" applyBorder="1"/>
    <xf numFmtId="168" fontId="0" fillId="0" borderId="181" xfId="0" applyNumberFormat="1" applyBorder="1" applyAlignment="1">
      <alignment horizontal="center"/>
    </xf>
    <xf numFmtId="168" fontId="0" fillId="0" borderId="149" xfId="0" applyNumberFormat="1" applyBorder="1" applyAlignment="1">
      <alignment horizontal="center"/>
    </xf>
    <xf numFmtId="3" fontId="26" fillId="0" borderId="148" xfId="0" applyNumberFormat="1" applyFont="1" applyBorder="1"/>
    <xf numFmtId="3" fontId="26" fillId="0" borderId="141" xfId="0" applyNumberFormat="1" applyFont="1" applyBorder="1"/>
    <xf numFmtId="3" fontId="26" fillId="0" borderId="181" xfId="0" applyNumberFormat="1" applyFont="1" applyBorder="1"/>
    <xf numFmtId="3" fontId="26" fillId="0" borderId="149" xfId="0" applyNumberFormat="1" applyFont="1" applyBorder="1"/>
    <xf numFmtId="0" fontId="13" fillId="0" borderId="79" xfId="0" applyFont="1" applyBorder="1" applyAlignment="1">
      <alignment horizontal="left" vertical="center"/>
    </xf>
    <xf numFmtId="0" fontId="0" fillId="0" borderId="80" xfId="0" applyBorder="1"/>
    <xf numFmtId="0" fontId="13" fillId="0" borderId="210" xfId="0" applyFont="1" applyBorder="1" applyAlignment="1">
      <alignment horizontal="center" wrapText="1"/>
    </xf>
    <xf numFmtId="0" fontId="22" fillId="0" borderId="116" xfId="0" applyFont="1" applyBorder="1" applyAlignment="1">
      <alignment horizontal="center" wrapText="1"/>
    </xf>
    <xf numFmtId="0" fontId="25" fillId="0" borderId="0" xfId="0" applyFont="1" applyProtection="1">
      <protection locked="0"/>
    </xf>
    <xf numFmtId="0" fontId="13" fillId="0" borderId="135" xfId="0" applyFont="1" applyBorder="1" applyAlignment="1">
      <alignment horizontal="center" wrapText="1"/>
    </xf>
    <xf numFmtId="0" fontId="0" fillId="0" borderId="74" xfId="0" applyBorder="1" applyAlignment="1">
      <alignment wrapText="1"/>
    </xf>
    <xf numFmtId="0" fontId="0" fillId="0" borderId="75" xfId="0" applyBorder="1" applyAlignment="1">
      <alignment wrapText="1"/>
    </xf>
    <xf numFmtId="0" fontId="13" fillId="0" borderId="79" xfId="0" applyFont="1" applyBorder="1"/>
    <xf numFmtId="0" fontId="13" fillId="0" borderId="140" xfId="0" applyFont="1" applyBorder="1"/>
    <xf numFmtId="0" fontId="22" fillId="0" borderId="179" xfId="0" applyFont="1" applyBorder="1" applyAlignment="1">
      <alignment horizontal="center" wrapText="1"/>
    </xf>
    <xf numFmtId="169" fontId="12" fillId="0" borderId="0" xfId="0" applyNumberFormat="1" applyFont="1"/>
    <xf numFmtId="1" fontId="0" fillId="0" borderId="182" xfId="0" applyNumberFormat="1" applyBorder="1"/>
    <xf numFmtId="1" fontId="0" fillId="0" borderId="141" xfId="0" applyNumberFormat="1" applyBorder="1"/>
    <xf numFmtId="1" fontId="0" fillId="0" borderId="149" xfId="0" applyNumberFormat="1" applyBorder="1"/>
    <xf numFmtId="173" fontId="0" fillId="0" borderId="148" xfId="1" applyNumberFormat="1" applyFont="1" applyBorder="1"/>
    <xf numFmtId="173" fontId="0" fillId="0" borderId="141" xfId="1" applyNumberFormat="1" applyFont="1" applyBorder="1"/>
    <xf numFmtId="173" fontId="0" fillId="0" borderId="149" xfId="1" applyNumberFormat="1" applyFont="1" applyBorder="1"/>
    <xf numFmtId="173" fontId="12" fillId="0" borderId="54" xfId="1" applyNumberFormat="1" applyFont="1" applyBorder="1"/>
    <xf numFmtId="173" fontId="12" fillId="0" borderId="50" xfId="1" applyNumberFormat="1" applyFont="1" applyBorder="1"/>
    <xf numFmtId="173" fontId="12" fillId="0" borderId="55" xfId="1" applyNumberFormat="1" applyFont="1" applyBorder="1"/>
    <xf numFmtId="169" fontId="12" fillId="0" borderId="137" xfId="1" applyNumberFormat="1" applyFont="1" applyBorder="1"/>
    <xf numFmtId="173" fontId="12" fillId="0" borderId="56" xfId="1" applyNumberFormat="1" applyFont="1" applyBorder="1"/>
    <xf numFmtId="173" fontId="12" fillId="0" borderId="57" xfId="1" applyNumberFormat="1" applyFont="1" applyBorder="1"/>
    <xf numFmtId="173" fontId="12" fillId="0" borderId="58" xfId="1" applyNumberFormat="1" applyFont="1" applyBorder="1"/>
    <xf numFmtId="169" fontId="12" fillId="0" borderId="138" xfId="1" applyNumberFormat="1" applyFont="1" applyBorder="1"/>
    <xf numFmtId="0" fontId="13" fillId="0" borderId="51" xfId="0" applyFont="1" applyBorder="1" applyAlignment="1">
      <alignment horizontal="center"/>
    </xf>
    <xf numFmtId="0" fontId="13" fillId="0" borderId="73" xfId="0" applyFont="1" applyBorder="1" applyAlignment="1">
      <alignment wrapText="1"/>
    </xf>
    <xf numFmtId="0" fontId="12" fillId="0" borderId="116" xfId="0" applyFont="1" applyBorder="1"/>
    <xf numFmtId="3" fontId="12" fillId="0" borderId="51" xfId="0" applyNumberFormat="1" applyFont="1" applyBorder="1"/>
    <xf numFmtId="3" fontId="12" fillId="0" borderId="52" xfId="0" applyNumberFormat="1" applyFont="1" applyBorder="1"/>
    <xf numFmtId="3" fontId="12" fillId="0" borderId="53" xfId="0" applyNumberFormat="1" applyFont="1" applyBorder="1"/>
    <xf numFmtId="168" fontId="16" fillId="0" borderId="141" xfId="0" applyNumberFormat="1" applyFont="1" applyBorder="1" applyAlignment="1">
      <alignment horizontal="center"/>
    </xf>
    <xf numFmtId="1" fontId="12" fillId="0" borderId="50" xfId="1" applyNumberFormat="1" applyFont="1" applyBorder="1"/>
    <xf numFmtId="1" fontId="12" fillId="0" borderId="54" xfId="1" applyNumberFormat="1" applyFont="1" applyBorder="1"/>
    <xf numFmtId="1" fontId="12" fillId="0" borderId="55" xfId="1" applyNumberFormat="1" applyFont="1" applyBorder="1"/>
    <xf numFmtId="1" fontId="12" fillId="0" borderId="56" xfId="1" applyNumberFormat="1" applyFont="1" applyBorder="1"/>
    <xf numFmtId="1" fontId="12" fillId="0" borderId="57" xfId="1" applyNumberFormat="1" applyFont="1" applyBorder="1"/>
    <xf numFmtId="1" fontId="12" fillId="0" borderId="58" xfId="1" applyNumberFormat="1" applyFont="1" applyBorder="1"/>
    <xf numFmtId="0" fontId="16" fillId="0" borderId="132" xfId="0" applyFont="1" applyBorder="1" applyAlignment="1">
      <alignment horizontal="center" wrapText="1"/>
    </xf>
    <xf numFmtId="0" fontId="16" fillId="0" borderId="176" xfId="0" applyFont="1" applyBorder="1" applyAlignment="1">
      <alignment horizontal="center" wrapText="1"/>
    </xf>
    <xf numFmtId="167" fontId="12" fillId="0" borderId="143" xfId="2" applyFont="1" applyBorder="1"/>
    <xf numFmtId="0" fontId="16" fillId="0" borderId="71" xfId="0" applyFont="1" applyBorder="1" applyAlignment="1">
      <alignment wrapText="1"/>
    </xf>
    <xf numFmtId="167" fontId="16" fillId="0" borderId="142" xfId="2" applyFont="1" applyBorder="1"/>
    <xf numFmtId="1" fontId="16" fillId="0" borderId="76" xfId="1" applyNumberFormat="1" applyFont="1" applyBorder="1"/>
    <xf numFmtId="0" fontId="32" fillId="0" borderId="144" xfId="0" applyFont="1" applyBorder="1"/>
    <xf numFmtId="0" fontId="32" fillId="0" borderId="177" xfId="0" applyFont="1" applyBorder="1"/>
    <xf numFmtId="3" fontId="31" fillId="0" borderId="11" xfId="0" applyNumberFormat="1" applyFont="1" applyBorder="1"/>
    <xf numFmtId="3" fontId="43" fillId="0" borderId="50" xfId="0" applyNumberFormat="1" applyFont="1" applyBorder="1"/>
    <xf numFmtId="3" fontId="43" fillId="0" borderId="52" xfId="0" applyNumberFormat="1" applyFont="1" applyBorder="1"/>
    <xf numFmtId="3" fontId="43" fillId="0" borderId="57" xfId="0" applyNumberFormat="1" applyFont="1" applyBorder="1"/>
    <xf numFmtId="170" fontId="32" fillId="0" borderId="0" xfId="1" applyFont="1" applyFill="1" applyBorder="1"/>
    <xf numFmtId="3" fontId="32" fillId="0" borderId="167" xfId="0" applyNumberFormat="1" applyFont="1" applyBorder="1"/>
    <xf numFmtId="3" fontId="32" fillId="0" borderId="168" xfId="0" applyNumberFormat="1" applyFont="1" applyBorder="1"/>
    <xf numFmtId="3" fontId="32" fillId="0" borderId="161" xfId="0" applyNumberFormat="1" applyFont="1" applyBorder="1"/>
    <xf numFmtId="0" fontId="31" fillId="0" borderId="173" xfId="0" applyFont="1" applyBorder="1" applyAlignment="1">
      <alignment wrapText="1"/>
    </xf>
    <xf numFmtId="3" fontId="32" fillId="0" borderId="114" xfId="0" applyNumberFormat="1" applyFont="1" applyBorder="1"/>
    <xf numFmtId="0" fontId="32" fillId="0" borderId="157" xfId="0" applyFont="1" applyBorder="1" applyAlignment="1">
      <alignment wrapText="1"/>
    </xf>
    <xf numFmtId="0" fontId="16" fillId="0" borderId="173" xfId="0" applyFont="1" applyBorder="1" applyAlignment="1">
      <alignment horizontal="center"/>
    </xf>
    <xf numFmtId="3" fontId="31" fillId="0" borderId="51" xfId="0" applyNumberFormat="1" applyFont="1" applyBorder="1"/>
    <xf numFmtId="3" fontId="31" fillId="0" borderId="52" xfId="0" applyNumberFormat="1" applyFont="1" applyBorder="1"/>
    <xf numFmtId="3" fontId="31" fillId="0" borderId="73" xfId="0" applyNumberFormat="1" applyFont="1" applyBorder="1"/>
    <xf numFmtId="3" fontId="31" fillId="0" borderId="53" xfId="0" applyNumberFormat="1" applyFont="1" applyBorder="1"/>
    <xf numFmtId="3" fontId="31" fillId="0" borderId="136" xfId="0" applyNumberFormat="1" applyFont="1" applyBorder="1"/>
    <xf numFmtId="3" fontId="31" fillId="0" borderId="108" xfId="0" applyNumberFormat="1" applyFont="1" applyBorder="1"/>
    <xf numFmtId="0" fontId="13" fillId="0" borderId="0" xfId="0" applyFont="1"/>
    <xf numFmtId="3" fontId="0" fillId="0" borderId="0" xfId="0" applyNumberFormat="1"/>
    <xf numFmtId="0" fontId="16" fillId="0" borderId="165" xfId="0" applyFont="1" applyBorder="1" applyAlignment="1">
      <alignment horizontal="center" wrapText="1"/>
    </xf>
    <xf numFmtId="0" fontId="31" fillId="0" borderId="116" xfId="0" applyFont="1" applyBorder="1" applyAlignment="1">
      <alignment horizontal="center" wrapText="1"/>
    </xf>
    <xf numFmtId="0" fontId="32" fillId="0" borderId="51" xfId="0" applyFont="1" applyBorder="1" applyAlignment="1">
      <alignment horizontal="center"/>
    </xf>
    <xf numFmtId="0" fontId="31" fillId="0" borderId="148" xfId="0" applyFont="1" applyBorder="1" applyAlignment="1">
      <alignment horizontal="center"/>
    </xf>
    <xf numFmtId="0" fontId="16" fillId="0" borderId="194" xfId="0" applyFont="1" applyBorder="1"/>
    <xf numFmtId="3" fontId="12" fillId="0" borderId="105" xfId="0" applyNumberFormat="1" applyFont="1" applyBorder="1"/>
    <xf numFmtId="3" fontId="12" fillId="0" borderId="106" xfId="0" applyNumberFormat="1" applyFont="1" applyBorder="1"/>
    <xf numFmtId="3" fontId="12" fillId="0" borderId="107" xfId="0" applyNumberFormat="1" applyFont="1" applyBorder="1"/>
    <xf numFmtId="3" fontId="16" fillId="0" borderId="53" xfId="0" applyNumberFormat="1" applyFont="1" applyBorder="1"/>
    <xf numFmtId="0" fontId="16" fillId="0" borderId="163" xfId="0" applyFont="1" applyBorder="1" applyAlignment="1">
      <alignment horizontal="center" wrapText="1"/>
    </xf>
    <xf numFmtId="0" fontId="12" fillId="0" borderId="214" xfId="0" applyFont="1" applyBorder="1" applyAlignment="1">
      <alignment horizontal="center"/>
    </xf>
    <xf numFmtId="0" fontId="12" fillId="0" borderId="215" xfId="0" applyFont="1" applyBorder="1" applyAlignment="1">
      <alignment horizontal="center"/>
    </xf>
    <xf numFmtId="0" fontId="12" fillId="0" borderId="150" xfId="0" applyFont="1" applyBorder="1" applyAlignment="1">
      <alignment horizontal="center"/>
    </xf>
    <xf numFmtId="0" fontId="12" fillId="0" borderId="216" xfId="0" applyFont="1" applyBorder="1" applyAlignment="1">
      <alignment horizontal="center"/>
    </xf>
    <xf numFmtId="0" fontId="12" fillId="0" borderId="194" xfId="0" applyFont="1" applyBorder="1" applyAlignment="1">
      <alignment horizontal="center"/>
    </xf>
    <xf numFmtId="0" fontId="16" fillId="0" borderId="151" xfId="0" applyFont="1" applyBorder="1" applyAlignment="1">
      <alignment horizontal="center" wrapText="1"/>
    </xf>
    <xf numFmtId="1" fontId="12" fillId="0" borderId="182" xfId="0" applyNumberFormat="1" applyFont="1" applyBorder="1"/>
    <xf numFmtId="1" fontId="12" fillId="0" borderId="138" xfId="0" applyNumberFormat="1" applyFont="1" applyBorder="1"/>
    <xf numFmtId="0" fontId="16" fillId="0" borderId="217" xfId="0" applyFont="1" applyBorder="1" applyAlignment="1">
      <alignment horizontal="center" wrapText="1"/>
    </xf>
    <xf numFmtId="0" fontId="16" fillId="0" borderId="76" xfId="0" applyFont="1" applyBorder="1" applyAlignment="1">
      <alignment wrapText="1"/>
    </xf>
    <xf numFmtId="0" fontId="12" fillId="0" borderId="183" xfId="0" applyFont="1" applyBorder="1" applyAlignment="1">
      <alignment wrapText="1"/>
    </xf>
    <xf numFmtId="0" fontId="12" fillId="0" borderId="78" xfId="0" applyFont="1" applyBorder="1" applyAlignment="1">
      <alignment wrapText="1"/>
    </xf>
    <xf numFmtId="169" fontId="16" fillId="0" borderId="76" xfId="1" applyNumberFormat="1" applyFont="1" applyBorder="1"/>
    <xf numFmtId="1" fontId="43" fillId="4" borderId="9" xfId="0" applyNumberFormat="1" applyFont="1" applyFill="1" applyBorder="1"/>
    <xf numFmtId="1" fontId="43" fillId="4" borderId="27" xfId="0" applyNumberFormat="1" applyFont="1" applyFill="1" applyBorder="1"/>
    <xf numFmtId="1" fontId="43" fillId="4" borderId="26" xfId="5" applyNumberFormat="1" applyFont="1" applyFill="1" applyBorder="1"/>
    <xf numFmtId="1" fontId="43" fillId="4" borderId="10" xfId="5" applyNumberFormat="1" applyFont="1" applyFill="1" applyBorder="1"/>
    <xf numFmtId="3" fontId="32" fillId="0" borderId="153" xfId="0" applyNumberFormat="1" applyFont="1" applyBorder="1"/>
    <xf numFmtId="0" fontId="32" fillId="0" borderId="153" xfId="0" applyFont="1" applyBorder="1" applyAlignment="1">
      <alignment wrapText="1"/>
    </xf>
    <xf numFmtId="3" fontId="32" fillId="0" borderId="195" xfId="0" applyNumberFormat="1" applyFont="1" applyBorder="1"/>
    <xf numFmtId="3" fontId="32" fillId="0" borderId="196" xfId="0" applyNumberFormat="1" applyFont="1" applyBorder="1"/>
    <xf numFmtId="3" fontId="32" fillId="0" borderId="109" xfId="0" applyNumberFormat="1" applyFont="1" applyBorder="1"/>
    <xf numFmtId="0" fontId="16" fillId="0" borderId="53" xfId="0" applyFont="1" applyBorder="1" applyAlignment="1">
      <alignment wrapText="1"/>
    </xf>
    <xf numFmtId="0" fontId="12" fillId="0" borderId="55" xfId="0" applyFont="1" applyBorder="1" applyAlignment="1">
      <alignment wrapText="1"/>
    </xf>
    <xf numFmtId="0" fontId="12" fillId="0" borderId="58" xfId="0" applyFont="1" applyBorder="1" applyAlignment="1">
      <alignment wrapText="1"/>
    </xf>
    <xf numFmtId="169" fontId="16" fillId="0" borderId="51" xfId="1" applyNumberFormat="1" applyFont="1" applyBorder="1"/>
    <xf numFmtId="167" fontId="20" fillId="0" borderId="145" xfId="2" applyFont="1" applyBorder="1" applyAlignment="1" applyProtection="1">
      <alignment horizontal="right"/>
    </xf>
    <xf numFmtId="167" fontId="20" fillId="0" borderId="146" xfId="2" applyFont="1" applyBorder="1" applyAlignment="1" applyProtection="1">
      <alignment horizontal="right"/>
    </xf>
    <xf numFmtId="169" fontId="12" fillId="0" borderId="105" xfId="1" applyNumberFormat="1" applyFont="1" applyBorder="1"/>
    <xf numFmtId="169" fontId="12" fillId="0" borderId="106" xfId="1" applyNumberFormat="1" applyFont="1" applyBorder="1"/>
    <xf numFmtId="3" fontId="16" fillId="0" borderId="52" xfId="1" applyNumberFormat="1" applyFont="1" applyBorder="1"/>
    <xf numFmtId="0" fontId="16" fillId="0" borderId="178" xfId="0" applyFont="1" applyBorder="1" applyAlignment="1">
      <alignment horizontal="center" wrapText="1"/>
    </xf>
    <xf numFmtId="0" fontId="16" fillId="0" borderId="79" xfId="0" applyFont="1" applyBorder="1" applyAlignment="1">
      <alignment horizontal="center" wrapText="1"/>
    </xf>
    <xf numFmtId="0" fontId="16" fillId="0" borderId="80" xfId="0" applyFont="1" applyBorder="1" applyAlignment="1">
      <alignment horizontal="center" wrapText="1"/>
    </xf>
    <xf numFmtId="3" fontId="46" fillId="0" borderId="0" xfId="18" applyNumberFormat="1" applyFont="1" applyBorder="1"/>
    <xf numFmtId="3" fontId="46" fillId="0" borderId="197" xfId="18" applyNumberFormat="1" applyFont="1" applyBorder="1"/>
    <xf numFmtId="0" fontId="46" fillId="0" borderId="140" xfId="0" applyFont="1" applyBorder="1"/>
    <xf numFmtId="167" fontId="13" fillId="0" borderId="0" xfId="2" applyFont="1" applyFill="1"/>
    <xf numFmtId="167" fontId="0" fillId="0" borderId="0" xfId="2" applyFont="1" applyFill="1"/>
    <xf numFmtId="167" fontId="12" fillId="0" borderId="0" xfId="2" applyFont="1"/>
    <xf numFmtId="173" fontId="10" fillId="0" borderId="148" xfId="1" applyNumberFormat="1" applyFont="1" applyBorder="1"/>
    <xf numFmtId="173" fontId="10" fillId="0" borderId="141" xfId="1" applyNumberFormat="1" applyFont="1" applyBorder="1"/>
    <xf numFmtId="173" fontId="10" fillId="0" borderId="149" xfId="1" applyNumberFormat="1" applyFont="1" applyBorder="1"/>
    <xf numFmtId="1" fontId="12" fillId="0" borderId="148" xfId="1" applyNumberFormat="1" applyFont="1" applyBorder="1"/>
    <xf numFmtId="1" fontId="12" fillId="0" borderId="141" xfId="1" applyNumberFormat="1" applyFont="1" applyBorder="1"/>
    <xf numFmtId="1" fontId="12" fillId="0" borderId="149" xfId="1" applyNumberFormat="1" applyFont="1" applyBorder="1"/>
    <xf numFmtId="167" fontId="12" fillId="0" borderId="62" xfId="2" applyFont="1" applyBorder="1"/>
    <xf numFmtId="1" fontId="12" fillId="0" borderId="183" xfId="1" applyNumberFormat="1" applyFont="1" applyBorder="1"/>
    <xf numFmtId="0" fontId="16" fillId="0" borderId="148" xfId="0" applyFont="1" applyBorder="1"/>
    <xf numFmtId="167" fontId="32" fillId="0" borderId="0" xfId="2" applyFont="1"/>
    <xf numFmtId="0" fontId="12" fillId="0" borderId="149" xfId="0" applyFont="1" applyBorder="1" applyAlignment="1">
      <alignment wrapText="1"/>
    </xf>
    <xf numFmtId="167" fontId="20" fillId="0" borderId="177" xfId="2" applyFont="1" applyBorder="1" applyAlignment="1" applyProtection="1">
      <alignment horizontal="right"/>
    </xf>
    <xf numFmtId="0" fontId="20" fillId="0" borderId="0" xfId="44" applyFont="1" applyAlignment="1">
      <alignment horizontal="left" vertical="top"/>
    </xf>
    <xf numFmtId="0" fontId="16" fillId="0" borderId="129" xfId="0" applyFont="1" applyBorder="1" applyAlignment="1">
      <alignment horizontal="center"/>
    </xf>
    <xf numFmtId="20" fontId="12" fillId="0" borderId="0" xfId="0" applyNumberFormat="1" applyFont="1"/>
    <xf numFmtId="0" fontId="16" fillId="0" borderId="179" xfId="0" applyFont="1" applyBorder="1" applyAlignment="1">
      <alignment horizontal="center" wrapText="1"/>
    </xf>
    <xf numFmtId="3" fontId="12" fillId="0" borderId="149" xfId="0" applyNumberFormat="1" applyFont="1" applyBorder="1"/>
    <xf numFmtId="1" fontId="12" fillId="0" borderId="0" xfId="0" applyNumberFormat="1" applyFont="1"/>
    <xf numFmtId="0" fontId="0" fillId="0" borderId="181" xfId="0" applyBorder="1" applyAlignment="1">
      <alignment wrapText="1"/>
    </xf>
    <xf numFmtId="1" fontId="32" fillId="0" borderId="148" xfId="0" applyNumberFormat="1" applyFont="1" applyBorder="1"/>
    <xf numFmtId="1" fontId="32" fillId="0" borderId="149" xfId="0" applyNumberFormat="1" applyFont="1" applyBorder="1"/>
    <xf numFmtId="1" fontId="32" fillId="0" borderId="182" xfId="0" applyNumberFormat="1" applyFont="1" applyBorder="1"/>
    <xf numFmtId="0" fontId="13" fillId="0" borderId="151" xfId="0" applyFont="1" applyBorder="1" applyAlignment="1">
      <alignment horizontal="center" wrapText="1"/>
    </xf>
    <xf numFmtId="0" fontId="13" fillId="0" borderId="169" xfId="0" applyFont="1" applyBorder="1" applyAlignment="1">
      <alignment horizontal="center" wrapText="1"/>
    </xf>
    <xf numFmtId="0" fontId="13" fillId="0" borderId="170" xfId="0" applyFont="1" applyBorder="1" applyAlignment="1">
      <alignment horizontal="center" wrapText="1"/>
    </xf>
    <xf numFmtId="0" fontId="13" fillId="0" borderId="187" xfId="0" applyFont="1" applyBorder="1" applyAlignment="1">
      <alignment horizontal="center" wrapText="1"/>
    </xf>
    <xf numFmtId="3" fontId="32" fillId="0" borderId="121" xfId="0" applyNumberFormat="1" applyFont="1" applyBorder="1"/>
    <xf numFmtId="171" fontId="12" fillId="0" borderId="191" xfId="0" applyNumberFormat="1" applyFont="1" applyBorder="1"/>
    <xf numFmtId="1" fontId="12" fillId="0" borderId="51" xfId="1" applyNumberFormat="1" applyFont="1" applyBorder="1"/>
    <xf numFmtId="1" fontId="12" fillId="0" borderId="52" xfId="1" applyNumberFormat="1" applyFont="1" applyBorder="1"/>
    <xf numFmtId="1" fontId="12" fillId="0" borderId="53" xfId="1" applyNumberFormat="1" applyFont="1" applyBorder="1"/>
    <xf numFmtId="1" fontId="12" fillId="0" borderId="167" xfId="1" applyNumberFormat="1" applyFont="1" applyBorder="1"/>
    <xf numFmtId="1" fontId="12" fillId="0" borderId="168" xfId="1" applyNumberFormat="1" applyFont="1" applyBorder="1"/>
    <xf numFmtId="0" fontId="16" fillId="0" borderId="181" xfId="0" applyFont="1" applyBorder="1"/>
    <xf numFmtId="167" fontId="12" fillId="0" borderId="183" xfId="2" applyFont="1" applyBorder="1"/>
    <xf numFmtId="167" fontId="16" fillId="0" borderId="183" xfId="2" applyFont="1" applyBorder="1"/>
    <xf numFmtId="167" fontId="12" fillId="0" borderId="77" xfId="2" applyFont="1" applyBorder="1"/>
    <xf numFmtId="167" fontId="12" fillId="0" borderId="78" xfId="2" applyFont="1" applyBorder="1"/>
    <xf numFmtId="167" fontId="16" fillId="0" borderId="0" xfId="2" applyFont="1" applyAlignment="1">
      <alignment horizontal="center" wrapText="1"/>
    </xf>
    <xf numFmtId="0" fontId="20" fillId="0" borderId="148" xfId="0" applyFont="1" applyBorder="1"/>
    <xf numFmtId="0" fontId="20" fillId="0" borderId="141" xfId="0" applyFont="1" applyBorder="1"/>
    <xf numFmtId="0" fontId="20" fillId="0" borderId="149" xfId="0" applyFont="1" applyBorder="1"/>
    <xf numFmtId="0" fontId="16" fillId="0" borderId="140" xfId="0" applyFont="1" applyBorder="1" applyAlignment="1">
      <alignment horizontal="center"/>
    </xf>
    <xf numFmtId="0" fontId="16" fillId="0" borderId="220" xfId="0" applyFont="1" applyBorder="1" applyAlignment="1">
      <alignment wrapText="1"/>
    </xf>
    <xf numFmtId="3" fontId="16" fillId="0" borderId="129" xfId="0" applyNumberFormat="1" applyFont="1" applyBorder="1"/>
    <xf numFmtId="3" fontId="16" fillId="0" borderId="160" xfId="0" applyNumberFormat="1" applyFont="1" applyBorder="1"/>
    <xf numFmtId="3" fontId="16" fillId="0" borderId="130" xfId="0" applyNumberFormat="1" applyFont="1" applyBorder="1"/>
    <xf numFmtId="1" fontId="0" fillId="0" borderId="0" xfId="0" applyNumberFormat="1"/>
    <xf numFmtId="3" fontId="23" fillId="0" borderId="14" xfId="0" applyNumberFormat="1" applyFont="1" applyBorder="1"/>
    <xf numFmtId="14" fontId="12" fillId="0" borderId="0" xfId="0" applyNumberFormat="1" applyFont="1" applyAlignment="1">
      <alignment horizontal="center"/>
    </xf>
    <xf numFmtId="14" fontId="12" fillId="0" borderId="0" xfId="0" applyNumberFormat="1" applyFont="1"/>
    <xf numFmtId="0" fontId="24" fillId="0" borderId="116" xfId="0" applyFont="1" applyBorder="1" applyAlignment="1">
      <alignment horizontal="center" wrapText="1"/>
    </xf>
    <xf numFmtId="0" fontId="24" fillId="0" borderId="166" xfId="0" applyFont="1" applyBorder="1" applyAlignment="1">
      <alignment horizontal="center" wrapText="1"/>
    </xf>
    <xf numFmtId="0" fontId="24" fillId="0" borderId="117" xfId="0" applyFont="1" applyBorder="1" applyAlignment="1">
      <alignment horizontal="center" wrapText="1"/>
    </xf>
    <xf numFmtId="0" fontId="16" fillId="0" borderId="149" xfId="0" applyFont="1" applyBorder="1"/>
    <xf numFmtId="3" fontId="12" fillId="4" borderId="50" xfId="0" applyNumberFormat="1" applyFont="1" applyFill="1" applyBorder="1"/>
    <xf numFmtId="3" fontId="12" fillId="4" borderId="51" xfId="0" applyNumberFormat="1" applyFont="1" applyFill="1" applyBorder="1"/>
    <xf numFmtId="3" fontId="12" fillId="4" borderId="52" xfId="0" applyNumberFormat="1" applyFont="1" applyFill="1" applyBorder="1"/>
    <xf numFmtId="3" fontId="12" fillId="4" borderId="53" xfId="0" applyNumberFormat="1" applyFont="1" applyFill="1" applyBorder="1"/>
    <xf numFmtId="3" fontId="12" fillId="4" borderId="54" xfId="0" applyNumberFormat="1" applyFont="1" applyFill="1" applyBorder="1"/>
    <xf numFmtId="3" fontId="12" fillId="4" borderId="55" xfId="0" applyNumberFormat="1" applyFont="1" applyFill="1" applyBorder="1"/>
    <xf numFmtId="3" fontId="12" fillId="4" borderId="56" xfId="0" applyNumberFormat="1" applyFont="1" applyFill="1" applyBorder="1"/>
    <xf numFmtId="3" fontId="12" fillId="4" borderId="57" xfId="0" applyNumberFormat="1" applyFont="1" applyFill="1" applyBorder="1"/>
    <xf numFmtId="3" fontId="12" fillId="4" borderId="58" xfId="0" applyNumberFormat="1" applyFont="1" applyFill="1" applyBorder="1"/>
    <xf numFmtId="0" fontId="12" fillId="0" borderId="221" xfId="0" applyFont="1" applyBorder="1" applyAlignment="1">
      <alignment horizontal="center"/>
    </xf>
    <xf numFmtId="0" fontId="12" fillId="0" borderId="146" xfId="0" applyFont="1" applyBorder="1"/>
    <xf numFmtId="169" fontId="23" fillId="0" borderId="114" xfId="1" applyNumberFormat="1" applyFont="1" applyBorder="1"/>
    <xf numFmtId="169" fontId="23" fillId="0" borderId="185" xfId="1" applyNumberFormat="1" applyFont="1" applyBorder="1"/>
    <xf numFmtId="3" fontId="16" fillId="0" borderId="51" xfId="1" applyNumberFormat="1" applyFont="1" applyBorder="1"/>
    <xf numFmtId="169" fontId="12" fillId="0" borderId="73" xfId="1" applyNumberFormat="1" applyFont="1" applyBorder="1"/>
    <xf numFmtId="169" fontId="12" fillId="0" borderId="74" xfId="1" applyNumberFormat="1" applyFont="1" applyBorder="1"/>
    <xf numFmtId="169" fontId="16" fillId="0" borderId="77" xfId="1" applyNumberFormat="1" applyFont="1" applyBorder="1"/>
    <xf numFmtId="169" fontId="12" fillId="0" borderId="198" xfId="1" applyNumberFormat="1" applyFont="1" applyBorder="1"/>
    <xf numFmtId="169" fontId="16" fillId="0" borderId="78" xfId="1" applyNumberFormat="1" applyFont="1" applyBorder="1"/>
    <xf numFmtId="169" fontId="16" fillId="0" borderId="177" xfId="1" applyNumberFormat="1" applyFont="1" applyBorder="1"/>
    <xf numFmtId="169" fontId="12" fillId="0" borderId="177" xfId="1" applyNumberFormat="1" applyFont="1" applyBorder="1"/>
    <xf numFmtId="169" fontId="12" fillId="0" borderId="145" xfId="1" applyNumberFormat="1" applyFont="1" applyBorder="1"/>
    <xf numFmtId="169" fontId="12" fillId="0" borderId="146" xfId="1" applyNumberFormat="1" applyFont="1" applyBorder="1"/>
    <xf numFmtId="3" fontId="16" fillId="0" borderId="76" xfId="1" applyNumberFormat="1" applyFont="1" applyBorder="1"/>
    <xf numFmtId="3" fontId="16" fillId="0" borderId="77" xfId="1" applyNumberFormat="1" applyFont="1" applyBorder="1"/>
    <xf numFmtId="3" fontId="16" fillId="0" borderId="78" xfId="1" applyNumberFormat="1" applyFont="1" applyBorder="1"/>
    <xf numFmtId="3" fontId="16" fillId="0" borderId="177" xfId="1" applyNumberFormat="1" applyFont="1" applyBorder="1"/>
    <xf numFmtId="0" fontId="12" fillId="0" borderId="0" xfId="0" applyFont="1" applyAlignment="1">
      <alignment horizontal="left" vertical="top"/>
    </xf>
    <xf numFmtId="0" fontId="12" fillId="0" borderId="219" xfId="0" applyFont="1" applyBorder="1" applyAlignment="1">
      <alignment horizontal="center"/>
    </xf>
    <xf numFmtId="0" fontId="16" fillId="0" borderId="133" xfId="0" applyFont="1" applyBorder="1" applyAlignment="1">
      <alignment horizontal="center" wrapText="1"/>
    </xf>
    <xf numFmtId="0" fontId="12" fillId="0" borderId="219" xfId="0" applyFont="1" applyBorder="1" applyAlignment="1">
      <alignment wrapText="1"/>
    </xf>
    <xf numFmtId="0" fontId="12" fillId="0" borderId="201" xfId="0" applyFont="1" applyBorder="1" applyAlignment="1">
      <alignment wrapText="1"/>
    </xf>
    <xf numFmtId="0" fontId="12" fillId="0" borderId="175" xfId="0" applyFont="1" applyBorder="1"/>
    <xf numFmtId="0" fontId="12" fillId="0" borderId="152" xfId="0" applyFont="1" applyBorder="1"/>
    <xf numFmtId="0" fontId="41" fillId="0" borderId="0" xfId="0" applyFont="1" applyAlignment="1">
      <alignment horizontal="left" vertical="center"/>
    </xf>
    <xf numFmtId="0" fontId="31" fillId="0" borderId="113" xfId="0" applyFont="1" applyBorder="1" applyAlignment="1">
      <alignment horizontal="center" wrapText="1"/>
    </xf>
    <xf numFmtId="0" fontId="31" fillId="0" borderId="126" xfId="0" applyFont="1" applyBorder="1" applyAlignment="1">
      <alignment horizontal="center" wrapText="1"/>
    </xf>
    <xf numFmtId="0" fontId="31" fillId="0" borderId="140" xfId="0" applyFont="1" applyBorder="1" applyAlignment="1">
      <alignment horizontal="center" wrapText="1"/>
    </xf>
    <xf numFmtId="167" fontId="20" fillId="0" borderId="76" xfId="2" applyFont="1" applyBorder="1" applyAlignment="1" applyProtection="1">
      <alignment horizontal="right"/>
    </xf>
    <xf numFmtId="167" fontId="20" fillId="0" borderId="183" xfId="2" applyFont="1" applyBorder="1" applyAlignment="1" applyProtection="1">
      <alignment horizontal="right"/>
    </xf>
    <xf numFmtId="167" fontId="20" fillId="0" borderId="153" xfId="2" applyFont="1" applyBorder="1" applyAlignment="1" applyProtection="1">
      <alignment horizontal="right"/>
    </xf>
    <xf numFmtId="167" fontId="28" fillId="0" borderId="144" xfId="2" applyFont="1" applyBorder="1" applyAlignment="1" applyProtection="1">
      <alignment horizontal="right"/>
    </xf>
    <xf numFmtId="169" fontId="12" fillId="0" borderId="51" xfId="1" applyNumberFormat="1" applyFont="1" applyFill="1" applyBorder="1"/>
    <xf numFmtId="169" fontId="12" fillId="0" borderId="148" xfId="1" applyNumberFormat="1" applyFont="1" applyFill="1" applyBorder="1"/>
    <xf numFmtId="169" fontId="12" fillId="0" borderId="167" xfId="1" applyNumberFormat="1" applyFont="1" applyFill="1" applyBorder="1"/>
    <xf numFmtId="167" fontId="12" fillId="0" borderId="50" xfId="2" applyFont="1" applyBorder="1"/>
    <xf numFmtId="168" fontId="12" fillId="0" borderId="76" xfId="1" applyNumberFormat="1" applyFont="1" applyBorder="1"/>
    <xf numFmtId="168" fontId="12" fillId="0" borderId="77" xfId="1" applyNumberFormat="1" applyFont="1" applyBorder="1"/>
    <xf numFmtId="168" fontId="12" fillId="0" borderId="78" xfId="1" applyNumberFormat="1" applyFont="1" applyBorder="1"/>
    <xf numFmtId="169" fontId="16" fillId="0" borderId="0" xfId="0" applyNumberFormat="1" applyFont="1"/>
    <xf numFmtId="3" fontId="35" fillId="0" borderId="0" xfId="0" applyNumberFormat="1" applyFont="1"/>
    <xf numFmtId="0" fontId="32" fillId="0" borderId="11" xfId="0" applyFont="1" applyBorder="1"/>
    <xf numFmtId="0" fontId="32" fillId="0" borderId="12" xfId="0" applyFont="1" applyBorder="1"/>
    <xf numFmtId="0" fontId="32" fillId="0" borderId="20" xfId="0" applyFont="1" applyBorder="1"/>
    <xf numFmtId="0" fontId="32" fillId="0" borderId="13" xfId="0" applyFont="1" applyBorder="1"/>
    <xf numFmtId="0" fontId="31" fillId="0" borderId="65" xfId="0" applyFont="1" applyBorder="1" applyAlignment="1">
      <alignment horizontal="right"/>
    </xf>
    <xf numFmtId="0" fontId="13" fillId="0" borderId="118" xfId="0" applyFont="1" applyBorder="1" applyAlignment="1">
      <alignment horizontal="center" wrapText="1"/>
    </xf>
    <xf numFmtId="0" fontId="13" fillId="0" borderId="35" xfId="0" applyFont="1" applyBorder="1" applyAlignment="1">
      <alignment horizontal="center" wrapText="1"/>
    </xf>
    <xf numFmtId="0" fontId="13" fillId="0" borderId="119" xfId="0" applyFont="1" applyBorder="1" applyAlignment="1">
      <alignment horizontal="center" wrapText="1"/>
    </xf>
    <xf numFmtId="0" fontId="22" fillId="0" borderId="35" xfId="0" applyFont="1" applyBorder="1" applyAlignment="1">
      <alignment horizontal="center" wrapText="1"/>
    </xf>
    <xf numFmtId="0" fontId="22" fillId="0" borderId="33" xfId="0" applyFont="1" applyBorder="1" applyAlignment="1">
      <alignment horizontal="center" wrapText="1"/>
    </xf>
    <xf numFmtId="169" fontId="10" fillId="0" borderId="149" xfId="1" applyNumberFormat="1" applyFont="1" applyBorder="1"/>
    <xf numFmtId="173" fontId="0" fillId="0" borderId="0" xfId="0" applyNumberFormat="1"/>
    <xf numFmtId="0" fontId="12" fillId="0" borderId="51" xfId="0" applyFont="1" applyBorder="1" applyAlignment="1">
      <alignment horizontal="left" vertical="center"/>
    </xf>
    <xf numFmtId="0" fontId="16" fillId="0" borderId="52" xfId="0" applyFont="1" applyBorder="1" applyAlignment="1">
      <alignment horizontal="center" wrapText="1"/>
    </xf>
    <xf numFmtId="0" fontId="16" fillId="0" borderId="105" xfId="0" applyFont="1" applyBorder="1" applyAlignment="1">
      <alignment horizontal="center" wrapText="1"/>
    </xf>
    <xf numFmtId="0" fontId="16" fillId="0" borderId="106" xfId="0" applyFont="1" applyBorder="1" applyAlignment="1">
      <alignment horizontal="center" wrapText="1"/>
    </xf>
    <xf numFmtId="0" fontId="16" fillId="0" borderId="107" xfId="0" applyFont="1" applyBorder="1" applyAlignment="1">
      <alignment wrapText="1"/>
    </xf>
    <xf numFmtId="3" fontId="20" fillId="0" borderId="52" xfId="0" applyNumberFormat="1" applyFont="1" applyBorder="1" applyAlignment="1">
      <alignment horizontal="right"/>
    </xf>
    <xf numFmtId="0" fontId="20" fillId="0" borderId="52" xfId="0" applyFont="1" applyBorder="1" applyAlignment="1">
      <alignment horizontal="right"/>
    </xf>
    <xf numFmtId="3" fontId="20" fillId="0" borderId="50" xfId="0" applyNumberFormat="1" applyFont="1" applyBorder="1" applyAlignment="1">
      <alignment horizontal="right"/>
    </xf>
    <xf numFmtId="0" fontId="20" fillId="0" borderId="50" xfId="0" applyFont="1" applyBorder="1" applyAlignment="1">
      <alignment horizontal="right"/>
    </xf>
    <xf numFmtId="3" fontId="20" fillId="0" borderId="57" xfId="0" applyNumberFormat="1" applyFont="1" applyBorder="1" applyAlignment="1">
      <alignment horizontal="right"/>
    </xf>
    <xf numFmtId="0" fontId="20" fillId="0" borderId="57" xfId="0" applyFont="1" applyBorder="1" applyAlignment="1">
      <alignment horizontal="right"/>
    </xf>
    <xf numFmtId="0" fontId="16" fillId="0" borderId="167" xfId="0" applyFont="1" applyBorder="1" applyAlignment="1">
      <alignment wrapText="1"/>
    </xf>
    <xf numFmtId="1" fontId="13" fillId="0" borderId="168" xfId="0" applyNumberFormat="1" applyFont="1" applyBorder="1"/>
    <xf numFmtId="1" fontId="13" fillId="0" borderId="161" xfId="0" applyNumberFormat="1" applyFont="1" applyBorder="1"/>
    <xf numFmtId="0" fontId="12" fillId="0" borderId="227" xfId="0" applyFont="1" applyBorder="1" applyAlignment="1">
      <alignment wrapText="1"/>
    </xf>
    <xf numFmtId="0" fontId="12" fillId="0" borderId="221" xfId="0" applyFont="1" applyBorder="1"/>
    <xf numFmtId="0" fontId="12" fillId="0" borderId="222" xfId="0" applyFont="1" applyBorder="1"/>
    <xf numFmtId="0" fontId="12" fillId="0" borderId="211" xfId="0" applyFont="1" applyBorder="1"/>
    <xf numFmtId="0" fontId="12" fillId="0" borderId="121" xfId="0" applyFont="1" applyBorder="1"/>
    <xf numFmtId="0" fontId="32" fillId="0" borderId="219" xfId="0" applyFont="1" applyBorder="1" applyAlignment="1">
      <alignment wrapText="1"/>
    </xf>
    <xf numFmtId="3" fontId="32" fillId="0" borderId="134" xfId="0" applyNumberFormat="1" applyFont="1" applyBorder="1"/>
    <xf numFmtId="167" fontId="10" fillId="0" borderId="0" xfId="2" applyFont="1" applyFill="1"/>
    <xf numFmtId="3" fontId="12" fillId="0" borderId="148" xfId="1" applyNumberFormat="1" applyFont="1" applyBorder="1"/>
    <xf numFmtId="3" fontId="12" fillId="0" borderId="141" xfId="1" applyNumberFormat="1" applyFont="1" applyBorder="1"/>
    <xf numFmtId="3" fontId="12" fillId="0" borderId="177" xfId="1" applyNumberFormat="1" applyFont="1" applyBorder="1"/>
    <xf numFmtId="3" fontId="20" fillId="0" borderId="51" xfId="0" applyNumberFormat="1" applyFont="1" applyBorder="1" applyAlignment="1">
      <alignment horizontal="right"/>
    </xf>
    <xf numFmtId="169" fontId="16" fillId="0" borderId="222" xfId="1" applyNumberFormat="1" applyFont="1" applyBorder="1"/>
    <xf numFmtId="169" fontId="16" fillId="0" borderId="211" xfId="1" applyNumberFormat="1" applyFont="1" applyBorder="1"/>
    <xf numFmtId="169" fontId="23" fillId="0" borderId="50" xfId="1" applyNumberFormat="1" applyFont="1" applyBorder="1"/>
    <xf numFmtId="167" fontId="12" fillId="7" borderId="51" xfId="2" applyFont="1" applyFill="1" applyBorder="1"/>
    <xf numFmtId="167" fontId="12" fillId="7" borderId="52" xfId="2" applyFont="1" applyFill="1" applyBorder="1"/>
    <xf numFmtId="167" fontId="12" fillId="7" borderId="53" xfId="2" applyFont="1" applyFill="1" applyBorder="1"/>
    <xf numFmtId="167" fontId="12" fillId="7" borderId="54" xfId="2" applyFont="1" applyFill="1" applyBorder="1"/>
    <xf numFmtId="167" fontId="12" fillId="7" borderId="50" xfId="2" applyFont="1" applyFill="1" applyBorder="1"/>
    <xf numFmtId="167" fontId="12" fillId="7" borderId="55" xfId="2" applyFont="1" applyFill="1" applyBorder="1"/>
    <xf numFmtId="167" fontId="12" fillId="7" borderId="107" xfId="2" applyFont="1" applyFill="1" applyBorder="1"/>
    <xf numFmtId="0" fontId="0" fillId="0" borderId="50" xfId="0" applyBorder="1" applyAlignment="1">
      <alignment wrapText="1"/>
    </xf>
    <xf numFmtId="1" fontId="0" fillId="0" borderId="50" xfId="0" applyNumberFormat="1" applyBorder="1" applyAlignment="1">
      <alignment horizontal="right"/>
    </xf>
    <xf numFmtId="169" fontId="10" fillId="0" borderId="50" xfId="1" applyNumberFormat="1" applyFont="1" applyBorder="1" applyAlignment="1">
      <alignment horizontal="right"/>
    </xf>
    <xf numFmtId="169" fontId="10" fillId="0" borderId="55" xfId="1" applyNumberFormat="1" applyFont="1" applyBorder="1" applyAlignment="1">
      <alignment horizontal="right"/>
    </xf>
    <xf numFmtId="0" fontId="0" fillId="0" borderId="57" xfId="0" applyBorder="1" applyAlignment="1">
      <alignment wrapText="1"/>
    </xf>
    <xf numFmtId="1" fontId="0" fillId="0" borderId="57" xfId="0" applyNumberFormat="1" applyBorder="1" applyAlignment="1">
      <alignment horizontal="right"/>
    </xf>
    <xf numFmtId="169" fontId="10" fillId="0" borderId="57" xfId="1" applyNumberFormat="1" applyFont="1" applyBorder="1" applyAlignment="1">
      <alignment horizontal="right"/>
    </xf>
    <xf numFmtId="169" fontId="10" fillId="0" borderId="58" xfId="1" applyNumberFormat="1" applyFont="1" applyBorder="1" applyAlignment="1">
      <alignment horizontal="right"/>
    </xf>
    <xf numFmtId="0" fontId="28" fillId="0" borderId="113" xfId="0" applyFont="1" applyBorder="1" applyAlignment="1">
      <alignment vertical="top"/>
    </xf>
    <xf numFmtId="0" fontId="31" fillId="0" borderId="129" xfId="0" applyFont="1" applyBorder="1" applyAlignment="1">
      <alignment horizontal="center" wrapText="1"/>
    </xf>
    <xf numFmtId="0" fontId="31" fillId="0" borderId="220" xfId="0" applyFont="1" applyBorder="1" applyAlignment="1">
      <alignment horizontal="center" wrapText="1"/>
    </xf>
    <xf numFmtId="0" fontId="32" fillId="0" borderId="221" xfId="0" applyFont="1" applyBorder="1" applyAlignment="1">
      <alignment horizontal="center"/>
    </xf>
    <xf numFmtId="1" fontId="12" fillId="0" borderId="148" xfId="0" applyNumberFormat="1" applyFont="1" applyBorder="1"/>
    <xf numFmtId="0" fontId="12" fillId="0" borderId="137" xfId="0" applyFont="1" applyBorder="1"/>
    <xf numFmtId="0" fontId="12" fillId="0" borderId="77" xfId="0" applyFont="1" applyBorder="1"/>
    <xf numFmtId="0" fontId="12" fillId="0" borderId="78" xfId="0" applyFont="1" applyBorder="1"/>
    <xf numFmtId="0" fontId="16" fillId="0" borderId="76" xfId="0" applyFont="1" applyBorder="1"/>
    <xf numFmtId="0" fontId="12" fillId="0" borderId="138" xfId="0" applyFont="1" applyBorder="1"/>
    <xf numFmtId="3" fontId="16" fillId="0" borderId="141" xfId="0" applyNumberFormat="1" applyFont="1" applyBorder="1"/>
    <xf numFmtId="168" fontId="16" fillId="0" borderId="141" xfId="0" applyNumberFormat="1" applyFont="1" applyBorder="1"/>
    <xf numFmtId="0" fontId="28" fillId="0" borderId="148" xfId="0" applyFont="1" applyBorder="1"/>
    <xf numFmtId="0" fontId="28" fillId="0" borderId="141" xfId="0" applyFont="1" applyBorder="1"/>
    <xf numFmtId="0" fontId="28" fillId="0" borderId="149" xfId="0" applyFont="1" applyBorder="1"/>
    <xf numFmtId="0" fontId="31" fillId="0" borderId="76" xfId="0" applyFont="1" applyBorder="1" applyAlignment="1">
      <alignment vertical="top" wrapText="1"/>
    </xf>
    <xf numFmtId="0" fontId="32" fillId="0" borderId="183" xfId="0" applyFont="1" applyBorder="1" applyAlignment="1">
      <alignment vertical="top" wrapText="1"/>
    </xf>
    <xf numFmtId="0" fontId="32" fillId="0" borderId="175" xfId="0" applyFont="1" applyBorder="1" applyAlignment="1">
      <alignment horizontal="center"/>
    </xf>
    <xf numFmtId="0" fontId="32" fillId="0" borderId="154" xfId="0" applyFont="1" applyBorder="1" applyAlignment="1">
      <alignment horizontal="center"/>
    </xf>
    <xf numFmtId="0" fontId="32" fillId="0" borderId="155" xfId="0" applyFont="1" applyBorder="1" applyAlignment="1">
      <alignment horizontal="center"/>
    </xf>
    <xf numFmtId="0" fontId="32" fillId="0" borderId="153" xfId="0" applyFont="1" applyBorder="1" applyAlignment="1">
      <alignment vertical="top" wrapText="1"/>
    </xf>
    <xf numFmtId="169" fontId="31" fillId="0" borderId="141" xfId="1" applyNumberFormat="1" applyFont="1" applyBorder="1" applyAlignment="1">
      <alignment horizontal="center"/>
    </xf>
    <xf numFmtId="169" fontId="16" fillId="0" borderId="148" xfId="1" applyNumberFormat="1" applyFont="1" applyBorder="1"/>
    <xf numFmtId="169" fontId="16" fillId="0" borderId="141" xfId="1" applyNumberFormat="1" applyFont="1" applyBorder="1"/>
    <xf numFmtId="169" fontId="16" fillId="0" borderId="149" xfId="1" applyNumberFormat="1" applyFont="1" applyBorder="1"/>
    <xf numFmtId="0" fontId="0" fillId="0" borderId="50" xfId="0" applyBorder="1"/>
    <xf numFmtId="0" fontId="0" fillId="0" borderId="52" xfId="0" applyBorder="1"/>
    <xf numFmtId="0" fontId="0" fillId="0" borderId="53" xfId="0" applyBorder="1"/>
    <xf numFmtId="0" fontId="0" fillId="0" borderId="55" xfId="0" applyBorder="1"/>
    <xf numFmtId="0" fontId="0" fillId="0" borderId="57" xfId="0" applyBorder="1"/>
    <xf numFmtId="0" fontId="0" fillId="0" borderId="58" xfId="0" applyBorder="1"/>
    <xf numFmtId="0" fontId="16" fillId="0" borderId="228" xfId="0" applyFont="1" applyBorder="1" applyAlignment="1">
      <alignment horizontal="center" wrapText="1"/>
    </xf>
    <xf numFmtId="169" fontId="16" fillId="0" borderId="218" xfId="1" applyNumberFormat="1" applyFont="1" applyBorder="1" applyAlignment="1">
      <alignment horizontal="center" wrapText="1"/>
    </xf>
    <xf numFmtId="169" fontId="16" fillId="0" borderId="229" xfId="1" applyNumberFormat="1" applyFont="1" applyBorder="1" applyAlignment="1">
      <alignment horizontal="center" wrapText="1"/>
    </xf>
    <xf numFmtId="169" fontId="16" fillId="0" borderId="230" xfId="1" applyNumberFormat="1" applyFont="1" applyBorder="1" applyAlignment="1">
      <alignment horizontal="center" wrapText="1"/>
    </xf>
    <xf numFmtId="169" fontId="16" fillId="0" borderId="186" xfId="1" applyNumberFormat="1" applyFont="1" applyBorder="1" applyAlignment="1">
      <alignment horizontal="center" wrapText="1"/>
    </xf>
    <xf numFmtId="169" fontId="16" fillId="0" borderId="169" xfId="1" applyNumberFormat="1" applyFont="1" applyBorder="1" applyAlignment="1">
      <alignment horizontal="center" wrapText="1"/>
    </xf>
    <xf numFmtId="169" fontId="16" fillId="0" borderId="81" xfId="1" applyNumberFormat="1" applyFont="1" applyBorder="1" applyAlignment="1">
      <alignment horizontal="center" wrapText="1"/>
    </xf>
    <xf numFmtId="169" fontId="16" fillId="0" borderId="227" xfId="1" applyNumberFormat="1" applyFont="1" applyBorder="1"/>
    <xf numFmtId="169" fontId="16" fillId="0" borderId="221" xfId="1" applyNumberFormat="1" applyFont="1" applyBorder="1"/>
    <xf numFmtId="169" fontId="24" fillId="0" borderId="141" xfId="1" applyNumberFormat="1" applyFont="1" applyBorder="1"/>
    <xf numFmtId="3" fontId="48" fillId="0" borderId="73" xfId="0" applyNumberFormat="1" applyFont="1" applyBorder="1"/>
    <xf numFmtId="0" fontId="13" fillId="0" borderId="141" xfId="0" applyFont="1" applyBorder="1" applyAlignment="1">
      <alignment wrapText="1"/>
    </xf>
    <xf numFmtId="1" fontId="13" fillId="0" borderId="141" xfId="0" applyNumberFormat="1" applyFont="1" applyBorder="1" applyAlignment="1">
      <alignment horizontal="right"/>
    </xf>
    <xf numFmtId="169" fontId="13" fillId="0" borderId="141" xfId="1" applyNumberFormat="1" applyFont="1" applyBorder="1" applyAlignment="1">
      <alignment horizontal="right"/>
    </xf>
    <xf numFmtId="169" fontId="13" fillId="0" borderId="149" xfId="1" applyNumberFormat="1" applyFont="1" applyBorder="1" applyAlignment="1">
      <alignment horizontal="right"/>
    </xf>
    <xf numFmtId="0" fontId="0" fillId="0" borderId="141" xfId="0" applyBorder="1" applyAlignment="1">
      <alignment wrapText="1"/>
    </xf>
    <xf numFmtId="1" fontId="0" fillId="0" borderId="141" xfId="0" applyNumberFormat="1" applyBorder="1" applyAlignment="1">
      <alignment horizontal="right"/>
    </xf>
    <xf numFmtId="169" fontId="10" fillId="0" borderId="141" xfId="1" applyNumberFormat="1" applyFont="1" applyBorder="1" applyAlignment="1">
      <alignment horizontal="right"/>
    </xf>
    <xf numFmtId="169" fontId="10" fillId="0" borderId="149" xfId="1" applyNumberFormat="1" applyFont="1" applyBorder="1" applyAlignment="1">
      <alignment horizontal="right"/>
    </xf>
    <xf numFmtId="0" fontId="0" fillId="0" borderId="71" xfId="0" applyBorder="1" applyAlignment="1">
      <alignment wrapText="1"/>
    </xf>
    <xf numFmtId="0" fontId="0" fillId="0" borderId="68" xfId="0" applyBorder="1" applyAlignment="1">
      <alignment horizontal="center"/>
    </xf>
    <xf numFmtId="0" fontId="0" fillId="0" borderId="72" xfId="0" applyBorder="1" applyAlignment="1">
      <alignment wrapText="1"/>
    </xf>
    <xf numFmtId="0" fontId="49" fillId="0" borderId="0" xfId="0" applyFont="1"/>
    <xf numFmtId="0" fontId="16" fillId="0" borderId="177" xfId="0" applyFont="1" applyBorder="1"/>
    <xf numFmtId="0" fontId="24" fillId="0" borderId="213" xfId="0" applyFont="1" applyBorder="1" applyAlignment="1">
      <alignment horizontal="center" wrapText="1"/>
    </xf>
    <xf numFmtId="0" fontId="24" fillId="0" borderId="179" xfId="0" applyFont="1" applyBorder="1" applyAlignment="1">
      <alignment horizontal="center" wrapText="1"/>
    </xf>
    <xf numFmtId="0" fontId="24" fillId="0" borderId="222" xfId="0" applyFont="1" applyBorder="1" applyAlignment="1">
      <alignment horizontal="center" wrapText="1"/>
    </xf>
    <xf numFmtId="0" fontId="24" fillId="0" borderId="211" xfId="0" applyFont="1" applyBorder="1" applyAlignment="1">
      <alignment horizontal="center" wrapText="1"/>
    </xf>
    <xf numFmtId="0" fontId="24" fillId="0" borderId="221" xfId="0" applyFont="1" applyBorder="1" applyAlignment="1">
      <alignment horizontal="center" wrapText="1"/>
    </xf>
    <xf numFmtId="0" fontId="24" fillId="0" borderId="121" xfId="0" applyFont="1" applyBorder="1" applyAlignment="1">
      <alignment horizontal="center" wrapText="1"/>
    </xf>
    <xf numFmtId="3" fontId="16" fillId="0" borderId="148" xfId="1" applyNumberFormat="1" applyFont="1" applyBorder="1"/>
    <xf numFmtId="169" fontId="23" fillId="0" borderId="108" xfId="1" applyNumberFormat="1" applyFont="1" applyBorder="1"/>
    <xf numFmtId="167" fontId="0" fillId="0" borderId="145" xfId="2" applyFont="1" applyBorder="1"/>
    <xf numFmtId="167" fontId="0" fillId="0" borderId="199" xfId="2" applyFont="1" applyBorder="1"/>
    <xf numFmtId="167" fontId="0" fillId="0" borderId="177" xfId="2" applyFont="1" applyBorder="1"/>
    <xf numFmtId="0" fontId="25" fillId="0" borderId="141" xfId="0" applyFont="1" applyBorder="1" applyAlignment="1">
      <alignment horizontal="right"/>
    </xf>
    <xf numFmtId="0" fontId="25" fillId="0" borderId="50" xfId="0" applyFont="1" applyBorder="1" applyAlignment="1">
      <alignment horizontal="right"/>
    </xf>
    <xf numFmtId="0" fontId="25" fillId="0" borderId="106" xfId="0" applyFont="1" applyBorder="1" applyAlignment="1">
      <alignment horizontal="right"/>
    </xf>
    <xf numFmtId="1" fontId="16" fillId="0" borderId="182" xfId="0" applyNumberFormat="1" applyFont="1" applyBorder="1"/>
    <xf numFmtId="0" fontId="12" fillId="0" borderId="231" xfId="0" applyFont="1" applyBorder="1" applyAlignment="1">
      <alignment wrapText="1"/>
    </xf>
    <xf numFmtId="168" fontId="24" fillId="0" borderId="141" xfId="0" applyNumberFormat="1" applyFont="1" applyBorder="1" applyAlignment="1">
      <alignment horizontal="center"/>
    </xf>
    <xf numFmtId="168" fontId="12" fillId="0" borderId="50" xfId="0" applyNumberFormat="1" applyFont="1" applyBorder="1" applyAlignment="1">
      <alignment horizontal="center"/>
    </xf>
    <xf numFmtId="168" fontId="12" fillId="0" borderId="0" xfId="0" applyNumberFormat="1" applyFont="1" applyAlignment="1">
      <alignment horizontal="center"/>
    </xf>
    <xf numFmtId="3" fontId="31" fillId="0" borderId="141" xfId="0" applyNumberFormat="1" applyFont="1" applyBorder="1"/>
    <xf numFmtId="3" fontId="31" fillId="0" borderId="149" xfId="0" applyNumberFormat="1" applyFont="1" applyBorder="1"/>
    <xf numFmtId="3" fontId="31" fillId="0" borderId="148" xfId="0" applyNumberFormat="1" applyFont="1" applyBorder="1"/>
    <xf numFmtId="3" fontId="31" fillId="0" borderId="134" xfId="0" applyNumberFormat="1" applyFont="1" applyBorder="1"/>
    <xf numFmtId="3" fontId="32" fillId="0" borderId="144" xfId="0" applyNumberFormat="1" applyFont="1" applyBorder="1"/>
    <xf numFmtId="169" fontId="23" fillId="0" borderId="141" xfId="1" applyNumberFormat="1" applyFont="1" applyBorder="1"/>
    <xf numFmtId="167" fontId="12" fillId="0" borderId="55" xfId="2" applyFont="1" applyBorder="1"/>
    <xf numFmtId="0" fontId="16" fillId="0" borderId="180" xfId="0" applyFont="1" applyBorder="1" applyAlignment="1">
      <alignment horizontal="center" wrapText="1"/>
    </xf>
    <xf numFmtId="167" fontId="12" fillId="7" borderId="136" xfId="2" applyFont="1" applyFill="1" applyBorder="1"/>
    <xf numFmtId="167" fontId="12" fillId="7" borderId="137" xfId="2" applyFont="1" applyFill="1" applyBorder="1"/>
    <xf numFmtId="167" fontId="12" fillId="7" borderId="184" xfId="2" applyFont="1" applyFill="1" applyBorder="1"/>
    <xf numFmtId="169" fontId="16" fillId="0" borderId="212" xfId="1" applyNumberFormat="1" applyFont="1" applyBorder="1" applyAlignment="1">
      <alignment horizontal="center" wrapText="1"/>
    </xf>
    <xf numFmtId="169" fontId="16" fillId="0" borderId="165" xfId="1" applyNumberFormat="1" applyFont="1" applyBorder="1" applyAlignment="1">
      <alignment horizontal="center" wrapText="1"/>
    </xf>
    <xf numFmtId="167" fontId="23" fillId="7" borderId="53" xfId="2" applyFont="1" applyFill="1" applyBorder="1"/>
    <xf numFmtId="168" fontId="0" fillId="0" borderId="0" xfId="0" applyNumberFormat="1"/>
    <xf numFmtId="166" fontId="23" fillId="0" borderId="148" xfId="2" applyNumberFormat="1" applyFont="1" applyFill="1" applyBorder="1"/>
    <xf numFmtId="3" fontId="35" fillId="0" borderId="181" xfId="0" applyNumberFormat="1" applyFont="1" applyBorder="1"/>
    <xf numFmtId="0" fontId="50" fillId="0" borderId="0" xfId="0" applyFont="1"/>
    <xf numFmtId="167" fontId="12" fillId="0" borderId="144" xfId="2" applyFont="1" applyBorder="1"/>
    <xf numFmtId="167" fontId="12" fillId="0" borderId="177" xfId="2" applyFont="1" applyBorder="1"/>
    <xf numFmtId="167" fontId="12" fillId="0" borderId="109" xfId="2" applyFont="1" applyBorder="1"/>
    <xf numFmtId="3" fontId="20" fillId="0" borderId="53" xfId="0" applyNumberFormat="1" applyFont="1" applyBorder="1" applyAlignment="1">
      <alignment horizontal="right"/>
    </xf>
    <xf numFmtId="3" fontId="20" fillId="0" borderId="55" xfId="0" applyNumberFormat="1" applyFont="1" applyBorder="1" applyAlignment="1">
      <alignment horizontal="right"/>
    </xf>
    <xf numFmtId="3" fontId="20" fillId="0" borderId="58" xfId="0" applyNumberFormat="1" applyFont="1" applyBorder="1" applyAlignment="1">
      <alignment horizontal="right"/>
    </xf>
    <xf numFmtId="1" fontId="16" fillId="0" borderId="148" xfId="0" applyNumberFormat="1" applyFont="1" applyBorder="1"/>
    <xf numFmtId="0" fontId="16" fillId="0" borderId="182" xfId="0" applyFont="1" applyBorder="1"/>
    <xf numFmtId="0" fontId="16" fillId="0" borderId="149" xfId="2" applyNumberFormat="1" applyFont="1" applyBorder="1"/>
    <xf numFmtId="0" fontId="12" fillId="0" borderId="142" xfId="0" applyFont="1" applyBorder="1"/>
    <xf numFmtId="0" fontId="12" fillId="0" borderId="61" xfId="0" applyFont="1" applyBorder="1"/>
    <xf numFmtId="0" fontId="12" fillId="0" borderId="143" xfId="0" applyFont="1" applyBorder="1"/>
    <xf numFmtId="1" fontId="12" fillId="0" borderId="177" xfId="0" applyNumberFormat="1" applyFont="1" applyBorder="1"/>
    <xf numFmtId="171" fontId="16" fillId="0" borderId="141" xfId="0" applyNumberFormat="1" applyFont="1" applyBorder="1"/>
    <xf numFmtId="0" fontId="16" fillId="0" borderId="232" xfId="0" applyFont="1" applyBorder="1" applyAlignment="1">
      <alignment horizontal="center" wrapText="1"/>
    </xf>
    <xf numFmtId="4" fontId="20" fillId="0" borderId="55" xfId="0" applyNumberFormat="1" applyFont="1" applyBorder="1" applyAlignment="1">
      <alignment horizontal="right"/>
    </xf>
    <xf numFmtId="174" fontId="10" fillId="0" borderId="148" xfId="1" applyNumberFormat="1" applyFont="1" applyBorder="1"/>
    <xf numFmtId="174" fontId="10" fillId="0" borderId="54" xfId="1" applyNumberFormat="1" applyFont="1" applyBorder="1"/>
    <xf numFmtId="174" fontId="0" fillId="0" borderId="56" xfId="1" applyNumberFormat="1" applyFont="1" applyBorder="1"/>
    <xf numFmtId="169" fontId="10" fillId="0" borderId="55" xfId="1" applyNumberFormat="1" applyFont="1" applyBorder="1"/>
    <xf numFmtId="169" fontId="0" fillId="0" borderId="58" xfId="1" applyNumberFormat="1" applyFont="1" applyBorder="1"/>
    <xf numFmtId="1" fontId="32" fillId="0" borderId="50" xfId="0" applyNumberFormat="1" applyFont="1" applyBorder="1" applyAlignment="1">
      <alignment horizontal="center"/>
    </xf>
    <xf numFmtId="1" fontId="32" fillId="0" borderId="52" xfId="0" applyNumberFormat="1" applyFont="1" applyBorder="1" applyAlignment="1">
      <alignment horizontal="center"/>
    </xf>
    <xf numFmtId="1" fontId="32" fillId="0" borderId="57" xfId="0" applyNumberFormat="1" applyFont="1" applyBorder="1" applyAlignment="1">
      <alignment horizontal="center"/>
    </xf>
    <xf numFmtId="1" fontId="13" fillId="0" borderId="0" xfId="0" applyNumberFormat="1" applyFont="1"/>
    <xf numFmtId="0" fontId="20" fillId="0" borderId="73" xfId="0" applyFont="1" applyBorder="1" applyAlignment="1">
      <alignment horizontal="right"/>
    </xf>
    <xf numFmtId="0" fontId="20" fillId="0" borderId="74" xfId="0" applyFont="1" applyBorder="1" applyAlignment="1">
      <alignment horizontal="right"/>
    </xf>
    <xf numFmtId="0" fontId="20" fillId="0" borderId="75" xfId="0" applyFont="1" applyBorder="1" applyAlignment="1">
      <alignment horizontal="right"/>
    </xf>
    <xf numFmtId="3" fontId="20" fillId="0" borderId="54" xfId="0" applyNumberFormat="1" applyFont="1" applyBorder="1" applyAlignment="1">
      <alignment horizontal="right"/>
    </xf>
    <xf numFmtId="3" fontId="20" fillId="0" borderId="56" xfId="0" applyNumberFormat="1" applyFont="1" applyBorder="1" applyAlignment="1">
      <alignment horizontal="right"/>
    </xf>
    <xf numFmtId="0" fontId="51" fillId="0" borderId="0" xfId="439"/>
    <xf numFmtId="0" fontId="52" fillId="0" borderId="0" xfId="439" applyFont="1" applyAlignment="1">
      <alignment vertical="center"/>
    </xf>
    <xf numFmtId="168" fontId="23" fillId="0" borderId="141" xfId="0" applyNumberFormat="1" applyFont="1" applyBorder="1" applyAlignment="1">
      <alignment horizontal="center"/>
    </xf>
    <xf numFmtId="0" fontId="24" fillId="0" borderId="158" xfId="0" applyFont="1" applyBorder="1" applyAlignment="1">
      <alignment horizontal="center" wrapText="1"/>
    </xf>
    <xf numFmtId="3" fontId="32" fillId="0" borderId="73" xfId="0" applyNumberFormat="1" applyFont="1" applyBorder="1"/>
    <xf numFmtId="0" fontId="16" fillId="0" borderId="200" xfId="0" applyFont="1" applyBorder="1" applyAlignment="1">
      <alignment horizontal="left" vertical="center"/>
    </xf>
    <xf numFmtId="0" fontId="12" fillId="0" borderId="183" xfId="0" applyFont="1" applyBorder="1" applyAlignment="1">
      <alignment horizontal="center"/>
    </xf>
    <xf numFmtId="0" fontId="12" fillId="0" borderId="153" xfId="0" applyFont="1" applyBorder="1" applyAlignment="1">
      <alignment horizontal="center"/>
    </xf>
    <xf numFmtId="3" fontId="31" fillId="0" borderId="182" xfId="0" applyNumberFormat="1" applyFont="1" applyBorder="1"/>
    <xf numFmtId="0" fontId="31" fillId="0" borderId="179" xfId="0" applyFont="1" applyBorder="1" applyAlignment="1">
      <alignment wrapText="1"/>
    </xf>
    <xf numFmtId="3" fontId="32" fillId="0" borderId="77" xfId="0" applyNumberFormat="1" applyFont="1" applyBorder="1"/>
    <xf numFmtId="0" fontId="16" fillId="0" borderId="229" xfId="0" applyFont="1" applyBorder="1" applyAlignment="1">
      <alignment horizontal="center" wrapText="1"/>
    </xf>
    <xf numFmtId="0" fontId="16" fillId="0" borderId="170" xfId="0" applyFont="1" applyBorder="1" applyAlignment="1">
      <alignment horizontal="center" wrapText="1"/>
    </xf>
    <xf numFmtId="0" fontId="16" fillId="0" borderId="186" xfId="0" applyFont="1" applyBorder="1" applyAlignment="1">
      <alignment horizontal="center" wrapText="1"/>
    </xf>
    <xf numFmtId="0" fontId="16" fillId="0" borderId="218" xfId="0" applyFont="1" applyBorder="1" applyAlignment="1">
      <alignment horizontal="center" wrapText="1"/>
    </xf>
    <xf numFmtId="0" fontId="16" fillId="0" borderId="171" xfId="0" applyFont="1" applyBorder="1" applyAlignment="1">
      <alignment horizontal="center" wrapText="1"/>
    </xf>
    <xf numFmtId="0" fontId="12" fillId="0" borderId="76" xfId="0" applyFont="1" applyBorder="1" applyAlignment="1">
      <alignment horizontal="center"/>
    </xf>
    <xf numFmtId="3" fontId="32" fillId="4" borderId="51" xfId="0" applyNumberFormat="1" applyFont="1" applyFill="1" applyBorder="1"/>
    <xf numFmtId="3" fontId="32" fillId="4" borderId="52" xfId="0" applyNumberFormat="1" applyFont="1" applyFill="1" applyBorder="1"/>
    <xf numFmtId="3" fontId="32" fillId="4" borderId="73" xfId="0" applyNumberFormat="1" applyFont="1" applyFill="1" applyBorder="1"/>
    <xf numFmtId="3" fontId="32" fillId="4" borderId="53" xfId="0" applyNumberFormat="1" applyFont="1" applyFill="1" applyBorder="1"/>
    <xf numFmtId="3" fontId="32" fillId="4" borderId="136" xfId="0" applyNumberFormat="1" applyFont="1" applyFill="1" applyBorder="1"/>
    <xf numFmtId="3" fontId="32" fillId="4" borderId="108" xfId="0" applyNumberFormat="1" applyFont="1" applyFill="1" applyBorder="1"/>
    <xf numFmtId="3" fontId="32" fillId="4" borderId="54" xfId="0" applyNumberFormat="1" applyFont="1" applyFill="1" applyBorder="1"/>
    <xf numFmtId="3" fontId="32" fillId="4" borderId="50" xfId="0" applyNumberFormat="1" applyFont="1" applyFill="1" applyBorder="1"/>
    <xf numFmtId="3" fontId="32" fillId="4" borderId="74" xfId="0" applyNumberFormat="1" applyFont="1" applyFill="1" applyBorder="1"/>
    <xf numFmtId="3" fontId="32" fillId="4" borderId="55" xfId="0" applyNumberFormat="1" applyFont="1" applyFill="1" applyBorder="1"/>
    <xf numFmtId="3" fontId="32" fillId="4" borderId="137" xfId="0" applyNumberFormat="1" applyFont="1" applyFill="1" applyBorder="1"/>
    <xf numFmtId="3" fontId="32" fillId="4" borderId="114" xfId="0" applyNumberFormat="1" applyFont="1" applyFill="1" applyBorder="1"/>
    <xf numFmtId="3" fontId="32" fillId="4" borderId="56" xfId="0" applyNumberFormat="1" applyFont="1" applyFill="1" applyBorder="1"/>
    <xf numFmtId="3" fontId="32" fillId="4" borderId="57" xfId="0" applyNumberFormat="1" applyFont="1" applyFill="1" applyBorder="1"/>
    <xf numFmtId="3" fontId="32" fillId="4" borderId="75" xfId="0" applyNumberFormat="1" applyFont="1" applyFill="1" applyBorder="1"/>
    <xf numFmtId="3" fontId="32" fillId="4" borderId="58" xfId="0" applyNumberFormat="1" applyFont="1" applyFill="1" applyBorder="1"/>
    <xf numFmtId="3" fontId="32" fillId="4" borderId="138" xfId="0" applyNumberFormat="1" applyFont="1" applyFill="1" applyBorder="1"/>
    <xf numFmtId="3" fontId="32" fillId="4" borderId="185" xfId="0" applyNumberFormat="1" applyFont="1" applyFill="1" applyBorder="1"/>
    <xf numFmtId="167" fontId="13" fillId="0" borderId="0" xfId="2" applyFont="1"/>
    <xf numFmtId="0" fontId="52" fillId="0" borderId="0" xfId="0" applyFont="1" applyAlignment="1">
      <alignment vertical="center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 vertical="top"/>
    </xf>
    <xf numFmtId="169" fontId="12" fillId="0" borderId="53" xfId="1" applyNumberFormat="1" applyFont="1" applyBorder="1"/>
    <xf numFmtId="169" fontId="31" fillId="0" borderId="108" xfId="1" applyNumberFormat="1" applyFont="1" applyBorder="1"/>
    <xf numFmtId="169" fontId="31" fillId="0" borderId="114" xfId="1" applyNumberFormat="1" applyFont="1" applyBorder="1"/>
    <xf numFmtId="169" fontId="41" fillId="0" borderId="114" xfId="1" applyNumberFormat="1" applyFont="1" applyBorder="1"/>
    <xf numFmtId="169" fontId="31" fillId="0" borderId="115" xfId="1" applyNumberFormat="1" applyFont="1" applyBorder="1"/>
    <xf numFmtId="3" fontId="32" fillId="0" borderId="50" xfId="1" applyNumberFormat="1" applyFont="1" applyFill="1" applyBorder="1"/>
    <xf numFmtId="3" fontId="32" fillId="0" borderId="51" xfId="1" applyNumberFormat="1" applyFont="1" applyFill="1" applyBorder="1"/>
    <xf numFmtId="3" fontId="32" fillId="0" borderId="52" xfId="1" applyNumberFormat="1" applyFont="1" applyFill="1" applyBorder="1"/>
    <xf numFmtId="3" fontId="32" fillId="0" borderId="53" xfId="1" applyNumberFormat="1" applyFont="1" applyFill="1" applyBorder="1"/>
    <xf numFmtId="3" fontId="32" fillId="0" borderId="54" xfId="1" applyNumberFormat="1" applyFont="1" applyFill="1" applyBorder="1"/>
    <xf numFmtId="3" fontId="32" fillId="0" borderId="55" xfId="1" applyNumberFormat="1" applyFont="1" applyFill="1" applyBorder="1"/>
    <xf numFmtId="3" fontId="32" fillId="0" borderId="57" xfId="1" applyNumberFormat="1" applyFont="1" applyFill="1" applyBorder="1"/>
    <xf numFmtId="3" fontId="32" fillId="0" borderId="105" xfId="1" applyNumberFormat="1" applyFont="1" applyFill="1" applyBorder="1"/>
    <xf numFmtId="3" fontId="32" fillId="0" borderId="106" xfId="1" applyNumberFormat="1" applyFont="1" applyFill="1" applyBorder="1"/>
    <xf numFmtId="3" fontId="32" fillId="0" borderId="107" xfId="1" applyNumberFormat="1" applyFont="1" applyFill="1" applyBorder="1"/>
    <xf numFmtId="3" fontId="31" fillId="0" borderId="52" xfId="1" applyNumberFormat="1" applyFont="1" applyFill="1" applyBorder="1"/>
    <xf numFmtId="3" fontId="31" fillId="0" borderId="73" xfId="1" applyNumberFormat="1" applyFont="1" applyFill="1" applyBorder="1"/>
    <xf numFmtId="3" fontId="32" fillId="0" borderId="74" xfId="1" applyNumberFormat="1" applyFont="1" applyFill="1" applyBorder="1"/>
    <xf numFmtId="3" fontId="32" fillId="0" borderId="75" xfId="1" applyNumberFormat="1" applyFont="1" applyFill="1" applyBorder="1"/>
    <xf numFmtId="3" fontId="31" fillId="0" borderId="76" xfId="1" applyNumberFormat="1" applyFont="1" applyFill="1" applyBorder="1"/>
    <xf numFmtId="3" fontId="32" fillId="0" borderId="77" xfId="1" applyNumberFormat="1" applyFont="1" applyFill="1" applyBorder="1"/>
    <xf numFmtId="169" fontId="32" fillId="0" borderId="78" xfId="1" applyNumberFormat="1" applyFont="1" applyBorder="1"/>
    <xf numFmtId="3" fontId="31" fillId="0" borderId="136" xfId="1" applyNumberFormat="1" applyFont="1" applyFill="1" applyBorder="1"/>
    <xf numFmtId="3" fontId="32" fillId="0" borderId="137" xfId="1" applyNumberFormat="1" applyFont="1" applyFill="1" applyBorder="1"/>
    <xf numFmtId="3" fontId="32" fillId="0" borderId="138" xfId="1" applyNumberFormat="1" applyFont="1" applyFill="1" applyBorder="1"/>
    <xf numFmtId="0" fontId="31" fillId="0" borderId="53" xfId="0" applyFont="1" applyBorder="1" applyAlignment="1">
      <alignment wrapText="1"/>
    </xf>
    <xf numFmtId="0" fontId="32" fillId="0" borderId="55" xfId="0" applyFont="1" applyBorder="1" applyAlignment="1">
      <alignment wrapText="1"/>
    </xf>
    <xf numFmtId="0" fontId="32" fillId="0" borderId="58" xfId="0" applyFont="1" applyBorder="1" applyAlignment="1">
      <alignment wrapText="1"/>
    </xf>
    <xf numFmtId="0" fontId="12" fillId="0" borderId="167" xfId="0" applyFont="1" applyBorder="1" applyAlignment="1">
      <alignment horizontal="center"/>
    </xf>
    <xf numFmtId="0" fontId="12" fillId="0" borderId="0" xfId="0" applyFont="1" applyAlignment="1">
      <alignment vertical="top"/>
    </xf>
    <xf numFmtId="0" fontId="16" fillId="0" borderId="116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6" fillId="0" borderId="141" xfId="0" applyFont="1" applyBorder="1" applyAlignment="1">
      <alignment horizontal="center"/>
    </xf>
    <xf numFmtId="0" fontId="12" fillId="0" borderId="141" xfId="0" applyFont="1" applyBorder="1" applyAlignment="1">
      <alignment horizontal="center"/>
    </xf>
    <xf numFmtId="0" fontId="12" fillId="0" borderId="234" xfId="0" applyFont="1" applyBorder="1" applyAlignment="1">
      <alignment wrapText="1"/>
    </xf>
    <xf numFmtId="0" fontId="12" fillId="0" borderId="225" xfId="0" applyFont="1" applyBorder="1" applyAlignment="1">
      <alignment wrapText="1"/>
    </xf>
    <xf numFmtId="0" fontId="12" fillId="0" borderId="226" xfId="0" applyFont="1" applyBorder="1" applyAlignment="1">
      <alignment wrapText="1"/>
    </xf>
    <xf numFmtId="0" fontId="12" fillId="0" borderId="82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235" xfId="0" applyFont="1" applyBorder="1" applyAlignment="1">
      <alignment horizontal="center"/>
    </xf>
    <xf numFmtId="0" fontId="12" fillId="0" borderId="120" xfId="0" applyFont="1" applyBorder="1" applyAlignment="1">
      <alignment horizontal="center"/>
    </xf>
    <xf numFmtId="167" fontId="12" fillId="7" borderId="105" xfId="2" applyFont="1" applyFill="1" applyBorder="1"/>
    <xf numFmtId="167" fontId="12" fillId="7" borderId="106" xfId="2" applyFont="1" applyFill="1" applyBorder="1"/>
    <xf numFmtId="167" fontId="16" fillId="0" borderId="52" xfId="2" applyFont="1" applyBorder="1"/>
    <xf numFmtId="167" fontId="16" fillId="0" borderId="53" xfId="2" applyFont="1" applyBorder="1"/>
    <xf numFmtId="167" fontId="12" fillId="0" borderId="57" xfId="2" applyFont="1" applyBorder="1"/>
    <xf numFmtId="167" fontId="12" fillId="0" borderId="58" xfId="2" applyFont="1" applyBorder="1"/>
    <xf numFmtId="167" fontId="12" fillId="0" borderId="142" xfId="2" applyFont="1" applyBorder="1"/>
    <xf numFmtId="3" fontId="24" fillId="0" borderId="0" xfId="13" applyNumberFormat="1" applyFont="1" applyBorder="1" applyAlignment="1">
      <alignment horizontal="right" vertical="center"/>
    </xf>
    <xf numFmtId="0" fontId="49" fillId="0" borderId="0" xfId="0" applyFont="1" applyAlignment="1">
      <alignment horizontal="left"/>
    </xf>
    <xf numFmtId="166" fontId="25" fillId="0" borderId="0" xfId="2" applyNumberFormat="1" applyFont="1"/>
    <xf numFmtId="3" fontId="26" fillId="0" borderId="182" xfId="0" applyNumberFormat="1" applyFont="1" applyBorder="1"/>
    <xf numFmtId="3" fontId="0" fillId="0" borderId="51" xfId="1" applyNumberFormat="1" applyFont="1" applyBorder="1" applyAlignment="1">
      <alignment horizontal="right"/>
    </xf>
    <xf numFmtId="3" fontId="0" fillId="0" borderId="54" xfId="1" applyNumberFormat="1" applyFont="1" applyBorder="1" applyAlignment="1">
      <alignment horizontal="right"/>
    </xf>
    <xf numFmtId="3" fontId="0" fillId="0" borderId="56" xfId="1" applyNumberFormat="1" applyFont="1" applyBorder="1" applyAlignment="1">
      <alignment horizontal="right"/>
    </xf>
    <xf numFmtId="3" fontId="20" fillId="0" borderId="106" xfId="0" applyNumberFormat="1" applyFont="1" applyBorder="1" applyAlignment="1">
      <alignment horizontal="right"/>
    </xf>
    <xf numFmtId="3" fontId="13" fillId="0" borderId="129" xfId="0" applyNumberFormat="1" applyFont="1" applyBorder="1"/>
    <xf numFmtId="3" fontId="13" fillId="0" borderId="130" xfId="0" applyNumberFormat="1" applyFont="1" applyBorder="1"/>
    <xf numFmtId="3" fontId="20" fillId="0" borderId="141" xfId="0" applyNumberFormat="1" applyFont="1" applyBorder="1" applyAlignment="1">
      <alignment horizontal="right"/>
    </xf>
    <xf numFmtId="0" fontId="13" fillId="0" borderId="129" xfId="0" applyFont="1" applyBorder="1" applyAlignment="1">
      <alignment horizontal="center" wrapText="1"/>
    </xf>
    <xf numFmtId="0" fontId="13" fillId="0" borderId="130" xfId="0" applyFont="1" applyBorder="1" applyAlignment="1">
      <alignment horizontal="center" wrapText="1"/>
    </xf>
    <xf numFmtId="0" fontId="0" fillId="0" borderId="129" xfId="0" applyBorder="1"/>
    <xf numFmtId="0" fontId="0" fillId="0" borderId="130" xfId="0" applyBorder="1"/>
    <xf numFmtId="0" fontId="13" fillId="6" borderId="116" xfId="0" applyFont="1" applyFill="1" applyBorder="1" applyAlignment="1">
      <alignment horizontal="center" wrapText="1"/>
    </xf>
    <xf numFmtId="3" fontId="0" fillId="6" borderId="53" xfId="1" applyNumberFormat="1" applyFont="1" applyFill="1" applyBorder="1" applyAlignment="1">
      <alignment horizontal="right"/>
    </xf>
    <xf numFmtId="3" fontId="0" fillId="6" borderId="55" xfId="1" applyNumberFormat="1" applyFont="1" applyFill="1" applyBorder="1" applyAlignment="1">
      <alignment horizontal="right"/>
    </xf>
    <xf numFmtId="3" fontId="0" fillId="6" borderId="58" xfId="1" applyNumberFormat="1" applyFont="1" applyFill="1" applyBorder="1" applyAlignment="1">
      <alignment horizontal="right"/>
    </xf>
    <xf numFmtId="0" fontId="12" fillId="0" borderId="51" xfId="0" applyFont="1" applyBorder="1"/>
    <xf numFmtId="0" fontId="12" fillId="0" borderId="52" xfId="0" applyFont="1" applyBorder="1"/>
    <xf numFmtId="0" fontId="12" fillId="0" borderId="148" xfId="0" applyFont="1" applyBorder="1"/>
    <xf numFmtId="0" fontId="12" fillId="0" borderId="149" xfId="0" applyFont="1" applyBorder="1"/>
    <xf numFmtId="0" fontId="12" fillId="0" borderId="167" xfId="0" applyFont="1" applyBorder="1"/>
    <xf numFmtId="0" fontId="12" fillId="0" borderId="168" xfId="0" applyFont="1" applyBorder="1"/>
    <xf numFmtId="0" fontId="12" fillId="0" borderId="161" xfId="0" applyFont="1" applyBorder="1"/>
    <xf numFmtId="1" fontId="12" fillId="0" borderId="183" xfId="0" applyNumberFormat="1" applyFont="1" applyBorder="1"/>
    <xf numFmtId="1" fontId="12" fillId="0" borderId="51" xfId="0" applyNumberFormat="1" applyFont="1" applyBorder="1"/>
    <xf numFmtId="1" fontId="12" fillId="0" borderId="52" xfId="0" applyNumberFormat="1" applyFont="1" applyBorder="1"/>
    <xf numFmtId="1" fontId="12" fillId="0" borderId="53" xfId="0" applyNumberFormat="1" applyFont="1" applyBorder="1"/>
    <xf numFmtId="1" fontId="12" fillId="0" borderId="167" xfId="0" applyNumberFormat="1" applyFont="1" applyBorder="1"/>
    <xf numFmtId="1" fontId="12" fillId="0" borderId="168" xfId="0" applyNumberFormat="1" applyFont="1" applyBorder="1"/>
    <xf numFmtId="1" fontId="12" fillId="0" borderId="161" xfId="0" applyNumberFormat="1" applyFont="1" applyBorder="1"/>
    <xf numFmtId="168" fontId="12" fillId="0" borderId="82" xfId="0" applyNumberFormat="1" applyFont="1" applyBorder="1"/>
    <xf numFmtId="168" fontId="12" fillId="0" borderId="49" xfId="0" applyNumberFormat="1" applyFont="1" applyBorder="1"/>
    <xf numFmtId="168" fontId="12" fillId="0" borderId="120" xfId="0" applyNumberFormat="1" applyFont="1" applyBorder="1"/>
    <xf numFmtId="0" fontId="20" fillId="0" borderId="51" xfId="0" applyFont="1" applyBorder="1"/>
    <xf numFmtId="0" fontId="20" fillId="0" borderId="52" xfId="0" applyFont="1" applyBorder="1"/>
    <xf numFmtId="4" fontId="20" fillId="0" borderId="58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0" fontId="31" fillId="0" borderId="117" xfId="0" applyFont="1" applyBorder="1" applyAlignment="1">
      <alignment horizontal="center" wrapText="1"/>
    </xf>
    <xf numFmtId="0" fontId="33" fillId="0" borderId="236" xfId="0" applyFont="1" applyBorder="1" applyAlignment="1">
      <alignment wrapText="1"/>
    </xf>
    <xf numFmtId="3" fontId="47" fillId="0" borderId="0" xfId="0" applyNumberFormat="1" applyFont="1"/>
    <xf numFmtId="0" fontId="47" fillId="0" borderId="0" xfId="0" applyFont="1"/>
    <xf numFmtId="0" fontId="31" fillId="0" borderId="141" xfId="0" applyFont="1" applyBorder="1"/>
    <xf numFmtId="1" fontId="31" fillId="0" borderId="141" xfId="0" applyNumberFormat="1" applyFont="1" applyBorder="1" applyAlignment="1">
      <alignment horizontal="center"/>
    </xf>
    <xf numFmtId="1" fontId="31" fillId="0" borderId="149" xfId="0" applyNumberFormat="1" applyFont="1" applyBorder="1" applyAlignment="1">
      <alignment horizontal="center"/>
    </xf>
    <xf numFmtId="3" fontId="12" fillId="0" borderId="221" xfId="1" applyNumberFormat="1" applyFont="1" applyBorder="1"/>
    <xf numFmtId="169" fontId="12" fillId="0" borderId="222" xfId="1" applyNumberFormat="1" applyFont="1" applyBorder="1"/>
    <xf numFmtId="169" fontId="12" fillId="0" borderId="121" xfId="1" applyNumberFormat="1" applyFont="1" applyBorder="1"/>
    <xf numFmtId="0" fontId="12" fillId="0" borderId="177" xfId="0" applyFont="1" applyBorder="1"/>
    <xf numFmtId="0" fontId="53" fillId="0" borderId="0" xfId="439" applyFont="1" applyAlignment="1">
      <alignment horizontal="center"/>
    </xf>
    <xf numFmtId="0" fontId="53" fillId="0" borderId="0" xfId="439" applyFont="1" applyAlignment="1">
      <alignment horizontal="left" vertical="top"/>
    </xf>
    <xf numFmtId="0" fontId="53" fillId="0" borderId="0" xfId="458" applyFont="1" applyAlignment="1">
      <alignment horizontal="center"/>
    </xf>
    <xf numFmtId="0" fontId="53" fillId="0" borderId="0" xfId="458" applyFont="1" applyAlignment="1">
      <alignment horizontal="left" vertical="top"/>
    </xf>
    <xf numFmtId="0" fontId="51" fillId="0" borderId="0" xfId="458"/>
    <xf numFmtId="0" fontId="52" fillId="0" borderId="0" xfId="458" applyFont="1" applyAlignment="1">
      <alignment vertical="center"/>
    </xf>
    <xf numFmtId="0" fontId="12" fillId="0" borderId="145" xfId="0" applyFont="1" applyBorder="1"/>
    <xf numFmtId="173" fontId="13" fillId="0" borderId="148" xfId="1" applyNumberFormat="1" applyFont="1" applyBorder="1"/>
    <xf numFmtId="173" fontId="13" fillId="0" borderId="141" xfId="1" applyNumberFormat="1" applyFont="1" applyBorder="1"/>
    <xf numFmtId="173" fontId="13" fillId="0" borderId="149" xfId="1" applyNumberFormat="1" applyFont="1" applyBorder="1"/>
    <xf numFmtId="1" fontId="13" fillId="0" borderId="182" xfId="0" applyNumberFormat="1" applyFont="1" applyBorder="1"/>
    <xf numFmtId="1" fontId="13" fillId="0" borderId="141" xfId="0" applyNumberFormat="1" applyFont="1" applyBorder="1"/>
    <xf numFmtId="1" fontId="13" fillId="0" borderId="149" xfId="0" applyNumberFormat="1" applyFont="1" applyBorder="1"/>
    <xf numFmtId="1" fontId="0" fillId="0" borderId="182" xfId="0" applyNumberFormat="1" applyFont="1" applyBorder="1"/>
    <xf numFmtId="1" fontId="0" fillId="0" borderId="141" xfId="0" applyNumberFormat="1" applyFont="1" applyBorder="1"/>
    <xf numFmtId="1" fontId="0" fillId="0" borderId="149" xfId="0" applyNumberFormat="1" applyFont="1" applyBorder="1"/>
    <xf numFmtId="0" fontId="0" fillId="0" borderId="0" xfId="0" applyFont="1"/>
    <xf numFmtId="0" fontId="22" fillId="0" borderId="166" xfId="0" applyFont="1" applyBorder="1" applyAlignment="1">
      <alignment horizontal="center" wrapText="1"/>
    </xf>
    <xf numFmtId="0" fontId="22" fillId="0" borderId="117" xfId="0" applyFont="1" applyBorder="1" applyAlignment="1">
      <alignment horizontal="center" wrapText="1"/>
    </xf>
    <xf numFmtId="0" fontId="20" fillId="0" borderId="54" xfId="0" applyNumberFormat="1" applyFont="1" applyBorder="1" applyAlignment="1">
      <alignment horizontal="right"/>
    </xf>
    <xf numFmtId="0" fontId="20" fillId="0" borderId="50" xfId="0" applyNumberFormat="1" applyFont="1" applyBorder="1" applyAlignment="1">
      <alignment horizontal="right"/>
    </xf>
    <xf numFmtId="174" fontId="13" fillId="0" borderId="148" xfId="1" applyNumberFormat="1" applyFont="1" applyBorder="1"/>
    <xf numFmtId="169" fontId="13" fillId="0" borderId="149" xfId="1" applyNumberFormat="1" applyFont="1" applyBorder="1"/>
    <xf numFmtId="0" fontId="0" fillId="0" borderId="148" xfId="0" applyFont="1" applyBorder="1" applyAlignment="1">
      <alignment horizontal="center"/>
    </xf>
    <xf numFmtId="0" fontId="0" fillId="0" borderId="181" xfId="0" applyFont="1" applyBorder="1" applyAlignment="1">
      <alignment wrapText="1"/>
    </xf>
    <xf numFmtId="0" fontId="56" fillId="2" borderId="0" xfId="0" applyFont="1" applyFill="1"/>
    <xf numFmtId="0" fontId="56" fillId="0" borderId="0" xfId="0" applyFont="1"/>
    <xf numFmtId="0" fontId="56" fillId="0" borderId="0" xfId="0" applyFont="1" applyAlignment="1">
      <alignment horizontal="left"/>
    </xf>
    <xf numFmtId="0" fontId="56" fillId="0" borderId="0" xfId="0" applyFont="1" applyAlignment="1">
      <alignment horizontal="left" vertic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left" vertical="center"/>
    </xf>
    <xf numFmtId="0" fontId="57" fillId="0" borderId="52" xfId="0" applyFont="1" applyBorder="1" applyAlignment="1">
      <alignment wrapText="1"/>
    </xf>
    <xf numFmtId="0" fontId="56" fillId="0" borderId="141" xfId="0" applyFont="1" applyBorder="1" applyAlignment="1">
      <alignment wrapText="1"/>
    </xf>
    <xf numFmtId="0" fontId="56" fillId="0" borderId="168" xfId="0" applyFont="1" applyBorder="1" applyAlignment="1">
      <alignment wrapText="1"/>
    </xf>
    <xf numFmtId="0" fontId="56" fillId="0" borderId="57" xfId="0" applyFont="1" applyBorder="1" applyAlignment="1">
      <alignment wrapText="1"/>
    </xf>
    <xf numFmtId="0" fontId="57" fillId="0" borderId="1" xfId="0" applyFont="1" applyBorder="1" applyAlignment="1">
      <alignment horizontal="center" wrapText="1"/>
    </xf>
    <xf numFmtId="0" fontId="57" fillId="0" borderId="2" xfId="0" applyFont="1" applyBorder="1" applyAlignment="1">
      <alignment horizontal="center" wrapText="1"/>
    </xf>
    <xf numFmtId="0" fontId="57" fillId="0" borderId="0" xfId="0" applyFont="1" applyAlignment="1">
      <alignment horizontal="center" wrapText="1"/>
    </xf>
    <xf numFmtId="167" fontId="57" fillId="0" borderId="53" xfId="2" applyFont="1" applyBorder="1" applyAlignment="1">
      <alignment horizontal="center"/>
    </xf>
    <xf numFmtId="167" fontId="56" fillId="0" borderId="149" xfId="2" applyFont="1" applyBorder="1" applyAlignment="1">
      <alignment horizontal="center"/>
    </xf>
    <xf numFmtId="167" fontId="56" fillId="0" borderId="161" xfId="2" applyFont="1" applyBorder="1" applyAlignment="1">
      <alignment horizontal="center"/>
    </xf>
    <xf numFmtId="167" fontId="56" fillId="0" borderId="141" xfId="2" applyFont="1" applyBorder="1" applyAlignment="1">
      <alignment horizontal="center"/>
    </xf>
    <xf numFmtId="167" fontId="56" fillId="0" borderId="168" xfId="2" applyFont="1" applyBorder="1" applyAlignment="1">
      <alignment horizontal="center"/>
    </xf>
    <xf numFmtId="167" fontId="56" fillId="0" borderId="57" xfId="2" applyFont="1" applyBorder="1" applyAlignment="1">
      <alignment horizontal="center"/>
    </xf>
    <xf numFmtId="0" fontId="57" fillId="0" borderId="4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7" fillId="0" borderId="35" xfId="0" applyFont="1" applyBorder="1" applyAlignment="1">
      <alignment horizontal="center" wrapText="1"/>
    </xf>
    <xf numFmtId="0" fontId="57" fillId="0" borderId="39" xfId="0" applyFont="1" applyBorder="1" applyAlignment="1">
      <alignment horizontal="center" wrapText="1"/>
    </xf>
    <xf numFmtId="0" fontId="56" fillId="0" borderId="9" xfId="0" applyFont="1" applyBorder="1" applyAlignment="1">
      <alignment horizontal="center"/>
    </xf>
    <xf numFmtId="0" fontId="56" fillId="0" borderId="10" xfId="0" applyFont="1" applyBorder="1" applyAlignment="1">
      <alignment wrapText="1"/>
    </xf>
    <xf numFmtId="167" fontId="56" fillId="0" borderId="224" xfId="2" applyFont="1" applyBorder="1" applyAlignment="1">
      <alignment horizontal="center"/>
    </xf>
    <xf numFmtId="167" fontId="56" fillId="0" borderId="42" xfId="2" applyFont="1" applyBorder="1" applyAlignment="1">
      <alignment horizontal="center"/>
    </xf>
    <xf numFmtId="0" fontId="56" fillId="0" borderId="15" xfId="0" applyFont="1" applyBorder="1" applyAlignment="1">
      <alignment horizontal="center"/>
    </xf>
    <xf numFmtId="0" fontId="56" fillId="0" borderId="16" xfId="0" applyFont="1" applyBorder="1" applyAlignment="1">
      <alignment wrapText="1"/>
    </xf>
    <xf numFmtId="167" fontId="56" fillId="0" borderId="225" xfId="2" applyFont="1" applyBorder="1" applyAlignment="1">
      <alignment horizontal="center"/>
    </xf>
    <xf numFmtId="167" fontId="56" fillId="0" borderId="19" xfId="2" applyFont="1" applyBorder="1" applyAlignment="1">
      <alignment horizontal="center"/>
    </xf>
    <xf numFmtId="0" fontId="56" fillId="0" borderId="11" xfId="0" applyFont="1" applyBorder="1" applyAlignment="1">
      <alignment horizontal="center"/>
    </xf>
    <xf numFmtId="0" fontId="56" fillId="0" borderId="20" xfId="0" applyFont="1" applyBorder="1" applyAlignment="1">
      <alignment wrapText="1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wrapText="1"/>
    </xf>
    <xf numFmtId="167" fontId="56" fillId="0" borderId="226" xfId="2" applyFont="1" applyBorder="1" applyAlignment="1">
      <alignment horizontal="center"/>
    </xf>
    <xf numFmtId="167" fontId="56" fillId="0" borderId="25" xfId="2" applyFont="1" applyBorder="1" applyAlignment="1">
      <alignment horizontal="center"/>
    </xf>
    <xf numFmtId="0" fontId="57" fillId="0" borderId="51" xfId="0" applyFont="1" applyBorder="1" applyAlignment="1">
      <alignment horizontal="center"/>
    </xf>
    <xf numFmtId="169" fontId="57" fillId="0" borderId="182" xfId="1" applyNumberFormat="1" applyFont="1" applyBorder="1" applyAlignment="1">
      <alignment horizontal="center"/>
    </xf>
    <xf numFmtId="169" fontId="57" fillId="0" borderId="141" xfId="1" applyNumberFormat="1" applyFont="1" applyBorder="1" applyAlignment="1">
      <alignment horizontal="center"/>
    </xf>
    <xf numFmtId="0" fontId="57" fillId="0" borderId="0" xfId="0" applyFont="1"/>
    <xf numFmtId="0" fontId="56" fillId="0" borderId="148" xfId="0" applyFont="1" applyBorder="1" applyAlignment="1">
      <alignment horizontal="center"/>
    </xf>
    <xf numFmtId="169" fontId="56" fillId="0" borderId="141" xfId="1" applyNumberFormat="1" applyFont="1" applyBorder="1" applyAlignment="1">
      <alignment horizontal="center"/>
    </xf>
    <xf numFmtId="169" fontId="56" fillId="0" borderId="182" xfId="1" applyNumberFormat="1" applyFont="1" applyBorder="1" applyAlignment="1">
      <alignment horizontal="center"/>
    </xf>
    <xf numFmtId="169" fontId="56" fillId="0" borderId="0" xfId="0" applyNumberFormat="1" applyFont="1"/>
    <xf numFmtId="0" fontId="56" fillId="0" borderId="167" xfId="0" applyFont="1" applyBorder="1" applyAlignment="1">
      <alignment horizontal="center"/>
    </xf>
    <xf numFmtId="169" fontId="56" fillId="0" borderId="168" xfId="1" applyNumberFormat="1" applyFont="1" applyBorder="1" applyAlignment="1">
      <alignment horizontal="center"/>
    </xf>
    <xf numFmtId="169" fontId="56" fillId="0" borderId="195" xfId="1" applyNumberFormat="1" applyFont="1" applyBorder="1" applyAlignment="1">
      <alignment horizontal="center"/>
    </xf>
    <xf numFmtId="0" fontId="56" fillId="0" borderId="56" xfId="0" applyFont="1" applyBorder="1" applyAlignment="1">
      <alignment horizontal="center"/>
    </xf>
    <xf numFmtId="169" fontId="56" fillId="0" borderId="57" xfId="1" applyNumberFormat="1" applyFont="1" applyBorder="1" applyAlignment="1">
      <alignment horizontal="center"/>
    </xf>
    <xf numFmtId="167" fontId="56" fillId="0" borderId="58" xfId="2" applyFont="1" applyBorder="1" applyAlignment="1">
      <alignment horizontal="center"/>
    </xf>
    <xf numFmtId="0" fontId="57" fillId="0" borderId="122" xfId="0" applyFont="1" applyBorder="1" applyAlignment="1">
      <alignment horizontal="center" wrapText="1"/>
    </xf>
    <xf numFmtId="0" fontId="57" fillId="0" borderId="180" xfId="0" applyFont="1" applyBorder="1" applyAlignment="1">
      <alignment horizontal="center" wrapText="1"/>
    </xf>
    <xf numFmtId="0" fontId="57" fillId="0" borderId="123" xfId="0" applyFont="1" applyBorder="1" applyAlignment="1">
      <alignment horizontal="center" wrapText="1"/>
    </xf>
    <xf numFmtId="0" fontId="57" fillId="0" borderId="164" xfId="0" applyFont="1" applyBorder="1" applyAlignment="1">
      <alignment horizontal="center" wrapText="1"/>
    </xf>
    <xf numFmtId="0" fontId="57" fillId="0" borderId="165" xfId="0" applyFont="1" applyBorder="1" applyAlignment="1">
      <alignment horizontal="center" wrapText="1"/>
    </xf>
    <xf numFmtId="0" fontId="56" fillId="0" borderId="102" xfId="0" applyFont="1" applyBorder="1" applyAlignment="1">
      <alignment horizontal="center"/>
    </xf>
    <xf numFmtId="0" fontId="56" fillId="0" borderId="66" xfId="0" applyFont="1" applyBorder="1" applyAlignment="1">
      <alignment horizontal="center"/>
    </xf>
    <xf numFmtId="3" fontId="56" fillId="0" borderId="148" xfId="0" applyNumberFormat="1" applyFont="1" applyBorder="1" applyAlignment="1">
      <alignment vertical="center"/>
    </xf>
    <xf numFmtId="3" fontId="56" fillId="0" borderId="141" xfId="0" applyNumberFormat="1" applyFont="1" applyBorder="1" applyAlignment="1">
      <alignment vertical="center"/>
    </xf>
    <xf numFmtId="3" fontId="56" fillId="0" borderId="149" xfId="0" applyNumberFormat="1" applyFont="1" applyBorder="1" applyAlignment="1">
      <alignment vertical="center"/>
    </xf>
    <xf numFmtId="0" fontId="56" fillId="0" borderId="85" xfId="0" applyFont="1" applyBorder="1" applyAlignment="1">
      <alignment horizontal="center"/>
    </xf>
    <xf numFmtId="0" fontId="56" fillId="0" borderId="0" xfId="0" applyFont="1" applyAlignment="1">
      <alignment vertical="top"/>
    </xf>
    <xf numFmtId="0" fontId="56" fillId="0" borderId="110" xfId="0" applyFont="1" applyBorder="1" applyAlignment="1">
      <alignment horizontal="center"/>
    </xf>
    <xf numFmtId="0" fontId="57" fillId="0" borderId="73" xfId="0" applyFont="1" applyBorder="1" applyAlignment="1">
      <alignment wrapText="1"/>
    </xf>
    <xf numFmtId="3" fontId="57" fillId="0" borderId="148" xfId="0" applyNumberFormat="1" applyFont="1" applyBorder="1" applyAlignment="1">
      <alignment vertical="center"/>
    </xf>
    <xf numFmtId="3" fontId="57" fillId="0" borderId="141" xfId="0" applyNumberFormat="1" applyFont="1" applyBorder="1" applyAlignment="1">
      <alignment vertical="center"/>
    </xf>
    <xf numFmtId="3" fontId="57" fillId="0" borderId="149" xfId="0" applyNumberFormat="1" applyFont="1" applyBorder="1" applyAlignment="1">
      <alignment vertical="center"/>
    </xf>
    <xf numFmtId="0" fontId="56" fillId="0" borderId="181" xfId="0" applyFont="1" applyBorder="1" applyAlignment="1">
      <alignment wrapText="1"/>
    </xf>
    <xf numFmtId="0" fontId="56" fillId="0" borderId="54" xfId="0" applyFont="1" applyBorder="1" applyAlignment="1">
      <alignment horizontal="center"/>
    </xf>
    <xf numFmtId="0" fontId="56" fillId="0" borderId="74" xfId="0" applyFont="1" applyBorder="1" applyAlignment="1">
      <alignment wrapText="1"/>
    </xf>
    <xf numFmtId="3" fontId="56" fillId="0" borderId="54" xfId="0" applyNumberFormat="1" applyFont="1" applyBorder="1" applyAlignment="1">
      <alignment vertical="center"/>
    </xf>
    <xf numFmtId="3" fontId="56" fillId="0" borderId="50" xfId="0" applyNumberFormat="1" applyFont="1" applyBorder="1" applyAlignment="1">
      <alignment vertical="center"/>
    </xf>
    <xf numFmtId="3" fontId="56" fillId="0" borderId="55" xfId="0" applyNumberFormat="1" applyFont="1" applyBorder="1" applyAlignment="1">
      <alignment vertical="center"/>
    </xf>
    <xf numFmtId="0" fontId="57" fillId="0" borderId="56" xfId="0" applyFont="1" applyBorder="1" applyAlignment="1">
      <alignment horizontal="center"/>
    </xf>
    <xf numFmtId="0" fontId="56" fillId="0" borderId="75" xfId="0" applyFont="1" applyBorder="1" applyAlignment="1">
      <alignment wrapText="1"/>
    </xf>
    <xf numFmtId="3" fontId="56" fillId="0" borderId="56" xfId="0" applyNumberFormat="1" applyFont="1" applyBorder="1" applyAlignment="1">
      <alignment vertical="center"/>
    </xf>
    <xf numFmtId="3" fontId="56" fillId="0" borderId="57" xfId="0" applyNumberFormat="1" applyFont="1" applyBorder="1" applyAlignment="1">
      <alignment vertical="center"/>
    </xf>
    <xf numFmtId="3" fontId="56" fillId="0" borderId="58" xfId="0" applyNumberFormat="1" applyFont="1" applyBorder="1" applyAlignment="1">
      <alignment vertical="center"/>
    </xf>
    <xf numFmtId="0" fontId="42" fillId="0" borderId="50" xfId="0" applyFont="1" applyBorder="1" applyAlignment="1">
      <alignment horizontal="right"/>
    </xf>
    <xf numFmtId="0" fontId="42" fillId="0" borderId="52" xfId="0" applyFont="1" applyBorder="1" applyAlignment="1">
      <alignment horizontal="right"/>
    </xf>
    <xf numFmtId="3" fontId="42" fillId="0" borderId="53" xfId="0" applyNumberFormat="1" applyFont="1" applyBorder="1" applyAlignment="1">
      <alignment horizontal="right"/>
    </xf>
    <xf numFmtId="3" fontId="42" fillId="0" borderId="55" xfId="0" applyNumberFormat="1" applyFont="1" applyBorder="1" applyAlignment="1">
      <alignment horizontal="right"/>
    </xf>
    <xf numFmtId="0" fontId="42" fillId="0" borderId="56" xfId="0" applyFont="1" applyBorder="1" applyAlignment="1">
      <alignment horizontal="right"/>
    </xf>
    <xf numFmtId="0" fontId="42" fillId="0" borderId="57" xfId="0" applyFont="1" applyBorder="1" applyAlignment="1">
      <alignment horizontal="right"/>
    </xf>
    <xf numFmtId="3" fontId="42" fillId="0" borderId="58" xfId="0" applyNumberFormat="1" applyFont="1" applyBorder="1" applyAlignment="1">
      <alignment horizontal="right"/>
    </xf>
    <xf numFmtId="0" fontId="31" fillId="0" borderId="148" xfId="0" applyFont="1" applyBorder="1"/>
    <xf numFmtId="0" fontId="31" fillId="0" borderId="149" xfId="0" applyFont="1" applyBorder="1"/>
    <xf numFmtId="0" fontId="31" fillId="0" borderId="182" xfId="0" applyFont="1" applyBorder="1"/>
    <xf numFmtId="0" fontId="31" fillId="0" borderId="181" xfId="0" applyFont="1" applyBorder="1"/>
    <xf numFmtId="0" fontId="32" fillId="0" borderId="73" xfId="0" applyFont="1" applyBorder="1"/>
    <xf numFmtId="0" fontId="32" fillId="0" borderId="74" xfId="0" applyFont="1" applyBorder="1"/>
    <xf numFmtId="0" fontId="32" fillId="0" borderId="75" xfId="0" applyFont="1" applyBorder="1"/>
    <xf numFmtId="0" fontId="32" fillId="0" borderId="145" xfId="0" applyFont="1" applyBorder="1"/>
    <xf numFmtId="0" fontId="32" fillId="0" borderId="146" xfId="0" applyFont="1" applyBorder="1"/>
    <xf numFmtId="3" fontId="31" fillId="0" borderId="183" xfId="0" applyNumberFormat="1" applyFont="1" applyBorder="1"/>
    <xf numFmtId="0" fontId="0" fillId="0" borderId="100" xfId="0" applyFont="1" applyBorder="1" applyAlignment="1">
      <alignment horizontal="center"/>
    </xf>
    <xf numFmtId="0" fontId="0" fillId="0" borderId="43" xfId="0" applyFont="1" applyBorder="1" applyAlignment="1">
      <alignment wrapText="1"/>
    </xf>
    <xf numFmtId="0" fontId="0" fillId="0" borderId="106" xfId="0" applyBorder="1"/>
    <xf numFmtId="0" fontId="0" fillId="0" borderId="107" xfId="0" applyBorder="1"/>
    <xf numFmtId="0" fontId="23" fillId="0" borderId="115" xfId="2" applyNumberFormat="1" applyFont="1" applyBorder="1"/>
    <xf numFmtId="168" fontId="59" fillId="0" borderId="52" xfId="0" applyNumberFormat="1" applyFont="1" applyBorder="1" applyAlignment="1">
      <alignment horizontal="center"/>
    </xf>
    <xf numFmtId="168" fontId="59" fillId="0" borderId="141" xfId="0" applyNumberFormat="1" applyFont="1" applyBorder="1" applyAlignment="1">
      <alignment horizontal="center"/>
    </xf>
    <xf numFmtId="168" fontId="59" fillId="0" borderId="168" xfId="0" applyNumberFormat="1" applyFont="1" applyBorder="1" applyAlignment="1">
      <alignment horizontal="center"/>
    </xf>
    <xf numFmtId="168" fontId="59" fillId="0" borderId="53" xfId="0" applyNumberFormat="1" applyFont="1" applyBorder="1" applyAlignment="1">
      <alignment horizontal="center"/>
    </xf>
    <xf numFmtId="168" fontId="59" fillId="0" borderId="149" xfId="0" applyNumberFormat="1" applyFont="1" applyBorder="1" applyAlignment="1">
      <alignment horizontal="center"/>
    </xf>
    <xf numFmtId="168" fontId="59" fillId="0" borderId="161" xfId="0" applyNumberFormat="1" applyFont="1" applyBorder="1" applyAlignment="1">
      <alignment horizontal="center"/>
    </xf>
    <xf numFmtId="168" fontId="59" fillId="0" borderId="51" xfId="0" applyNumberFormat="1" applyFont="1" applyBorder="1" applyAlignment="1">
      <alignment horizontal="center"/>
    </xf>
    <xf numFmtId="168" fontId="59" fillId="0" borderId="148" xfId="0" applyNumberFormat="1" applyFont="1" applyBorder="1" applyAlignment="1">
      <alignment horizontal="center"/>
    </xf>
    <xf numFmtId="168" fontId="59" fillId="0" borderId="167" xfId="0" applyNumberFormat="1" applyFont="1" applyBorder="1" applyAlignment="1">
      <alignment horizontal="center"/>
    </xf>
    <xf numFmtId="0" fontId="16" fillId="0" borderId="117" xfId="0" applyFont="1" applyBorder="1" applyAlignment="1">
      <alignment horizontal="center" wrapText="1"/>
    </xf>
    <xf numFmtId="0" fontId="53" fillId="0" borderId="0" xfId="0" applyFont="1" applyAlignment="1">
      <alignment horizontal="left" vertical="top"/>
    </xf>
    <xf numFmtId="0" fontId="28" fillId="0" borderId="0" xfId="0" applyFont="1" applyFill="1" applyAlignment="1"/>
    <xf numFmtId="0" fontId="0" fillId="0" borderId="50" xfId="0" applyBorder="1" applyAlignment="1">
      <alignment horizontal="center"/>
    </xf>
    <xf numFmtId="0" fontId="0" fillId="0" borderId="141" xfId="0" applyBorder="1" applyAlignment="1">
      <alignment horizontal="center"/>
    </xf>
    <xf numFmtId="0" fontId="13" fillId="0" borderId="160" xfId="0" applyFont="1" applyBorder="1" applyAlignment="1">
      <alignment horizontal="center" wrapText="1"/>
    </xf>
    <xf numFmtId="0" fontId="0" fillId="0" borderId="106" xfId="0" applyBorder="1" applyAlignment="1">
      <alignment horizontal="center"/>
    </xf>
    <xf numFmtId="0" fontId="0" fillId="0" borderId="129" xfId="0" applyBorder="1" applyAlignment="1">
      <alignment horizontal="center"/>
    </xf>
    <xf numFmtId="0" fontId="13" fillId="0" borderId="160" xfId="0" applyFont="1" applyBorder="1" applyAlignment="1">
      <alignment wrapText="1"/>
    </xf>
    <xf numFmtId="0" fontId="0" fillId="5" borderId="0" xfId="0" applyFill="1"/>
    <xf numFmtId="0" fontId="28" fillId="0" borderId="166" xfId="0" applyFont="1" applyBorder="1" applyAlignment="1">
      <alignment wrapText="1"/>
    </xf>
    <xf numFmtId="0" fontId="28" fillId="0" borderId="117" xfId="0" applyFont="1" applyBorder="1" applyAlignment="1">
      <alignment wrapText="1"/>
    </xf>
    <xf numFmtId="1" fontId="13" fillId="0" borderId="168" xfId="0" applyNumberFormat="1" applyFont="1" applyBorder="1" applyAlignment="1">
      <alignment horizontal="right"/>
    </xf>
    <xf numFmtId="169" fontId="13" fillId="0" borderId="168" xfId="1" applyNumberFormat="1" applyFont="1" applyBorder="1" applyAlignment="1">
      <alignment horizontal="right"/>
    </xf>
    <xf numFmtId="3" fontId="20" fillId="0" borderId="50" xfId="18" applyNumberFormat="1" applyFont="1" applyBorder="1" applyAlignment="1">
      <alignment horizontal="right" wrapText="1"/>
    </xf>
    <xf numFmtId="0" fontId="0" fillId="0" borderId="198" xfId="0" applyBorder="1" applyAlignment="1">
      <alignment wrapText="1"/>
    </xf>
    <xf numFmtId="3" fontId="20" fillId="0" borderId="51" xfId="18" applyNumberFormat="1" applyFont="1" applyBorder="1" applyAlignment="1">
      <alignment horizontal="right" wrapText="1"/>
    </xf>
    <xf numFmtId="3" fontId="20" fillId="0" borderId="52" xfId="18" applyNumberFormat="1" applyFont="1" applyBorder="1" applyAlignment="1">
      <alignment horizontal="right" wrapText="1"/>
    </xf>
    <xf numFmtId="3" fontId="20" fillId="0" borderId="53" xfId="18" applyNumberFormat="1" applyFont="1" applyBorder="1" applyAlignment="1">
      <alignment horizontal="right" wrapText="1"/>
    </xf>
    <xf numFmtId="3" fontId="20" fillId="0" borderId="54" xfId="18" applyNumberFormat="1" applyFont="1" applyBorder="1" applyAlignment="1">
      <alignment horizontal="right" wrapText="1"/>
    </xf>
    <xf numFmtId="3" fontId="20" fillId="0" borderId="55" xfId="18" applyNumberFormat="1" applyFont="1" applyBorder="1" applyAlignment="1">
      <alignment horizontal="right" wrapText="1"/>
    </xf>
    <xf numFmtId="3" fontId="20" fillId="0" borderId="56" xfId="18" applyNumberFormat="1" applyFont="1" applyBorder="1" applyAlignment="1">
      <alignment horizontal="right" wrapText="1"/>
    </xf>
    <xf numFmtId="3" fontId="20" fillId="0" borderId="57" xfId="18" applyNumberFormat="1" applyFont="1" applyBorder="1" applyAlignment="1">
      <alignment horizontal="right" wrapText="1"/>
    </xf>
    <xf numFmtId="3" fontId="20" fillId="0" borderId="58" xfId="18" applyNumberFormat="1" applyFont="1" applyBorder="1" applyAlignment="1">
      <alignment horizontal="right" wrapText="1"/>
    </xf>
    <xf numFmtId="0" fontId="16" fillId="0" borderId="80" xfId="0" applyFont="1" applyBorder="1" applyAlignment="1">
      <alignment horizontal="center"/>
    </xf>
    <xf numFmtId="0" fontId="16" fillId="0" borderId="79" xfId="0" applyFont="1" applyBorder="1" applyAlignment="1">
      <alignment horizontal="center" wrapText="1"/>
    </xf>
    <xf numFmtId="0" fontId="16" fillId="0" borderId="80" xfId="0" applyFont="1" applyBorder="1" applyAlignment="1">
      <alignment horizontal="center" wrapText="1"/>
    </xf>
    <xf numFmtId="167" fontId="0" fillId="0" borderId="0" xfId="2" applyFont="1"/>
    <xf numFmtId="0" fontId="32" fillId="0" borderId="149" xfId="0" applyFont="1" applyBorder="1" applyAlignment="1">
      <alignment wrapText="1"/>
    </xf>
    <xf numFmtId="3" fontId="32" fillId="0" borderId="182" xfId="1" applyNumberFormat="1" applyFont="1" applyFill="1" applyBorder="1"/>
    <xf numFmtId="3" fontId="32" fillId="0" borderId="141" xfId="1" applyNumberFormat="1" applyFont="1" applyFill="1" applyBorder="1"/>
    <xf numFmtId="3" fontId="32" fillId="0" borderId="181" xfId="1" applyNumberFormat="1" applyFont="1" applyFill="1" applyBorder="1"/>
    <xf numFmtId="3" fontId="32" fillId="0" borderId="183" xfId="1" applyNumberFormat="1" applyFont="1" applyFill="1" applyBorder="1"/>
    <xf numFmtId="167" fontId="12" fillId="0" borderId="141" xfId="2" applyFont="1" applyBorder="1"/>
    <xf numFmtId="167" fontId="12" fillId="0" borderId="149" xfId="2" applyFont="1" applyBorder="1"/>
    <xf numFmtId="0" fontId="0" fillId="0" borderId="181" xfId="0" applyFont="1" applyBorder="1"/>
    <xf numFmtId="168" fontId="0" fillId="0" borderId="148" xfId="0" applyNumberFormat="1" applyFont="1" applyBorder="1" applyAlignment="1">
      <alignment horizontal="center"/>
    </xf>
    <xf numFmtId="168" fontId="0" fillId="0" borderId="181" xfId="0" applyNumberFormat="1" applyFont="1" applyBorder="1" applyAlignment="1">
      <alignment horizontal="center"/>
    </xf>
    <xf numFmtId="168" fontId="0" fillId="0" borderId="149" xfId="0" applyNumberFormat="1" applyFont="1" applyBorder="1" applyAlignment="1">
      <alignment horizontal="center"/>
    </xf>
    <xf numFmtId="0" fontId="28" fillId="0" borderId="160" xfId="0" applyFont="1" applyBorder="1" applyAlignment="1">
      <alignment wrapText="1"/>
    </xf>
    <xf numFmtId="0" fontId="28" fillId="0" borderId="130" xfId="0" applyFont="1" applyBorder="1" applyAlignment="1">
      <alignment wrapText="1"/>
    </xf>
    <xf numFmtId="0" fontId="0" fillId="0" borderId="141" xfId="0" applyFont="1" applyBorder="1" applyAlignment="1">
      <alignment wrapText="1"/>
    </xf>
    <xf numFmtId="1" fontId="0" fillId="0" borderId="141" xfId="0" applyNumberFormat="1" applyFont="1" applyBorder="1" applyAlignment="1">
      <alignment horizontal="right"/>
    </xf>
    <xf numFmtId="3" fontId="0" fillId="0" borderId="0" xfId="0" applyNumberFormat="1" applyFont="1" applyBorder="1"/>
    <xf numFmtId="0" fontId="32" fillId="0" borderId="222" xfId="0" applyFont="1" applyBorder="1"/>
    <xf numFmtId="169" fontId="32" fillId="0" borderId="222" xfId="1" applyNumberFormat="1" applyFont="1" applyBorder="1" applyAlignment="1">
      <alignment horizontal="center"/>
    </xf>
    <xf numFmtId="1" fontId="32" fillId="0" borderId="222" xfId="0" applyNumberFormat="1" applyFont="1" applyBorder="1" applyAlignment="1">
      <alignment horizontal="center"/>
    </xf>
    <xf numFmtId="1" fontId="32" fillId="0" borderId="211" xfId="0" applyNumberFormat="1" applyFont="1" applyBorder="1" applyAlignment="1">
      <alignment horizontal="center"/>
    </xf>
    <xf numFmtId="1" fontId="32" fillId="0" borderId="51" xfId="0" applyNumberFormat="1" applyFont="1" applyBorder="1" applyAlignment="1">
      <alignment horizontal="center"/>
    </xf>
    <xf numFmtId="1" fontId="32" fillId="0" borderId="54" xfId="0" applyNumberFormat="1" applyFont="1" applyBorder="1" applyAlignment="1">
      <alignment horizontal="center"/>
    </xf>
    <xf numFmtId="1" fontId="32" fillId="0" borderId="56" xfId="0" applyNumberFormat="1" applyFont="1" applyBorder="1" applyAlignment="1">
      <alignment horizontal="center"/>
    </xf>
    <xf numFmtId="0" fontId="0" fillId="0" borderId="50" xfId="0" applyFont="1" applyBorder="1"/>
    <xf numFmtId="0" fontId="13" fillId="0" borderId="52" xfId="0" applyFont="1" applyBorder="1"/>
    <xf numFmtId="166" fontId="13" fillId="0" borderId="53" xfId="2" applyNumberFormat="1" applyFont="1" applyBorder="1"/>
    <xf numFmtId="166" fontId="10" fillId="0" borderId="55" xfId="2" applyNumberFormat="1" applyFont="1" applyBorder="1"/>
    <xf numFmtId="166" fontId="10" fillId="0" borderId="58" xfId="2" applyNumberFormat="1" applyFont="1" applyBorder="1"/>
    <xf numFmtId="0" fontId="0" fillId="0" borderId="57" xfId="0" applyFont="1" applyBorder="1"/>
    <xf numFmtId="0" fontId="0" fillId="0" borderId="221" xfId="0" applyFont="1" applyBorder="1" applyAlignment="1">
      <alignment horizontal="center"/>
    </xf>
    <xf numFmtId="0" fontId="0" fillId="0" borderId="227" xfId="0" applyFont="1" applyBorder="1"/>
    <xf numFmtId="0" fontId="22" fillId="0" borderId="79" xfId="0" applyFont="1" applyBorder="1" applyAlignment="1">
      <alignment vertical="top" wrapText="1"/>
    </xf>
    <xf numFmtId="0" fontId="22" fillId="0" borderId="160" xfId="0" applyFont="1" applyBorder="1" applyAlignment="1">
      <alignment vertical="top" wrapText="1"/>
    </xf>
    <xf numFmtId="0" fontId="22" fillId="0" borderId="130" xfId="0" applyFont="1" applyBorder="1" applyAlignment="1" applyProtection="1">
      <alignment vertical="top" wrapText="1"/>
      <protection locked="0"/>
    </xf>
    <xf numFmtId="3" fontId="20" fillId="0" borderId="144" xfId="0" applyNumberFormat="1" applyFont="1" applyBorder="1" applyAlignment="1">
      <alignment horizontal="right"/>
    </xf>
    <xf numFmtId="3" fontId="20" fillId="0" borderId="145" xfId="0" applyNumberFormat="1" applyFont="1" applyBorder="1" applyAlignment="1">
      <alignment horizontal="right"/>
    </xf>
    <xf numFmtId="3" fontId="20" fillId="0" borderId="146" xfId="0" applyNumberFormat="1" applyFont="1" applyBorder="1" applyAlignment="1">
      <alignment horizontal="right"/>
    </xf>
    <xf numFmtId="0" fontId="16" fillId="0" borderId="0" xfId="0" applyFont="1" applyBorder="1" applyAlignment="1">
      <alignment wrapText="1"/>
    </xf>
    <xf numFmtId="1" fontId="13" fillId="0" borderId="0" xfId="0" applyNumberFormat="1" applyFont="1" applyBorder="1"/>
    <xf numFmtId="0" fontId="12" fillId="0" borderId="194" xfId="0" applyFont="1" applyBorder="1" applyAlignment="1">
      <alignment wrapText="1"/>
    </xf>
    <xf numFmtId="0" fontId="12" fillId="0" borderId="154" xfId="0" applyFont="1" applyBorder="1" applyAlignment="1">
      <alignment wrapText="1"/>
    </xf>
    <xf numFmtId="0" fontId="12" fillId="0" borderId="155" xfId="0" applyFont="1" applyBorder="1" applyAlignment="1">
      <alignment wrapText="1"/>
    </xf>
    <xf numFmtId="0" fontId="13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/>
    <xf numFmtId="3" fontId="12" fillId="0" borderId="63" xfId="0" applyNumberFormat="1" applyFont="1" applyBorder="1"/>
    <xf numFmtId="3" fontId="12" fillId="0" borderId="64" xfId="0" applyNumberFormat="1" applyFont="1" applyBorder="1"/>
    <xf numFmtId="3" fontId="12" fillId="0" borderId="65" xfId="0" applyNumberFormat="1" applyFont="1" applyBorder="1"/>
    <xf numFmtId="3" fontId="12" fillId="0" borderId="85" xfId="0" applyNumberFormat="1" applyFont="1" applyBorder="1"/>
    <xf numFmtId="3" fontId="12" fillId="0" borderId="92" xfId="0" applyNumberFormat="1" applyFont="1" applyBorder="1"/>
    <xf numFmtId="3" fontId="12" fillId="0" borderId="87" xfId="0" applyNumberFormat="1" applyFont="1" applyBorder="1"/>
    <xf numFmtId="3" fontId="12" fillId="0" borderId="95" xfId="0" applyNumberFormat="1" applyFont="1" applyBorder="1"/>
    <xf numFmtId="1" fontId="12" fillId="0" borderId="76" xfId="0" applyNumberFormat="1" applyFont="1" applyBorder="1"/>
    <xf numFmtId="1" fontId="12" fillId="0" borderId="153" xfId="0" applyNumberFormat="1" applyFont="1" applyBorder="1"/>
    <xf numFmtId="0" fontId="13" fillId="0" borderId="51" xfId="0" applyFont="1" applyBorder="1"/>
    <xf numFmtId="168" fontId="13" fillId="0" borderId="53" xfId="0" applyNumberFormat="1" applyFont="1" applyBorder="1"/>
    <xf numFmtId="3" fontId="20" fillId="4" borderId="50" xfId="0" applyNumberFormat="1" applyFont="1" applyFill="1" applyBorder="1" applyAlignment="1">
      <alignment horizontal="right"/>
    </xf>
    <xf numFmtId="3" fontId="35" fillId="0" borderId="0" xfId="0" applyNumberFormat="1" applyFont="1" applyFill="1" applyBorder="1"/>
    <xf numFmtId="3" fontId="35" fillId="0" borderId="214" xfId="0" applyNumberFormat="1" applyFont="1" applyBorder="1"/>
    <xf numFmtId="3" fontId="35" fillId="0" borderId="16" xfId="0" applyNumberFormat="1" applyFont="1" applyBorder="1"/>
    <xf numFmtId="3" fontId="17" fillId="0" borderId="148" xfId="0" applyNumberFormat="1" applyFont="1" applyBorder="1"/>
    <xf numFmtId="3" fontId="35" fillId="0" borderId="50" xfId="0" applyNumberFormat="1" applyFont="1" applyBorder="1"/>
    <xf numFmtId="3" fontId="35" fillId="0" borderId="51" xfId="0" applyNumberFormat="1" applyFont="1" applyBorder="1"/>
    <xf numFmtId="3" fontId="35" fillId="0" borderId="52" xfId="0" applyNumberFormat="1" applyFont="1" applyBorder="1"/>
    <xf numFmtId="3" fontId="35" fillId="0" borderId="53" xfId="0" applyNumberFormat="1" applyFont="1" applyBorder="1"/>
    <xf numFmtId="3" fontId="35" fillId="0" borderId="54" xfId="0" applyNumberFormat="1" applyFont="1" applyBorder="1"/>
    <xf numFmtId="3" fontId="35" fillId="0" borderId="55" xfId="0" applyNumberFormat="1" applyFont="1" applyBorder="1"/>
    <xf numFmtId="3" fontId="35" fillId="0" borderId="56" xfId="0" applyNumberFormat="1" applyFont="1" applyBorder="1"/>
    <xf numFmtId="3" fontId="35" fillId="0" borderId="57" xfId="0" applyNumberFormat="1" applyFont="1" applyBorder="1"/>
    <xf numFmtId="3" fontId="35" fillId="0" borderId="58" xfId="0" applyNumberFormat="1" applyFont="1" applyBorder="1"/>
    <xf numFmtId="0" fontId="32" fillId="0" borderId="0" xfId="0" applyFont="1" applyBorder="1" applyAlignment="1">
      <alignment vertical="top" wrapText="1"/>
    </xf>
    <xf numFmtId="3" fontId="26" fillId="0" borderId="0" xfId="0" applyNumberFormat="1" applyFont="1" applyBorder="1"/>
    <xf numFmtId="0" fontId="61" fillId="0" borderId="0" xfId="0" applyFont="1" applyBorder="1" applyAlignment="1">
      <alignment horizontal="left" vertical="top"/>
    </xf>
    <xf numFmtId="0" fontId="32" fillId="0" borderId="194" xfId="0" applyFont="1" applyFill="1" applyBorder="1" applyAlignment="1">
      <alignment horizontal="center"/>
    </xf>
    <xf numFmtId="0" fontId="32" fillId="0" borderId="175" xfId="0" applyFont="1" applyFill="1" applyBorder="1" applyAlignment="1">
      <alignment horizontal="center"/>
    </xf>
    <xf numFmtId="168" fontId="25" fillId="0" borderId="53" xfId="0" applyNumberFormat="1" applyFont="1" applyBorder="1" applyAlignment="1">
      <alignment horizontal="center"/>
    </xf>
    <xf numFmtId="1" fontId="0" fillId="0" borderId="0" xfId="0" applyNumberFormat="1" applyFont="1"/>
    <xf numFmtId="3" fontId="20" fillId="0" borderId="50" xfId="0" applyNumberFormat="1" applyFont="1" applyFill="1" applyBorder="1" applyAlignment="1">
      <alignment horizontal="right"/>
    </xf>
    <xf numFmtId="1" fontId="16" fillId="0" borderId="148" xfId="1" applyNumberFormat="1" applyFont="1" applyBorder="1"/>
    <xf numFmtId="1" fontId="16" fillId="0" borderId="141" xfId="1" applyNumberFormat="1" applyFont="1" applyBorder="1"/>
    <xf numFmtId="1" fontId="16" fillId="0" borderId="149" xfId="1" applyNumberFormat="1" applyFont="1" applyBorder="1"/>
    <xf numFmtId="1" fontId="12" fillId="0" borderId="50" xfId="1" applyNumberFormat="1" applyFont="1" applyFill="1" applyBorder="1"/>
    <xf numFmtId="1" fontId="12" fillId="0" borderId="54" xfId="1" applyNumberFormat="1" applyFont="1" applyFill="1" applyBorder="1"/>
    <xf numFmtId="1" fontId="12" fillId="0" borderId="55" xfId="1" applyNumberFormat="1" applyFont="1" applyFill="1" applyBorder="1"/>
    <xf numFmtId="1" fontId="12" fillId="0" borderId="73" xfId="1" applyNumberFormat="1" applyFont="1" applyBorder="1"/>
    <xf numFmtId="1" fontId="12" fillId="0" borderId="181" xfId="1" applyNumberFormat="1" applyFont="1" applyBorder="1"/>
    <xf numFmtId="1" fontId="12" fillId="0" borderId="196" xfId="1" applyNumberFormat="1" applyFont="1" applyBorder="1"/>
    <xf numFmtId="168" fontId="12" fillId="0" borderId="144" xfId="1" applyNumberFormat="1" applyFont="1" applyBorder="1"/>
    <xf numFmtId="1" fontId="12" fillId="0" borderId="145" xfId="1" applyNumberFormat="1" applyFont="1" applyBorder="1"/>
    <xf numFmtId="1" fontId="12" fillId="0" borderId="146" xfId="1" applyNumberFormat="1" applyFont="1" applyBorder="1"/>
    <xf numFmtId="167" fontId="16" fillId="0" borderId="62" xfId="2" applyFont="1" applyBorder="1"/>
    <xf numFmtId="167" fontId="12" fillId="0" borderId="76" xfId="2" applyFont="1" applyBorder="1"/>
    <xf numFmtId="1" fontId="24" fillId="0" borderId="60" xfId="59" applyNumberFormat="1" applyFont="1" applyBorder="1" applyAlignment="1">
      <alignment vertical="center"/>
    </xf>
    <xf numFmtId="1" fontId="24" fillId="26" borderId="61" xfId="7" applyNumberFormat="1" applyFont="1" applyFill="1" applyBorder="1" applyAlignment="1">
      <alignment horizontal="right" vertical="center"/>
    </xf>
    <xf numFmtId="1" fontId="24" fillId="0" borderId="61" xfId="7" applyNumberFormat="1" applyFont="1" applyBorder="1" applyAlignment="1">
      <alignment horizontal="right" vertical="center"/>
    </xf>
    <xf numFmtId="0" fontId="24" fillId="0" borderId="62" xfId="59" applyFont="1" applyBorder="1" applyAlignment="1">
      <alignment vertical="center"/>
    </xf>
    <xf numFmtId="3" fontId="24" fillId="26" borderId="61" xfId="13" applyNumberFormat="1" applyFont="1" applyFill="1" applyBorder="1" applyAlignment="1">
      <alignment horizontal="right" vertical="center"/>
    </xf>
    <xf numFmtId="3" fontId="24" fillId="0" borderId="61" xfId="13" applyNumberFormat="1" applyFont="1" applyBorder="1" applyAlignment="1">
      <alignment horizontal="right" vertical="center"/>
    </xf>
    <xf numFmtId="0" fontId="24" fillId="0" borderId="0" xfId="471" applyFont="1"/>
    <xf numFmtId="3" fontId="24" fillId="26" borderId="0" xfId="13" applyNumberFormat="1" applyFont="1" applyFill="1" applyBorder="1" applyAlignment="1"/>
    <xf numFmtId="3" fontId="23" fillId="0" borderId="0" xfId="13" applyNumberFormat="1" applyFont="1" applyBorder="1" applyAlignment="1">
      <alignment horizontal="right"/>
    </xf>
    <xf numFmtId="3" fontId="23" fillId="6" borderId="0" xfId="13" applyNumberFormat="1" applyFont="1" applyFill="1" applyBorder="1" applyAlignment="1">
      <alignment horizontal="right"/>
    </xf>
    <xf numFmtId="0" fontId="24" fillId="0" borderId="62" xfId="0" applyFont="1" applyBorder="1"/>
    <xf numFmtId="0" fontId="24" fillId="0" borderId="62" xfId="471" applyFont="1" applyBorder="1"/>
    <xf numFmtId="3" fontId="24" fillId="26" borderId="62" xfId="13" applyNumberFormat="1" applyFont="1" applyFill="1" applyBorder="1" applyAlignment="1"/>
    <xf numFmtId="3" fontId="23" fillId="0" borderId="62" xfId="13" applyNumberFormat="1" applyFont="1" applyBorder="1" applyAlignment="1">
      <alignment horizontal="right"/>
    </xf>
    <xf numFmtId="3" fontId="29" fillId="0" borderId="62" xfId="13" applyNumberFormat="1" applyFont="1" applyBorder="1" applyAlignment="1">
      <alignment horizontal="right"/>
    </xf>
    <xf numFmtId="0" fontId="58" fillId="0" borderId="0" xfId="0" applyFont="1"/>
    <xf numFmtId="0" fontId="62" fillId="0" borderId="0" xfId="0" applyFont="1"/>
    <xf numFmtId="3" fontId="23" fillId="0" borderId="0" xfId="13" applyNumberFormat="1" applyFont="1" applyFill="1" applyBorder="1" applyAlignment="1">
      <alignment horizontal="right"/>
    </xf>
    <xf numFmtId="0" fontId="25" fillId="0" borderId="61" xfId="0" applyFont="1" applyBorder="1" applyAlignment="1">
      <alignment wrapText="1"/>
    </xf>
    <xf numFmtId="3" fontId="25" fillId="0" borderId="61" xfId="0" applyNumberFormat="1" applyFont="1" applyBorder="1"/>
    <xf numFmtId="3" fontId="23" fillId="0" borderId="61" xfId="13" applyNumberFormat="1" applyFont="1" applyFill="1" applyBorder="1" applyAlignment="1">
      <alignment horizontal="right"/>
    </xf>
    <xf numFmtId="3" fontId="25" fillId="0" borderId="50" xfId="0" applyNumberFormat="1" applyFont="1" applyBorder="1"/>
    <xf numFmtId="1" fontId="24" fillId="0" borderId="50" xfId="7" applyNumberFormat="1" applyFont="1" applyBorder="1" applyAlignment="1">
      <alignment horizontal="right" vertical="center"/>
    </xf>
    <xf numFmtId="3" fontId="22" fillId="0" borderId="50" xfId="0" applyNumberFormat="1" applyFont="1" applyBorder="1"/>
    <xf numFmtId="3" fontId="22" fillId="6" borderId="50" xfId="0" applyNumberFormat="1" applyFont="1" applyFill="1" applyBorder="1"/>
    <xf numFmtId="3" fontId="59" fillId="0" borderId="51" xfId="0" applyNumberFormat="1" applyFont="1" applyBorder="1"/>
    <xf numFmtId="3" fontId="59" fillId="0" borderId="52" xfId="0" applyNumberFormat="1" applyFont="1" applyBorder="1"/>
    <xf numFmtId="3" fontId="59" fillId="0" borderId="53" xfId="0" applyNumberFormat="1" applyFont="1" applyBorder="1"/>
    <xf numFmtId="3" fontId="59" fillId="0" borderId="136" xfId="0" applyNumberFormat="1" applyFont="1" applyBorder="1"/>
    <xf numFmtId="3" fontId="59" fillId="0" borderId="142" xfId="0" applyNumberFormat="1" applyFont="1" applyBorder="1"/>
    <xf numFmtId="166" fontId="59" fillId="0" borderId="51" xfId="2" applyNumberFormat="1" applyFont="1" applyFill="1" applyBorder="1"/>
    <xf numFmtId="166" fontId="59" fillId="0" borderId="52" xfId="2" applyNumberFormat="1" applyFont="1" applyFill="1" applyBorder="1"/>
    <xf numFmtId="166" fontId="59" fillId="0" borderId="53" xfId="2" applyNumberFormat="1" applyFont="1" applyFill="1" applyBorder="1"/>
    <xf numFmtId="3" fontId="59" fillId="0" borderId="54" xfId="0" applyNumberFormat="1" applyFont="1" applyBorder="1"/>
    <xf numFmtId="3" fontId="59" fillId="0" borderId="50" xfId="0" applyNumberFormat="1" applyFont="1" applyBorder="1"/>
    <xf numFmtId="3" fontId="59" fillId="0" borderId="55" xfId="0" applyNumberFormat="1" applyFont="1" applyBorder="1"/>
    <xf numFmtId="3" fontId="59" fillId="0" borderId="137" xfId="0" applyNumberFormat="1" applyFont="1" applyBorder="1"/>
    <xf numFmtId="3" fontId="59" fillId="0" borderId="61" xfId="0" applyNumberFormat="1" applyFont="1" applyBorder="1"/>
    <xf numFmtId="166" fontId="59" fillId="0" borderId="54" xfId="2" applyNumberFormat="1" applyFont="1" applyFill="1" applyBorder="1"/>
    <xf numFmtId="166" fontId="59" fillId="0" borderId="50" xfId="2" applyNumberFormat="1" applyFont="1" applyFill="1" applyBorder="1"/>
    <xf numFmtId="166" fontId="59" fillId="0" borderId="55" xfId="2" applyNumberFormat="1" applyFont="1" applyFill="1" applyBorder="1"/>
    <xf numFmtId="3" fontId="59" fillId="0" borderId="56" xfId="0" applyNumberFormat="1" applyFont="1" applyBorder="1"/>
    <xf numFmtId="3" fontId="59" fillId="0" borderId="57" xfId="0" applyNumberFormat="1" applyFont="1" applyBorder="1"/>
    <xf numFmtId="3" fontId="59" fillId="0" borderId="58" xfId="0" applyNumberFormat="1" applyFont="1" applyBorder="1"/>
    <xf numFmtId="3" fontId="59" fillId="0" borderId="184" xfId="0" applyNumberFormat="1" applyFont="1" applyBorder="1"/>
    <xf numFmtId="3" fontId="59" fillId="0" borderId="60" xfId="0" applyNumberFormat="1" applyFont="1" applyBorder="1"/>
    <xf numFmtId="166" fontId="59" fillId="0" borderId="56" xfId="2" applyNumberFormat="1" applyFont="1" applyFill="1" applyBorder="1"/>
    <xf numFmtId="166" fontId="59" fillId="0" borderId="57" xfId="2" applyNumberFormat="1" applyFont="1" applyFill="1" applyBorder="1"/>
    <xf numFmtId="166" fontId="59" fillId="0" borderId="58" xfId="2" applyNumberFormat="1" applyFont="1" applyFill="1" applyBorder="1"/>
    <xf numFmtId="3" fontId="63" fillId="0" borderId="148" xfId="0" applyNumberFormat="1" applyFont="1" applyBorder="1"/>
    <xf numFmtId="3" fontId="63" fillId="0" borderId="141" xfId="0" applyNumberFormat="1" applyFont="1" applyBorder="1"/>
    <xf numFmtId="3" fontId="63" fillId="0" borderId="181" xfId="0" applyNumberFormat="1" applyFont="1" applyBorder="1"/>
    <xf numFmtId="3" fontId="63" fillId="0" borderId="51" xfId="0" applyNumberFormat="1" applyFont="1" applyBorder="1"/>
    <xf numFmtId="3" fontId="63" fillId="0" borderId="73" xfId="0" applyNumberFormat="1" applyFont="1" applyBorder="1"/>
    <xf numFmtId="166" fontId="63" fillId="0" borderId="148" xfId="2" applyNumberFormat="1" applyFont="1" applyFill="1" applyBorder="1"/>
    <xf numFmtId="166" fontId="63" fillId="0" borderId="141" xfId="2" applyNumberFormat="1" applyFont="1" applyFill="1" applyBorder="1"/>
    <xf numFmtId="166" fontId="63" fillId="0" borderId="149" xfId="2" applyNumberFormat="1" applyFont="1" applyFill="1" applyBorder="1"/>
    <xf numFmtId="168" fontId="13" fillId="0" borderId="148" xfId="0" applyNumberFormat="1" applyFont="1" applyBorder="1" applyAlignment="1">
      <alignment horizontal="center"/>
    </xf>
    <xf numFmtId="168" fontId="22" fillId="0" borderId="181" xfId="0" applyNumberFormat="1" applyFont="1" applyBorder="1" applyAlignment="1">
      <alignment horizontal="center"/>
    </xf>
    <xf numFmtId="168" fontId="22" fillId="0" borderId="149" xfId="0" applyNumberFormat="1" applyFont="1" applyBorder="1" applyAlignment="1">
      <alignment horizontal="center"/>
    </xf>
    <xf numFmtId="168" fontId="25" fillId="0" borderId="50" xfId="0" applyNumberFormat="1" applyFont="1" applyBorder="1" applyAlignment="1">
      <alignment horizontal="center"/>
    </xf>
    <xf numFmtId="168" fontId="60" fillId="0" borderId="50" xfId="0" applyNumberFormat="1" applyFont="1" applyBorder="1" applyAlignment="1">
      <alignment horizontal="center"/>
    </xf>
    <xf numFmtId="168" fontId="25" fillId="0" borderId="51" xfId="0" applyNumberFormat="1" applyFont="1" applyBorder="1" applyAlignment="1">
      <alignment horizontal="center"/>
    </xf>
    <xf numFmtId="168" fontId="25" fillId="0" borderId="52" xfId="0" applyNumberFormat="1" applyFont="1" applyBorder="1" applyAlignment="1">
      <alignment horizontal="center"/>
    </xf>
    <xf numFmtId="168" fontId="25" fillId="0" borderId="54" xfId="0" applyNumberFormat="1" applyFont="1" applyBorder="1" applyAlignment="1">
      <alignment horizontal="center"/>
    </xf>
    <xf numFmtId="168" fontId="25" fillId="0" borderId="55" xfId="0" applyNumberFormat="1" applyFont="1" applyBorder="1" applyAlignment="1">
      <alignment horizontal="center"/>
    </xf>
    <xf numFmtId="168" fontId="60" fillId="0" borderId="54" xfId="0" applyNumberFormat="1" applyFont="1" applyBorder="1" applyAlignment="1">
      <alignment horizontal="center"/>
    </xf>
    <xf numFmtId="168" fontId="60" fillId="0" borderId="56" xfId="0" applyNumberFormat="1" applyFont="1" applyBorder="1" applyAlignment="1">
      <alignment horizontal="center"/>
    </xf>
    <xf numFmtId="168" fontId="25" fillId="0" borderId="57" xfId="0" applyNumberFormat="1" applyFont="1" applyBorder="1" applyAlignment="1">
      <alignment horizontal="center"/>
    </xf>
    <xf numFmtId="168" fontId="60" fillId="0" borderId="57" xfId="0" applyNumberFormat="1" applyFont="1" applyBorder="1" applyAlignment="1">
      <alignment horizontal="center"/>
    </xf>
    <xf numFmtId="168" fontId="25" fillId="0" borderId="58" xfId="0" applyNumberFormat="1" applyFont="1" applyBorder="1" applyAlignment="1">
      <alignment horizontal="center"/>
    </xf>
    <xf numFmtId="169" fontId="59" fillId="0" borderId="52" xfId="1" applyNumberFormat="1" applyFont="1" applyBorder="1"/>
    <xf numFmtId="169" fontId="59" fillId="0" borderId="50" xfId="1" applyNumberFormat="1" applyFont="1" applyBorder="1"/>
    <xf numFmtId="169" fontId="59" fillId="0" borderId="57" xfId="1" applyNumberFormat="1" applyFont="1" applyBorder="1"/>
    <xf numFmtId="3" fontId="63" fillId="0" borderId="52" xfId="1" applyNumberFormat="1" applyFont="1" applyBorder="1"/>
    <xf numFmtId="3" fontId="59" fillId="0" borderId="53" xfId="1" applyNumberFormat="1" applyFont="1" applyBorder="1"/>
    <xf numFmtId="3" fontId="59" fillId="0" borderId="149" xfId="1" applyNumberFormat="1" applyFont="1" applyBorder="1"/>
    <xf numFmtId="3" fontId="59" fillId="0" borderId="161" xfId="1" applyNumberFormat="1" applyFont="1" applyBorder="1"/>
    <xf numFmtId="3" fontId="63" fillId="0" borderId="53" xfId="1" applyNumberFormat="1" applyFont="1" applyBorder="1"/>
    <xf numFmtId="169" fontId="59" fillId="0" borderId="51" xfId="1" applyNumberFormat="1" applyFont="1" applyFill="1" applyBorder="1"/>
    <xf numFmtId="169" fontId="59" fillId="0" borderId="148" xfId="1" applyNumberFormat="1" applyFont="1" applyFill="1" applyBorder="1"/>
    <xf numFmtId="169" fontId="59" fillId="0" borderId="167" xfId="1" applyNumberFormat="1" applyFont="1" applyFill="1" applyBorder="1"/>
    <xf numFmtId="169" fontId="63" fillId="0" borderId="52" xfId="1" applyNumberFormat="1" applyFont="1" applyBorder="1"/>
    <xf numFmtId="168" fontId="16" fillId="0" borderId="63" xfId="0" applyNumberFormat="1" applyFont="1" applyBorder="1" applyAlignment="1">
      <alignment horizontal="center"/>
    </xf>
    <xf numFmtId="168" fontId="12" fillId="0" borderId="85" xfId="0" applyNumberFormat="1" applyFont="1" applyBorder="1" applyAlignment="1">
      <alignment horizontal="center"/>
    </xf>
    <xf numFmtId="0" fontId="13" fillId="0" borderId="79" xfId="0" applyFont="1" applyBorder="1" applyAlignment="1">
      <alignment horizontal="center"/>
    </xf>
    <xf numFmtId="0" fontId="13" fillId="0" borderId="80" xfId="0" applyFont="1" applyBorder="1" applyAlignment="1">
      <alignment horizontal="center"/>
    </xf>
    <xf numFmtId="0" fontId="13" fillId="0" borderId="81" xfId="0" applyFont="1" applyBorder="1" applyAlignment="1">
      <alignment horizontal="center"/>
    </xf>
    <xf numFmtId="0" fontId="53" fillId="0" borderId="0" xfId="439" applyFont="1" applyAlignment="1">
      <alignment horizontal="left" vertical="top"/>
    </xf>
    <xf numFmtId="0" fontId="24" fillId="0" borderId="3" xfId="0" applyFont="1" applyBorder="1" applyAlignment="1">
      <alignment horizontal="center"/>
    </xf>
    <xf numFmtId="0" fontId="16" fillId="0" borderId="98" xfId="0" applyFont="1" applyBorder="1" applyAlignment="1">
      <alignment horizontal="center"/>
    </xf>
    <xf numFmtId="0" fontId="16" fillId="0" borderId="112" xfId="0" applyFont="1" applyBorder="1" applyAlignment="1">
      <alignment horizontal="center"/>
    </xf>
    <xf numFmtId="0" fontId="24" fillId="0" borderId="188" xfId="0" applyFont="1" applyBorder="1" applyAlignment="1">
      <alignment horizontal="center" wrapText="1"/>
    </xf>
    <xf numFmtId="0" fontId="24" fillId="0" borderId="189" xfId="0" applyFont="1" applyBorder="1" applyAlignment="1">
      <alignment horizontal="center" wrapText="1"/>
    </xf>
    <xf numFmtId="0" fontId="24" fillId="0" borderId="190" xfId="0" applyFont="1" applyBorder="1" applyAlignment="1">
      <alignment horizontal="center" wrapText="1"/>
    </xf>
    <xf numFmtId="0" fontId="24" fillId="0" borderId="79" xfId="0" applyFont="1" applyBorder="1" applyAlignment="1">
      <alignment horizontal="center"/>
    </xf>
    <xf numFmtId="0" fontId="24" fillId="0" borderId="80" xfId="0" applyFont="1" applyBorder="1" applyAlignment="1">
      <alignment horizontal="center"/>
    </xf>
    <xf numFmtId="0" fontId="24" fillId="0" borderId="81" xfId="0" applyFont="1" applyBorder="1" applyAlignment="1">
      <alignment horizontal="center"/>
    </xf>
    <xf numFmtId="0" fontId="24" fillId="0" borderId="79" xfId="0" applyFont="1" applyBorder="1" applyAlignment="1">
      <alignment horizontal="center" wrapText="1"/>
    </xf>
    <xf numFmtId="0" fontId="24" fillId="0" borderId="80" xfId="0" applyFont="1" applyBorder="1" applyAlignment="1">
      <alignment horizontal="center" wrapText="1"/>
    </xf>
    <xf numFmtId="0" fontId="24" fillId="0" borderId="81" xfId="0" applyFont="1" applyBorder="1" applyAlignment="1">
      <alignment horizontal="center" wrapText="1"/>
    </xf>
    <xf numFmtId="0" fontId="16" fillId="0" borderId="132" xfId="0" applyFont="1" applyBorder="1" applyAlignment="1">
      <alignment horizontal="center"/>
    </xf>
    <xf numFmtId="0" fontId="16" fillId="0" borderId="133" xfId="0" applyFont="1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33" fillId="0" borderId="79" xfId="0" applyFont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33" fillId="0" borderId="8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/>
    </xf>
    <xf numFmtId="0" fontId="31" fillId="0" borderId="132" xfId="0" applyFont="1" applyBorder="1" applyAlignment="1">
      <alignment horizontal="center"/>
    </xf>
    <xf numFmtId="0" fontId="31" fillId="0" borderId="128" xfId="0" applyFont="1" applyBorder="1" applyAlignment="1">
      <alignment horizontal="center"/>
    </xf>
    <xf numFmtId="0" fontId="31" fillId="0" borderId="79" xfId="0" applyFont="1" applyBorder="1" applyAlignment="1">
      <alignment horizontal="center"/>
    </xf>
    <xf numFmtId="0" fontId="31" fillId="0" borderId="81" xfId="0" applyFont="1" applyBorder="1" applyAlignment="1">
      <alignment horizontal="center"/>
    </xf>
    <xf numFmtId="0" fontId="13" fillId="0" borderId="38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6" fillId="0" borderId="98" xfId="0" applyFont="1" applyBorder="1" applyAlignment="1">
      <alignment horizontal="center" wrapText="1"/>
    </xf>
    <xf numFmtId="0" fontId="13" fillId="0" borderId="98" xfId="0" applyFont="1" applyBorder="1" applyAlignment="1">
      <alignment horizontal="center" wrapText="1"/>
    </xf>
    <xf numFmtId="0" fontId="16" fillId="0" borderId="158" xfId="0" applyFont="1" applyBorder="1" applyAlignment="1">
      <alignment horizontal="center" wrapText="1"/>
    </xf>
    <xf numFmtId="0" fontId="16" fillId="0" borderId="133" xfId="0" applyFont="1" applyBorder="1" applyAlignment="1">
      <alignment horizontal="center" wrapText="1"/>
    </xf>
    <xf numFmtId="0" fontId="16" fillId="0" borderId="233" xfId="0" applyFont="1" applyBorder="1" applyAlignment="1">
      <alignment horizontal="center" wrapText="1"/>
    </xf>
    <xf numFmtId="0" fontId="13" fillId="0" borderId="104" xfId="0" applyFont="1" applyBorder="1" applyAlignment="1">
      <alignment horizontal="center" wrapText="1"/>
    </xf>
    <xf numFmtId="0" fontId="13" fillId="0" borderId="97" xfId="0" applyFont="1" applyBorder="1" applyAlignment="1">
      <alignment horizontal="center" wrapText="1"/>
    </xf>
    <xf numFmtId="0" fontId="13" fillId="0" borderId="156" xfId="0" applyFont="1" applyBorder="1" applyAlignment="1">
      <alignment horizontal="center" wrapText="1"/>
    </xf>
    <xf numFmtId="0" fontId="13" fillId="0" borderId="125" xfId="0" applyFont="1" applyBorder="1" applyAlignment="1">
      <alignment horizontal="center" wrapText="1"/>
    </xf>
    <xf numFmtId="0" fontId="13" fillId="0" borderId="158" xfId="0" applyFont="1" applyBorder="1" applyAlignment="1">
      <alignment horizontal="center" wrapText="1"/>
    </xf>
    <xf numFmtId="0" fontId="13" fillId="0" borderId="133" xfId="0" applyFont="1" applyBorder="1" applyAlignment="1">
      <alignment horizontal="center" wrapText="1"/>
    </xf>
    <xf numFmtId="0" fontId="13" fillId="0" borderId="233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9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53" fillId="0" borderId="0" xfId="0" applyFont="1" applyAlignment="1">
      <alignment horizontal="left" vertical="top"/>
    </xf>
    <xf numFmtId="0" fontId="16" fillId="0" borderId="179" xfId="0" applyFont="1" applyBorder="1" applyAlignment="1">
      <alignment horizontal="center" wrapText="1"/>
    </xf>
    <xf numFmtId="0" fontId="16" fillId="0" borderId="153" xfId="0" applyFont="1" applyBorder="1" applyAlignment="1">
      <alignment horizontal="center" wrapText="1"/>
    </xf>
    <xf numFmtId="0" fontId="16" fillId="0" borderId="192" xfId="0" applyFont="1" applyBorder="1" applyAlignment="1">
      <alignment horizontal="center"/>
    </xf>
    <xf numFmtId="0" fontId="16" fillId="0" borderId="80" xfId="0" applyFont="1" applyBorder="1" applyAlignment="1">
      <alignment horizontal="center"/>
    </xf>
    <xf numFmtId="0" fontId="16" fillId="0" borderId="193" xfId="0" applyFont="1" applyBorder="1" applyAlignment="1">
      <alignment horizontal="center"/>
    </xf>
    <xf numFmtId="0" fontId="16" fillId="0" borderId="81" xfId="0" applyFont="1" applyBorder="1" applyAlignment="1">
      <alignment horizontal="center"/>
    </xf>
    <xf numFmtId="0" fontId="16" fillId="0" borderId="188" xfId="0" applyFont="1" applyBorder="1" applyAlignment="1">
      <alignment horizontal="center"/>
    </xf>
    <xf numFmtId="0" fontId="16" fillId="0" borderId="189" xfId="0" applyFont="1" applyBorder="1" applyAlignment="1">
      <alignment horizontal="center"/>
    </xf>
    <xf numFmtId="0" fontId="16" fillId="0" borderId="223" xfId="0" applyFont="1" applyBorder="1" applyAlignment="1">
      <alignment horizontal="center"/>
    </xf>
    <xf numFmtId="0" fontId="16" fillId="0" borderId="79" xfId="0" applyFont="1" applyBorder="1" applyAlignment="1">
      <alignment horizontal="center" wrapText="1"/>
    </xf>
    <xf numFmtId="0" fontId="16" fillId="0" borderId="80" xfId="0" applyFont="1" applyBorder="1" applyAlignment="1">
      <alignment horizontal="center" wrapText="1"/>
    </xf>
    <xf numFmtId="0" fontId="16" fillId="0" borderId="81" xfId="0" applyFont="1" applyBorder="1" applyAlignment="1">
      <alignment horizontal="center" wrapText="1"/>
    </xf>
    <xf numFmtId="0" fontId="31" fillId="0" borderId="188" xfId="0" applyFont="1" applyBorder="1" applyAlignment="1">
      <alignment horizontal="center" vertical="center" wrapText="1"/>
    </xf>
    <xf numFmtId="0" fontId="31" fillId="0" borderId="189" xfId="0" applyFont="1" applyBorder="1" applyAlignment="1">
      <alignment horizontal="center" vertical="center" wrapText="1"/>
    </xf>
    <xf numFmtId="0" fontId="31" fillId="0" borderId="190" xfId="0" applyFont="1" applyBorder="1" applyAlignment="1">
      <alignment horizontal="center" vertical="center" wrapText="1"/>
    </xf>
    <xf numFmtId="0" fontId="12" fillId="0" borderId="133" xfId="0" applyFont="1" applyBorder="1" applyAlignment="1">
      <alignment horizontal="left" vertical="top" wrapText="1"/>
    </xf>
    <xf numFmtId="0" fontId="0" fillId="0" borderId="133" xfId="0" applyBorder="1" applyAlignment="1">
      <alignment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158" xfId="0" applyFont="1" applyBorder="1" applyAlignment="1">
      <alignment horizontal="left" wrapText="1"/>
    </xf>
    <xf numFmtId="0" fontId="13" fillId="0" borderId="133" xfId="0" applyFont="1" applyBorder="1" applyAlignment="1">
      <alignment horizontal="left" wrapText="1"/>
    </xf>
    <xf numFmtId="0" fontId="13" fillId="0" borderId="79" xfId="0" applyFont="1" applyBorder="1" applyAlignment="1">
      <alignment horizontal="left" wrapText="1"/>
    </xf>
    <xf numFmtId="0" fontId="13" fillId="0" borderId="81" xfId="0" applyFont="1" applyBorder="1" applyAlignment="1">
      <alignment horizontal="left" wrapText="1"/>
    </xf>
    <xf numFmtId="0" fontId="16" fillId="0" borderId="1" xfId="0" applyFont="1" applyBorder="1" applyAlignment="1">
      <alignment horizontal="center" wrapText="1"/>
    </xf>
    <xf numFmtId="0" fontId="16" fillId="0" borderId="39" xfId="0" applyFont="1" applyBorder="1" applyAlignment="1">
      <alignment horizontal="center" wrapText="1"/>
    </xf>
    <xf numFmtId="0" fontId="16" fillId="0" borderId="212" xfId="0" applyFont="1" applyBorder="1" applyAlignment="1">
      <alignment horizontal="center" wrapText="1"/>
    </xf>
    <xf numFmtId="0" fontId="16" fillId="0" borderId="139" xfId="0" applyFont="1" applyBorder="1" applyAlignment="1">
      <alignment horizontal="center" wrapText="1"/>
    </xf>
    <xf numFmtId="0" fontId="16" fillId="0" borderId="97" xfId="0" applyFont="1" applyBorder="1" applyAlignment="1">
      <alignment horizontal="center" wrapText="1"/>
    </xf>
    <xf numFmtId="0" fontId="16" fillId="0" borderId="99" xfId="0" applyFont="1" applyBorder="1" applyAlignment="1">
      <alignment horizontal="center" wrapText="1"/>
    </xf>
    <xf numFmtId="0" fontId="31" fillId="0" borderId="1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31" fillId="0" borderId="104" xfId="0" applyFont="1" applyBorder="1" applyAlignment="1">
      <alignment horizontal="center"/>
    </xf>
    <xf numFmtId="0" fontId="31" fillId="0" borderId="97" xfId="0" applyFont="1" applyBorder="1" applyAlignment="1">
      <alignment horizontal="center"/>
    </xf>
    <xf numFmtId="0" fontId="31" fillId="0" borderId="156" xfId="0" applyFont="1" applyBorder="1" applyAlignment="1">
      <alignment horizontal="center"/>
    </xf>
    <xf numFmtId="0" fontId="31" fillId="0" borderId="99" xfId="0" applyFont="1" applyBorder="1" applyAlignment="1">
      <alignment horizontal="center"/>
    </xf>
    <xf numFmtId="0" fontId="31" fillId="0" borderId="192" xfId="0" applyFont="1" applyBorder="1" applyAlignment="1">
      <alignment horizontal="center"/>
    </xf>
    <xf numFmtId="0" fontId="31" fillId="0" borderId="80" xfId="0" applyFont="1" applyBorder="1" applyAlignment="1">
      <alignment horizontal="center"/>
    </xf>
    <xf numFmtId="0" fontId="16" fillId="0" borderId="218" xfId="0" applyFont="1" applyBorder="1" applyAlignment="1">
      <alignment horizontal="center"/>
    </xf>
    <xf numFmtId="0" fontId="16" fillId="0" borderId="17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2" fillId="0" borderId="133" xfId="0" applyFont="1" applyBorder="1" applyAlignment="1">
      <alignment horizontal="left" wrapText="1"/>
    </xf>
    <xf numFmtId="0" fontId="16" fillId="0" borderId="1" xfId="0" applyFont="1" applyBorder="1" applyAlignment="1">
      <alignment horizontal="center"/>
    </xf>
  </cellXfs>
  <cellStyles count="472">
    <cellStyle name="20 % - uthevingsfarge 1" xfId="440" xr:uid="{D130AEA2-D964-4D74-AF55-9D0AC66E395F}"/>
    <cellStyle name="20 % - uthevingsfarge 1_3-8-C Ernæringskartlegging" xfId="459" xr:uid="{44222EA3-2EE6-41B7-B16D-1A490416634D}"/>
    <cellStyle name="20 % - uthevingsfarge 2" xfId="441" xr:uid="{283125A9-F6B4-4A61-82FC-4C838CB196A9}"/>
    <cellStyle name="20 % - uthevingsfarge 2_3-8-C Ernæringskartlegging" xfId="460" xr:uid="{9B32A090-F620-4ACF-8049-7C70C16189FB}"/>
    <cellStyle name="20 % - uthevingsfarge 3" xfId="442" xr:uid="{6E6116DE-3A5E-4BD3-9D34-07743E66FD82}"/>
    <cellStyle name="20 % - uthevingsfarge 3_3-8-C Ernæringskartlegging" xfId="461" xr:uid="{D6B5D80C-1372-4E01-ACBD-297BCAC26678}"/>
    <cellStyle name="20 % - uthevingsfarge 4" xfId="443" xr:uid="{06512DAF-A899-4ECF-B837-E80BABE5BEC4}"/>
    <cellStyle name="20 % - uthevingsfarge 4_3-8-C Ernæringskartlegging" xfId="462" xr:uid="{BCABA9A0-3ECF-4F2E-8CB3-252DC387D000}"/>
    <cellStyle name="20 % - uthevingsfarge 5" xfId="444" xr:uid="{C92D8788-19D0-4401-9DAE-2FFB7E30C319}"/>
    <cellStyle name="20 % - uthevingsfarge 5_3-8-C Ernæringskartlegging" xfId="463" xr:uid="{DB9EA1A4-E04D-4128-87B1-2F121D946E08}"/>
    <cellStyle name="20 % - uthevingsfarge 6" xfId="445" xr:uid="{DBD9C37E-F4ED-4891-AACA-E34B86F451DB}"/>
    <cellStyle name="20 % - uthevingsfarge 6_3-8-C Ernæringskartlegging" xfId="464" xr:uid="{A2545CC1-41E2-4067-ABC7-6C41823C831E}"/>
    <cellStyle name="40 % - uthevingsfarge 1" xfId="446" xr:uid="{7360A3F6-6C6A-409C-9CE8-83A4F2F41F19}"/>
    <cellStyle name="40 % - uthevingsfarge 1_3-8-C Ernæringskartlegging" xfId="465" xr:uid="{58876E79-A18A-4685-89B6-1217A4FCDFC9}"/>
    <cellStyle name="40 % - uthevingsfarge 2" xfId="447" xr:uid="{59A1BD0D-25E2-4C8A-B64F-79091D4BAB72}"/>
    <cellStyle name="40 % - uthevingsfarge 2_3-8-C Ernæringskartlegging" xfId="466" xr:uid="{1B4E6089-A72B-4806-940C-70DB18FEAC72}"/>
    <cellStyle name="40 % - uthevingsfarge 3" xfId="448" xr:uid="{D23C4493-93CD-498F-AEF4-A37AFADFF46D}"/>
    <cellStyle name="40 % - uthevingsfarge 3_3-8-C Ernæringskartlegging" xfId="467" xr:uid="{002B850C-B5A7-4D98-B954-F00C5A9D23E3}"/>
    <cellStyle name="40 % - uthevingsfarge 4" xfId="449" xr:uid="{6BF13365-ED6D-4B11-9C01-9A3A13B501F8}"/>
    <cellStyle name="40 % - uthevingsfarge 4_3-8-C Ernæringskartlegging" xfId="468" xr:uid="{5B9AA8DA-96D8-44B5-81FE-93730F7FA0CD}"/>
    <cellStyle name="40 % - uthevingsfarge 5" xfId="450" xr:uid="{263135E6-9102-4649-AF64-46A8F308445B}"/>
    <cellStyle name="40 % - uthevingsfarge 5_3-8-C Ernæringskartlegging" xfId="469" xr:uid="{F8FC39E7-89DC-4AD2-A73F-BA68A6608A76}"/>
    <cellStyle name="40 % - uthevingsfarge 6" xfId="451" xr:uid="{C4D2B458-FEE1-4489-B191-A977380E49DA}"/>
    <cellStyle name="40 % - uthevingsfarge 6_3-8-C Ernæringskartlegging" xfId="470" xr:uid="{87BAFF18-CF73-4B7D-B498-FFED48C0C2DE}"/>
    <cellStyle name="60 % - uthevingsfarge 1" xfId="452" xr:uid="{07D83287-D0F4-4B9C-A893-4482D7BA3E37}"/>
    <cellStyle name="60 % - uthevingsfarge 2" xfId="453" xr:uid="{80C60986-4586-48EA-B540-CAD71AFFD69A}"/>
    <cellStyle name="60 % - uthevingsfarge 3" xfId="454" xr:uid="{7077F625-58A3-49F8-A707-338EF03063DE}"/>
    <cellStyle name="60 % - uthevingsfarge 4" xfId="455" xr:uid="{0A3F6DF8-4233-433D-BECE-B7ED0C08613E}"/>
    <cellStyle name="60 % - uthevingsfarge 5" xfId="456" xr:uid="{39BA9573-4893-457A-B944-AE186D72755F}"/>
    <cellStyle name="60 % - uthevingsfarge 6" xfId="457" xr:uid="{684407C0-C9C5-4CBA-BCE6-9A9024A55236}"/>
    <cellStyle name="cf1" xfId="3" xr:uid="{00000000-0005-0000-0000-000000000000}"/>
    <cellStyle name="Hyperkobling 2" xfId="37" xr:uid="{00000000-0005-0000-0000-000001000000}"/>
    <cellStyle name="Komma" xfId="1" builtinId="3" customBuiltin="1"/>
    <cellStyle name="Komma 2" xfId="13" xr:uid="{00000000-0005-0000-0000-000003000000}"/>
    <cellStyle name="Komma 3" xfId="18" xr:uid="{00000000-0005-0000-0000-000004000000}"/>
    <cellStyle name="Normal" xfId="0" builtinId="0" customBuiltin="1"/>
    <cellStyle name="Normal 10" xfId="44" xr:uid="{00000000-0005-0000-0000-000006000000}"/>
    <cellStyle name="Normal 10 2" xfId="58" xr:uid="{00000000-0005-0000-0000-000007000000}"/>
    <cellStyle name="Normal 10 2 2" xfId="138" xr:uid="{00000000-0005-0000-0000-000008000000}"/>
    <cellStyle name="Normal 10 3" xfId="146" xr:uid="{00000000-0005-0000-0000-000009000000}"/>
    <cellStyle name="Normal 10 3 2" xfId="179" xr:uid="{00000000-0005-0000-0000-00000A000000}"/>
    <cellStyle name="Normal 10 4" xfId="113" xr:uid="{00000000-0005-0000-0000-00000B000000}"/>
    <cellStyle name="Normal 10 4 2" xfId="208" xr:uid="{00000000-0005-0000-0000-00000C000000}"/>
    <cellStyle name="Normal 10 4 3" xfId="264" xr:uid="{00000000-0005-0000-0000-00000D000000}"/>
    <cellStyle name="Normal 10 4 4" xfId="336" xr:uid="{00000000-0005-0000-0000-00000E000000}"/>
    <cellStyle name="Normal 10 4 5" xfId="409" xr:uid="{00000000-0005-0000-0000-00000F000000}"/>
    <cellStyle name="Normal 11" xfId="9" xr:uid="{00000000-0005-0000-0000-000010000000}"/>
    <cellStyle name="Normal 11 2" xfId="107" xr:uid="{00000000-0005-0000-0000-000011000000}"/>
    <cellStyle name="Normal 11 3" xfId="298" xr:uid="{00000000-0005-0000-0000-000012000000}"/>
    <cellStyle name="Normal 11 4" xfId="375" xr:uid="{00000000-0005-0000-0000-000013000000}"/>
    <cellStyle name="Normal 12" xfId="60" xr:uid="{00000000-0005-0000-0000-000014000000}"/>
    <cellStyle name="Normal 12 2" xfId="299" xr:uid="{00000000-0005-0000-0000-000015000000}"/>
    <cellStyle name="Normal 12 3" xfId="344" xr:uid="{00000000-0005-0000-0000-000016000000}"/>
    <cellStyle name="Normal 13" xfId="82" xr:uid="{00000000-0005-0000-0000-000017000000}"/>
    <cellStyle name="Normal 14" xfId="180" xr:uid="{00000000-0005-0000-0000-000018000000}"/>
    <cellStyle name="Normal 15" xfId="236" xr:uid="{00000000-0005-0000-0000-000019000000}"/>
    <cellStyle name="Normal 16" xfId="307" xr:uid="{00000000-0005-0000-0000-00001A000000}"/>
    <cellStyle name="Normal 17" xfId="381" xr:uid="{00000000-0005-0000-0000-00001B000000}"/>
    <cellStyle name="Normal 18" xfId="438" xr:uid="{00000000-0005-0000-0000-00001C000000}"/>
    <cellStyle name="Normal 2" xfId="4" xr:uid="{00000000-0005-0000-0000-00001D000000}"/>
    <cellStyle name="Normal 2 2" xfId="38" xr:uid="{00000000-0005-0000-0000-00001E000000}"/>
    <cellStyle name="Normal 2 2 2" xfId="75" xr:uid="{00000000-0005-0000-0000-00001F000000}"/>
    <cellStyle name="Normal 2 2 2 2" xfId="120" xr:uid="{00000000-0005-0000-0000-000020000000}"/>
    <cellStyle name="Normal 2 2 2 3" xfId="296" xr:uid="{00000000-0005-0000-0000-000021000000}"/>
    <cellStyle name="Normal 2 2 2 4" xfId="380" xr:uid="{00000000-0005-0000-0000-000022000000}"/>
    <cellStyle name="Normal 2 2 3" xfId="98" xr:uid="{00000000-0005-0000-0000-000023000000}"/>
    <cellStyle name="Normal 2 2 4" xfId="195" xr:uid="{00000000-0005-0000-0000-000024000000}"/>
    <cellStyle name="Normal 2 2 5" xfId="251" xr:uid="{00000000-0005-0000-0000-000025000000}"/>
    <cellStyle name="Normal 2 2 6" xfId="323" xr:uid="{00000000-0005-0000-0000-000026000000}"/>
    <cellStyle name="Normal 2 2 7" xfId="396" xr:uid="{00000000-0005-0000-0000-000027000000}"/>
    <cellStyle name="Normal 2 3" xfId="15" xr:uid="{00000000-0005-0000-0000-000028000000}"/>
    <cellStyle name="Normal 2 3 2" xfId="119" xr:uid="{00000000-0005-0000-0000-000029000000}"/>
    <cellStyle name="Normal 2 4" xfId="128" xr:uid="{00000000-0005-0000-0000-00002A000000}"/>
    <cellStyle name="Normal 3" xfId="10" xr:uid="{00000000-0005-0000-0000-00002B000000}"/>
    <cellStyle name="Normal 3 2" xfId="19" xr:uid="{00000000-0005-0000-0000-00002C000000}"/>
    <cellStyle name="Normal 3 2 2" xfId="130" xr:uid="{00000000-0005-0000-0000-00002D000000}"/>
    <cellStyle name="Normal 3 2 3" xfId="109" xr:uid="{00000000-0005-0000-0000-00002E000000}"/>
    <cellStyle name="Normal 3 2 3 2" xfId="205" xr:uid="{00000000-0005-0000-0000-00002F000000}"/>
    <cellStyle name="Normal 3 2 3 3" xfId="261" xr:uid="{00000000-0005-0000-0000-000030000000}"/>
    <cellStyle name="Normal 3 2 3 4" xfId="333" xr:uid="{00000000-0005-0000-0000-000031000000}"/>
    <cellStyle name="Normal 3 2 3 5" xfId="406" xr:uid="{00000000-0005-0000-0000-000032000000}"/>
    <cellStyle name="Normal 3 3" xfId="52" xr:uid="{00000000-0005-0000-0000-000033000000}"/>
    <cellStyle name="Normal 3 3 2" xfId="117" xr:uid="{00000000-0005-0000-0000-000034000000}"/>
    <cellStyle name="Normal 3 3 3" xfId="378" xr:uid="{00000000-0005-0000-0000-000035000000}"/>
    <cellStyle name="Normal 3 4" xfId="127" xr:uid="{00000000-0005-0000-0000-000036000000}"/>
    <cellStyle name="Normal 3 5" xfId="139" xr:uid="{00000000-0005-0000-0000-000037000000}"/>
    <cellStyle name="Normal 3 5 2" xfId="177" xr:uid="{00000000-0005-0000-0000-000038000000}"/>
    <cellStyle name="Normal 3 6" xfId="106" xr:uid="{00000000-0005-0000-0000-000039000000}"/>
    <cellStyle name="Normal 3 6 2" xfId="203" xr:uid="{00000000-0005-0000-0000-00003A000000}"/>
    <cellStyle name="Normal 3 6 3" xfId="259" xr:uid="{00000000-0005-0000-0000-00003B000000}"/>
    <cellStyle name="Normal 3 6 4" xfId="331" xr:uid="{00000000-0005-0000-0000-00003C000000}"/>
    <cellStyle name="Normal 3 6 5" xfId="404" xr:uid="{00000000-0005-0000-0000-00003D000000}"/>
    <cellStyle name="Normal 4" xfId="20" xr:uid="{00000000-0005-0000-0000-00003E000000}"/>
    <cellStyle name="Normal 4 10" xfId="83" xr:uid="{00000000-0005-0000-0000-00003F000000}"/>
    <cellStyle name="Normal 4 11" xfId="181" xr:uid="{00000000-0005-0000-0000-000040000000}"/>
    <cellStyle name="Normal 4 12" xfId="237" xr:uid="{00000000-0005-0000-0000-000041000000}"/>
    <cellStyle name="Normal 4 13" xfId="309" xr:uid="{00000000-0005-0000-0000-000042000000}"/>
    <cellStyle name="Normal 4 14" xfId="382" xr:uid="{00000000-0005-0000-0000-000043000000}"/>
    <cellStyle name="Normal 4 2" xfId="22" xr:uid="{00000000-0005-0000-0000-000044000000}"/>
    <cellStyle name="Normal 4 2 10" xfId="239" xr:uid="{00000000-0005-0000-0000-000045000000}"/>
    <cellStyle name="Normal 4 2 11" xfId="311" xr:uid="{00000000-0005-0000-0000-000046000000}"/>
    <cellStyle name="Normal 4 2 12" xfId="384" xr:uid="{00000000-0005-0000-0000-000047000000}"/>
    <cellStyle name="Normal 4 2 2" xfId="30" xr:uid="{00000000-0005-0000-0000-000048000000}"/>
    <cellStyle name="Normal 4 2 2 2" xfId="69" xr:uid="{00000000-0005-0000-0000-000049000000}"/>
    <cellStyle name="Normal 4 2 2 2 2" xfId="165" xr:uid="{00000000-0005-0000-0000-00004A000000}"/>
    <cellStyle name="Normal 4 2 2 2 3" xfId="230" xr:uid="{00000000-0005-0000-0000-00004B000000}"/>
    <cellStyle name="Normal 4 2 2 2 4" xfId="286" xr:uid="{00000000-0005-0000-0000-00004C000000}"/>
    <cellStyle name="Normal 4 2 2 2 5" xfId="363" xr:uid="{00000000-0005-0000-0000-00004D000000}"/>
    <cellStyle name="Normal 4 2 2 2 6" xfId="431" xr:uid="{00000000-0005-0000-0000-00004E000000}"/>
    <cellStyle name="Normal 4 2 2 3" xfId="92" xr:uid="{00000000-0005-0000-0000-00004F000000}"/>
    <cellStyle name="Normal 4 2 2 4" xfId="189" xr:uid="{00000000-0005-0000-0000-000050000000}"/>
    <cellStyle name="Normal 4 2 2 5" xfId="245" xr:uid="{00000000-0005-0000-0000-000051000000}"/>
    <cellStyle name="Normal 4 2 2 6" xfId="317" xr:uid="{00000000-0005-0000-0000-000052000000}"/>
    <cellStyle name="Normal 4 2 2 7" xfId="390" xr:uid="{00000000-0005-0000-0000-000053000000}"/>
    <cellStyle name="Normal 4 2 3" xfId="34" xr:uid="{00000000-0005-0000-0000-000054000000}"/>
    <cellStyle name="Normal 4 2 3 2" xfId="73" xr:uid="{00000000-0005-0000-0000-000055000000}"/>
    <cellStyle name="Normal 4 2 3 2 2" xfId="306" xr:uid="{00000000-0005-0000-0000-000056000000}"/>
    <cellStyle name="Normal 4 2 3 2 3" xfId="369" xr:uid="{00000000-0005-0000-0000-000057000000}"/>
    <cellStyle name="Normal 4 2 3 3" xfId="96" xr:uid="{00000000-0005-0000-0000-000058000000}"/>
    <cellStyle name="Normal 4 2 3 4" xfId="193" xr:uid="{00000000-0005-0000-0000-000059000000}"/>
    <cellStyle name="Normal 4 2 3 5" xfId="249" xr:uid="{00000000-0005-0000-0000-00005A000000}"/>
    <cellStyle name="Normal 4 2 3 6" xfId="321" xr:uid="{00000000-0005-0000-0000-00005B000000}"/>
    <cellStyle name="Normal 4 2 3 7" xfId="394" xr:uid="{00000000-0005-0000-0000-00005C000000}"/>
    <cellStyle name="Normal 4 2 4" xfId="63" xr:uid="{00000000-0005-0000-0000-00005D000000}"/>
    <cellStyle name="Normal 4 2 4 2" xfId="150" xr:uid="{00000000-0005-0000-0000-00005E000000}"/>
    <cellStyle name="Normal 4 2 4 3" xfId="215" xr:uid="{00000000-0005-0000-0000-00005F000000}"/>
    <cellStyle name="Normal 4 2 4 4" xfId="271" xr:uid="{00000000-0005-0000-0000-000060000000}"/>
    <cellStyle name="Normal 4 2 4 5" xfId="348" xr:uid="{00000000-0005-0000-0000-000061000000}"/>
    <cellStyle name="Normal 4 2 4 6" xfId="416" xr:uid="{00000000-0005-0000-0000-000062000000}"/>
    <cellStyle name="Normal 4 2 5" xfId="161" xr:uid="{00000000-0005-0000-0000-000063000000}"/>
    <cellStyle name="Normal 4 2 5 2" xfId="226" xr:uid="{00000000-0005-0000-0000-000064000000}"/>
    <cellStyle name="Normal 4 2 5 3" xfId="282" xr:uid="{00000000-0005-0000-0000-000065000000}"/>
    <cellStyle name="Normal 4 2 5 4" xfId="359" xr:uid="{00000000-0005-0000-0000-000066000000}"/>
    <cellStyle name="Normal 4 2 5 5" xfId="427" xr:uid="{00000000-0005-0000-0000-000067000000}"/>
    <cellStyle name="Normal 4 2 6" xfId="169" xr:uid="{00000000-0005-0000-0000-000068000000}"/>
    <cellStyle name="Normal 4 2 6 2" xfId="234" xr:uid="{00000000-0005-0000-0000-000069000000}"/>
    <cellStyle name="Normal 4 2 6 3" xfId="290" xr:uid="{00000000-0005-0000-0000-00006A000000}"/>
    <cellStyle name="Normal 4 2 6 4" xfId="367" xr:uid="{00000000-0005-0000-0000-00006B000000}"/>
    <cellStyle name="Normal 4 2 6 5" xfId="435" xr:uid="{00000000-0005-0000-0000-00006C000000}"/>
    <cellStyle name="Normal 4 2 7" xfId="155" xr:uid="{00000000-0005-0000-0000-00006D000000}"/>
    <cellStyle name="Normal 4 2 7 2" xfId="220" xr:uid="{00000000-0005-0000-0000-00006E000000}"/>
    <cellStyle name="Normal 4 2 7 3" xfId="276" xr:uid="{00000000-0005-0000-0000-00006F000000}"/>
    <cellStyle name="Normal 4 2 7 4" xfId="353" xr:uid="{00000000-0005-0000-0000-000070000000}"/>
    <cellStyle name="Normal 4 2 7 5" xfId="421" xr:uid="{00000000-0005-0000-0000-000071000000}"/>
    <cellStyle name="Normal 4 2 8" xfId="85" xr:uid="{00000000-0005-0000-0000-000072000000}"/>
    <cellStyle name="Normal 4 2 9" xfId="183" xr:uid="{00000000-0005-0000-0000-000073000000}"/>
    <cellStyle name="Normal 4 2_MAL2T-2014A.XLS" xfId="171" xr:uid="{00000000-0005-0000-0000-000074000000}"/>
    <cellStyle name="Normal 4 3" xfId="25" xr:uid="{00000000-0005-0000-0000-000075000000}"/>
    <cellStyle name="Normal 4 3 10" xfId="387" xr:uid="{00000000-0005-0000-0000-000076000000}"/>
    <cellStyle name="Normal 4 3 2" xfId="47" xr:uid="{00000000-0005-0000-0000-000077000000}"/>
    <cellStyle name="Normal 4 3 2 2" xfId="78" xr:uid="{00000000-0005-0000-0000-000078000000}"/>
    <cellStyle name="Normal 4 3 2 2 2" xfId="163" xr:uid="{00000000-0005-0000-0000-000079000000}"/>
    <cellStyle name="Normal 4 3 2 2 3" xfId="228" xr:uid="{00000000-0005-0000-0000-00007A000000}"/>
    <cellStyle name="Normal 4 3 2 2 4" xfId="284" xr:uid="{00000000-0005-0000-0000-00007B000000}"/>
    <cellStyle name="Normal 4 3 2 2 5" xfId="361" xr:uid="{00000000-0005-0000-0000-00007C000000}"/>
    <cellStyle name="Normal 4 3 2 2 6" xfId="429" xr:uid="{00000000-0005-0000-0000-00007D000000}"/>
    <cellStyle name="Normal 4 3 2 3" xfId="101" xr:uid="{00000000-0005-0000-0000-00007E000000}"/>
    <cellStyle name="Normal 4 3 2 4" xfId="198" xr:uid="{00000000-0005-0000-0000-00007F000000}"/>
    <cellStyle name="Normal 4 3 2 5" xfId="254" xr:uid="{00000000-0005-0000-0000-000080000000}"/>
    <cellStyle name="Normal 4 3 2 6" xfId="326" xr:uid="{00000000-0005-0000-0000-000081000000}"/>
    <cellStyle name="Normal 4 3 2 7" xfId="399" xr:uid="{00000000-0005-0000-0000-000082000000}"/>
    <cellStyle name="Normal 4 3 3" xfId="66" xr:uid="{00000000-0005-0000-0000-000083000000}"/>
    <cellStyle name="Normal 4 3 3 2" xfId="147" xr:uid="{00000000-0005-0000-0000-000084000000}"/>
    <cellStyle name="Normal 4 3 3 3" xfId="212" xr:uid="{00000000-0005-0000-0000-000085000000}"/>
    <cellStyle name="Normal 4 3 3 4" xfId="268" xr:uid="{00000000-0005-0000-0000-000086000000}"/>
    <cellStyle name="Normal 4 3 3 5" xfId="345" xr:uid="{00000000-0005-0000-0000-000087000000}"/>
    <cellStyle name="Normal 4 3 3 6" xfId="413" xr:uid="{00000000-0005-0000-0000-000088000000}"/>
    <cellStyle name="Normal 4 3 4" xfId="152" xr:uid="{00000000-0005-0000-0000-000089000000}"/>
    <cellStyle name="Normal 4 3 4 2" xfId="217" xr:uid="{00000000-0005-0000-0000-00008A000000}"/>
    <cellStyle name="Normal 4 3 4 3" xfId="273" xr:uid="{00000000-0005-0000-0000-00008B000000}"/>
    <cellStyle name="Normal 4 3 4 4" xfId="350" xr:uid="{00000000-0005-0000-0000-00008C000000}"/>
    <cellStyle name="Normal 4 3 4 5" xfId="418" xr:uid="{00000000-0005-0000-0000-00008D000000}"/>
    <cellStyle name="Normal 4 3 5" xfId="158" xr:uid="{00000000-0005-0000-0000-00008E000000}"/>
    <cellStyle name="Normal 4 3 5 2" xfId="223" xr:uid="{00000000-0005-0000-0000-00008F000000}"/>
    <cellStyle name="Normal 4 3 5 3" xfId="279" xr:uid="{00000000-0005-0000-0000-000090000000}"/>
    <cellStyle name="Normal 4 3 5 4" xfId="356" xr:uid="{00000000-0005-0000-0000-000091000000}"/>
    <cellStyle name="Normal 4 3 5 5" xfId="424" xr:uid="{00000000-0005-0000-0000-000092000000}"/>
    <cellStyle name="Normal 4 3 6" xfId="88" xr:uid="{00000000-0005-0000-0000-000093000000}"/>
    <cellStyle name="Normal 4 3 7" xfId="186" xr:uid="{00000000-0005-0000-0000-000094000000}"/>
    <cellStyle name="Normal 4 3 8" xfId="242" xr:uid="{00000000-0005-0000-0000-000095000000}"/>
    <cellStyle name="Normal 4 3 9" xfId="314" xr:uid="{00000000-0005-0000-0000-000096000000}"/>
    <cellStyle name="Normal 4 3_MAL2T-2014A.XLS" xfId="172" xr:uid="{00000000-0005-0000-0000-000097000000}"/>
    <cellStyle name="Normal 4 4" xfId="26" xr:uid="{00000000-0005-0000-0000-000098000000}"/>
    <cellStyle name="Normal 4 4 2" xfId="49" xr:uid="{00000000-0005-0000-0000-000099000000}"/>
    <cellStyle name="Normal 4 4 2 2" xfId="80" xr:uid="{00000000-0005-0000-0000-00009A000000}"/>
    <cellStyle name="Normal 4 4 2 2 2" xfId="305" xr:uid="{00000000-0005-0000-0000-00009B000000}"/>
    <cellStyle name="Normal 4 4 2 2 3" xfId="373" xr:uid="{00000000-0005-0000-0000-00009C000000}"/>
    <cellStyle name="Normal 4 4 2 3" xfId="103" xr:uid="{00000000-0005-0000-0000-00009D000000}"/>
    <cellStyle name="Normal 4 4 2 4" xfId="200" xr:uid="{00000000-0005-0000-0000-00009E000000}"/>
    <cellStyle name="Normal 4 4 2 5" xfId="256" xr:uid="{00000000-0005-0000-0000-00009F000000}"/>
    <cellStyle name="Normal 4 4 2 6" xfId="328" xr:uid="{00000000-0005-0000-0000-0000A0000000}"/>
    <cellStyle name="Normal 4 4 2 7" xfId="401" xr:uid="{00000000-0005-0000-0000-0000A1000000}"/>
    <cellStyle name="Normal 4 4 3" xfId="67" xr:uid="{00000000-0005-0000-0000-0000A2000000}"/>
    <cellStyle name="Normal 4 4 3 2" xfId="304" xr:uid="{00000000-0005-0000-0000-0000A3000000}"/>
    <cellStyle name="Normal 4 4 3 3" xfId="342" xr:uid="{00000000-0005-0000-0000-0000A4000000}"/>
    <cellStyle name="Normal 4 4 4" xfId="89" xr:uid="{00000000-0005-0000-0000-0000A5000000}"/>
    <cellStyle name="Normal 4 4 5" xfId="187" xr:uid="{00000000-0005-0000-0000-0000A6000000}"/>
    <cellStyle name="Normal 4 4 6" xfId="243" xr:uid="{00000000-0005-0000-0000-0000A7000000}"/>
    <cellStyle name="Normal 4 4 7" xfId="315" xr:uid="{00000000-0005-0000-0000-0000A8000000}"/>
    <cellStyle name="Normal 4 4 8" xfId="388" xr:uid="{00000000-0005-0000-0000-0000A9000000}"/>
    <cellStyle name="Normal 4 5" xfId="32" xr:uid="{00000000-0005-0000-0000-0000AA000000}"/>
    <cellStyle name="Normal 4 5 2" xfId="71" xr:uid="{00000000-0005-0000-0000-0000AB000000}"/>
    <cellStyle name="Normal 4 5 2 2" xfId="297" xr:uid="{00000000-0005-0000-0000-0000AC000000}"/>
    <cellStyle name="Normal 4 5 2 3" xfId="371" xr:uid="{00000000-0005-0000-0000-0000AD000000}"/>
    <cellStyle name="Normal 4 5 3" xfId="94" xr:uid="{00000000-0005-0000-0000-0000AE000000}"/>
    <cellStyle name="Normal 4 5 4" xfId="191" xr:uid="{00000000-0005-0000-0000-0000AF000000}"/>
    <cellStyle name="Normal 4 5 5" xfId="247" xr:uid="{00000000-0005-0000-0000-0000B0000000}"/>
    <cellStyle name="Normal 4 5 6" xfId="319" xr:uid="{00000000-0005-0000-0000-0000B1000000}"/>
    <cellStyle name="Normal 4 5 7" xfId="392" xr:uid="{00000000-0005-0000-0000-0000B2000000}"/>
    <cellStyle name="Normal 4 6" xfId="61" xr:uid="{00000000-0005-0000-0000-0000B3000000}"/>
    <cellStyle name="Normal 4 6 2" xfId="148" xr:uid="{00000000-0005-0000-0000-0000B4000000}"/>
    <cellStyle name="Normal 4 6 3" xfId="213" xr:uid="{00000000-0005-0000-0000-0000B5000000}"/>
    <cellStyle name="Normal 4 6 4" xfId="269" xr:uid="{00000000-0005-0000-0000-0000B6000000}"/>
    <cellStyle name="Normal 4 6 5" xfId="346" xr:uid="{00000000-0005-0000-0000-0000B7000000}"/>
    <cellStyle name="Normal 4 6 6" xfId="414" xr:uid="{00000000-0005-0000-0000-0000B8000000}"/>
    <cellStyle name="Normal 4 7" xfId="159" xr:uid="{00000000-0005-0000-0000-0000B9000000}"/>
    <cellStyle name="Normal 4 7 2" xfId="224" xr:uid="{00000000-0005-0000-0000-0000BA000000}"/>
    <cellStyle name="Normal 4 7 3" xfId="280" xr:uid="{00000000-0005-0000-0000-0000BB000000}"/>
    <cellStyle name="Normal 4 7 4" xfId="357" xr:uid="{00000000-0005-0000-0000-0000BC000000}"/>
    <cellStyle name="Normal 4 7 5" xfId="425" xr:uid="{00000000-0005-0000-0000-0000BD000000}"/>
    <cellStyle name="Normal 4 8" xfId="167" xr:uid="{00000000-0005-0000-0000-0000BE000000}"/>
    <cellStyle name="Normal 4 8 2" xfId="232" xr:uid="{00000000-0005-0000-0000-0000BF000000}"/>
    <cellStyle name="Normal 4 8 3" xfId="288" xr:uid="{00000000-0005-0000-0000-0000C0000000}"/>
    <cellStyle name="Normal 4 8 4" xfId="365" xr:uid="{00000000-0005-0000-0000-0000C1000000}"/>
    <cellStyle name="Normal 4 8 5" xfId="433" xr:uid="{00000000-0005-0000-0000-0000C2000000}"/>
    <cellStyle name="Normal 4 9" xfId="153" xr:uid="{00000000-0005-0000-0000-0000C3000000}"/>
    <cellStyle name="Normal 4 9 2" xfId="218" xr:uid="{00000000-0005-0000-0000-0000C4000000}"/>
    <cellStyle name="Normal 4 9 3" xfId="274" xr:uid="{00000000-0005-0000-0000-0000C5000000}"/>
    <cellStyle name="Normal 4 9 4" xfId="351" xr:uid="{00000000-0005-0000-0000-0000C6000000}"/>
    <cellStyle name="Normal 4 9 5" xfId="419" xr:uid="{00000000-0005-0000-0000-0000C7000000}"/>
    <cellStyle name="Normal 4_MAL1K-2014A.XLS" xfId="39" xr:uid="{00000000-0005-0000-0000-0000C8000000}"/>
    <cellStyle name="Normal 5" xfId="16" xr:uid="{00000000-0005-0000-0000-0000C9000000}"/>
    <cellStyle name="Normal 5 2" xfId="29" xr:uid="{00000000-0005-0000-0000-0000CA000000}"/>
    <cellStyle name="Normal 5 2 2" xfId="53" xr:uid="{00000000-0005-0000-0000-0000CB000000}"/>
    <cellStyle name="Normal 5 2 2 2" xfId="133" xr:uid="{00000000-0005-0000-0000-0000CC000000}"/>
    <cellStyle name="Normal 5 2 3" xfId="141" xr:uid="{00000000-0005-0000-0000-0000CD000000}"/>
    <cellStyle name="Normal 5 2 3 2" xfId="176" xr:uid="{00000000-0005-0000-0000-0000CE000000}"/>
    <cellStyle name="Normal 5 2 4" xfId="108" xr:uid="{00000000-0005-0000-0000-0000CF000000}"/>
    <cellStyle name="Normal 5 2 4 2" xfId="204" xr:uid="{00000000-0005-0000-0000-0000D0000000}"/>
    <cellStyle name="Normal 5 2 4 3" xfId="260" xr:uid="{00000000-0005-0000-0000-0000D1000000}"/>
    <cellStyle name="Normal 5 2 4 4" xfId="332" xr:uid="{00000000-0005-0000-0000-0000D2000000}"/>
    <cellStyle name="Normal 5 2 4 5" xfId="405" xr:uid="{00000000-0005-0000-0000-0000D3000000}"/>
    <cellStyle name="Normal 5 3" xfId="36" xr:uid="{00000000-0005-0000-0000-0000D4000000}"/>
    <cellStyle name="Normal 5 4" xfId="45" xr:uid="{00000000-0005-0000-0000-0000D5000000}"/>
    <cellStyle name="Normal 5 4 2" xfId="76" xr:uid="{00000000-0005-0000-0000-0000D6000000}"/>
    <cellStyle name="Normal 5 4 2 2" xfId="294" xr:uid="{00000000-0005-0000-0000-0000D7000000}"/>
    <cellStyle name="Normal 5 4 2 3" xfId="377" xr:uid="{00000000-0005-0000-0000-0000D8000000}"/>
    <cellStyle name="Normal 5 4 3" xfId="99" xr:uid="{00000000-0005-0000-0000-0000D9000000}"/>
    <cellStyle name="Normal 5 4 4" xfId="196" xr:uid="{00000000-0005-0000-0000-0000DA000000}"/>
    <cellStyle name="Normal 5 4 5" xfId="252" xr:uid="{00000000-0005-0000-0000-0000DB000000}"/>
    <cellStyle name="Normal 5 4 6" xfId="324" xr:uid="{00000000-0005-0000-0000-0000DC000000}"/>
    <cellStyle name="Normal 5 4 7" xfId="397" xr:uid="{00000000-0005-0000-0000-0000DD000000}"/>
    <cellStyle name="Normal 5 5" xfId="51" xr:uid="{00000000-0005-0000-0000-0000DE000000}"/>
    <cellStyle name="Normal 5 5 2" xfId="129" xr:uid="{00000000-0005-0000-0000-0000DF000000}"/>
    <cellStyle name="Normal 5 6" xfId="140" xr:uid="{00000000-0005-0000-0000-0000E0000000}"/>
    <cellStyle name="Normal 5 6 2" xfId="174" xr:uid="{00000000-0005-0000-0000-0000E1000000}"/>
    <cellStyle name="Normal 6" xfId="40" xr:uid="{00000000-0005-0000-0000-0000E2000000}"/>
    <cellStyle name="Normal 6 2" xfId="54" xr:uid="{00000000-0005-0000-0000-0000E3000000}"/>
    <cellStyle name="Normal 6 2 2" xfId="112" xr:uid="{00000000-0005-0000-0000-0000E4000000}"/>
    <cellStyle name="Normal 6 2 3" xfId="207" xr:uid="{00000000-0005-0000-0000-0000E5000000}"/>
    <cellStyle name="Normal 6 2 4" xfId="263" xr:uid="{00000000-0005-0000-0000-0000E6000000}"/>
    <cellStyle name="Normal 6 2 5" xfId="335" xr:uid="{00000000-0005-0000-0000-0000E7000000}"/>
    <cellStyle name="Normal 6 2 6" xfId="341" xr:uid="{00000000-0005-0000-0000-0000E8000000}"/>
    <cellStyle name="Normal 6 2 7" xfId="408" xr:uid="{00000000-0005-0000-0000-0000E9000000}"/>
    <cellStyle name="Normal 6 3" xfId="134" xr:uid="{00000000-0005-0000-0000-0000EA000000}"/>
    <cellStyle name="Normal 6 4" xfId="142" xr:uid="{00000000-0005-0000-0000-0000EB000000}"/>
    <cellStyle name="Normal 6 4 2" xfId="91" xr:uid="{00000000-0005-0000-0000-0000EC000000}"/>
    <cellStyle name="Normal 6 5" xfId="105" xr:uid="{00000000-0005-0000-0000-0000ED000000}"/>
    <cellStyle name="Normal 6 5 2" xfId="202" xr:uid="{00000000-0005-0000-0000-0000EE000000}"/>
    <cellStyle name="Normal 6 5 3" xfId="258" xr:uid="{00000000-0005-0000-0000-0000EF000000}"/>
    <cellStyle name="Normal 6 5 4" xfId="330" xr:uid="{00000000-0005-0000-0000-0000F0000000}"/>
    <cellStyle name="Normal 6 5 5" xfId="403" xr:uid="{00000000-0005-0000-0000-0000F1000000}"/>
    <cellStyle name="Normal 7" xfId="42" xr:uid="{00000000-0005-0000-0000-0000F2000000}"/>
    <cellStyle name="Normal 7 2" xfId="56" xr:uid="{00000000-0005-0000-0000-0000F3000000}"/>
    <cellStyle name="Normal 7 2 2" xfId="136" xr:uid="{00000000-0005-0000-0000-0000F4000000}"/>
    <cellStyle name="Normal 7 3" xfId="144" xr:uid="{00000000-0005-0000-0000-0000F5000000}"/>
    <cellStyle name="Normal 7 3 2" xfId="175" xr:uid="{00000000-0005-0000-0000-0000F6000000}"/>
    <cellStyle name="Normal 7 4" xfId="110" xr:uid="{00000000-0005-0000-0000-0000F7000000}"/>
    <cellStyle name="Normal 7 4 2" xfId="206" xr:uid="{00000000-0005-0000-0000-0000F8000000}"/>
    <cellStyle name="Normal 7 4 3" xfId="262" xr:uid="{00000000-0005-0000-0000-0000F9000000}"/>
    <cellStyle name="Normal 7 4 4" xfId="334" xr:uid="{00000000-0005-0000-0000-0000FA000000}"/>
    <cellStyle name="Normal 7 4 5" xfId="407" xr:uid="{00000000-0005-0000-0000-0000FB000000}"/>
    <cellStyle name="Normal 8" xfId="43" xr:uid="{00000000-0005-0000-0000-0000FC000000}"/>
    <cellStyle name="Normal 8 2" xfId="57" xr:uid="{00000000-0005-0000-0000-0000FD000000}"/>
    <cellStyle name="Normal 8 2 2" xfId="126" xr:uid="{00000000-0005-0000-0000-0000FE000000}"/>
    <cellStyle name="Normal 8 2 3" xfId="374" xr:uid="{00000000-0005-0000-0000-0000FF000000}"/>
    <cellStyle name="Normal 8 3" xfId="124" xr:uid="{00000000-0005-0000-0000-000000010000}"/>
    <cellStyle name="Normal 8 4" xfId="137" xr:uid="{00000000-0005-0000-0000-000001010000}"/>
    <cellStyle name="Normal 8 5" xfId="145" xr:uid="{00000000-0005-0000-0000-000002010000}"/>
    <cellStyle name="Normal 8 5 2" xfId="173" xr:uid="{00000000-0005-0000-0000-000003010000}"/>
    <cellStyle name="Normal 8 6" xfId="115" xr:uid="{00000000-0005-0000-0000-000004010000}"/>
    <cellStyle name="Normal 9" xfId="41" xr:uid="{00000000-0005-0000-0000-000005010000}"/>
    <cellStyle name="Normal 9 2" xfId="55" xr:uid="{00000000-0005-0000-0000-000006010000}"/>
    <cellStyle name="Normal 9 2 2" xfId="135" xr:uid="{00000000-0005-0000-0000-000007010000}"/>
    <cellStyle name="Normal 9 3" xfId="143" xr:uid="{00000000-0005-0000-0000-000008010000}"/>
    <cellStyle name="Normal 9 3 2" xfId="178" xr:uid="{00000000-0005-0000-0000-000009010000}"/>
    <cellStyle name="Normal 9 4" xfId="114" xr:uid="{00000000-0005-0000-0000-00000A010000}"/>
    <cellStyle name="Normal 9 4 2" xfId="209" xr:uid="{00000000-0005-0000-0000-00000B010000}"/>
    <cellStyle name="Normal 9 4 3" xfId="265" xr:uid="{00000000-0005-0000-0000-00000C010000}"/>
    <cellStyle name="Normal 9 4 4" xfId="337" xr:uid="{00000000-0005-0000-0000-00000D010000}"/>
    <cellStyle name="Normal 9 4 5" xfId="410" xr:uid="{00000000-0005-0000-0000-00000E010000}"/>
    <cellStyle name="Normal_Ark1" xfId="458" xr:uid="{0AF101A0-36C9-46F9-A8FE-6AF6778BAC8F}"/>
    <cellStyle name="Normal_IN9813" xfId="471" xr:uid="{D6F77497-BF8B-4FCF-8429-18573B91A06E}"/>
    <cellStyle name="Normal_IN9828" xfId="7" xr:uid="{00000000-0005-0000-0000-00000F010000}"/>
    <cellStyle name="Normal_SO02ny 2" xfId="59" xr:uid="{00000000-0005-0000-0000-000010010000}"/>
    <cellStyle name="Normal_Tab_3_1_B-A1-A7-Alder-beboere" xfId="439" xr:uid="{00000000-0005-0000-0000-000011010000}"/>
    <cellStyle name="Prosent" xfId="2" builtinId="5" customBuiltin="1"/>
    <cellStyle name="Prosent 10" xfId="316" xr:uid="{00000000-0005-0000-0000-000013010000}"/>
    <cellStyle name="Prosent 11" xfId="389" xr:uid="{00000000-0005-0000-0000-000014010000}"/>
    <cellStyle name="Prosent 13" xfId="437" xr:uid="{00000000-0005-0000-0000-000015010000}"/>
    <cellStyle name="Prosent 2" xfId="5" xr:uid="{00000000-0005-0000-0000-000016010000}"/>
    <cellStyle name="Prosent 2 2" xfId="23" xr:uid="{00000000-0005-0000-0000-000017010000}"/>
    <cellStyle name="Prosent 2 2 10" xfId="240" xr:uid="{00000000-0005-0000-0000-000018010000}"/>
    <cellStyle name="Prosent 2 2 11" xfId="312" xr:uid="{00000000-0005-0000-0000-000019010000}"/>
    <cellStyle name="Prosent 2 2 12" xfId="385" xr:uid="{00000000-0005-0000-0000-00001A010000}"/>
    <cellStyle name="Prosent 2 2 2" xfId="31" xr:uid="{00000000-0005-0000-0000-00001B010000}"/>
    <cellStyle name="Prosent 2 2 2 2" xfId="70" xr:uid="{00000000-0005-0000-0000-00001C010000}"/>
    <cellStyle name="Prosent 2 2 2 2 2" xfId="166" xr:uid="{00000000-0005-0000-0000-00001D010000}"/>
    <cellStyle name="Prosent 2 2 2 2 3" xfId="231" xr:uid="{00000000-0005-0000-0000-00001E010000}"/>
    <cellStyle name="Prosent 2 2 2 2 4" xfId="287" xr:uid="{00000000-0005-0000-0000-00001F010000}"/>
    <cellStyle name="Prosent 2 2 2 2 5" xfId="364" xr:uid="{00000000-0005-0000-0000-000020010000}"/>
    <cellStyle name="Prosent 2 2 2 2 6" xfId="432" xr:uid="{00000000-0005-0000-0000-000021010000}"/>
    <cellStyle name="Prosent 2 2 2 3" xfId="93" xr:uid="{00000000-0005-0000-0000-000022010000}"/>
    <cellStyle name="Prosent 2 2 2 4" xfId="190" xr:uid="{00000000-0005-0000-0000-000023010000}"/>
    <cellStyle name="Prosent 2 2 2 5" xfId="246" xr:uid="{00000000-0005-0000-0000-000024010000}"/>
    <cellStyle name="Prosent 2 2 2 6" xfId="318" xr:uid="{00000000-0005-0000-0000-000025010000}"/>
    <cellStyle name="Prosent 2 2 2 7" xfId="391" xr:uid="{00000000-0005-0000-0000-000026010000}"/>
    <cellStyle name="Prosent 2 2 3" xfId="35" xr:uid="{00000000-0005-0000-0000-000027010000}"/>
    <cellStyle name="Prosent 2 2 3 2" xfId="74" xr:uid="{00000000-0005-0000-0000-000028010000}"/>
    <cellStyle name="Prosent 2 2 3 2 2" xfId="295" xr:uid="{00000000-0005-0000-0000-000029010000}"/>
    <cellStyle name="Prosent 2 2 3 2 3" xfId="372" xr:uid="{00000000-0005-0000-0000-00002A010000}"/>
    <cellStyle name="Prosent 2 2 3 3" xfId="97" xr:uid="{00000000-0005-0000-0000-00002B010000}"/>
    <cellStyle name="Prosent 2 2 3 4" xfId="194" xr:uid="{00000000-0005-0000-0000-00002C010000}"/>
    <cellStyle name="Prosent 2 2 3 5" xfId="250" xr:uid="{00000000-0005-0000-0000-00002D010000}"/>
    <cellStyle name="Prosent 2 2 3 6" xfId="322" xr:uid="{00000000-0005-0000-0000-00002E010000}"/>
    <cellStyle name="Prosent 2 2 3 7" xfId="395" xr:uid="{00000000-0005-0000-0000-00002F010000}"/>
    <cellStyle name="Prosent 2 2 4" xfId="64" xr:uid="{00000000-0005-0000-0000-000030010000}"/>
    <cellStyle name="Prosent 2 2 4 2" xfId="131" xr:uid="{00000000-0005-0000-0000-000031010000}"/>
    <cellStyle name="Prosent 2 2 4 3" xfId="210" xr:uid="{00000000-0005-0000-0000-000032010000}"/>
    <cellStyle name="Prosent 2 2 4 4" xfId="266" xr:uid="{00000000-0005-0000-0000-000033010000}"/>
    <cellStyle name="Prosent 2 2 4 5" xfId="339" xr:uid="{00000000-0005-0000-0000-000034010000}"/>
    <cellStyle name="Prosent 2 2 4 6" xfId="411" xr:uid="{00000000-0005-0000-0000-000035010000}"/>
    <cellStyle name="Prosent 2 2 5" xfId="116" xr:uid="{00000000-0005-0000-0000-000036010000}"/>
    <cellStyle name="Prosent 2 2 5 2" xfId="162" xr:uid="{00000000-0005-0000-0000-000037010000}"/>
    <cellStyle name="Prosent 2 2 5 2 2" xfId="227" xr:uid="{00000000-0005-0000-0000-000038010000}"/>
    <cellStyle name="Prosent 2 2 5 2 3" xfId="283" xr:uid="{00000000-0005-0000-0000-000039010000}"/>
    <cellStyle name="Prosent 2 2 5 2 4" xfId="360" xr:uid="{00000000-0005-0000-0000-00003A010000}"/>
    <cellStyle name="Prosent 2 2 5 2 5" xfId="428" xr:uid="{00000000-0005-0000-0000-00003B010000}"/>
    <cellStyle name="Prosent 2 2 6" xfId="170" xr:uid="{00000000-0005-0000-0000-00003C010000}"/>
    <cellStyle name="Prosent 2 2 6 2" xfId="235" xr:uid="{00000000-0005-0000-0000-00003D010000}"/>
    <cellStyle name="Prosent 2 2 6 3" xfId="291" xr:uid="{00000000-0005-0000-0000-00003E010000}"/>
    <cellStyle name="Prosent 2 2 6 4" xfId="368" xr:uid="{00000000-0005-0000-0000-00003F010000}"/>
    <cellStyle name="Prosent 2 2 6 5" xfId="436" xr:uid="{00000000-0005-0000-0000-000040010000}"/>
    <cellStyle name="Prosent 2 2 7" xfId="156" xr:uid="{00000000-0005-0000-0000-000041010000}"/>
    <cellStyle name="Prosent 2 2 7 2" xfId="221" xr:uid="{00000000-0005-0000-0000-000042010000}"/>
    <cellStyle name="Prosent 2 2 7 3" xfId="277" xr:uid="{00000000-0005-0000-0000-000043010000}"/>
    <cellStyle name="Prosent 2 2 7 4" xfId="354" xr:uid="{00000000-0005-0000-0000-000044010000}"/>
    <cellStyle name="Prosent 2 2 7 5" xfId="422" xr:uid="{00000000-0005-0000-0000-000045010000}"/>
    <cellStyle name="Prosent 2 2 8" xfId="86" xr:uid="{00000000-0005-0000-0000-000046010000}"/>
    <cellStyle name="Prosent 2 2 9" xfId="184" xr:uid="{00000000-0005-0000-0000-000047010000}"/>
    <cellStyle name="Prosent 2 3" xfId="24" xr:uid="{00000000-0005-0000-0000-000048010000}"/>
    <cellStyle name="Prosent 2 3 10" xfId="386" xr:uid="{00000000-0005-0000-0000-000049010000}"/>
    <cellStyle name="Prosent 2 3 2" xfId="48" xr:uid="{00000000-0005-0000-0000-00004A010000}"/>
    <cellStyle name="Prosent 2 3 2 2" xfId="79" xr:uid="{00000000-0005-0000-0000-00004B010000}"/>
    <cellStyle name="Prosent 2 3 2 2 2" xfId="164" xr:uid="{00000000-0005-0000-0000-00004C010000}"/>
    <cellStyle name="Prosent 2 3 2 2 3" xfId="229" xr:uid="{00000000-0005-0000-0000-00004D010000}"/>
    <cellStyle name="Prosent 2 3 2 2 4" xfId="285" xr:uid="{00000000-0005-0000-0000-00004E010000}"/>
    <cellStyle name="Prosent 2 3 2 2 5" xfId="362" xr:uid="{00000000-0005-0000-0000-00004F010000}"/>
    <cellStyle name="Prosent 2 3 2 2 6" xfId="430" xr:uid="{00000000-0005-0000-0000-000050010000}"/>
    <cellStyle name="Prosent 2 3 2 3" xfId="102" xr:uid="{00000000-0005-0000-0000-000051010000}"/>
    <cellStyle name="Prosent 2 3 2 4" xfId="199" xr:uid="{00000000-0005-0000-0000-000052010000}"/>
    <cellStyle name="Prosent 2 3 2 5" xfId="255" xr:uid="{00000000-0005-0000-0000-000053010000}"/>
    <cellStyle name="Prosent 2 3 2 6" xfId="327" xr:uid="{00000000-0005-0000-0000-000054010000}"/>
    <cellStyle name="Prosent 2 3 2 7" xfId="400" xr:uid="{00000000-0005-0000-0000-000055010000}"/>
    <cellStyle name="Prosent 2 3 3" xfId="65" xr:uid="{00000000-0005-0000-0000-000056010000}"/>
    <cellStyle name="Prosent 2 3 3 2" xfId="132" xr:uid="{00000000-0005-0000-0000-000057010000}"/>
    <cellStyle name="Prosent 2 3 3 3" xfId="211" xr:uid="{00000000-0005-0000-0000-000058010000}"/>
    <cellStyle name="Prosent 2 3 3 4" xfId="267" xr:uid="{00000000-0005-0000-0000-000059010000}"/>
    <cellStyle name="Prosent 2 3 3 5" xfId="340" xr:uid="{00000000-0005-0000-0000-00005A010000}"/>
    <cellStyle name="Prosent 2 3 3 6" xfId="412" xr:uid="{00000000-0005-0000-0000-00005B010000}"/>
    <cellStyle name="Prosent 2 3 4" xfId="118" xr:uid="{00000000-0005-0000-0000-00005C010000}"/>
    <cellStyle name="Prosent 2 3 4 2" xfId="151" xr:uid="{00000000-0005-0000-0000-00005D010000}"/>
    <cellStyle name="Prosent 2 3 4 2 2" xfId="216" xr:uid="{00000000-0005-0000-0000-00005E010000}"/>
    <cellStyle name="Prosent 2 3 4 2 3" xfId="272" xr:uid="{00000000-0005-0000-0000-00005F010000}"/>
    <cellStyle name="Prosent 2 3 4 2 4" xfId="349" xr:uid="{00000000-0005-0000-0000-000060010000}"/>
    <cellStyle name="Prosent 2 3 4 2 5" xfId="417" xr:uid="{00000000-0005-0000-0000-000061010000}"/>
    <cellStyle name="Prosent 2 3 5" xfId="157" xr:uid="{00000000-0005-0000-0000-000062010000}"/>
    <cellStyle name="Prosent 2 3 5 2" xfId="222" xr:uid="{00000000-0005-0000-0000-000063010000}"/>
    <cellStyle name="Prosent 2 3 5 3" xfId="278" xr:uid="{00000000-0005-0000-0000-000064010000}"/>
    <cellStyle name="Prosent 2 3 5 4" xfId="355" xr:uid="{00000000-0005-0000-0000-000065010000}"/>
    <cellStyle name="Prosent 2 3 5 5" xfId="423" xr:uid="{00000000-0005-0000-0000-000066010000}"/>
    <cellStyle name="Prosent 2 3 6" xfId="87" xr:uid="{00000000-0005-0000-0000-000067010000}"/>
    <cellStyle name="Prosent 2 3 7" xfId="185" xr:uid="{00000000-0005-0000-0000-000068010000}"/>
    <cellStyle name="Prosent 2 3 8" xfId="241" xr:uid="{00000000-0005-0000-0000-000069010000}"/>
    <cellStyle name="Prosent 2 3 9" xfId="313" xr:uid="{00000000-0005-0000-0000-00006A010000}"/>
    <cellStyle name="Prosent 2 4" xfId="21" xr:uid="{00000000-0005-0000-0000-00006B010000}"/>
    <cellStyle name="Prosent 2 4 2" xfId="50" xr:uid="{00000000-0005-0000-0000-00006C010000}"/>
    <cellStyle name="Prosent 2 4 2 2" xfId="81" xr:uid="{00000000-0005-0000-0000-00006D010000}"/>
    <cellStyle name="Prosent 2 4 2 2 2" xfId="292" xr:uid="{00000000-0005-0000-0000-00006E010000}"/>
    <cellStyle name="Prosent 2 4 2 2 3" xfId="379" xr:uid="{00000000-0005-0000-0000-00006F010000}"/>
    <cellStyle name="Prosent 2 4 2 3" xfId="104" xr:uid="{00000000-0005-0000-0000-000070010000}"/>
    <cellStyle name="Prosent 2 4 2 4" xfId="201" xr:uid="{00000000-0005-0000-0000-000071010000}"/>
    <cellStyle name="Prosent 2 4 2 5" xfId="257" xr:uid="{00000000-0005-0000-0000-000072010000}"/>
    <cellStyle name="Prosent 2 4 2 6" xfId="329" xr:uid="{00000000-0005-0000-0000-000073010000}"/>
    <cellStyle name="Prosent 2 4 2 7" xfId="402" xr:uid="{00000000-0005-0000-0000-000074010000}"/>
    <cellStyle name="Prosent 2 4 3" xfId="62" xr:uid="{00000000-0005-0000-0000-000075010000}"/>
    <cellStyle name="Prosent 2 4 3 2" xfId="303" xr:uid="{00000000-0005-0000-0000-000076010000}"/>
    <cellStyle name="Prosent 2 4 3 3" xfId="376" xr:uid="{00000000-0005-0000-0000-000077010000}"/>
    <cellStyle name="Prosent 2 4 4" xfId="84" xr:uid="{00000000-0005-0000-0000-000078010000}"/>
    <cellStyle name="Prosent 2 4 5" xfId="182" xr:uid="{00000000-0005-0000-0000-000079010000}"/>
    <cellStyle name="Prosent 2 4 6" xfId="238" xr:uid="{00000000-0005-0000-0000-00007A010000}"/>
    <cellStyle name="Prosent 2 4 7" xfId="310" xr:uid="{00000000-0005-0000-0000-00007B010000}"/>
    <cellStyle name="Prosent 2 4 8" xfId="383" xr:uid="{00000000-0005-0000-0000-00007C010000}"/>
    <cellStyle name="Prosent 2 5" xfId="28" xr:uid="{00000000-0005-0000-0000-00007D010000}"/>
    <cellStyle name="Prosent 2 5 2" xfId="33" xr:uid="{00000000-0005-0000-0000-00007E010000}"/>
    <cellStyle name="Prosent 2 5 2 2" xfId="72" xr:uid="{00000000-0005-0000-0000-00007F010000}"/>
    <cellStyle name="Prosent 2 5 2 2 2" xfId="302" xr:uid="{00000000-0005-0000-0000-000080010000}"/>
    <cellStyle name="Prosent 2 5 2 2 3" xfId="308" xr:uid="{00000000-0005-0000-0000-000081010000}"/>
    <cellStyle name="Prosent 2 5 2 3" xfId="95" xr:uid="{00000000-0005-0000-0000-000082010000}"/>
    <cellStyle name="Prosent 2 5 2 4" xfId="192" xr:uid="{00000000-0005-0000-0000-000083010000}"/>
    <cellStyle name="Prosent 2 5 2 5" xfId="248" xr:uid="{00000000-0005-0000-0000-000084010000}"/>
    <cellStyle name="Prosent 2 5 2 6" xfId="320" xr:uid="{00000000-0005-0000-0000-000085010000}"/>
    <cellStyle name="Prosent 2 5 2 7" xfId="393" xr:uid="{00000000-0005-0000-0000-000086010000}"/>
    <cellStyle name="Prosent 2 6" xfId="14" xr:uid="{00000000-0005-0000-0000-000087010000}"/>
    <cellStyle name="Prosent 2 6 2" xfId="149" xr:uid="{00000000-0005-0000-0000-000088010000}"/>
    <cellStyle name="Prosent 2 6 3" xfId="214" xr:uid="{00000000-0005-0000-0000-000089010000}"/>
    <cellStyle name="Prosent 2 6 4" xfId="270" xr:uid="{00000000-0005-0000-0000-00008A010000}"/>
    <cellStyle name="Prosent 2 6 5" xfId="347" xr:uid="{00000000-0005-0000-0000-00008B010000}"/>
    <cellStyle name="Prosent 2 6 6" xfId="415" xr:uid="{00000000-0005-0000-0000-00008C010000}"/>
    <cellStyle name="Prosent 2 7" xfId="160" xr:uid="{00000000-0005-0000-0000-00008D010000}"/>
    <cellStyle name="Prosent 2 7 2" xfId="225" xr:uid="{00000000-0005-0000-0000-00008E010000}"/>
    <cellStyle name="Prosent 2 7 3" xfId="281" xr:uid="{00000000-0005-0000-0000-00008F010000}"/>
    <cellStyle name="Prosent 2 7 4" xfId="358" xr:uid="{00000000-0005-0000-0000-000090010000}"/>
    <cellStyle name="Prosent 2 7 5" xfId="426" xr:uid="{00000000-0005-0000-0000-000091010000}"/>
    <cellStyle name="Prosent 2 8" xfId="168" xr:uid="{00000000-0005-0000-0000-000092010000}"/>
    <cellStyle name="Prosent 2 8 2" xfId="233" xr:uid="{00000000-0005-0000-0000-000093010000}"/>
    <cellStyle name="Prosent 2 8 3" xfId="289" xr:uid="{00000000-0005-0000-0000-000094010000}"/>
    <cellStyle name="Prosent 2 8 4" xfId="366" xr:uid="{00000000-0005-0000-0000-000095010000}"/>
    <cellStyle name="Prosent 2 8 5" xfId="434" xr:uid="{00000000-0005-0000-0000-000096010000}"/>
    <cellStyle name="Prosent 2 9" xfId="154" xr:uid="{00000000-0005-0000-0000-000097010000}"/>
    <cellStyle name="Prosent 2 9 2" xfId="219" xr:uid="{00000000-0005-0000-0000-000098010000}"/>
    <cellStyle name="Prosent 2 9 3" xfId="275" xr:uid="{00000000-0005-0000-0000-000099010000}"/>
    <cellStyle name="Prosent 2 9 4" xfId="352" xr:uid="{00000000-0005-0000-0000-00009A010000}"/>
    <cellStyle name="Prosent 2 9 5" xfId="420" xr:uid="{00000000-0005-0000-0000-00009B010000}"/>
    <cellStyle name="Prosent 3" xfId="11" xr:uid="{00000000-0005-0000-0000-00009C010000}"/>
    <cellStyle name="Prosent 3 2" xfId="46" xr:uid="{00000000-0005-0000-0000-00009D010000}"/>
    <cellStyle name="Prosent 3 2 2" xfId="77" xr:uid="{00000000-0005-0000-0000-00009E010000}"/>
    <cellStyle name="Prosent 3 2 2 2" xfId="301" xr:uid="{00000000-0005-0000-0000-00009F010000}"/>
    <cellStyle name="Prosent 3 2 2 3" xfId="370" xr:uid="{00000000-0005-0000-0000-0000A0010000}"/>
    <cellStyle name="Prosent 3 2 3" xfId="100" xr:uid="{00000000-0005-0000-0000-0000A1010000}"/>
    <cellStyle name="Prosent 3 2 4" xfId="197" xr:uid="{00000000-0005-0000-0000-0000A2010000}"/>
    <cellStyle name="Prosent 3 2 5" xfId="253" xr:uid="{00000000-0005-0000-0000-0000A3010000}"/>
    <cellStyle name="Prosent 3 2 6" xfId="325" xr:uid="{00000000-0005-0000-0000-0000A4010000}"/>
    <cellStyle name="Prosent 3 2 7" xfId="398" xr:uid="{00000000-0005-0000-0000-0000A5010000}"/>
    <cellStyle name="Prosent 4" xfId="17" xr:uid="{00000000-0005-0000-0000-0000A6010000}"/>
    <cellStyle name="Prosent 5" xfId="27" xr:uid="{00000000-0005-0000-0000-0000A7010000}"/>
    <cellStyle name="Prosent 5 2" xfId="293" xr:uid="{00000000-0005-0000-0000-0000A8010000}"/>
    <cellStyle name="Prosent 5 3" xfId="343" xr:uid="{00000000-0005-0000-0000-0000A9010000}"/>
    <cellStyle name="Prosent 6" xfId="68" xr:uid="{00000000-0005-0000-0000-0000AA010000}"/>
    <cellStyle name="Prosent 6 2" xfId="300" xr:uid="{00000000-0005-0000-0000-0000AB010000}"/>
    <cellStyle name="Prosent 6 3" xfId="338" xr:uid="{00000000-0005-0000-0000-0000AC010000}"/>
    <cellStyle name="Prosent 7" xfId="90" xr:uid="{00000000-0005-0000-0000-0000AD010000}"/>
    <cellStyle name="Prosent 8" xfId="188" xr:uid="{00000000-0005-0000-0000-0000AE010000}"/>
    <cellStyle name="Prosent 9" xfId="244" xr:uid="{00000000-0005-0000-0000-0000AF010000}"/>
    <cellStyle name="Svein" xfId="6" xr:uid="{00000000-0005-0000-0000-0000B0010000}"/>
    <cellStyle name="Svein 2" xfId="12" xr:uid="{00000000-0005-0000-0000-0000B1010000}"/>
    <cellStyle name="Svein 3" xfId="121" xr:uid="{00000000-0005-0000-0000-0000B2010000}"/>
    <cellStyle name="Tusen[0]" xfId="122" xr:uid="{00000000-0005-0000-0000-0000B3010000}"/>
    <cellStyle name="Tusenskille 2" xfId="111" xr:uid="{00000000-0005-0000-0000-0000B4010000}"/>
    <cellStyle name="Tusenskille 2 2" xfId="125" xr:uid="{00000000-0005-0000-0000-0000B5010000}"/>
    <cellStyle name="Tusenskille 2 3" xfId="123" xr:uid="{00000000-0005-0000-0000-0000B6010000}"/>
    <cellStyle name="Tusenskille 3" xfId="8" xr:uid="{00000000-0005-0000-0000-0000B701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400" b="1" i="0" u="none" strike="noStrike" baseline="0">
                <a:effectLst/>
              </a:rPr>
              <a:t>Prosent innvilgede søknader</a:t>
            </a:r>
            <a:r>
              <a:rPr lang="nb-NO" sz="1400" b="0" i="0" u="none" strike="noStrike" baseline="0"/>
              <a:t> - langtidsopphold i sykehjem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'Tab_3-2-D-søkn_avsl_sykehj_pl'!$T$7:$AE$7</c:f>
              <c:strCache>
                <c:ptCount val="12"/>
                <c:pt idx="0">
                  <c:v>SUM 2022</c:v>
                </c:pt>
                <c:pt idx="1">
                  <c:v>SUM 2021</c:v>
                </c:pt>
                <c:pt idx="2">
                  <c:v>SUM 2020</c:v>
                </c:pt>
                <c:pt idx="3">
                  <c:v>SUM 2019</c:v>
                </c:pt>
                <c:pt idx="4">
                  <c:v>SUM 2018</c:v>
                </c:pt>
                <c:pt idx="5">
                  <c:v>SUM 2017</c:v>
                </c:pt>
                <c:pt idx="6">
                  <c:v>SUM 2016</c:v>
                </c:pt>
                <c:pt idx="7">
                  <c:v>SUM 2015</c:v>
                </c:pt>
                <c:pt idx="8">
                  <c:v>SUM 2014</c:v>
                </c:pt>
                <c:pt idx="9">
                  <c:v>SUM 2013</c:v>
                </c:pt>
                <c:pt idx="10">
                  <c:v>SUM 2012</c:v>
                </c:pt>
                <c:pt idx="11">
                  <c:v>SUM 2011</c:v>
                </c:pt>
              </c:strCache>
            </c:strRef>
          </c:cat>
          <c:val>
            <c:numRef>
              <c:f>'Tab_3-2-D-søkn_avsl_sykehj_pl'!$T$8:$AE$8</c:f>
              <c:numCache>
                <c:formatCode>0" "%</c:formatCode>
                <c:ptCount val="12"/>
                <c:pt idx="0">
                  <c:v>0.91165413533834583</c:v>
                </c:pt>
                <c:pt idx="1">
                  <c:v>0.9018205461638491</c:v>
                </c:pt>
                <c:pt idx="2">
                  <c:v>0.91502379333786543</c:v>
                </c:pt>
                <c:pt idx="3">
                  <c:v>0.89555125725338491</c:v>
                </c:pt>
                <c:pt idx="4">
                  <c:v>0.8916990920881972</c:v>
                </c:pt>
                <c:pt idx="5">
                  <c:v>0.90596026490066228</c:v>
                </c:pt>
                <c:pt idx="6">
                  <c:v>0.89897156684815482</c:v>
                </c:pt>
                <c:pt idx="7">
                  <c:v>0.88598130841121492</c:v>
                </c:pt>
                <c:pt idx="8">
                  <c:v>0.89779681762545904</c:v>
                </c:pt>
                <c:pt idx="9">
                  <c:v>0.9066147859922179</c:v>
                </c:pt>
                <c:pt idx="10">
                  <c:v>0.91388589881593107</c:v>
                </c:pt>
                <c:pt idx="11">
                  <c:v>0.866076369673492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3-416C-89E5-28C0D2074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554432"/>
        <c:axId val="684547544"/>
      </c:lineChart>
      <c:catAx>
        <c:axId val="6845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47544"/>
        <c:crosses val="autoZero"/>
        <c:auto val="1"/>
        <c:lblAlgn val="ctr"/>
        <c:lblOffset val="100"/>
        <c:noMultiLvlLbl val="0"/>
      </c:catAx>
      <c:valAx>
        <c:axId val="684547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&quot;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5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400" b="1" i="0" u="none" strike="noStrike" baseline="0">
                <a:effectLst/>
              </a:rPr>
              <a:t> Gjennomsnittlig antall oppholdsdøgn i langtidshjem for beboere som har avsluttet sitt opphold 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'Tab_3-3-B_oppholdsdøgn'!$M$9:$V$9</c:f>
              <c:strCache>
                <c:ptCount val="10"/>
                <c:pt idx="0">
                  <c:v>Sum 2022</c:v>
                </c:pt>
                <c:pt idx="1">
                  <c:v>SUM 2021</c:v>
                </c:pt>
                <c:pt idx="2">
                  <c:v>SUM 2020</c:v>
                </c:pt>
                <c:pt idx="3">
                  <c:v>SUM 2019</c:v>
                </c:pt>
                <c:pt idx="4">
                  <c:v>SUM 2018</c:v>
                </c:pt>
                <c:pt idx="5">
                  <c:v>SUM 2017</c:v>
                </c:pt>
                <c:pt idx="6">
                  <c:v>SUM 2016</c:v>
                </c:pt>
                <c:pt idx="7">
                  <c:v>SUM 2015</c:v>
                </c:pt>
                <c:pt idx="8">
                  <c:v>SUM 2014</c:v>
                </c:pt>
                <c:pt idx="9">
                  <c:v>SUM 2013</c:v>
                </c:pt>
              </c:strCache>
            </c:strRef>
          </c:cat>
          <c:val>
            <c:numRef>
              <c:f>'Tab_3-3-B_oppholdsdøgn'!$M$10:$V$10</c:f>
              <c:numCache>
                <c:formatCode>#,##0</c:formatCode>
                <c:ptCount val="10"/>
                <c:pt idx="0">
                  <c:v>855.98921832884093</c:v>
                </c:pt>
                <c:pt idx="1">
                  <c:v>917.31002638522432</c:v>
                </c:pt>
                <c:pt idx="2">
                  <c:v>939.52493261455527</c:v>
                </c:pt>
                <c:pt idx="3">
                  <c:v>975.9094028826355</c:v>
                </c:pt>
                <c:pt idx="4">
                  <c:v>958.33243606998656</c:v>
                </c:pt>
                <c:pt idx="5">
                  <c:v>987.29612903225802</c:v>
                </c:pt>
                <c:pt idx="6">
                  <c:v>884.57362908194705</c:v>
                </c:pt>
                <c:pt idx="7">
                  <c:v>946.49084967320266</c:v>
                </c:pt>
                <c:pt idx="8">
                  <c:v>947.02528276779776</c:v>
                </c:pt>
                <c:pt idx="9">
                  <c:v>901.98129675810469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A-4C62-9B27-EF81ABE3F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552792"/>
        <c:axId val="684554104"/>
      </c:lineChart>
      <c:catAx>
        <c:axId val="684552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54104"/>
        <c:crosses val="autoZero"/>
        <c:auto val="1"/>
        <c:lblAlgn val="ctr"/>
        <c:lblOffset val="100"/>
        <c:noMultiLvlLbl val="0"/>
      </c:catAx>
      <c:valAx>
        <c:axId val="68455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oppholdsdøgn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4552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Fordeling av oppholdsdøgn på drifter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'Tab_3-3-C_opphdøgn_type_opphol'!$S$7:$S$9</c:f>
              <c:strCache>
                <c:ptCount val="3"/>
                <c:pt idx="0">
                  <c:v>% Kjøpt fra Sykehjemsetaten</c:v>
                </c:pt>
                <c:pt idx="1">
                  <c:v>% Kjøpt fra andre innenbys/ utenbys</c:v>
                </c:pt>
                <c:pt idx="2">
                  <c:v>% Drevet av bydelen selv</c:v>
                </c:pt>
              </c:strCache>
            </c:strRef>
          </c:cat>
          <c:val>
            <c:numRef>
              <c:f>'Tab_3-3-C_opphdøgn_type_opphol'!$V$7:$V$9</c:f>
              <c:numCache>
                <c:formatCode>0" "%</c:formatCode>
                <c:ptCount val="3"/>
                <c:pt idx="0">
                  <c:v>0.8837456209737492</c:v>
                </c:pt>
                <c:pt idx="1">
                  <c:v>6.8705020097911046E-2</c:v>
                </c:pt>
                <c:pt idx="2">
                  <c:v>4.7549358928339731E-2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2-4B0B-AFFA-0AC2932D2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2688152"/>
        <c:axId val="6626884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'Tab_3-3-C_opphdøgn_type_opphol'!$S$7:$S$9</c15:sqref>
                        </c15:formulaRef>
                      </c:ext>
                    </c:extLst>
                    <c:strCache>
                      <c:ptCount val="3"/>
                      <c:pt idx="0">
                        <c:v>% Kjøpt fra Sykehjemsetaten</c:v>
                      </c:pt>
                      <c:pt idx="1">
                        <c:v>% Kjøpt fra andre innenbys/ utenbys</c:v>
                      </c:pt>
                      <c:pt idx="2">
                        <c:v>% Drevet av bydelen selv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'Tab_3-3-C_opphdøgn_type_opphol'!$T$7:$T$9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882-4B0B-AFFA-0AC2932D2202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'Tab_3-3-C_opphdøgn_type_opphol'!$S$7:$S$9</c15:sqref>
                        </c15:formulaRef>
                      </c:ext>
                    </c:extLst>
                    <c:strCache>
                      <c:ptCount val="3"/>
                      <c:pt idx="0">
                        <c:v>% Kjøpt fra Sykehjemsetaten</c:v>
                      </c:pt>
                      <c:pt idx="1">
                        <c:v>% Kjøpt fra andre innenbys/ utenbys</c:v>
                      </c:pt>
                      <c:pt idx="2">
                        <c:v>% Drevet av bydelen selv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'Tab_3-3-C_opphdøgn_type_opphol'!$U$7:$U$9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882-4B0B-AFFA-0AC2932D2202}"/>
                  </c:ext>
                </c:extLst>
              </c15:ser>
            </c15:filteredBarSeries>
          </c:ext>
        </c:extLst>
      </c:barChart>
      <c:catAx>
        <c:axId val="662688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2688480"/>
        <c:crosses val="autoZero"/>
        <c:auto val="1"/>
        <c:lblAlgn val="ctr"/>
        <c:lblOffset val="100"/>
        <c:noMultiLvlLbl val="0"/>
      </c:catAx>
      <c:valAx>
        <c:axId val="66268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&quot;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2688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7</xdr:row>
      <xdr:rowOff>142875</xdr:rowOff>
    </xdr:from>
    <xdr:ext cx="1581153" cy="211930"/>
    <xdr:sp macro="" textlink="">
      <xdr:nvSpPr>
        <xdr:cNvPr id="2" name="AutoShape 1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8103" y="1971675"/>
          <a:ext cx="1581153" cy="21193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SUM-tabell</a:t>
          </a:r>
        </a:p>
      </xdr:txBody>
    </xdr:sp>
    <xdr:clientData/>
  </xdr:oneCellAnchor>
  <xdr:oneCellAnchor>
    <xdr:from>
      <xdr:col>9</xdr:col>
      <xdr:colOff>0</xdr:colOff>
      <xdr:row>8</xdr:row>
      <xdr:rowOff>133346</xdr:rowOff>
    </xdr:from>
    <xdr:ext cx="0" cy="0"/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134475" y="211454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val f6"/>
            <a:gd name="f13" fmla="*/ f7 f0 1"/>
            <a:gd name="f14" fmla="*/ f8 f0 1"/>
            <a:gd name="f15" fmla="?: f9 f3 1"/>
            <a:gd name="f16" fmla="?: f10 f4 1"/>
            <a:gd name="f17" fmla="?: f11 f5 1"/>
            <a:gd name="f18" fmla="*/ f13 1 f2"/>
            <a:gd name="f19" fmla="*/ f14 1 f2"/>
            <a:gd name="f20" fmla="*/ f15 1 21600"/>
            <a:gd name="f21" fmla="*/ f16 1 21600"/>
            <a:gd name="f22" fmla="*/ 21600 f15 1"/>
            <a:gd name="f23" fmla="*/ 21600 f16 1"/>
            <a:gd name="f24" fmla="+- f18 0 f1"/>
            <a:gd name="f25" fmla="+- f19 0 f1"/>
            <a:gd name="f26" fmla="min f21 f20"/>
            <a:gd name="f27" fmla="*/ f22 1 f17"/>
            <a:gd name="f28" fmla="*/ f23 1 f17"/>
            <a:gd name="f29" fmla="val f27"/>
            <a:gd name="f30" fmla="val f28"/>
            <a:gd name="f31" fmla="*/ f6 f26 1"/>
            <a:gd name="f32" fmla="*/ f27 f26 1"/>
            <a:gd name="f33" fmla="*/ f28 f26 1"/>
            <a:gd name="f34" fmla="*/ f12 f26 1"/>
            <a:gd name="f35" fmla="*/ f29 f26 1"/>
            <a:gd name="f36" fmla="*/ f30 f2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4">
              <a:pos x="f34" y="f34"/>
            </a:cxn>
            <a:cxn ang="f25">
              <a:pos x="f35" y="f36"/>
            </a:cxn>
          </a:cxnLst>
          <a:rect l="f31" t="f31" r="f32" b="f33"/>
          <a:pathLst>
            <a:path>
              <a:moveTo>
                <a:pt x="f34" y="f34"/>
              </a:moveTo>
              <a:lnTo>
                <a:pt x="f35" y="f36"/>
              </a:lnTo>
            </a:path>
          </a:pathLst>
        </a:custGeom>
        <a:noFill/>
        <a:ln w="9528">
          <a:solidFill>
            <a:srgbClr val="000000"/>
          </a:solidFill>
          <a:prstDash val="solid"/>
          <a:round/>
          <a:tailEnd type="arrow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421482</xdr:colOff>
      <xdr:row>5</xdr:row>
      <xdr:rowOff>86914</xdr:rowOff>
    </xdr:from>
    <xdr:to>
      <xdr:col>31</xdr:col>
      <xdr:colOff>64294</xdr:colOff>
      <xdr:row>15</xdr:row>
      <xdr:rowOff>71438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728662</xdr:colOff>
      <xdr:row>7</xdr:row>
      <xdr:rowOff>94058</xdr:rowOff>
    </xdr:from>
    <xdr:to>
      <xdr:col>22</xdr:col>
      <xdr:colOff>180975</xdr:colOff>
      <xdr:row>19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121</xdr:row>
      <xdr:rowOff>0</xdr:rowOff>
    </xdr:from>
    <xdr:ext cx="1719446" cy="210293"/>
    <xdr:sp macro="" textlink="">
      <xdr:nvSpPr>
        <xdr:cNvPr id="7" name="Avrundet rektangel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0" y="22974300"/>
          <a:ext cx="1719446" cy="210293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SUMMERINGSTABELL</a:t>
          </a:r>
        </a:p>
      </xdr:txBody>
    </xdr:sp>
    <xdr:clientData/>
  </xdr:oneCellAnchor>
  <xdr:twoCellAnchor>
    <xdr:from>
      <xdr:col>17</xdr:col>
      <xdr:colOff>204259</xdr:colOff>
      <xdr:row>3</xdr:row>
      <xdr:rowOff>91014</xdr:rowOff>
    </xdr:from>
    <xdr:to>
      <xdr:col>26</xdr:col>
      <xdr:colOff>130175</xdr:colOff>
      <xdr:row>15</xdr:row>
      <xdr:rowOff>106890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234945</xdr:colOff>
      <xdr:row>13</xdr:row>
      <xdr:rowOff>38103</xdr:rowOff>
    </xdr:from>
    <xdr:ext cx="1654177" cy="431797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234945" y="2019303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  <xdr:oneCellAnchor>
    <xdr:from>
      <xdr:col>0</xdr:col>
      <xdr:colOff>0</xdr:colOff>
      <xdr:row>321</xdr:row>
      <xdr:rowOff>0</xdr:rowOff>
    </xdr:from>
    <xdr:ext cx="1654177" cy="431797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61044667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1E00-00001E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1E00-00001F00000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1E00-000020000000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00000000-0008-0000-1E00-000021000000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4" name="Text Box 4">
          <a:extLst>
            <a:ext uri="{FF2B5EF4-FFF2-40B4-BE49-F238E27FC236}">
              <a16:creationId xmlns:a16="http://schemas.microsoft.com/office/drawing/2014/main" id="{00000000-0008-0000-1E00-000022000000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1E00-000023000000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1E00-000024000000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1E00-000025000000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1E00-00002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1E00-00002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1E00-00002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1E00-00002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1E00-00002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1E00-00002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1E00-00002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1E00-00002D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00000000-0008-0000-1E00-00002E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1E00-00002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1E00-000030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00000000-0008-0000-1E00-000031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1E00-000032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1E00-00003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1E00-000034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1E00-000035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1E00-000036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1E00-00003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00000000-0008-0000-1E00-00003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1E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1E00-00003A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00000000-0008-0000-1E00-00003B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1E00-00003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1E00-00003D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00000000-0008-0000-1E00-00003E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1E00-00003F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1E00-000040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1E00-000041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00000000-0008-0000-1E00-000042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1E00-000043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1E00-000044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1E00-000045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1E00-000046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1E00-000047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1E00-000048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1E00-000049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1E00-00004A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1E00-00004D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00000000-0008-0000-1E00-00004E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1E00-00004F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1E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1E00-000051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1E00-000052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1E00-000053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1E00-000054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00000000-0008-0000-1E00-000055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00000000-0008-0000-1E00-000056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1E00-000057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0000000-0008-0000-1E00-000058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1E00-000059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1E00-00005A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1E00-00005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00000000-0008-0000-1E00-00005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1E00-00005D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1E00-00005E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00000000-0008-0000-1E00-00005F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1E00-000060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1E00-000061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1E00-000062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1E00-000063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1E00-000064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00000000-0008-0000-1E00-000065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1E00-000066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1E00-000067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1E00-000068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00000000-0008-0000-1E00-000069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00000000-0008-0000-1E00-00006A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1E00-00006B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1E00-00006C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1E00-00006D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1E00-00006E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00000000-0008-0000-1E00-00006F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1E00-000070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1E00-000071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1E00-000072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1E00-000073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104775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1E00-00007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1E00-000075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00000000-0008-0000-1E00-000076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1E00-000077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1E00-000078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00000000-0008-0000-1E00-000079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1E00-00007A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1E00-00007B000000}"/>
            </a:ext>
          </a:extLst>
        </xdr:cNvPr>
        <xdr:cNvSpPr txBox="1">
          <a:spLocks noChangeArrowheads="1"/>
        </xdr:cNvSpPr>
      </xdr:nvSpPr>
      <xdr:spPr bwMode="auto">
        <a:xfrm>
          <a:off x="0" y="436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1E00-00007C000000}"/>
            </a:ext>
          </a:extLst>
        </xdr:cNvPr>
        <xdr:cNvSpPr txBox="1">
          <a:spLocks noChangeArrowheads="1"/>
        </xdr:cNvSpPr>
      </xdr:nvSpPr>
      <xdr:spPr bwMode="auto">
        <a:xfrm>
          <a:off x="0" y="436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1E00-00007D000000}"/>
            </a:ext>
          </a:extLst>
        </xdr:cNvPr>
        <xdr:cNvSpPr txBox="1">
          <a:spLocks noChangeArrowheads="1"/>
        </xdr:cNvSpPr>
      </xdr:nvSpPr>
      <xdr:spPr bwMode="auto">
        <a:xfrm>
          <a:off x="0" y="4362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1E00-00007E000000}"/>
            </a:ext>
          </a:extLst>
        </xdr:cNvPr>
        <xdr:cNvSpPr txBox="1">
          <a:spLocks noChangeArrowheads="1"/>
        </xdr:cNvSpPr>
      </xdr:nvSpPr>
      <xdr:spPr bwMode="auto">
        <a:xfrm>
          <a:off x="0" y="4848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00000000-0008-0000-1E00-00007F000000}"/>
            </a:ext>
          </a:extLst>
        </xdr:cNvPr>
        <xdr:cNvSpPr txBox="1">
          <a:spLocks noChangeArrowheads="1"/>
        </xdr:cNvSpPr>
      </xdr:nvSpPr>
      <xdr:spPr bwMode="auto">
        <a:xfrm>
          <a:off x="0" y="4848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1E00-000080000000}"/>
            </a:ext>
          </a:extLst>
        </xdr:cNvPr>
        <xdr:cNvSpPr txBox="1">
          <a:spLocks noChangeArrowheads="1"/>
        </xdr:cNvSpPr>
      </xdr:nvSpPr>
      <xdr:spPr bwMode="auto">
        <a:xfrm>
          <a:off x="0" y="4848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B3A9511-4ABB-4A94-9DA5-8F034C610046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5AA79E5-1256-4A30-93D0-0F3AEB52B7F0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874991A-22CC-4BD7-8221-133FDEFFD411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86C968C-C9DF-4DA8-A5E0-204C2F6B5B15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BFF688E6-A2B8-4F71-987B-8D090F81432A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EB581B8F-78F4-4D99-9331-71E45EC8B186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FB809F92-0A25-426D-85AA-5B955149FE26}"/>
            </a:ext>
          </a:extLst>
        </xdr:cNvPr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B152923-C9FA-4601-9868-DEA508C4D28D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34BDE99F-09D4-4994-A54F-3C849BE8CC2C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AAAE2CD1-886C-4861-97C3-42A3F0D989D8}"/>
            </a:ext>
          </a:extLst>
        </xdr:cNvPr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C5A6CA6-8F84-490A-977D-A072C9BC5B0E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86FFE979-48D5-40C9-9A82-E66581330191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617FE58C-FB8F-4AF1-A482-9A839C0E7F8C}"/>
            </a:ext>
          </a:extLst>
        </xdr:cNvPr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lisabeth_boe_byr_oslo_kommune_no/Documents/Befolkningsfremskrivning/2023/EB%20Kriteriebef2023-Med%20tilleggs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_2003B_XLS"/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ØR korreksjon befolkning 67+"/>
      <sheetName val=" ETTER korreksjon befolkn 67+"/>
      <sheetName val="Eldrebef"/>
    </sheetNames>
    <sheetDataSet>
      <sheetData sheetId="0">
        <row r="5">
          <cell r="C5">
            <v>919</v>
          </cell>
          <cell r="D5">
            <v>3329</v>
          </cell>
          <cell r="E5">
            <v>3481</v>
          </cell>
          <cell r="F5">
            <v>1316</v>
          </cell>
          <cell r="G5">
            <v>781</v>
          </cell>
          <cell r="H5">
            <v>732</v>
          </cell>
          <cell r="I5">
            <v>3560</v>
          </cell>
          <cell r="J5">
            <v>8600</v>
          </cell>
          <cell r="K5">
            <v>16831</v>
          </cell>
          <cell r="L5">
            <v>9018</v>
          </cell>
          <cell r="M5">
            <v>9090</v>
          </cell>
          <cell r="N5">
            <v>2405</v>
          </cell>
          <cell r="O5">
            <v>948</v>
          </cell>
          <cell r="P5">
            <v>399</v>
          </cell>
          <cell r="Q5">
            <v>193</v>
          </cell>
          <cell r="R5">
            <v>94</v>
          </cell>
          <cell r="S5">
            <v>60</v>
          </cell>
        </row>
        <row r="6">
          <cell r="C6">
            <v>882</v>
          </cell>
          <cell r="D6">
            <v>3190</v>
          </cell>
          <cell r="E6">
            <v>2875</v>
          </cell>
          <cell r="F6">
            <v>1030</v>
          </cell>
          <cell r="G6">
            <v>659</v>
          </cell>
          <cell r="H6">
            <v>750</v>
          </cell>
          <cell r="I6">
            <v>5418</v>
          </cell>
          <cell r="J6">
            <v>11382</v>
          </cell>
          <cell r="K6">
            <v>18057</v>
          </cell>
          <cell r="L6">
            <v>8379</v>
          </cell>
          <cell r="M6">
            <v>8048</v>
          </cell>
          <cell r="N6">
            <v>2023</v>
          </cell>
          <cell r="O6">
            <v>837</v>
          </cell>
          <cell r="P6">
            <v>398</v>
          </cell>
          <cell r="Q6">
            <v>178</v>
          </cell>
          <cell r="R6">
            <v>109</v>
          </cell>
          <cell r="S6">
            <v>55</v>
          </cell>
        </row>
        <row r="7">
          <cell r="C7">
            <v>737</v>
          </cell>
          <cell r="D7">
            <v>2357</v>
          </cell>
          <cell r="E7">
            <v>2108</v>
          </cell>
          <cell r="F7">
            <v>677</v>
          </cell>
          <cell r="G7">
            <v>389</v>
          </cell>
          <cell r="H7">
            <v>519</v>
          </cell>
          <cell r="I7">
            <v>3617</v>
          </cell>
          <cell r="J7">
            <v>8594</v>
          </cell>
          <cell r="K7">
            <v>12991</v>
          </cell>
          <cell r="L7">
            <v>5711</v>
          </cell>
          <cell r="M7">
            <v>5904</v>
          </cell>
          <cell r="N7">
            <v>1793</v>
          </cell>
          <cell r="O7">
            <v>855</v>
          </cell>
          <cell r="P7">
            <v>389</v>
          </cell>
          <cell r="Q7">
            <v>210</v>
          </cell>
          <cell r="R7">
            <v>84</v>
          </cell>
          <cell r="S7">
            <v>49</v>
          </cell>
        </row>
        <row r="8">
          <cell r="C8">
            <v>395</v>
          </cell>
          <cell r="D8">
            <v>1477</v>
          </cell>
          <cell r="E8">
            <v>1523</v>
          </cell>
          <cell r="F8">
            <v>626</v>
          </cell>
          <cell r="G8">
            <v>393</v>
          </cell>
          <cell r="H8">
            <v>497</v>
          </cell>
          <cell r="I8">
            <v>4523</v>
          </cell>
          <cell r="J8">
            <v>8130</v>
          </cell>
          <cell r="K8">
            <v>10056</v>
          </cell>
          <cell r="L8">
            <v>4865</v>
          </cell>
          <cell r="M8">
            <v>5590</v>
          </cell>
          <cell r="N8">
            <v>1488</v>
          </cell>
          <cell r="O8">
            <v>738</v>
          </cell>
          <cell r="P8">
            <v>433</v>
          </cell>
          <cell r="Q8">
            <v>207</v>
          </cell>
          <cell r="R8">
            <v>111</v>
          </cell>
          <cell r="S8">
            <v>61</v>
          </cell>
        </row>
        <row r="9">
          <cell r="C9">
            <v>527</v>
          </cell>
          <cell r="D9">
            <v>1933</v>
          </cell>
          <cell r="E9">
            <v>2332</v>
          </cell>
          <cell r="F9">
            <v>1036</v>
          </cell>
          <cell r="G9">
            <v>735</v>
          </cell>
          <cell r="H9">
            <v>808</v>
          </cell>
          <cell r="I9">
            <v>5362</v>
          </cell>
          <cell r="J9">
            <v>9787</v>
          </cell>
          <cell r="K9">
            <v>11799</v>
          </cell>
          <cell r="L9">
            <v>6786</v>
          </cell>
          <cell r="M9">
            <v>10943</v>
          </cell>
          <cell r="N9">
            <v>3626</v>
          </cell>
          <cell r="O9">
            <v>2254</v>
          </cell>
          <cell r="P9">
            <v>1177</v>
          </cell>
          <cell r="Q9">
            <v>659</v>
          </cell>
          <cell r="R9">
            <v>284</v>
          </cell>
          <cell r="S9">
            <v>115</v>
          </cell>
        </row>
        <row r="10">
          <cell r="C10">
            <v>370</v>
          </cell>
          <cell r="D10">
            <v>1939</v>
          </cell>
          <cell r="E10">
            <v>2813</v>
          </cell>
          <cell r="F10">
            <v>1255</v>
          </cell>
          <cell r="G10">
            <v>830</v>
          </cell>
          <cell r="H10">
            <v>702</v>
          </cell>
          <cell r="I10">
            <v>1581</v>
          </cell>
          <cell r="J10">
            <v>2195</v>
          </cell>
          <cell r="K10">
            <v>5180</v>
          </cell>
          <cell r="L10">
            <v>4858</v>
          </cell>
          <cell r="M10">
            <v>7035</v>
          </cell>
          <cell r="N10">
            <v>2812</v>
          </cell>
          <cell r="O10">
            <v>1774</v>
          </cell>
          <cell r="P10">
            <v>966</v>
          </cell>
          <cell r="Q10">
            <v>489</v>
          </cell>
          <cell r="R10">
            <v>284</v>
          </cell>
          <cell r="S10">
            <v>115</v>
          </cell>
        </row>
        <row r="11">
          <cell r="C11">
            <v>613</v>
          </cell>
          <cell r="D11">
            <v>3444</v>
          </cell>
          <cell r="E11">
            <v>4836</v>
          </cell>
          <cell r="F11">
            <v>2148</v>
          </cell>
          <cell r="G11">
            <v>1297</v>
          </cell>
          <cell r="H11">
            <v>1236</v>
          </cell>
          <cell r="I11">
            <v>2516</v>
          </cell>
          <cell r="J11">
            <v>2705</v>
          </cell>
          <cell r="K11">
            <v>7261</v>
          </cell>
          <cell r="L11">
            <v>7628</v>
          </cell>
          <cell r="M11">
            <v>10039</v>
          </cell>
          <cell r="N11">
            <v>3782</v>
          </cell>
          <cell r="O11">
            <v>2271</v>
          </cell>
          <cell r="P11">
            <v>1190</v>
          </cell>
          <cell r="Q11">
            <v>680</v>
          </cell>
          <cell r="R11">
            <v>392</v>
          </cell>
          <cell r="S11">
            <v>145</v>
          </cell>
        </row>
        <row r="12">
          <cell r="C12">
            <v>519</v>
          </cell>
          <cell r="D12">
            <v>3158</v>
          </cell>
          <cell r="E12">
            <v>4734</v>
          </cell>
          <cell r="F12">
            <v>2091</v>
          </cell>
          <cell r="G12">
            <v>1297</v>
          </cell>
          <cell r="H12">
            <v>1356</v>
          </cell>
          <cell r="I12">
            <v>4551</v>
          </cell>
          <cell r="J12">
            <v>4240</v>
          </cell>
          <cell r="K12">
            <v>7816</v>
          </cell>
          <cell r="L12">
            <v>7457</v>
          </cell>
          <cell r="M12">
            <v>10432</v>
          </cell>
          <cell r="N12">
            <v>3214</v>
          </cell>
          <cell r="O12">
            <v>1695</v>
          </cell>
          <cell r="P12">
            <v>940</v>
          </cell>
          <cell r="Q12">
            <v>570</v>
          </cell>
          <cell r="R12">
            <v>357</v>
          </cell>
          <cell r="S12">
            <v>126</v>
          </cell>
        </row>
        <row r="13">
          <cell r="C13">
            <v>516</v>
          </cell>
          <cell r="D13">
            <v>2371</v>
          </cell>
          <cell r="E13">
            <v>3113</v>
          </cell>
          <cell r="F13">
            <v>1307</v>
          </cell>
          <cell r="G13">
            <v>815</v>
          </cell>
          <cell r="H13">
            <v>807</v>
          </cell>
          <cell r="I13">
            <v>2024</v>
          </cell>
          <cell r="J13">
            <v>3121</v>
          </cell>
          <cell r="K13">
            <v>7150</v>
          </cell>
          <cell r="L13">
            <v>5596</v>
          </cell>
          <cell r="M13">
            <v>6093</v>
          </cell>
          <cell r="N13">
            <v>1650</v>
          </cell>
          <cell r="O13">
            <v>769</v>
          </cell>
          <cell r="P13">
            <v>477</v>
          </cell>
          <cell r="Q13">
            <v>274</v>
          </cell>
          <cell r="R13">
            <v>181</v>
          </cell>
          <cell r="S13">
            <v>71</v>
          </cell>
        </row>
        <row r="14">
          <cell r="C14">
            <v>284</v>
          </cell>
          <cell r="D14">
            <v>1551</v>
          </cell>
          <cell r="E14">
            <v>2225</v>
          </cell>
          <cell r="F14">
            <v>972</v>
          </cell>
          <cell r="G14">
            <v>674</v>
          </cell>
          <cell r="H14">
            <v>642</v>
          </cell>
          <cell r="I14">
            <v>1564</v>
          </cell>
          <cell r="J14">
            <v>1877</v>
          </cell>
          <cell r="K14">
            <v>4572</v>
          </cell>
          <cell r="L14">
            <v>4068</v>
          </cell>
          <cell r="M14">
            <v>5964</v>
          </cell>
          <cell r="N14">
            <v>1564</v>
          </cell>
          <cell r="O14">
            <v>824</v>
          </cell>
          <cell r="P14">
            <v>470</v>
          </cell>
          <cell r="Q14">
            <v>307</v>
          </cell>
          <cell r="R14">
            <v>169</v>
          </cell>
          <cell r="S14">
            <v>51</v>
          </cell>
        </row>
        <row r="15">
          <cell r="C15">
            <v>318</v>
          </cell>
          <cell r="D15">
            <v>1962</v>
          </cell>
          <cell r="E15">
            <v>2982</v>
          </cell>
          <cell r="F15">
            <v>1402</v>
          </cell>
          <cell r="G15">
            <v>958</v>
          </cell>
          <cell r="H15">
            <v>1008</v>
          </cell>
          <cell r="I15">
            <v>2219</v>
          </cell>
          <cell r="J15">
            <v>2055</v>
          </cell>
          <cell r="K15">
            <v>4801</v>
          </cell>
          <cell r="L15">
            <v>4654</v>
          </cell>
          <cell r="M15">
            <v>6908</v>
          </cell>
          <cell r="N15">
            <v>2009</v>
          </cell>
          <cell r="O15">
            <v>1171</v>
          </cell>
          <cell r="P15">
            <v>725</v>
          </cell>
          <cell r="Q15">
            <v>371</v>
          </cell>
          <cell r="R15">
            <v>167</v>
          </cell>
          <cell r="S15">
            <v>45</v>
          </cell>
        </row>
        <row r="16">
          <cell r="C16">
            <v>534</v>
          </cell>
          <cell r="D16">
            <v>2900</v>
          </cell>
          <cell r="E16">
            <v>4212</v>
          </cell>
          <cell r="F16">
            <v>1836</v>
          </cell>
          <cell r="G16">
            <v>1109</v>
          </cell>
          <cell r="H16">
            <v>1175</v>
          </cell>
          <cell r="I16">
            <v>2645</v>
          </cell>
          <cell r="J16">
            <v>3554</v>
          </cell>
          <cell r="K16">
            <v>8660</v>
          </cell>
          <cell r="L16">
            <v>7072</v>
          </cell>
          <cell r="M16">
            <v>9646</v>
          </cell>
          <cell r="N16">
            <v>3121</v>
          </cell>
          <cell r="O16">
            <v>1570</v>
          </cell>
          <cell r="P16">
            <v>927</v>
          </cell>
          <cell r="Q16">
            <v>455</v>
          </cell>
          <cell r="R16">
            <v>273</v>
          </cell>
          <cell r="S16">
            <v>77</v>
          </cell>
        </row>
        <row r="17">
          <cell r="C17">
            <v>558</v>
          </cell>
          <cell r="D17">
            <v>2993</v>
          </cell>
          <cell r="E17">
            <v>4712</v>
          </cell>
          <cell r="F17">
            <v>1962</v>
          </cell>
          <cell r="G17">
            <v>1192</v>
          </cell>
          <cell r="H17">
            <v>1104</v>
          </cell>
          <cell r="I17">
            <v>2222</v>
          </cell>
          <cell r="J17">
            <v>2972</v>
          </cell>
          <cell r="K17">
            <v>8159</v>
          </cell>
          <cell r="L17">
            <v>7922</v>
          </cell>
          <cell r="M17">
            <v>10688</v>
          </cell>
          <cell r="N17">
            <v>2959</v>
          </cell>
          <cell r="O17">
            <v>1549</v>
          </cell>
          <cell r="P17">
            <v>928</v>
          </cell>
          <cell r="Q17">
            <v>819</v>
          </cell>
          <cell r="R17">
            <v>490</v>
          </cell>
          <cell r="S17">
            <v>136</v>
          </cell>
        </row>
        <row r="18">
          <cell r="C18">
            <v>553</v>
          </cell>
          <cell r="D18">
            <v>3093</v>
          </cell>
          <cell r="E18">
            <v>4771</v>
          </cell>
          <cell r="F18">
            <v>2083</v>
          </cell>
          <cell r="G18">
            <v>1317</v>
          </cell>
          <cell r="H18">
            <v>1268</v>
          </cell>
          <cell r="I18">
            <v>2511</v>
          </cell>
          <cell r="J18">
            <v>3003</v>
          </cell>
          <cell r="K18">
            <v>7340</v>
          </cell>
          <cell r="L18">
            <v>8043</v>
          </cell>
          <cell r="M18">
            <v>11149</v>
          </cell>
          <cell r="N18">
            <v>3629</v>
          </cell>
          <cell r="O18">
            <v>2041</v>
          </cell>
          <cell r="P18">
            <v>1112</v>
          </cell>
          <cell r="Q18">
            <v>699</v>
          </cell>
          <cell r="R18">
            <v>376</v>
          </cell>
          <cell r="S18">
            <v>163</v>
          </cell>
        </row>
        <row r="19">
          <cell r="C19">
            <v>404</v>
          </cell>
          <cell r="D19">
            <v>2426</v>
          </cell>
          <cell r="E19">
            <v>3791</v>
          </cell>
          <cell r="F19">
            <v>1751</v>
          </cell>
          <cell r="G19">
            <v>1181</v>
          </cell>
          <cell r="H19">
            <v>1115</v>
          </cell>
          <cell r="I19">
            <v>2475</v>
          </cell>
          <cell r="J19">
            <v>2351</v>
          </cell>
          <cell r="K19">
            <v>5654</v>
          </cell>
          <cell r="L19">
            <v>5656</v>
          </cell>
          <cell r="M19">
            <v>8186</v>
          </cell>
          <cell r="N19">
            <v>2399</v>
          </cell>
          <cell r="O19">
            <v>987</v>
          </cell>
          <cell r="P19">
            <v>469</v>
          </cell>
          <cell r="Q19">
            <v>200</v>
          </cell>
          <cell r="R19">
            <v>95</v>
          </cell>
          <cell r="S19">
            <v>38</v>
          </cell>
        </row>
        <row r="20">
          <cell r="C20">
            <v>22</v>
          </cell>
          <cell r="D20">
            <v>75</v>
          </cell>
          <cell r="E20">
            <v>170</v>
          </cell>
          <cell r="F20">
            <v>65</v>
          </cell>
          <cell r="G20">
            <v>34</v>
          </cell>
          <cell r="H20">
            <v>28</v>
          </cell>
          <cell r="I20">
            <v>78</v>
          </cell>
          <cell r="J20">
            <v>104</v>
          </cell>
          <cell r="K20">
            <v>278</v>
          </cell>
          <cell r="L20">
            <v>261</v>
          </cell>
          <cell r="M20">
            <v>304</v>
          </cell>
          <cell r="N20">
            <v>40</v>
          </cell>
          <cell r="O20">
            <v>12</v>
          </cell>
          <cell r="P20">
            <v>13</v>
          </cell>
          <cell r="Q20">
            <v>2</v>
          </cell>
          <cell r="R20">
            <v>1</v>
          </cell>
          <cell r="S20">
            <v>2</v>
          </cell>
        </row>
        <row r="26">
          <cell r="C26">
            <v>6</v>
          </cell>
          <cell r="D26">
            <v>19</v>
          </cell>
          <cell r="E26">
            <v>13</v>
          </cell>
          <cell r="F26">
            <v>5</v>
          </cell>
          <cell r="G26">
            <v>9</v>
          </cell>
          <cell r="H26">
            <v>17</v>
          </cell>
          <cell r="I26">
            <v>320</v>
          </cell>
          <cell r="J26">
            <v>423</v>
          </cell>
          <cell r="K26">
            <v>447</v>
          </cell>
          <cell r="L26">
            <v>169</v>
          </cell>
          <cell r="M26">
            <v>153</v>
          </cell>
          <cell r="N26">
            <v>27</v>
          </cell>
          <cell r="O26">
            <v>9</v>
          </cell>
          <cell r="P26">
            <v>1</v>
          </cell>
          <cell r="Q26">
            <v>2</v>
          </cell>
          <cell r="R26">
            <v>4</v>
          </cell>
          <cell r="S26">
            <v>2</v>
          </cell>
        </row>
        <row r="29">
          <cell r="C29">
            <v>8</v>
          </cell>
          <cell r="D29">
            <v>22</v>
          </cell>
          <cell r="E29">
            <v>50</v>
          </cell>
          <cell r="F29">
            <v>31</v>
          </cell>
          <cell r="G29">
            <v>18</v>
          </cell>
          <cell r="H29">
            <v>15</v>
          </cell>
          <cell r="I29">
            <v>43</v>
          </cell>
          <cell r="J29">
            <v>22</v>
          </cell>
          <cell r="K29">
            <v>73</v>
          </cell>
          <cell r="L29">
            <v>104</v>
          </cell>
          <cell r="M29">
            <v>196</v>
          </cell>
          <cell r="N29">
            <v>60</v>
          </cell>
          <cell r="O29">
            <v>29</v>
          </cell>
          <cell r="P29">
            <v>13</v>
          </cell>
          <cell r="Q29">
            <v>8</v>
          </cell>
          <cell r="R29">
            <v>4</v>
          </cell>
          <cell r="S29">
            <v>0</v>
          </cell>
        </row>
        <row r="30">
          <cell r="C30">
            <v>6</v>
          </cell>
          <cell r="D30">
            <v>41</v>
          </cell>
          <cell r="E30">
            <v>86</v>
          </cell>
          <cell r="F30">
            <v>31</v>
          </cell>
          <cell r="G30">
            <v>22</v>
          </cell>
          <cell r="H30">
            <v>17</v>
          </cell>
          <cell r="I30">
            <v>30</v>
          </cell>
          <cell r="J30">
            <v>30</v>
          </cell>
          <cell r="K30">
            <v>98</v>
          </cell>
          <cell r="L30">
            <v>124</v>
          </cell>
          <cell r="M30">
            <v>263</v>
          </cell>
          <cell r="N30">
            <v>74</v>
          </cell>
          <cell r="O30">
            <v>19</v>
          </cell>
          <cell r="P30">
            <v>5</v>
          </cell>
          <cell r="Q30">
            <v>5</v>
          </cell>
          <cell r="R30">
            <v>4</v>
          </cell>
          <cell r="S30">
            <v>1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1</v>
          </cell>
          <cell r="L31">
            <v>0</v>
          </cell>
          <cell r="M31">
            <v>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</v>
          </cell>
          <cell r="L32">
            <v>0</v>
          </cell>
          <cell r="M32">
            <v>2</v>
          </cell>
          <cell r="N32">
            <v>1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2</v>
          </cell>
          <cell r="H33">
            <v>2</v>
          </cell>
          <cell r="I33">
            <v>1</v>
          </cell>
          <cell r="J33">
            <v>0</v>
          </cell>
          <cell r="K33">
            <v>1</v>
          </cell>
          <cell r="L33">
            <v>1</v>
          </cell>
          <cell r="M33">
            <v>8</v>
          </cell>
          <cell r="N33">
            <v>5</v>
          </cell>
          <cell r="O33">
            <v>1</v>
          </cell>
          <cell r="P33">
            <v>4</v>
          </cell>
          <cell r="Q33">
            <v>0</v>
          </cell>
          <cell r="R33">
            <v>0</v>
          </cell>
          <cell r="S33">
            <v>0</v>
          </cell>
        </row>
        <row r="34">
          <cell r="C34">
            <v>0</v>
          </cell>
          <cell r="D34">
            <v>2</v>
          </cell>
          <cell r="E34">
            <v>2</v>
          </cell>
          <cell r="F34">
            <v>1</v>
          </cell>
          <cell r="G34">
            <v>0</v>
          </cell>
          <cell r="H34">
            <v>0</v>
          </cell>
          <cell r="I34">
            <v>5</v>
          </cell>
          <cell r="J34">
            <v>2</v>
          </cell>
          <cell r="K34">
            <v>6</v>
          </cell>
          <cell r="L34">
            <v>13</v>
          </cell>
          <cell r="M34">
            <v>9</v>
          </cell>
          <cell r="N34">
            <v>6</v>
          </cell>
          <cell r="O34">
            <v>3</v>
          </cell>
          <cell r="P34">
            <v>1</v>
          </cell>
          <cell r="Q34">
            <v>1</v>
          </cell>
          <cell r="R34">
            <v>0</v>
          </cell>
          <cell r="S34">
            <v>0</v>
          </cell>
        </row>
      </sheetData>
      <sheetData sheetId="1">
        <row r="5">
          <cell r="U5">
            <v>7</v>
          </cell>
          <cell r="V5">
            <v>5</v>
          </cell>
          <cell r="W5">
            <v>14</v>
          </cell>
          <cell r="X5">
            <v>1</v>
          </cell>
          <cell r="Y5">
            <v>1</v>
          </cell>
          <cell r="Z5">
            <v>8</v>
          </cell>
        </row>
        <row r="6">
          <cell r="U6">
            <v>-1</v>
          </cell>
          <cell r="V6">
            <v>-1</v>
          </cell>
          <cell r="W6">
            <v>-2</v>
          </cell>
          <cell r="X6">
            <v>-1</v>
          </cell>
          <cell r="Y6">
            <v>-1</v>
          </cell>
          <cell r="Z6">
            <v>-7</v>
          </cell>
        </row>
        <row r="7">
          <cell r="U7">
            <v>1</v>
          </cell>
          <cell r="V7">
            <v>-6</v>
          </cell>
          <cell r="W7">
            <v>-9</v>
          </cell>
          <cell r="X7">
            <v>-14</v>
          </cell>
          <cell r="Y7">
            <v>-8</v>
          </cell>
          <cell r="Z7">
            <v>-9</v>
          </cell>
        </row>
        <row r="8">
          <cell r="U8">
            <v>-13</v>
          </cell>
          <cell r="V8">
            <v>-6</v>
          </cell>
          <cell r="W8">
            <v>-15</v>
          </cell>
          <cell r="X8">
            <v>-16</v>
          </cell>
          <cell r="Y8">
            <v>-20</v>
          </cell>
          <cell r="Z8">
            <v>-17</v>
          </cell>
        </row>
        <row r="9">
          <cell r="U9">
            <v>14</v>
          </cell>
          <cell r="V9">
            <v>9</v>
          </cell>
          <cell r="W9">
            <v>20</v>
          </cell>
          <cell r="X9">
            <v>10</v>
          </cell>
          <cell r="Y9">
            <v>22</v>
          </cell>
          <cell r="Z9">
            <v>14</v>
          </cell>
        </row>
        <row r="10">
          <cell r="U10">
            <v>-5</v>
          </cell>
          <cell r="V10">
            <v>-2</v>
          </cell>
          <cell r="W10">
            <v>2</v>
          </cell>
          <cell r="X10">
            <v>0</v>
          </cell>
          <cell r="Y10">
            <v>-1</v>
          </cell>
          <cell r="Z10">
            <v>-5</v>
          </cell>
        </row>
        <row r="11">
          <cell r="U11">
            <v>-1</v>
          </cell>
          <cell r="V11">
            <v>1</v>
          </cell>
          <cell r="W11">
            <v>3</v>
          </cell>
          <cell r="X11">
            <v>-4</v>
          </cell>
          <cell r="Y11">
            <v>-1</v>
          </cell>
          <cell r="Z11">
            <v>1</v>
          </cell>
        </row>
        <row r="12">
          <cell r="U12">
            <v>7</v>
          </cell>
          <cell r="V12">
            <v>-3</v>
          </cell>
          <cell r="W12">
            <v>-3</v>
          </cell>
          <cell r="X12">
            <v>25</v>
          </cell>
          <cell r="Y12">
            <v>-8</v>
          </cell>
          <cell r="Z12">
            <v>-1</v>
          </cell>
        </row>
        <row r="13">
          <cell r="U13">
            <v>-5</v>
          </cell>
          <cell r="V13">
            <v>6</v>
          </cell>
          <cell r="W13">
            <v>-6</v>
          </cell>
          <cell r="X13">
            <v>-4</v>
          </cell>
          <cell r="Y13">
            <v>6</v>
          </cell>
          <cell r="Z13">
            <v>-3</v>
          </cell>
        </row>
        <row r="14">
          <cell r="U14">
            <v>5</v>
          </cell>
          <cell r="V14">
            <v>-1</v>
          </cell>
          <cell r="W14">
            <v>-1</v>
          </cell>
          <cell r="X14">
            <v>-9</v>
          </cell>
          <cell r="Y14">
            <v>-5</v>
          </cell>
          <cell r="Z14">
            <v>2</v>
          </cell>
        </row>
        <row r="15">
          <cell r="U15">
            <v>-6</v>
          </cell>
          <cell r="V15">
            <v>-4</v>
          </cell>
          <cell r="W15">
            <v>1</v>
          </cell>
          <cell r="X15">
            <v>-3</v>
          </cell>
          <cell r="Y15">
            <v>-7</v>
          </cell>
          <cell r="Z15">
            <v>-8</v>
          </cell>
        </row>
        <row r="16">
          <cell r="U16">
            <v>8</v>
          </cell>
          <cell r="V16">
            <v>0</v>
          </cell>
          <cell r="W16">
            <v>-13</v>
          </cell>
          <cell r="X16">
            <v>-1</v>
          </cell>
          <cell r="Y16">
            <v>-9</v>
          </cell>
          <cell r="Z16">
            <v>-4</v>
          </cell>
        </row>
        <row r="17">
          <cell r="U17">
            <v>-1</v>
          </cell>
          <cell r="V17">
            <v>6</v>
          </cell>
          <cell r="W17">
            <v>10</v>
          </cell>
          <cell r="X17">
            <v>13</v>
          </cell>
          <cell r="Y17">
            <v>15</v>
          </cell>
          <cell r="Z17">
            <v>16</v>
          </cell>
        </row>
        <row r="18">
          <cell r="U18">
            <v>11</v>
          </cell>
          <cell r="V18">
            <v>7</v>
          </cell>
          <cell r="W18">
            <v>12</v>
          </cell>
          <cell r="X18">
            <v>10</v>
          </cell>
          <cell r="Y18">
            <v>22</v>
          </cell>
          <cell r="Z18">
            <v>18</v>
          </cell>
        </row>
        <row r="19">
          <cell r="U19">
            <v>0</v>
          </cell>
          <cell r="V19">
            <v>3</v>
          </cell>
          <cell r="W19">
            <v>-2</v>
          </cell>
          <cell r="X19">
            <v>0</v>
          </cell>
          <cell r="Y19">
            <v>-3</v>
          </cell>
          <cell r="Z19">
            <v>-2</v>
          </cell>
        </row>
        <row r="23">
          <cell r="N23">
            <v>6</v>
          </cell>
          <cell r="O23">
            <v>6</v>
          </cell>
          <cell r="P23">
            <v>1</v>
          </cell>
          <cell r="Q23">
            <v>2</v>
          </cell>
          <cell r="R23">
            <v>1</v>
          </cell>
          <cell r="S23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5"/>
  <dimension ref="A2:O45"/>
  <sheetViews>
    <sheetView showGridLines="0" tabSelected="1" zoomScaleNormal="100" workbookViewId="0">
      <selection activeCell="P14" sqref="P14"/>
    </sheetView>
  </sheetViews>
  <sheetFormatPr baseColWidth="10" defaultColWidth="11.42578125" defaultRowHeight="12.75" x14ac:dyDescent="0.2"/>
  <cols>
    <col min="1" max="1" width="5" customWidth="1"/>
    <col min="2" max="2" width="23" customWidth="1"/>
  </cols>
  <sheetData>
    <row r="2" spans="1:14" x14ac:dyDescent="0.2">
      <c r="A2" t="s">
        <v>0</v>
      </c>
    </row>
    <row r="4" spans="1:14" x14ac:dyDescent="0.2">
      <c r="A4" t="str">
        <f>A6</f>
        <v>Tabell 1 - 16 - A - Fysioterapitilbud i bydelen 1)</v>
      </c>
    </row>
    <row r="6" spans="1:14" ht="13.5" thickBot="1" x14ac:dyDescent="0.25">
      <c r="A6" s="6" t="s">
        <v>1</v>
      </c>
    </row>
    <row r="7" spans="1:14" ht="13.5" thickBot="1" x14ac:dyDescent="0.25">
      <c r="A7" s="660"/>
      <c r="B7" s="661"/>
      <c r="C7" s="1539" t="s">
        <v>2</v>
      </c>
      <c r="D7" s="1540"/>
      <c r="E7" s="1540"/>
      <c r="F7" s="1541"/>
      <c r="G7" s="1540" t="s">
        <v>3</v>
      </c>
      <c r="H7" s="1540"/>
      <c r="I7" s="1540"/>
      <c r="J7" s="1541"/>
    </row>
    <row r="8" spans="1:14" ht="77.25" thickBot="1" x14ac:dyDescent="0.25">
      <c r="A8" s="140" t="s">
        <v>4</v>
      </c>
      <c r="B8" s="665" t="s">
        <v>5</v>
      </c>
      <c r="C8" s="663" t="s">
        <v>6</v>
      </c>
      <c r="D8" s="1216" t="s">
        <v>7</v>
      </c>
      <c r="E8" s="1217" t="s">
        <v>8</v>
      </c>
      <c r="F8" s="670" t="s">
        <v>9</v>
      </c>
      <c r="G8" s="663" t="s">
        <v>6</v>
      </c>
      <c r="H8" s="1216" t="s">
        <v>7</v>
      </c>
      <c r="I8" s="1217" t="s">
        <v>8</v>
      </c>
      <c r="J8" s="670" t="s">
        <v>10</v>
      </c>
    </row>
    <row r="9" spans="1:14" x14ac:dyDescent="0.2">
      <c r="A9" s="128">
        <v>1</v>
      </c>
      <c r="B9" s="129" t="s">
        <v>11</v>
      </c>
      <c r="C9" s="91">
        <v>9</v>
      </c>
      <c r="D9" s="901">
        <v>8</v>
      </c>
      <c r="E9" s="901">
        <v>1</v>
      </c>
      <c r="F9" s="1056">
        <v>18</v>
      </c>
      <c r="G9" s="920">
        <v>9</v>
      </c>
      <c r="H9" s="900">
        <v>8</v>
      </c>
      <c r="I9" s="900">
        <v>1</v>
      </c>
      <c r="J9" s="1034">
        <v>18</v>
      </c>
    </row>
    <row r="10" spans="1:14" x14ac:dyDescent="0.2">
      <c r="A10" s="58">
        <v>2</v>
      </c>
      <c r="B10" s="23" t="s">
        <v>12</v>
      </c>
      <c r="C10" s="1218">
        <v>15.25</v>
      </c>
      <c r="D10" s="903">
        <v>16</v>
      </c>
      <c r="E10" s="903">
        <v>2</v>
      </c>
      <c r="F10" s="1057">
        <v>18</v>
      </c>
      <c r="G10" s="1059">
        <v>16</v>
      </c>
      <c r="H10" s="902">
        <v>16</v>
      </c>
      <c r="I10" s="902">
        <v>3</v>
      </c>
      <c r="J10" s="1035">
        <v>35</v>
      </c>
      <c r="M10" t="s">
        <v>13</v>
      </c>
    </row>
    <row r="11" spans="1:14" x14ac:dyDescent="0.2">
      <c r="A11" s="58">
        <v>3</v>
      </c>
      <c r="B11" s="23" t="s">
        <v>14</v>
      </c>
      <c r="C11" s="92">
        <v>11.98</v>
      </c>
      <c r="D11" s="903">
        <v>9</v>
      </c>
      <c r="E11" s="903">
        <v>1</v>
      </c>
      <c r="F11" s="1057">
        <v>21.98</v>
      </c>
      <c r="G11" s="1059">
        <v>15</v>
      </c>
      <c r="H11" s="902">
        <v>9</v>
      </c>
      <c r="I11" s="902">
        <v>1</v>
      </c>
      <c r="J11" s="1035">
        <v>25</v>
      </c>
      <c r="L11" t="s">
        <v>13</v>
      </c>
    </row>
    <row r="12" spans="1:14" x14ac:dyDescent="0.2">
      <c r="A12" s="58">
        <v>4</v>
      </c>
      <c r="B12" s="23" t="s">
        <v>15</v>
      </c>
      <c r="C12" s="92">
        <v>31.28</v>
      </c>
      <c r="D12" s="903">
        <v>11</v>
      </c>
      <c r="E12" s="903">
        <v>0</v>
      </c>
      <c r="F12" s="1057">
        <v>42.28</v>
      </c>
      <c r="G12" s="1059">
        <v>32</v>
      </c>
      <c r="H12" s="902">
        <v>11</v>
      </c>
      <c r="I12" s="902">
        <v>0</v>
      </c>
      <c r="J12" s="1035">
        <v>43</v>
      </c>
    </row>
    <row r="13" spans="1:14" x14ac:dyDescent="0.2">
      <c r="A13" s="58">
        <v>5</v>
      </c>
      <c r="B13" s="23" t="s">
        <v>16</v>
      </c>
      <c r="C13" s="92">
        <v>29</v>
      </c>
      <c r="D13" s="903">
        <v>16.399999999999999</v>
      </c>
      <c r="E13" s="903">
        <v>3</v>
      </c>
      <c r="F13" s="1057">
        <v>48.4</v>
      </c>
      <c r="G13" s="1059">
        <v>33</v>
      </c>
      <c r="H13" s="902">
        <v>17</v>
      </c>
      <c r="I13" s="902">
        <v>3</v>
      </c>
      <c r="J13" s="1035">
        <v>53</v>
      </c>
    </row>
    <row r="14" spans="1:14" x14ac:dyDescent="0.2">
      <c r="A14" s="59">
        <v>6</v>
      </c>
      <c r="B14" s="25" t="s">
        <v>17</v>
      </c>
      <c r="C14" s="92">
        <v>9</v>
      </c>
      <c r="D14" s="903">
        <v>11.2</v>
      </c>
      <c r="E14" s="903">
        <v>1.5</v>
      </c>
      <c r="F14" s="1057">
        <v>21.7</v>
      </c>
      <c r="G14" s="1059">
        <v>9</v>
      </c>
      <c r="H14" s="902">
        <v>11</v>
      </c>
      <c r="I14" s="902">
        <v>2</v>
      </c>
      <c r="J14" s="1035">
        <v>22</v>
      </c>
      <c r="M14" t="s">
        <v>13</v>
      </c>
    </row>
    <row r="15" spans="1:14" x14ac:dyDescent="0.2">
      <c r="A15" s="59">
        <v>7</v>
      </c>
      <c r="B15" s="25" t="s">
        <v>18</v>
      </c>
      <c r="C15" s="92">
        <v>20</v>
      </c>
      <c r="D15" s="903">
        <v>18</v>
      </c>
      <c r="E15" s="903">
        <v>2</v>
      </c>
      <c r="F15" s="1057">
        <v>40</v>
      </c>
      <c r="G15" s="1059">
        <v>20</v>
      </c>
      <c r="H15" s="902">
        <v>18</v>
      </c>
      <c r="I15" s="902">
        <v>2</v>
      </c>
      <c r="J15" s="1035">
        <v>40</v>
      </c>
      <c r="L15" t="s">
        <v>13</v>
      </c>
    </row>
    <row r="16" spans="1:14" x14ac:dyDescent="0.2">
      <c r="A16" s="58">
        <v>8</v>
      </c>
      <c r="B16" s="23" t="s">
        <v>19</v>
      </c>
      <c r="C16" s="92">
        <v>17.55</v>
      </c>
      <c r="D16" s="903">
        <v>15.7</v>
      </c>
      <c r="E16" s="903">
        <v>1</v>
      </c>
      <c r="F16" s="1057">
        <v>34.25</v>
      </c>
      <c r="G16" s="1059">
        <v>21</v>
      </c>
      <c r="H16" s="902">
        <v>19</v>
      </c>
      <c r="I16" s="902">
        <v>2</v>
      </c>
      <c r="J16" s="1035">
        <v>42</v>
      </c>
      <c r="N16" t="s">
        <v>13</v>
      </c>
    </row>
    <row r="17" spans="1:15" x14ac:dyDescent="0.2">
      <c r="A17" s="58">
        <v>9</v>
      </c>
      <c r="B17" s="23" t="s">
        <v>20</v>
      </c>
      <c r="C17" s="92">
        <v>17</v>
      </c>
      <c r="D17" s="903">
        <v>9</v>
      </c>
      <c r="E17" s="903">
        <v>2.5</v>
      </c>
      <c r="F17" s="1057">
        <v>28</v>
      </c>
      <c r="G17" s="1059">
        <v>20</v>
      </c>
      <c r="H17" s="902">
        <v>9</v>
      </c>
      <c r="I17" s="902">
        <v>2.5</v>
      </c>
      <c r="J17" s="1035">
        <v>31.5</v>
      </c>
    </row>
    <row r="18" spans="1:15" x14ac:dyDescent="0.2">
      <c r="A18" s="58">
        <v>10</v>
      </c>
      <c r="B18" s="23" t="s">
        <v>21</v>
      </c>
      <c r="C18" s="92">
        <v>9</v>
      </c>
      <c r="D18" s="1219">
        <v>11.7</v>
      </c>
      <c r="E18" s="903">
        <v>0.9</v>
      </c>
      <c r="F18" s="1057">
        <v>9</v>
      </c>
      <c r="G18" s="1059">
        <v>9</v>
      </c>
      <c r="H18" s="902">
        <v>12</v>
      </c>
      <c r="I18" s="902">
        <v>1</v>
      </c>
      <c r="J18" s="1035">
        <v>22</v>
      </c>
    </row>
    <row r="19" spans="1:15" x14ac:dyDescent="0.2">
      <c r="A19" s="59">
        <v>11</v>
      </c>
      <c r="B19" s="25" t="s">
        <v>22</v>
      </c>
      <c r="C19" s="92">
        <v>15</v>
      </c>
      <c r="D19" s="903">
        <v>7</v>
      </c>
      <c r="E19" s="903">
        <v>4</v>
      </c>
      <c r="F19" s="1057">
        <v>26</v>
      </c>
      <c r="G19" s="1059">
        <v>19</v>
      </c>
      <c r="H19" s="902">
        <v>7</v>
      </c>
      <c r="I19" s="902">
        <v>5</v>
      </c>
      <c r="J19" s="1035">
        <v>31</v>
      </c>
      <c r="L19" t="s">
        <v>13</v>
      </c>
      <c r="O19" t="s">
        <v>13</v>
      </c>
    </row>
    <row r="20" spans="1:15" x14ac:dyDescent="0.2">
      <c r="A20" s="58">
        <v>12</v>
      </c>
      <c r="B20" s="23" t="s">
        <v>23</v>
      </c>
      <c r="C20" s="92">
        <v>25</v>
      </c>
      <c r="D20" s="903">
        <v>21</v>
      </c>
      <c r="E20" s="903">
        <v>1</v>
      </c>
      <c r="F20" s="1057">
        <v>47</v>
      </c>
      <c r="G20" s="1059">
        <v>25</v>
      </c>
      <c r="H20" s="902">
        <v>21</v>
      </c>
      <c r="I20" s="902">
        <v>1</v>
      </c>
      <c r="J20" s="1035">
        <v>47</v>
      </c>
    </row>
    <row r="21" spans="1:15" x14ac:dyDescent="0.2">
      <c r="A21" s="58">
        <v>13</v>
      </c>
      <c r="B21" s="23" t="s">
        <v>24</v>
      </c>
      <c r="C21" s="92">
        <v>23.7</v>
      </c>
      <c r="D21" s="903">
        <v>19.7</v>
      </c>
      <c r="E21" s="903">
        <v>2</v>
      </c>
      <c r="F21" s="1057">
        <v>45.4</v>
      </c>
      <c r="G21" s="1059">
        <v>25</v>
      </c>
      <c r="H21" s="902">
        <v>21</v>
      </c>
      <c r="I21" s="902">
        <v>2</v>
      </c>
      <c r="J21" s="1035">
        <v>48</v>
      </c>
      <c r="M21" t="s">
        <v>13</v>
      </c>
    </row>
    <row r="22" spans="1:15" x14ac:dyDescent="0.2">
      <c r="A22" s="58">
        <v>14</v>
      </c>
      <c r="B22" s="23" t="s">
        <v>25</v>
      </c>
      <c r="C22" s="92">
        <v>14</v>
      </c>
      <c r="D22" s="903">
        <v>14</v>
      </c>
      <c r="E22" s="903">
        <v>1</v>
      </c>
      <c r="F22" s="1057">
        <v>29</v>
      </c>
      <c r="G22" s="1059">
        <v>16</v>
      </c>
      <c r="H22" s="902">
        <v>14</v>
      </c>
      <c r="I22" s="902">
        <v>1</v>
      </c>
      <c r="J22" s="1035">
        <v>31</v>
      </c>
    </row>
    <row r="23" spans="1:15" ht="13.5" thickBot="1" x14ac:dyDescent="0.25">
      <c r="A23" s="60">
        <v>15</v>
      </c>
      <c r="B23" s="61" t="s">
        <v>26</v>
      </c>
      <c r="C23" s="93">
        <v>11</v>
      </c>
      <c r="D23" s="905">
        <v>10</v>
      </c>
      <c r="E23" s="905">
        <v>1</v>
      </c>
      <c r="F23" s="1058">
        <v>21</v>
      </c>
      <c r="G23" s="1060">
        <v>13</v>
      </c>
      <c r="H23" s="904">
        <v>10</v>
      </c>
      <c r="I23" s="904">
        <v>1</v>
      </c>
      <c r="J23" s="1036">
        <v>24</v>
      </c>
    </row>
    <row r="24" spans="1:15" x14ac:dyDescent="0.2">
      <c r="A24" s="306"/>
      <c r="B24" s="467" t="s">
        <v>506</v>
      </c>
      <c r="C24" s="1206">
        <f>SUM(C9:C23)</f>
        <v>257.76</v>
      </c>
      <c r="D24" s="1207">
        <f t="shared" ref="D24:J24" si="0">SUM(D9:D23)</f>
        <v>197.7</v>
      </c>
      <c r="E24" s="1207">
        <f t="shared" si="0"/>
        <v>23.9</v>
      </c>
      <c r="F24" s="1208">
        <f t="shared" si="0"/>
        <v>450.01</v>
      </c>
      <c r="G24" s="1209">
        <f t="shared" si="0"/>
        <v>282</v>
      </c>
      <c r="H24" s="1210">
        <f t="shared" si="0"/>
        <v>203</v>
      </c>
      <c r="I24" s="1210">
        <f t="shared" si="0"/>
        <v>27.5</v>
      </c>
      <c r="J24" s="1211">
        <f t="shared" si="0"/>
        <v>512.5</v>
      </c>
    </row>
    <row r="25" spans="1:15" s="1215" customFormat="1" x14ac:dyDescent="0.2">
      <c r="A25" s="312"/>
      <c r="B25" s="465" t="s">
        <v>27</v>
      </c>
      <c r="C25" s="777">
        <v>259.89999999999998</v>
      </c>
      <c r="D25" s="778">
        <v>212.1</v>
      </c>
      <c r="E25" s="778">
        <v>23.9</v>
      </c>
      <c r="F25" s="779">
        <v>495.9</v>
      </c>
      <c r="G25" s="1212">
        <v>291</v>
      </c>
      <c r="H25" s="1213">
        <v>221.1</v>
      </c>
      <c r="I25" s="1213">
        <v>26.9</v>
      </c>
      <c r="J25" s="1214">
        <v>539</v>
      </c>
    </row>
    <row r="26" spans="1:15" x14ac:dyDescent="0.2">
      <c r="A26" s="312"/>
      <c r="B26" s="465" t="s">
        <v>28</v>
      </c>
      <c r="C26" s="777">
        <v>259.26</v>
      </c>
      <c r="D26" s="778">
        <v>206.36</v>
      </c>
      <c r="E26" s="778">
        <v>23.9</v>
      </c>
      <c r="F26" s="779">
        <v>489.52</v>
      </c>
      <c r="G26" s="672">
        <v>296</v>
      </c>
      <c r="H26" s="673">
        <v>214</v>
      </c>
      <c r="I26" s="673">
        <v>25</v>
      </c>
      <c r="J26" s="674">
        <v>535</v>
      </c>
    </row>
    <row r="27" spans="1:15" x14ac:dyDescent="0.2">
      <c r="A27" s="312"/>
      <c r="B27" s="465" t="s">
        <v>29</v>
      </c>
      <c r="C27" s="777">
        <v>257.45999999999998</v>
      </c>
      <c r="D27" s="778">
        <v>214.05999999999997</v>
      </c>
      <c r="E27" s="778">
        <v>19.899999999999999</v>
      </c>
      <c r="F27" s="779">
        <v>491.41999999999996</v>
      </c>
      <c r="G27" s="672">
        <v>298</v>
      </c>
      <c r="H27" s="673">
        <v>227</v>
      </c>
      <c r="I27" s="673">
        <v>20.9</v>
      </c>
      <c r="J27" s="674">
        <v>545.9</v>
      </c>
    </row>
    <row r="28" spans="1:15" x14ac:dyDescent="0.2">
      <c r="A28" s="312"/>
      <c r="B28" s="465" t="s">
        <v>30</v>
      </c>
      <c r="C28" s="777">
        <v>261.43</v>
      </c>
      <c r="D28" s="778">
        <v>192.6</v>
      </c>
      <c r="E28" s="778">
        <v>17.5</v>
      </c>
      <c r="F28" s="779">
        <v>471.52999999999992</v>
      </c>
      <c r="G28" s="672">
        <v>309</v>
      </c>
      <c r="H28" s="673">
        <v>207</v>
      </c>
      <c r="I28" s="673">
        <v>19</v>
      </c>
      <c r="J28" s="674">
        <v>535</v>
      </c>
      <c r="L28" s="894"/>
    </row>
    <row r="29" spans="1:15" x14ac:dyDescent="0.2">
      <c r="A29" s="312"/>
      <c r="B29" s="465" t="s">
        <v>31</v>
      </c>
      <c r="C29" s="777">
        <v>259.02</v>
      </c>
      <c r="D29" s="778">
        <v>178.15999999999997</v>
      </c>
      <c r="E29" s="778">
        <v>19.399999999999999</v>
      </c>
      <c r="F29" s="779">
        <v>456.57999999999993</v>
      </c>
      <c r="G29" s="672">
        <v>304.34000000000003</v>
      </c>
      <c r="H29" s="673">
        <v>181</v>
      </c>
      <c r="I29" s="673">
        <v>20</v>
      </c>
      <c r="J29" s="674">
        <v>505.34000000000003</v>
      </c>
      <c r="L29" s="894"/>
    </row>
    <row r="30" spans="1:15" x14ac:dyDescent="0.2">
      <c r="A30" s="312"/>
      <c r="B30" s="465" t="s">
        <v>32</v>
      </c>
      <c r="C30" s="777">
        <v>263.88</v>
      </c>
      <c r="D30" s="778">
        <v>192.04999999999998</v>
      </c>
      <c r="E30" s="778">
        <v>18.5</v>
      </c>
      <c r="F30" s="779">
        <v>474.43000000000006</v>
      </c>
      <c r="G30" s="672">
        <v>315.60000000000002</v>
      </c>
      <c r="H30" s="673">
        <v>202</v>
      </c>
      <c r="I30" s="673">
        <v>18.5</v>
      </c>
      <c r="J30" s="674">
        <v>536.1</v>
      </c>
      <c r="L30" s="894"/>
    </row>
    <row r="31" spans="1:15" x14ac:dyDescent="0.2">
      <c r="A31" s="312"/>
      <c r="B31" s="465" t="s">
        <v>33</v>
      </c>
      <c r="C31" s="777">
        <v>258.45</v>
      </c>
      <c r="D31" s="778">
        <v>178.35999999999999</v>
      </c>
      <c r="E31" s="778">
        <v>17.899999999999999</v>
      </c>
      <c r="F31" s="779">
        <v>454.71</v>
      </c>
      <c r="G31" s="672">
        <v>307</v>
      </c>
      <c r="H31" s="673">
        <v>188.7</v>
      </c>
      <c r="I31" s="673">
        <v>16.899999999999999</v>
      </c>
      <c r="J31" s="674">
        <v>512.59999999999991</v>
      </c>
      <c r="L31" s="894"/>
    </row>
    <row r="32" spans="1:15" x14ac:dyDescent="0.2">
      <c r="A32" s="312"/>
      <c r="B32" s="465" t="s">
        <v>34</v>
      </c>
      <c r="C32" s="777">
        <v>257.33</v>
      </c>
      <c r="D32" s="778">
        <v>165.89999999999998</v>
      </c>
      <c r="E32" s="778">
        <v>16.5</v>
      </c>
      <c r="F32" s="779">
        <v>439.7299999999999</v>
      </c>
      <c r="G32" s="672">
        <v>312</v>
      </c>
      <c r="H32" s="673">
        <v>172.5</v>
      </c>
      <c r="I32" s="673">
        <v>15.5</v>
      </c>
      <c r="J32" s="674">
        <v>499.99999999999994</v>
      </c>
    </row>
    <row r="33" spans="1:13" x14ac:dyDescent="0.2">
      <c r="A33" s="312"/>
      <c r="B33" s="465" t="s">
        <v>35</v>
      </c>
      <c r="C33" s="675">
        <v>249.89000000000001</v>
      </c>
      <c r="D33" s="676">
        <v>158.25</v>
      </c>
      <c r="E33" s="676">
        <v>18.5</v>
      </c>
      <c r="F33" s="677">
        <v>426.64</v>
      </c>
      <c r="G33" s="672">
        <v>311.5</v>
      </c>
      <c r="H33" s="673">
        <v>164.4</v>
      </c>
      <c r="I33" s="673">
        <v>19.5</v>
      </c>
      <c r="J33" s="674">
        <v>495.4</v>
      </c>
      <c r="M33" t="s">
        <v>13</v>
      </c>
    </row>
    <row r="34" spans="1:13" x14ac:dyDescent="0.2">
      <c r="A34" s="156"/>
      <c r="B34" s="126" t="s">
        <v>36</v>
      </c>
      <c r="C34" s="678">
        <v>243.88</v>
      </c>
      <c r="D34" s="679">
        <v>158.82</v>
      </c>
      <c r="E34" s="679">
        <v>15</v>
      </c>
      <c r="F34" s="680">
        <v>417.7</v>
      </c>
      <c r="G34" s="681">
        <v>306</v>
      </c>
      <c r="H34" s="65">
        <v>169.97</v>
      </c>
      <c r="I34" s="65">
        <v>15</v>
      </c>
      <c r="J34" s="66">
        <v>490.97</v>
      </c>
    </row>
    <row r="35" spans="1:13" ht="13.5" thickBot="1" x14ac:dyDescent="0.25">
      <c r="A35" s="157"/>
      <c r="B35" s="127" t="s">
        <v>37</v>
      </c>
      <c r="C35" s="682">
        <v>238.46999999999997</v>
      </c>
      <c r="D35" s="683">
        <v>117.39999999999999</v>
      </c>
      <c r="E35" s="683">
        <v>14</v>
      </c>
      <c r="F35" s="684">
        <v>369.86999999999995</v>
      </c>
      <c r="G35" s="685">
        <v>307</v>
      </c>
      <c r="H35" s="67">
        <v>125</v>
      </c>
      <c r="I35" s="67">
        <v>14</v>
      </c>
      <c r="J35" s="68">
        <v>446</v>
      </c>
      <c r="M35" t="s">
        <v>13</v>
      </c>
    </row>
    <row r="36" spans="1:13" x14ac:dyDescent="0.2">
      <c r="A36" s="664" t="s">
        <v>38</v>
      </c>
    </row>
    <row r="41" spans="1:13" x14ac:dyDescent="0.2">
      <c r="H41" t="s">
        <v>13</v>
      </c>
    </row>
    <row r="45" spans="1:13" x14ac:dyDescent="0.2">
      <c r="G45" t="s">
        <v>13</v>
      </c>
    </row>
  </sheetData>
  <mergeCells count="2">
    <mergeCell ref="C7:F7"/>
    <mergeCell ref="G7:J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1">
    <tabColor rgb="FFFF0000"/>
  </sheetPr>
  <dimension ref="A1:W156"/>
  <sheetViews>
    <sheetView showGridLines="0" topLeftCell="A12" zoomScaleNormal="100" workbookViewId="0">
      <selection activeCell="X29" sqref="X29"/>
    </sheetView>
  </sheetViews>
  <sheetFormatPr baseColWidth="10" defaultColWidth="11.42578125" defaultRowHeight="12.75" x14ac:dyDescent="0.2"/>
  <cols>
    <col min="1" max="1" width="4.85546875" customWidth="1"/>
    <col min="2" max="2" width="20.140625" customWidth="1"/>
    <col min="3" max="3" width="9.28515625" customWidth="1"/>
    <col min="4" max="4" width="8.140625" customWidth="1"/>
    <col min="5" max="5" width="9.140625" customWidth="1"/>
    <col min="6" max="6" width="10" customWidth="1"/>
    <col min="7" max="7" width="10.28515625" customWidth="1"/>
    <col min="8" max="8" width="9.5703125" customWidth="1"/>
    <col min="9" max="9" width="9.140625" customWidth="1"/>
    <col min="10" max="10" width="9.85546875" customWidth="1"/>
    <col min="11" max="11" width="8.140625" customWidth="1"/>
    <col min="12" max="12" width="9.28515625" customWidth="1"/>
    <col min="13" max="13" width="10.28515625" customWidth="1"/>
    <col min="14" max="14" width="8.7109375" customWidth="1"/>
    <col min="15" max="15" width="9" customWidth="1"/>
    <col min="16" max="16" width="10.140625" customWidth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2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2" x14ac:dyDescent="0.2">
      <c r="A4" s="1" t="str">
        <f>A9</f>
        <v>Tabell 3-3 - C - 1- Antall  oppholdsdøgn totalt i institusjon fordelt på type opphold (Kostrafunksjon 253 - institusjonstjenester) - Kjøp fra SYE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2" x14ac:dyDescent="0.2">
      <c r="A5" s="1" t="str">
        <f>A42</f>
        <v>Tabell 3-3 - C - 2- Antall  oppholdsdøgn totalt i institusjon fordelt på type opphold (Kostrafunksjon 253 - institusjonstjenester) - Kjøp fra andre innenbys/utenbys - hittil i år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2" x14ac:dyDescent="0.2">
      <c r="A6" s="1" t="str">
        <f>A81</f>
        <v>Tabell 3-3 - C - 3- Antall  oppholdsdøgn totalt i institusjon fordelt på type opphold (Kostrafunksjon 253 - institusjonstjenester) - Drevet av bydelene selv - hittil i år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22" x14ac:dyDescent="0.2">
      <c r="A7" s="1" t="str">
        <f>A124</f>
        <v>Tabell 3-3 - C - 4- Antall  oppholdsdøgn totalt i institusjon fordelt på type opphold (Kostrafunksjon 253 - institusjonstjenester) - SUM - hittil i år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S7" s="725" t="s">
        <v>185</v>
      </c>
      <c r="T7" s="725"/>
      <c r="U7" s="725"/>
      <c r="V7" s="1096">
        <f>P27/P142</f>
        <v>0.8837456209737492</v>
      </c>
    </row>
    <row r="8" spans="1:22" x14ac:dyDescent="0.2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S8" s="725" t="s">
        <v>186</v>
      </c>
      <c r="T8" s="725"/>
      <c r="U8" s="725"/>
      <c r="V8" s="774">
        <f>P60/P142</f>
        <v>6.8705020097911046E-2</v>
      </c>
    </row>
    <row r="9" spans="1:22" ht="15.75" thickBot="1" x14ac:dyDescent="0.25">
      <c r="A9" s="133" t="s">
        <v>187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S9" s="725" t="s">
        <v>188</v>
      </c>
      <c r="T9" s="725"/>
      <c r="U9" s="725"/>
      <c r="V9" s="774">
        <f>P99/P142</f>
        <v>4.7549358928339731E-2</v>
      </c>
    </row>
    <row r="10" spans="1:22" ht="33" customHeight="1" thickBot="1" x14ac:dyDescent="0.25">
      <c r="A10" s="1066"/>
      <c r="B10" s="699"/>
      <c r="C10" s="1568" t="s">
        <v>189</v>
      </c>
      <c r="D10" s="1568"/>
      <c r="E10" s="1568"/>
      <c r="F10" s="1570" t="s">
        <v>190</v>
      </c>
      <c r="G10" s="1571"/>
      <c r="H10" s="1571"/>
      <c r="I10" s="1571"/>
      <c r="J10" s="1571"/>
      <c r="K10" s="1571"/>
      <c r="L10" s="1572"/>
      <c r="M10" s="1568" t="s">
        <v>191</v>
      </c>
      <c r="N10" s="1568"/>
      <c r="O10" s="1568"/>
      <c r="P10" s="97"/>
      <c r="V10" s="916"/>
    </row>
    <row r="11" spans="1:22" ht="110.25" customHeight="1" thickBot="1" x14ac:dyDescent="0.25">
      <c r="A11" s="699" t="s">
        <v>4</v>
      </c>
      <c r="B11" s="792" t="s">
        <v>5</v>
      </c>
      <c r="C11" s="30" t="s">
        <v>192</v>
      </c>
      <c r="D11" s="33" t="s">
        <v>193</v>
      </c>
      <c r="E11" s="42" t="s">
        <v>194</v>
      </c>
      <c r="F11" s="69" t="s">
        <v>195</v>
      </c>
      <c r="G11" s="123" t="s">
        <v>196</v>
      </c>
      <c r="H11" s="123" t="s">
        <v>197</v>
      </c>
      <c r="I11" s="123" t="s">
        <v>198</v>
      </c>
      <c r="J11" s="123" t="s">
        <v>199</v>
      </c>
      <c r="K11" s="123" t="s">
        <v>200</v>
      </c>
      <c r="L11" s="1334" t="s">
        <v>201</v>
      </c>
      <c r="M11" s="30" t="s">
        <v>202</v>
      </c>
      <c r="N11" s="33" t="s">
        <v>203</v>
      </c>
      <c r="O11" s="31" t="s">
        <v>204</v>
      </c>
      <c r="P11" s="56" t="s">
        <v>205</v>
      </c>
      <c r="V11" s="916"/>
    </row>
    <row r="12" spans="1:22" ht="14.25" x14ac:dyDescent="0.2">
      <c r="A12" s="270">
        <v>1</v>
      </c>
      <c r="B12" s="449" t="s">
        <v>11</v>
      </c>
      <c r="C12" s="268">
        <v>6414</v>
      </c>
      <c r="D12" s="308">
        <v>335</v>
      </c>
      <c r="E12" s="1065">
        <v>199</v>
      </c>
      <c r="F12" s="268">
        <v>27177</v>
      </c>
      <c r="G12" s="308">
        <v>9008</v>
      </c>
      <c r="H12" s="308">
        <v>732</v>
      </c>
      <c r="I12" s="308">
        <v>2362</v>
      </c>
      <c r="J12" s="308">
        <v>1460</v>
      </c>
      <c r="K12" s="308">
        <v>0</v>
      </c>
      <c r="L12" s="309">
        <v>903</v>
      </c>
      <c r="M12" s="268">
        <v>0</v>
      </c>
      <c r="N12" s="308">
        <v>0</v>
      </c>
      <c r="O12" s="309">
        <v>0</v>
      </c>
      <c r="P12" s="1017">
        <f t="shared" ref="P12:P26" si="0">SUM(C12:O12)</f>
        <v>48590</v>
      </c>
    </row>
    <row r="13" spans="1:22" ht="14.25" x14ac:dyDescent="0.2">
      <c r="A13" s="270">
        <v>2</v>
      </c>
      <c r="B13" s="449" t="s">
        <v>12</v>
      </c>
      <c r="C13" s="269">
        <v>3701</v>
      </c>
      <c r="D13" s="264">
        <v>2689</v>
      </c>
      <c r="E13" s="472">
        <v>227</v>
      </c>
      <c r="F13" s="269">
        <v>31973</v>
      </c>
      <c r="G13" s="264">
        <v>8710</v>
      </c>
      <c r="H13" s="264">
        <v>1645</v>
      </c>
      <c r="I13" s="264">
        <v>3392</v>
      </c>
      <c r="J13" s="264">
        <v>3134</v>
      </c>
      <c r="K13" s="264">
        <v>0</v>
      </c>
      <c r="L13" s="265">
        <v>820</v>
      </c>
      <c r="M13" s="269">
        <v>0</v>
      </c>
      <c r="N13" s="264">
        <v>416</v>
      </c>
      <c r="O13" s="265">
        <v>0</v>
      </c>
      <c r="P13" s="534">
        <f t="shared" si="0"/>
        <v>56707</v>
      </c>
      <c r="V13" s="775"/>
    </row>
    <row r="14" spans="1:22" ht="14.25" x14ac:dyDescent="0.2">
      <c r="A14" s="270">
        <v>3</v>
      </c>
      <c r="B14" s="449" t="s">
        <v>14</v>
      </c>
      <c r="C14" s="269">
        <v>4786</v>
      </c>
      <c r="D14" s="264">
        <v>594</v>
      </c>
      <c r="E14" s="472">
        <v>266</v>
      </c>
      <c r="F14" s="269">
        <v>30245</v>
      </c>
      <c r="G14" s="264">
        <v>11149</v>
      </c>
      <c r="H14" s="264">
        <v>2245</v>
      </c>
      <c r="I14" s="264">
        <v>1191</v>
      </c>
      <c r="J14" s="264">
        <v>0</v>
      </c>
      <c r="K14" s="264">
        <v>0</v>
      </c>
      <c r="L14" s="265">
        <v>632</v>
      </c>
      <c r="M14" s="269">
        <v>0</v>
      </c>
      <c r="N14" s="264">
        <v>0</v>
      </c>
      <c r="O14" s="265">
        <v>0</v>
      </c>
      <c r="P14" s="534">
        <f t="shared" si="0"/>
        <v>51108</v>
      </c>
    </row>
    <row r="15" spans="1:22" ht="28.5" x14ac:dyDescent="0.2">
      <c r="A15" s="270">
        <v>4</v>
      </c>
      <c r="B15" s="449" t="s">
        <v>15</v>
      </c>
      <c r="C15" s="269">
        <v>2590</v>
      </c>
      <c r="D15" s="264">
        <v>1551</v>
      </c>
      <c r="E15" s="472">
        <v>334</v>
      </c>
      <c r="F15" s="269">
        <v>23643</v>
      </c>
      <c r="G15" s="264">
        <v>1359</v>
      </c>
      <c r="H15" s="264">
        <v>1460</v>
      </c>
      <c r="I15" s="264">
        <v>7737</v>
      </c>
      <c r="J15" s="264">
        <v>790</v>
      </c>
      <c r="K15" s="264">
        <v>112</v>
      </c>
      <c r="L15" s="265">
        <v>365</v>
      </c>
      <c r="M15" s="269">
        <v>2190</v>
      </c>
      <c r="N15" s="264">
        <v>0</v>
      </c>
      <c r="O15" s="265">
        <v>0</v>
      </c>
      <c r="P15" s="534">
        <f t="shared" si="0"/>
        <v>42131</v>
      </c>
    </row>
    <row r="16" spans="1:22" ht="14.25" x14ac:dyDescent="0.2">
      <c r="A16" s="270">
        <v>5</v>
      </c>
      <c r="B16" s="449" t="s">
        <v>16</v>
      </c>
      <c r="C16" s="269">
        <v>5810</v>
      </c>
      <c r="D16" s="264">
        <v>4719</v>
      </c>
      <c r="E16" s="472">
        <v>251</v>
      </c>
      <c r="F16" s="269">
        <v>104319</v>
      </c>
      <c r="G16" s="264">
        <v>27710</v>
      </c>
      <c r="H16" s="264">
        <v>4724</v>
      </c>
      <c r="I16" s="264">
        <v>2209</v>
      </c>
      <c r="J16" s="264">
        <v>881</v>
      </c>
      <c r="K16" s="264">
        <v>0</v>
      </c>
      <c r="L16" s="265">
        <v>1158</v>
      </c>
      <c r="M16" s="269">
        <v>0</v>
      </c>
      <c r="N16" s="264">
        <v>1264</v>
      </c>
      <c r="O16" s="265">
        <v>0</v>
      </c>
      <c r="P16" s="534">
        <f t="shared" si="0"/>
        <v>153045</v>
      </c>
    </row>
    <row r="17" spans="1:16" ht="14.25" x14ac:dyDescent="0.2">
      <c r="A17" s="270">
        <v>6</v>
      </c>
      <c r="B17" s="449" t="s">
        <v>17</v>
      </c>
      <c r="C17" s="269">
        <v>10154</v>
      </c>
      <c r="D17" s="264">
        <v>670</v>
      </c>
      <c r="E17" s="472">
        <v>330</v>
      </c>
      <c r="F17" s="269">
        <v>72908</v>
      </c>
      <c r="G17" s="264">
        <v>21847</v>
      </c>
      <c r="H17" s="264">
        <v>1948</v>
      </c>
      <c r="I17" s="264">
        <v>365</v>
      </c>
      <c r="J17" s="264">
        <v>730</v>
      </c>
      <c r="K17" s="264">
        <v>0</v>
      </c>
      <c r="L17" s="265">
        <v>179</v>
      </c>
      <c r="M17" s="269">
        <v>0</v>
      </c>
      <c r="N17" s="264">
        <v>15</v>
      </c>
      <c r="O17" s="265">
        <v>0</v>
      </c>
      <c r="P17" s="534">
        <f t="shared" si="0"/>
        <v>109146</v>
      </c>
    </row>
    <row r="18" spans="1:16" ht="14.25" x14ac:dyDescent="0.2">
      <c r="A18" s="270">
        <v>7</v>
      </c>
      <c r="B18" s="449" t="s">
        <v>18</v>
      </c>
      <c r="C18" s="269">
        <v>10974</v>
      </c>
      <c r="D18" s="264">
        <v>2095</v>
      </c>
      <c r="E18" s="472">
        <v>465</v>
      </c>
      <c r="F18" s="269">
        <v>78439</v>
      </c>
      <c r="G18" s="264">
        <v>23749</v>
      </c>
      <c r="H18" s="264">
        <v>3157</v>
      </c>
      <c r="I18" s="264">
        <v>6500</v>
      </c>
      <c r="J18" s="264">
        <v>836</v>
      </c>
      <c r="K18" s="264">
        <v>0</v>
      </c>
      <c r="L18" s="265">
        <v>333</v>
      </c>
      <c r="M18" s="269">
        <v>0</v>
      </c>
      <c r="N18" s="264">
        <v>54</v>
      </c>
      <c r="O18" s="265">
        <v>0</v>
      </c>
      <c r="P18" s="534">
        <f t="shared" si="0"/>
        <v>126602</v>
      </c>
    </row>
    <row r="19" spans="1:16" ht="14.25" x14ac:dyDescent="0.2">
      <c r="A19" s="270">
        <v>8</v>
      </c>
      <c r="B19" s="449" t="s">
        <v>19</v>
      </c>
      <c r="C19" s="269">
        <v>2991</v>
      </c>
      <c r="D19" s="264">
        <v>3332</v>
      </c>
      <c r="E19" s="472">
        <v>4</v>
      </c>
      <c r="F19" s="269">
        <v>72843</v>
      </c>
      <c r="G19" s="264">
        <v>21767</v>
      </c>
      <c r="H19" s="264">
        <v>365</v>
      </c>
      <c r="I19" s="264">
        <v>4740</v>
      </c>
      <c r="J19" s="264">
        <v>282</v>
      </c>
      <c r="K19" s="264">
        <v>0</v>
      </c>
      <c r="L19" s="265">
        <v>730</v>
      </c>
      <c r="M19" s="269">
        <v>0</v>
      </c>
      <c r="N19" s="264">
        <v>263</v>
      </c>
      <c r="O19" s="265">
        <v>0</v>
      </c>
      <c r="P19" s="534">
        <f t="shared" si="0"/>
        <v>107317</v>
      </c>
    </row>
    <row r="20" spans="1:16" ht="14.25" x14ac:dyDescent="0.2">
      <c r="A20" s="270">
        <v>9</v>
      </c>
      <c r="B20" s="449" t="s">
        <v>20</v>
      </c>
      <c r="C20" s="269">
        <v>4801</v>
      </c>
      <c r="D20" s="264">
        <v>75</v>
      </c>
      <c r="E20" s="472">
        <v>497</v>
      </c>
      <c r="F20" s="269">
        <v>27980</v>
      </c>
      <c r="G20" s="264">
        <v>10969</v>
      </c>
      <c r="H20" s="264">
        <v>911</v>
      </c>
      <c r="I20" s="264">
        <v>1460</v>
      </c>
      <c r="J20" s="264">
        <v>0</v>
      </c>
      <c r="K20" s="264">
        <v>365</v>
      </c>
      <c r="L20" s="265">
        <v>551</v>
      </c>
      <c r="M20" s="269">
        <v>0</v>
      </c>
      <c r="N20" s="264">
        <v>730</v>
      </c>
      <c r="O20" s="265">
        <v>0</v>
      </c>
      <c r="P20" s="534">
        <f t="shared" si="0"/>
        <v>48339</v>
      </c>
    </row>
    <row r="21" spans="1:16" ht="14.25" x14ac:dyDescent="0.2">
      <c r="A21" s="270">
        <v>10</v>
      </c>
      <c r="B21" s="449" t="s">
        <v>21</v>
      </c>
      <c r="C21" s="269">
        <v>8609</v>
      </c>
      <c r="D21" s="264">
        <v>969</v>
      </c>
      <c r="E21" s="472">
        <v>546</v>
      </c>
      <c r="F21" s="269">
        <v>42335</v>
      </c>
      <c r="G21" s="264">
        <v>13714</v>
      </c>
      <c r="H21" s="264">
        <v>1135</v>
      </c>
      <c r="I21" s="264">
        <v>3201</v>
      </c>
      <c r="J21" s="264">
        <v>0</v>
      </c>
      <c r="K21" s="264">
        <v>0</v>
      </c>
      <c r="L21" s="265">
        <v>0</v>
      </c>
      <c r="M21" s="269">
        <v>0</v>
      </c>
      <c r="N21" s="264">
        <v>0</v>
      </c>
      <c r="O21" s="265">
        <v>1259</v>
      </c>
      <c r="P21" s="534">
        <f t="shared" si="0"/>
        <v>71768</v>
      </c>
    </row>
    <row r="22" spans="1:16" ht="14.25" x14ac:dyDescent="0.2">
      <c r="A22" s="270">
        <v>11</v>
      </c>
      <c r="B22" s="449" t="s">
        <v>22</v>
      </c>
      <c r="C22" s="269">
        <v>4385</v>
      </c>
      <c r="D22" s="264">
        <v>1537</v>
      </c>
      <c r="E22" s="472">
        <v>269</v>
      </c>
      <c r="F22" s="269">
        <v>39829</v>
      </c>
      <c r="G22" s="264">
        <v>13823</v>
      </c>
      <c r="H22" s="264">
        <v>1998</v>
      </c>
      <c r="I22" s="264">
        <v>1460</v>
      </c>
      <c r="J22" s="264">
        <v>371</v>
      </c>
      <c r="K22" s="264">
        <v>176</v>
      </c>
      <c r="L22" s="265">
        <v>0</v>
      </c>
      <c r="M22" s="269">
        <v>0</v>
      </c>
      <c r="N22" s="264">
        <v>365</v>
      </c>
      <c r="O22" s="265">
        <v>0</v>
      </c>
      <c r="P22" s="534">
        <f t="shared" si="0"/>
        <v>64213</v>
      </c>
    </row>
    <row r="23" spans="1:16" ht="14.25" x14ac:dyDescent="0.2">
      <c r="A23" s="270">
        <v>12</v>
      </c>
      <c r="B23" s="449" t="s">
        <v>23</v>
      </c>
      <c r="C23" s="269">
        <v>9929</v>
      </c>
      <c r="D23" s="264">
        <v>2377</v>
      </c>
      <c r="E23" s="472">
        <v>516</v>
      </c>
      <c r="F23" s="269">
        <v>57981</v>
      </c>
      <c r="G23" s="264">
        <v>24574</v>
      </c>
      <c r="H23" s="264">
        <v>4109</v>
      </c>
      <c r="I23" s="264">
        <v>0</v>
      </c>
      <c r="J23" s="264">
        <v>730</v>
      </c>
      <c r="K23" s="264">
        <v>0</v>
      </c>
      <c r="L23" s="265">
        <v>0</v>
      </c>
      <c r="M23" s="269">
        <v>0</v>
      </c>
      <c r="N23" s="264">
        <v>0</v>
      </c>
      <c r="O23" s="265">
        <v>0</v>
      </c>
      <c r="P23" s="534">
        <f t="shared" si="0"/>
        <v>100216</v>
      </c>
    </row>
    <row r="24" spans="1:16" ht="14.25" x14ac:dyDescent="0.2">
      <c r="A24" s="270">
        <v>13</v>
      </c>
      <c r="B24" s="449" t="s">
        <v>24</v>
      </c>
      <c r="C24" s="269">
        <v>9663</v>
      </c>
      <c r="D24" s="264">
        <v>5637</v>
      </c>
      <c r="E24" s="472">
        <v>236</v>
      </c>
      <c r="F24" s="269">
        <v>108205</v>
      </c>
      <c r="G24" s="264">
        <v>28813</v>
      </c>
      <c r="H24" s="264">
        <v>1460</v>
      </c>
      <c r="I24" s="264">
        <v>5343</v>
      </c>
      <c r="J24" s="264">
        <v>1009</v>
      </c>
      <c r="K24" s="264">
        <v>0</v>
      </c>
      <c r="L24" s="265">
        <v>704</v>
      </c>
      <c r="M24" s="269">
        <v>0</v>
      </c>
      <c r="N24" s="264">
        <v>0</v>
      </c>
      <c r="O24" s="265">
        <v>0</v>
      </c>
      <c r="P24" s="534">
        <f t="shared" si="0"/>
        <v>161070</v>
      </c>
    </row>
    <row r="25" spans="1:16" ht="14.25" x14ac:dyDescent="0.2">
      <c r="A25" s="270">
        <v>14</v>
      </c>
      <c r="B25" s="449" t="s">
        <v>25</v>
      </c>
      <c r="C25" s="269">
        <v>8348</v>
      </c>
      <c r="D25" s="264">
        <v>4837</v>
      </c>
      <c r="E25" s="472">
        <v>558</v>
      </c>
      <c r="F25" s="269">
        <v>107286</v>
      </c>
      <c r="G25" s="264">
        <v>34764</v>
      </c>
      <c r="H25" s="264">
        <v>1095</v>
      </c>
      <c r="I25" s="264">
        <v>0</v>
      </c>
      <c r="J25" s="264">
        <v>0</v>
      </c>
      <c r="K25" s="264">
        <v>365</v>
      </c>
      <c r="L25" s="265">
        <v>730</v>
      </c>
      <c r="M25" s="269">
        <v>0</v>
      </c>
      <c r="N25" s="264">
        <v>0</v>
      </c>
      <c r="O25" s="265">
        <v>0</v>
      </c>
      <c r="P25" s="534">
        <f t="shared" si="0"/>
        <v>157983</v>
      </c>
    </row>
    <row r="26" spans="1:16" ht="29.25" thickBot="1" x14ac:dyDescent="0.25">
      <c r="A26" s="545">
        <v>15</v>
      </c>
      <c r="B26" s="449" t="s">
        <v>26</v>
      </c>
      <c r="C26" s="382">
        <v>4548</v>
      </c>
      <c r="D26" s="266">
        <v>378</v>
      </c>
      <c r="E26" s="531">
        <v>122</v>
      </c>
      <c r="F26" s="382">
        <v>29749</v>
      </c>
      <c r="G26" s="266">
        <v>6641</v>
      </c>
      <c r="H26" s="266">
        <v>1328</v>
      </c>
      <c r="I26" s="266">
        <v>643</v>
      </c>
      <c r="J26" s="266">
        <v>131</v>
      </c>
      <c r="K26" s="266">
        <v>0</v>
      </c>
      <c r="L26" s="267">
        <v>31</v>
      </c>
      <c r="M26" s="382">
        <v>0</v>
      </c>
      <c r="N26" s="266">
        <v>0</v>
      </c>
      <c r="O26" s="267">
        <v>0</v>
      </c>
      <c r="P26" s="536">
        <f t="shared" si="0"/>
        <v>43571</v>
      </c>
    </row>
    <row r="27" spans="1:16" ht="15" x14ac:dyDescent="0.25">
      <c r="A27" s="225"/>
      <c r="B27" s="1070" t="s">
        <v>509</v>
      </c>
      <c r="C27" s="1069">
        <f t="shared" ref="C27:P27" si="1">SUM(C12:C26)</f>
        <v>97703</v>
      </c>
      <c r="D27" s="1013">
        <f t="shared" si="1"/>
        <v>31795</v>
      </c>
      <c r="E27" s="1014">
        <f t="shared" si="1"/>
        <v>4820</v>
      </c>
      <c r="F27" s="1015">
        <f t="shared" si="1"/>
        <v>854912</v>
      </c>
      <c r="G27" s="1013">
        <f t="shared" si="1"/>
        <v>258597</v>
      </c>
      <c r="H27" s="1013">
        <f t="shared" si="1"/>
        <v>28312</v>
      </c>
      <c r="I27" s="1013">
        <f t="shared" si="1"/>
        <v>40603</v>
      </c>
      <c r="J27" s="1013">
        <f t="shared" si="1"/>
        <v>10354</v>
      </c>
      <c r="K27" s="1013">
        <f t="shared" si="1"/>
        <v>1018</v>
      </c>
      <c r="L27" s="1014">
        <f t="shared" si="1"/>
        <v>7136</v>
      </c>
      <c r="M27" s="1015">
        <f t="shared" si="1"/>
        <v>2190</v>
      </c>
      <c r="N27" s="1013">
        <f t="shared" si="1"/>
        <v>3107</v>
      </c>
      <c r="O27" s="1014">
        <f t="shared" si="1"/>
        <v>1259</v>
      </c>
      <c r="P27" s="1016">
        <f t="shared" si="1"/>
        <v>1341806</v>
      </c>
    </row>
    <row r="28" spans="1:16" ht="14.25" x14ac:dyDescent="0.2">
      <c r="A28" s="270"/>
      <c r="B28" s="1071" t="s">
        <v>102</v>
      </c>
      <c r="C28" s="444">
        <v>87664</v>
      </c>
      <c r="D28" s="272">
        <v>34622</v>
      </c>
      <c r="E28" s="271">
        <v>3832</v>
      </c>
      <c r="F28" s="444">
        <v>872897</v>
      </c>
      <c r="G28" s="272">
        <v>271511</v>
      </c>
      <c r="H28" s="272">
        <v>37146</v>
      </c>
      <c r="I28" s="272">
        <v>31222</v>
      </c>
      <c r="J28" s="272">
        <v>10387</v>
      </c>
      <c r="K28" s="272">
        <v>1336</v>
      </c>
      <c r="L28" s="532">
        <v>7334</v>
      </c>
      <c r="M28" s="533">
        <v>29</v>
      </c>
      <c r="N28" s="272">
        <v>3598</v>
      </c>
      <c r="O28" s="271">
        <v>0</v>
      </c>
      <c r="P28" s="803">
        <v>1361578</v>
      </c>
    </row>
    <row r="29" spans="1:16" ht="14.25" x14ac:dyDescent="0.2">
      <c r="A29" s="270"/>
      <c r="B29" s="449" t="s">
        <v>103</v>
      </c>
      <c r="C29" s="444">
        <v>84104</v>
      </c>
      <c r="D29" s="272">
        <v>35914</v>
      </c>
      <c r="E29" s="271">
        <v>3989</v>
      </c>
      <c r="F29" s="444">
        <v>920581</v>
      </c>
      <c r="G29" s="272">
        <v>274468</v>
      </c>
      <c r="H29" s="272">
        <v>32530</v>
      </c>
      <c r="I29" s="272">
        <v>33335</v>
      </c>
      <c r="J29" s="272">
        <v>11129</v>
      </c>
      <c r="K29" s="272">
        <v>1283</v>
      </c>
      <c r="L29" s="532">
        <v>6685</v>
      </c>
      <c r="M29" s="533">
        <v>0</v>
      </c>
      <c r="N29" s="272">
        <v>3600</v>
      </c>
      <c r="O29" s="271">
        <v>0</v>
      </c>
      <c r="P29" s="803">
        <v>1407618</v>
      </c>
    </row>
    <row r="30" spans="1:16" ht="14.25" x14ac:dyDescent="0.2">
      <c r="A30" s="270"/>
      <c r="B30" s="1071" t="s">
        <v>104</v>
      </c>
      <c r="C30" s="444">
        <v>101220</v>
      </c>
      <c r="D30" s="272">
        <v>42077</v>
      </c>
      <c r="E30" s="271">
        <v>4214</v>
      </c>
      <c r="F30" s="444">
        <v>952958</v>
      </c>
      <c r="G30" s="272">
        <v>270002</v>
      </c>
      <c r="H30" s="272">
        <v>55929</v>
      </c>
      <c r="I30" s="272">
        <v>17728</v>
      </c>
      <c r="J30" s="272">
        <v>9300</v>
      </c>
      <c r="K30" s="272">
        <v>668</v>
      </c>
      <c r="L30" s="532">
        <v>6229</v>
      </c>
      <c r="M30" s="533">
        <v>1057</v>
      </c>
      <c r="N30" s="272">
        <v>4647</v>
      </c>
      <c r="O30" s="271">
        <v>0</v>
      </c>
      <c r="P30" s="803">
        <v>1466029</v>
      </c>
    </row>
    <row r="31" spans="1:16" ht="14.25" x14ac:dyDescent="0.2">
      <c r="A31" s="270"/>
      <c r="B31" s="1071" t="s">
        <v>105</v>
      </c>
      <c r="C31" s="444">
        <v>105621</v>
      </c>
      <c r="D31" s="272">
        <v>39146</v>
      </c>
      <c r="E31" s="271">
        <v>5059</v>
      </c>
      <c r="F31" s="444">
        <v>984799</v>
      </c>
      <c r="G31" s="272">
        <v>274284</v>
      </c>
      <c r="H31" s="272">
        <v>50059</v>
      </c>
      <c r="I31" s="272">
        <v>17393</v>
      </c>
      <c r="J31" s="272">
        <v>8310</v>
      </c>
      <c r="K31" s="272">
        <v>914</v>
      </c>
      <c r="L31" s="532">
        <v>5911</v>
      </c>
      <c r="M31" s="533">
        <v>0</v>
      </c>
      <c r="N31" s="272">
        <v>13434</v>
      </c>
      <c r="O31" s="271">
        <v>0</v>
      </c>
      <c r="P31" s="803">
        <v>1504930</v>
      </c>
    </row>
    <row r="32" spans="1:16" ht="14.25" x14ac:dyDescent="0.2">
      <c r="A32" s="270"/>
      <c r="B32" s="1071" t="s">
        <v>106</v>
      </c>
      <c r="C32" s="444">
        <v>98051</v>
      </c>
      <c r="D32" s="272">
        <v>35735</v>
      </c>
      <c r="E32" s="271">
        <v>4847</v>
      </c>
      <c r="F32" s="444">
        <v>1009058</v>
      </c>
      <c r="G32" s="272">
        <v>284490</v>
      </c>
      <c r="H32" s="272">
        <v>46063</v>
      </c>
      <c r="I32" s="272">
        <v>21930</v>
      </c>
      <c r="J32" s="272">
        <v>5011</v>
      </c>
      <c r="K32" s="272">
        <v>2231</v>
      </c>
      <c r="L32" s="532">
        <v>3691</v>
      </c>
      <c r="M32" s="533">
        <v>931</v>
      </c>
      <c r="N32" s="272">
        <v>19598</v>
      </c>
      <c r="O32" s="271">
        <v>0</v>
      </c>
      <c r="P32" s="803">
        <v>1531636</v>
      </c>
    </row>
    <row r="33" spans="1:19" ht="14.25" x14ac:dyDescent="0.2">
      <c r="A33" s="270"/>
      <c r="B33" s="449" t="s">
        <v>107</v>
      </c>
      <c r="C33" s="444">
        <v>126305</v>
      </c>
      <c r="D33" s="272">
        <v>42088</v>
      </c>
      <c r="E33" s="271">
        <v>3893</v>
      </c>
      <c r="F33" s="444">
        <v>1040961</v>
      </c>
      <c r="G33" s="272">
        <v>288794</v>
      </c>
      <c r="H33" s="272">
        <v>45697</v>
      </c>
      <c r="I33" s="272">
        <v>22932</v>
      </c>
      <c r="J33" s="272">
        <v>3396</v>
      </c>
      <c r="K33" s="272">
        <v>2438</v>
      </c>
      <c r="L33" s="532">
        <v>5679</v>
      </c>
      <c r="M33" s="533">
        <v>0</v>
      </c>
      <c r="N33" s="272">
        <v>18993</v>
      </c>
      <c r="O33" s="271">
        <v>0</v>
      </c>
      <c r="P33" s="535">
        <v>1601176</v>
      </c>
    </row>
    <row r="34" spans="1:19" ht="14.25" x14ac:dyDescent="0.2">
      <c r="A34" s="270"/>
      <c r="B34" s="1071" t="s">
        <v>108</v>
      </c>
      <c r="C34" s="444">
        <v>137037</v>
      </c>
      <c r="D34" s="272">
        <v>37029</v>
      </c>
      <c r="E34" s="271">
        <v>3816</v>
      </c>
      <c r="F34" s="444">
        <v>1062327</v>
      </c>
      <c r="G34" s="272">
        <v>295881</v>
      </c>
      <c r="H34" s="272">
        <v>45024</v>
      </c>
      <c r="I34" s="272">
        <v>22882</v>
      </c>
      <c r="J34" s="272">
        <v>3353</v>
      </c>
      <c r="K34" s="272">
        <v>2992</v>
      </c>
      <c r="L34" s="532">
        <v>5159</v>
      </c>
      <c r="M34" s="533">
        <v>4380</v>
      </c>
      <c r="N34" s="272">
        <v>22383</v>
      </c>
      <c r="O34" s="271">
        <v>0</v>
      </c>
      <c r="P34" s="535">
        <v>1642263</v>
      </c>
    </row>
    <row r="35" spans="1:19" ht="14.25" x14ac:dyDescent="0.2">
      <c r="A35" s="270"/>
      <c r="B35" s="1071" t="s">
        <v>109</v>
      </c>
      <c r="C35" s="444">
        <v>147249</v>
      </c>
      <c r="D35" s="272">
        <v>33755</v>
      </c>
      <c r="E35" s="271">
        <v>3413</v>
      </c>
      <c r="F35" s="444">
        <v>1064938</v>
      </c>
      <c r="G35" s="272">
        <v>300742</v>
      </c>
      <c r="H35" s="272">
        <v>44184</v>
      </c>
      <c r="I35" s="272">
        <v>22437</v>
      </c>
      <c r="J35" s="272">
        <v>4108</v>
      </c>
      <c r="K35" s="272">
        <v>3083</v>
      </c>
      <c r="L35" s="532">
        <v>5760</v>
      </c>
      <c r="M35" s="533">
        <v>4195</v>
      </c>
      <c r="N35" s="272">
        <v>24544</v>
      </c>
      <c r="O35" s="271">
        <v>168</v>
      </c>
      <c r="P35" s="535">
        <v>1658576</v>
      </c>
    </row>
    <row r="36" spans="1:19" ht="14.25" x14ac:dyDescent="0.2">
      <c r="A36" s="270"/>
      <c r="B36" s="448" t="s">
        <v>110</v>
      </c>
      <c r="C36" s="444">
        <v>158358</v>
      </c>
      <c r="D36" s="272">
        <v>36817</v>
      </c>
      <c r="E36" s="271">
        <v>4113</v>
      </c>
      <c r="F36" s="444">
        <v>1077539</v>
      </c>
      <c r="G36" s="272">
        <v>308578</v>
      </c>
      <c r="H36" s="272">
        <v>41207</v>
      </c>
      <c r="I36" s="272">
        <v>21714</v>
      </c>
      <c r="J36" s="272">
        <v>2966</v>
      </c>
      <c r="K36" s="272">
        <v>2806</v>
      </c>
      <c r="L36" s="532">
        <v>4456</v>
      </c>
      <c r="M36" s="533">
        <v>5317</v>
      </c>
      <c r="N36" s="272">
        <v>22828</v>
      </c>
      <c r="O36" s="271">
        <v>0</v>
      </c>
      <c r="P36" s="535">
        <v>1686699</v>
      </c>
    </row>
    <row r="37" spans="1:19" ht="14.25" x14ac:dyDescent="0.2">
      <c r="A37" s="95"/>
      <c r="B37" s="449" t="s">
        <v>111</v>
      </c>
      <c r="C37" s="445">
        <v>164179</v>
      </c>
      <c r="D37" s="264">
        <v>38204</v>
      </c>
      <c r="E37" s="265">
        <v>4915</v>
      </c>
      <c r="F37" s="445">
        <v>1074440</v>
      </c>
      <c r="G37" s="264">
        <v>316448</v>
      </c>
      <c r="H37" s="264">
        <v>40201</v>
      </c>
      <c r="I37" s="264">
        <v>20878</v>
      </c>
      <c r="J37" s="264">
        <v>1648</v>
      </c>
      <c r="K37" s="264">
        <v>2720</v>
      </c>
      <c r="L37" s="472">
        <v>3286</v>
      </c>
      <c r="M37" s="269">
        <v>3975</v>
      </c>
      <c r="N37" s="264">
        <v>24235</v>
      </c>
      <c r="O37" s="265">
        <v>0</v>
      </c>
      <c r="P37" s="534">
        <v>1695129</v>
      </c>
    </row>
    <row r="38" spans="1:19" ht="14.25" x14ac:dyDescent="0.2">
      <c r="A38" s="95"/>
      <c r="B38" s="449" t="s">
        <v>112</v>
      </c>
      <c r="C38" s="445">
        <v>145783</v>
      </c>
      <c r="D38" s="264">
        <v>34904</v>
      </c>
      <c r="E38" s="265">
        <v>3212</v>
      </c>
      <c r="F38" s="445">
        <v>1069871</v>
      </c>
      <c r="G38" s="264">
        <v>314800</v>
      </c>
      <c r="H38" s="264">
        <v>39766</v>
      </c>
      <c r="I38" s="264">
        <v>19381</v>
      </c>
      <c r="J38" s="264">
        <v>2960</v>
      </c>
      <c r="K38" s="264">
        <v>3619</v>
      </c>
      <c r="L38" s="472">
        <v>1973</v>
      </c>
      <c r="M38" s="269">
        <v>4776</v>
      </c>
      <c r="N38" s="264">
        <v>25781</v>
      </c>
      <c r="O38" s="265">
        <v>0</v>
      </c>
      <c r="P38" s="534">
        <v>1666826</v>
      </c>
    </row>
    <row r="39" spans="1:19" ht="15" thickBot="1" x14ac:dyDescent="0.25">
      <c r="A39" s="96"/>
      <c r="B39" s="450" t="s">
        <v>206</v>
      </c>
      <c r="C39" s="446">
        <v>161844</v>
      </c>
      <c r="D39" s="266">
        <v>19964</v>
      </c>
      <c r="E39" s="267">
        <v>2470</v>
      </c>
      <c r="F39" s="446">
        <v>1084660</v>
      </c>
      <c r="G39" s="266">
        <v>323129</v>
      </c>
      <c r="H39" s="266">
        <v>39605</v>
      </c>
      <c r="I39" s="266">
        <v>20105</v>
      </c>
      <c r="J39" s="266">
        <v>1726</v>
      </c>
      <c r="K39" s="266">
        <v>1005</v>
      </c>
      <c r="L39" s="531"/>
      <c r="M39" s="382">
        <v>4683</v>
      </c>
      <c r="N39" s="266">
        <v>27064</v>
      </c>
      <c r="O39" s="267">
        <v>0</v>
      </c>
      <c r="P39" s="536">
        <v>1686255</v>
      </c>
    </row>
    <row r="40" spans="1:19" x14ac:dyDescent="0.2">
      <c r="A40" s="1" t="s">
        <v>207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9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9" ht="13.5" customHeight="1" thickBot="1" x14ac:dyDescent="0.25">
      <c r="A42" s="6" t="s">
        <v>208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9" ht="43.5" customHeight="1" thickBot="1" x14ac:dyDescent="0.25">
      <c r="A43" s="81"/>
      <c r="B43" s="54"/>
      <c r="C43" s="1569" t="s">
        <v>189</v>
      </c>
      <c r="D43" s="1569"/>
      <c r="E43" s="1569"/>
      <c r="F43" s="1573" t="s">
        <v>190</v>
      </c>
      <c r="G43" s="1574"/>
      <c r="H43" s="1574"/>
      <c r="I43" s="1574"/>
      <c r="J43" s="1574"/>
      <c r="K43" s="1574"/>
      <c r="L43" s="1575"/>
      <c r="M43" s="1569" t="s">
        <v>191</v>
      </c>
      <c r="N43" s="1569"/>
      <c r="O43" s="1569"/>
      <c r="P43" s="97"/>
    </row>
    <row r="44" spans="1:19" ht="110.25" customHeight="1" thickBot="1" x14ac:dyDescent="0.25">
      <c r="A44" s="537" t="s">
        <v>4</v>
      </c>
      <c r="B44" s="538" t="s">
        <v>5</v>
      </c>
      <c r="C44" s="539" t="s">
        <v>192</v>
      </c>
      <c r="D44" s="540" t="s">
        <v>193</v>
      </c>
      <c r="E44" s="541" t="s">
        <v>194</v>
      </c>
      <c r="F44" s="538" t="s">
        <v>195</v>
      </c>
      <c r="G44" s="542" t="s">
        <v>209</v>
      </c>
      <c r="H44" s="540" t="s">
        <v>197</v>
      </c>
      <c r="I44" s="542" t="s">
        <v>198</v>
      </c>
      <c r="J44" s="542" t="s">
        <v>199</v>
      </c>
      <c r="K44" s="542" t="s">
        <v>200</v>
      </c>
      <c r="L44" s="543" t="s">
        <v>201</v>
      </c>
      <c r="M44" s="539" t="s">
        <v>202</v>
      </c>
      <c r="N44" s="540" t="s">
        <v>203</v>
      </c>
      <c r="O44" s="542" t="s">
        <v>204</v>
      </c>
      <c r="P44" s="544" t="s">
        <v>205</v>
      </c>
      <c r="R44" s="10" t="s">
        <v>13</v>
      </c>
    </row>
    <row r="45" spans="1:19" ht="14.25" x14ac:dyDescent="0.2">
      <c r="A45" s="270">
        <v>1</v>
      </c>
      <c r="B45" s="449" t="s">
        <v>11</v>
      </c>
      <c r="C45" s="268">
        <v>98</v>
      </c>
      <c r="D45" s="308">
        <v>6</v>
      </c>
      <c r="E45" s="309">
        <v>0</v>
      </c>
      <c r="F45" s="268">
        <v>260</v>
      </c>
      <c r="G45" s="308">
        <v>0</v>
      </c>
      <c r="H45" s="308">
        <v>0</v>
      </c>
      <c r="I45" s="308">
        <v>0</v>
      </c>
      <c r="J45" s="308">
        <v>0</v>
      </c>
      <c r="K45" s="308">
        <v>0</v>
      </c>
      <c r="L45" s="309">
        <v>0</v>
      </c>
      <c r="M45" s="268">
        <v>9055</v>
      </c>
      <c r="N45" s="308">
        <v>0</v>
      </c>
      <c r="O45" s="309">
        <v>9949</v>
      </c>
      <c r="P45" s="1017">
        <f t="shared" ref="P45:P59" si="2">SUM(C45:O45)</f>
        <v>19368</v>
      </c>
      <c r="S45" t="s">
        <v>13</v>
      </c>
    </row>
    <row r="46" spans="1:19" ht="14.25" x14ac:dyDescent="0.2">
      <c r="A46" s="270">
        <v>2</v>
      </c>
      <c r="B46" s="449" t="s">
        <v>12</v>
      </c>
      <c r="C46" s="269">
        <v>2162</v>
      </c>
      <c r="D46" s="264">
        <v>92</v>
      </c>
      <c r="E46" s="265">
        <v>0</v>
      </c>
      <c r="F46" s="533">
        <v>0</v>
      </c>
      <c r="G46" s="272">
        <v>0</v>
      </c>
      <c r="H46" s="272">
        <v>0</v>
      </c>
      <c r="I46" s="272">
        <v>0</v>
      </c>
      <c r="J46" s="272">
        <v>1925</v>
      </c>
      <c r="K46" s="272">
        <v>0</v>
      </c>
      <c r="L46" s="271">
        <v>0</v>
      </c>
      <c r="M46" s="533">
        <v>3095</v>
      </c>
      <c r="N46" s="272">
        <v>0</v>
      </c>
      <c r="O46" s="271">
        <v>2159</v>
      </c>
      <c r="P46" s="534">
        <f t="shared" si="2"/>
        <v>9433</v>
      </c>
    </row>
    <row r="47" spans="1:19" ht="14.25" x14ac:dyDescent="0.2">
      <c r="A47" s="270">
        <v>3</v>
      </c>
      <c r="B47" s="449" t="s">
        <v>14</v>
      </c>
      <c r="C47" s="269">
        <v>14</v>
      </c>
      <c r="D47" s="264">
        <v>331</v>
      </c>
      <c r="E47" s="265">
        <v>0</v>
      </c>
      <c r="F47" s="533">
        <v>0</v>
      </c>
      <c r="G47" s="272">
        <v>0</v>
      </c>
      <c r="H47" s="272">
        <v>0</v>
      </c>
      <c r="I47" s="272">
        <v>0</v>
      </c>
      <c r="J47" s="272">
        <v>0</v>
      </c>
      <c r="K47" s="272">
        <v>0</v>
      </c>
      <c r="L47" s="271">
        <v>0</v>
      </c>
      <c r="M47" s="533">
        <v>0</v>
      </c>
      <c r="N47" s="272">
        <v>0</v>
      </c>
      <c r="O47" s="271">
        <v>1710</v>
      </c>
      <c r="P47" s="534">
        <f t="shared" si="2"/>
        <v>2055</v>
      </c>
    </row>
    <row r="48" spans="1:19" ht="28.5" x14ac:dyDescent="0.2">
      <c r="A48" s="270">
        <v>4</v>
      </c>
      <c r="B48" s="449" t="s">
        <v>15</v>
      </c>
      <c r="C48" s="269">
        <v>14</v>
      </c>
      <c r="D48" s="264">
        <v>312</v>
      </c>
      <c r="E48" s="265">
        <v>0</v>
      </c>
      <c r="F48" s="533">
        <v>0</v>
      </c>
      <c r="G48" s="272">
        <v>0</v>
      </c>
      <c r="H48" s="272">
        <v>0</v>
      </c>
      <c r="I48" s="272">
        <v>0</v>
      </c>
      <c r="J48" s="272">
        <v>0</v>
      </c>
      <c r="K48" s="272">
        <v>0</v>
      </c>
      <c r="L48" s="271">
        <v>0</v>
      </c>
      <c r="M48" s="533">
        <v>1460</v>
      </c>
      <c r="N48" s="272">
        <v>0</v>
      </c>
      <c r="O48" s="271">
        <v>200</v>
      </c>
      <c r="P48" s="534">
        <f t="shared" si="2"/>
        <v>1986</v>
      </c>
    </row>
    <row r="49" spans="1:16" ht="14.25" x14ac:dyDescent="0.2">
      <c r="A49" s="270">
        <v>5</v>
      </c>
      <c r="B49" s="449" t="s">
        <v>16</v>
      </c>
      <c r="C49" s="269">
        <v>108</v>
      </c>
      <c r="D49" s="264">
        <v>0</v>
      </c>
      <c r="E49" s="265">
        <v>0</v>
      </c>
      <c r="F49" s="533">
        <v>365</v>
      </c>
      <c r="G49" s="272">
        <v>0</v>
      </c>
      <c r="H49" s="272">
        <v>0</v>
      </c>
      <c r="I49" s="272">
        <v>0</v>
      </c>
      <c r="J49" s="272">
        <v>1460</v>
      </c>
      <c r="K49" s="272">
        <v>0</v>
      </c>
      <c r="L49" s="271">
        <v>0</v>
      </c>
      <c r="M49" s="533">
        <v>730</v>
      </c>
      <c r="N49" s="272">
        <v>0</v>
      </c>
      <c r="O49" s="271">
        <v>0</v>
      </c>
      <c r="P49" s="534">
        <f t="shared" si="2"/>
        <v>2663</v>
      </c>
    </row>
    <row r="50" spans="1:16" ht="14.25" x14ac:dyDescent="0.2">
      <c r="A50" s="270">
        <v>6</v>
      </c>
      <c r="B50" s="449" t="s">
        <v>17</v>
      </c>
      <c r="C50" s="269">
        <v>0</v>
      </c>
      <c r="D50" s="264">
        <v>0</v>
      </c>
      <c r="E50" s="265">
        <v>0</v>
      </c>
      <c r="F50" s="533">
        <v>0</v>
      </c>
      <c r="G50" s="272">
        <v>0</v>
      </c>
      <c r="H50" s="272">
        <v>0</v>
      </c>
      <c r="I50" s="272">
        <v>365</v>
      </c>
      <c r="J50" s="272">
        <v>0</v>
      </c>
      <c r="K50" s="272">
        <v>0</v>
      </c>
      <c r="L50" s="271">
        <v>0</v>
      </c>
      <c r="M50" s="533">
        <v>365</v>
      </c>
      <c r="N50" s="272">
        <v>0</v>
      </c>
      <c r="O50" s="271">
        <v>855</v>
      </c>
      <c r="P50" s="534">
        <f t="shared" si="2"/>
        <v>1585</v>
      </c>
    </row>
    <row r="51" spans="1:16" ht="14.25" x14ac:dyDescent="0.2">
      <c r="A51" s="270">
        <v>7</v>
      </c>
      <c r="B51" s="449" t="s">
        <v>18</v>
      </c>
      <c r="C51" s="269">
        <v>497</v>
      </c>
      <c r="D51" s="264">
        <v>725</v>
      </c>
      <c r="E51" s="265">
        <v>0</v>
      </c>
      <c r="F51" s="533">
        <v>0</v>
      </c>
      <c r="G51" s="272">
        <v>0</v>
      </c>
      <c r="H51" s="272">
        <v>0</v>
      </c>
      <c r="I51" s="272">
        <v>0</v>
      </c>
      <c r="J51" s="272">
        <v>730</v>
      </c>
      <c r="K51" s="272">
        <v>0</v>
      </c>
      <c r="L51" s="271">
        <v>0</v>
      </c>
      <c r="M51" s="533">
        <v>730</v>
      </c>
      <c r="N51" s="272">
        <v>0</v>
      </c>
      <c r="O51" s="271">
        <v>6144</v>
      </c>
      <c r="P51" s="534">
        <f t="shared" si="2"/>
        <v>8826</v>
      </c>
    </row>
    <row r="52" spans="1:16" ht="14.25" x14ac:dyDescent="0.2">
      <c r="A52" s="270">
        <v>8</v>
      </c>
      <c r="B52" s="449" t="s">
        <v>19</v>
      </c>
      <c r="C52" s="269">
        <v>0</v>
      </c>
      <c r="D52" s="264">
        <v>518</v>
      </c>
      <c r="E52" s="265">
        <v>0</v>
      </c>
      <c r="F52" s="533">
        <v>0</v>
      </c>
      <c r="G52" s="272">
        <v>0</v>
      </c>
      <c r="H52" s="272">
        <v>0</v>
      </c>
      <c r="I52" s="272">
        <v>0</v>
      </c>
      <c r="J52" s="272">
        <v>0</v>
      </c>
      <c r="K52" s="272">
        <v>0</v>
      </c>
      <c r="L52" s="271">
        <v>0</v>
      </c>
      <c r="M52" s="533">
        <v>1520</v>
      </c>
      <c r="N52" s="272">
        <v>0</v>
      </c>
      <c r="O52" s="271">
        <v>544</v>
      </c>
      <c r="P52" s="534">
        <f t="shared" si="2"/>
        <v>2582</v>
      </c>
    </row>
    <row r="53" spans="1:16" ht="14.25" x14ac:dyDescent="0.2">
      <c r="A53" s="270">
        <v>9</v>
      </c>
      <c r="B53" s="449" t="s">
        <v>20</v>
      </c>
      <c r="C53" s="269">
        <v>30</v>
      </c>
      <c r="D53" s="264">
        <v>0</v>
      </c>
      <c r="E53" s="265">
        <v>0</v>
      </c>
      <c r="F53" s="533">
        <v>0</v>
      </c>
      <c r="G53" s="272">
        <v>0</v>
      </c>
      <c r="H53" s="272">
        <v>730</v>
      </c>
      <c r="I53" s="272">
        <v>0</v>
      </c>
      <c r="J53" s="272">
        <v>0</v>
      </c>
      <c r="K53" s="272">
        <v>0</v>
      </c>
      <c r="L53" s="271">
        <v>0</v>
      </c>
      <c r="M53" s="533">
        <v>292</v>
      </c>
      <c r="N53" s="272">
        <v>0</v>
      </c>
      <c r="O53" s="271">
        <v>365</v>
      </c>
      <c r="P53" s="534">
        <f t="shared" si="2"/>
        <v>1417</v>
      </c>
    </row>
    <row r="54" spans="1:16" ht="14.25" x14ac:dyDescent="0.2">
      <c r="A54" s="270">
        <v>10</v>
      </c>
      <c r="B54" s="449" t="s">
        <v>21</v>
      </c>
      <c r="C54" s="269">
        <v>0</v>
      </c>
      <c r="D54" s="264">
        <v>468</v>
      </c>
      <c r="E54" s="265">
        <v>0</v>
      </c>
      <c r="F54" s="533">
        <v>0</v>
      </c>
      <c r="G54" s="272">
        <v>0</v>
      </c>
      <c r="H54" s="272">
        <v>0</v>
      </c>
      <c r="I54" s="272">
        <v>0</v>
      </c>
      <c r="J54" s="272">
        <v>1095</v>
      </c>
      <c r="K54" s="272">
        <v>0</v>
      </c>
      <c r="L54" s="271">
        <v>0</v>
      </c>
      <c r="M54" s="533">
        <v>0</v>
      </c>
      <c r="N54" s="272">
        <v>0</v>
      </c>
      <c r="O54" s="271">
        <v>0</v>
      </c>
      <c r="P54" s="534">
        <f t="shared" si="2"/>
        <v>1563</v>
      </c>
    </row>
    <row r="55" spans="1:16" ht="14.25" x14ac:dyDescent="0.2">
      <c r="A55" s="270">
        <v>11</v>
      </c>
      <c r="B55" s="449" t="s">
        <v>22</v>
      </c>
      <c r="C55" s="269">
        <v>0</v>
      </c>
      <c r="D55" s="264">
        <v>521</v>
      </c>
      <c r="E55" s="265">
        <v>0</v>
      </c>
      <c r="F55" s="533">
        <v>0</v>
      </c>
      <c r="G55" s="272">
        <v>0</v>
      </c>
      <c r="H55" s="272">
        <v>0</v>
      </c>
      <c r="I55" s="272">
        <v>0</v>
      </c>
      <c r="J55" s="272">
        <v>0</v>
      </c>
      <c r="K55" s="272">
        <v>0</v>
      </c>
      <c r="L55" s="271">
        <v>0</v>
      </c>
      <c r="M55" s="533">
        <v>523</v>
      </c>
      <c r="N55" s="272">
        <v>0</v>
      </c>
      <c r="O55" s="271">
        <v>20559</v>
      </c>
      <c r="P55" s="534">
        <f t="shared" si="2"/>
        <v>21603</v>
      </c>
    </row>
    <row r="56" spans="1:16" ht="14.25" x14ac:dyDescent="0.2">
      <c r="A56" s="270">
        <v>12</v>
      </c>
      <c r="B56" s="449" t="s">
        <v>23</v>
      </c>
      <c r="C56" s="269">
        <v>608</v>
      </c>
      <c r="D56" s="264">
        <v>850</v>
      </c>
      <c r="E56" s="265">
        <v>0</v>
      </c>
      <c r="F56" s="533">
        <v>95</v>
      </c>
      <c r="G56" s="272">
        <v>0</v>
      </c>
      <c r="H56" s="272">
        <v>1460</v>
      </c>
      <c r="I56" s="272">
        <v>0</v>
      </c>
      <c r="J56" s="272">
        <v>0</v>
      </c>
      <c r="K56" s="272">
        <v>0</v>
      </c>
      <c r="L56" s="271">
        <v>0</v>
      </c>
      <c r="M56" s="533">
        <v>2659</v>
      </c>
      <c r="N56" s="272">
        <v>365</v>
      </c>
      <c r="O56" s="271">
        <v>1169</v>
      </c>
      <c r="P56" s="534">
        <f t="shared" si="2"/>
        <v>7206</v>
      </c>
    </row>
    <row r="57" spans="1:16" ht="14.25" x14ac:dyDescent="0.2">
      <c r="A57" s="270">
        <v>13</v>
      </c>
      <c r="B57" s="449" t="s">
        <v>24</v>
      </c>
      <c r="C57" s="269">
        <v>731</v>
      </c>
      <c r="D57" s="264">
        <v>13</v>
      </c>
      <c r="E57" s="265">
        <v>0</v>
      </c>
      <c r="F57" s="533">
        <v>365</v>
      </c>
      <c r="G57" s="272">
        <v>0</v>
      </c>
      <c r="H57" s="272">
        <v>0</v>
      </c>
      <c r="I57" s="272">
        <v>365</v>
      </c>
      <c r="J57" s="272">
        <v>1313</v>
      </c>
      <c r="K57" s="272">
        <v>0</v>
      </c>
      <c r="L57" s="271">
        <v>0</v>
      </c>
      <c r="M57" s="533">
        <v>364</v>
      </c>
      <c r="N57" s="272">
        <v>659</v>
      </c>
      <c r="O57" s="271">
        <v>2975</v>
      </c>
      <c r="P57" s="534">
        <f t="shared" si="2"/>
        <v>6785</v>
      </c>
    </row>
    <row r="58" spans="1:16" ht="14.25" x14ac:dyDescent="0.2">
      <c r="A58" s="270">
        <v>14</v>
      </c>
      <c r="B58" s="449" t="s">
        <v>25</v>
      </c>
      <c r="C58" s="269">
        <v>0</v>
      </c>
      <c r="D58" s="264">
        <v>511</v>
      </c>
      <c r="E58" s="265">
        <v>0</v>
      </c>
      <c r="F58" s="533">
        <v>0</v>
      </c>
      <c r="G58" s="272">
        <v>0</v>
      </c>
      <c r="H58" s="272">
        <v>552</v>
      </c>
      <c r="I58" s="272">
        <v>0</v>
      </c>
      <c r="J58" s="272">
        <v>0</v>
      </c>
      <c r="K58" s="272">
        <v>0</v>
      </c>
      <c r="L58" s="271">
        <v>6271</v>
      </c>
      <c r="M58" s="533">
        <v>2919</v>
      </c>
      <c r="N58" s="272">
        <v>0</v>
      </c>
      <c r="O58" s="271">
        <v>281</v>
      </c>
      <c r="P58" s="534">
        <f t="shared" si="2"/>
        <v>10534</v>
      </c>
    </row>
    <row r="59" spans="1:16" ht="15" customHeight="1" thickBot="1" x14ac:dyDescent="0.25">
      <c r="A59" s="545">
        <v>15</v>
      </c>
      <c r="B59" s="449" t="s">
        <v>26</v>
      </c>
      <c r="C59" s="382">
        <v>556</v>
      </c>
      <c r="D59" s="266">
        <v>431</v>
      </c>
      <c r="E59" s="267">
        <v>0</v>
      </c>
      <c r="F59" s="712">
        <v>365</v>
      </c>
      <c r="G59" s="713">
        <v>0</v>
      </c>
      <c r="H59" s="713">
        <v>0</v>
      </c>
      <c r="I59" s="713">
        <v>0</v>
      </c>
      <c r="J59" s="713">
        <v>0</v>
      </c>
      <c r="K59" s="713">
        <v>0</v>
      </c>
      <c r="L59" s="714">
        <v>0</v>
      </c>
      <c r="M59" s="712">
        <v>2879</v>
      </c>
      <c r="N59" s="713">
        <v>0</v>
      </c>
      <c r="O59" s="714">
        <v>2479</v>
      </c>
      <c r="P59" s="536">
        <f t="shared" si="2"/>
        <v>6710</v>
      </c>
    </row>
    <row r="60" spans="1:16" ht="15" x14ac:dyDescent="0.25">
      <c r="A60" s="225"/>
      <c r="B60" s="1070" t="s">
        <v>510</v>
      </c>
      <c r="C60" s="1069">
        <f t="shared" ref="C60:P60" si="3">SUM(C45:C59)</f>
        <v>4818</v>
      </c>
      <c r="D60" s="1013">
        <f t="shared" si="3"/>
        <v>4778</v>
      </c>
      <c r="E60" s="1014">
        <f t="shared" si="3"/>
        <v>0</v>
      </c>
      <c r="F60" s="1015">
        <f t="shared" si="3"/>
        <v>1450</v>
      </c>
      <c r="G60" s="1013">
        <f t="shared" si="3"/>
        <v>0</v>
      </c>
      <c r="H60" s="1013">
        <f t="shared" si="3"/>
        <v>2742</v>
      </c>
      <c r="I60" s="1013">
        <f t="shared" si="3"/>
        <v>730</v>
      </c>
      <c r="J60" s="1013">
        <f t="shared" si="3"/>
        <v>6523</v>
      </c>
      <c r="K60" s="1013">
        <f t="shared" si="3"/>
        <v>0</v>
      </c>
      <c r="L60" s="1014">
        <f t="shared" si="3"/>
        <v>6271</v>
      </c>
      <c r="M60" s="1015">
        <f t="shared" si="3"/>
        <v>26591</v>
      </c>
      <c r="N60" s="1013">
        <f t="shared" si="3"/>
        <v>1024</v>
      </c>
      <c r="O60" s="1014">
        <f t="shared" si="3"/>
        <v>49389</v>
      </c>
      <c r="P60" s="1016">
        <f t="shared" si="3"/>
        <v>104316</v>
      </c>
    </row>
    <row r="61" spans="1:16" ht="14.25" x14ac:dyDescent="0.2">
      <c r="A61" s="270"/>
      <c r="B61" s="1071" t="s">
        <v>210</v>
      </c>
      <c r="C61" s="444">
        <v>4231</v>
      </c>
      <c r="D61" s="272">
        <v>3503</v>
      </c>
      <c r="E61" s="271">
        <v>0</v>
      </c>
      <c r="F61" s="444">
        <v>2993</v>
      </c>
      <c r="G61" s="272">
        <v>2405</v>
      </c>
      <c r="H61" s="272">
        <v>0</v>
      </c>
      <c r="I61" s="272">
        <v>2487</v>
      </c>
      <c r="J61" s="272">
        <v>5539</v>
      </c>
      <c r="K61" s="272">
        <v>0</v>
      </c>
      <c r="L61" s="532">
        <v>0</v>
      </c>
      <c r="M61" s="533">
        <v>29616</v>
      </c>
      <c r="N61" s="272">
        <v>1095</v>
      </c>
      <c r="O61" s="271">
        <v>25006</v>
      </c>
      <c r="P61" s="535">
        <v>76875</v>
      </c>
    </row>
    <row r="62" spans="1:16" ht="14.25" x14ac:dyDescent="0.2">
      <c r="A62" s="270"/>
      <c r="B62" s="1071" t="s">
        <v>211</v>
      </c>
      <c r="C62" s="444">
        <v>3785</v>
      </c>
      <c r="D62" s="272">
        <v>4611</v>
      </c>
      <c r="E62" s="271">
        <v>0</v>
      </c>
      <c r="F62" s="444">
        <v>4027</v>
      </c>
      <c r="G62" s="272">
        <v>1464</v>
      </c>
      <c r="H62" s="272">
        <v>0</v>
      </c>
      <c r="I62" s="272">
        <v>2064</v>
      </c>
      <c r="J62" s="272">
        <v>6451</v>
      </c>
      <c r="K62" s="272">
        <v>0</v>
      </c>
      <c r="L62" s="532">
        <v>0</v>
      </c>
      <c r="M62" s="533">
        <v>35256</v>
      </c>
      <c r="N62" s="272">
        <v>1098</v>
      </c>
      <c r="O62" s="271">
        <v>27114</v>
      </c>
      <c r="P62" s="535">
        <v>85870</v>
      </c>
    </row>
    <row r="63" spans="1:16" ht="14.25" x14ac:dyDescent="0.2">
      <c r="A63" s="270"/>
      <c r="B63" s="1071" t="s">
        <v>212</v>
      </c>
      <c r="C63" s="444">
        <v>1681</v>
      </c>
      <c r="D63" s="272">
        <v>7269</v>
      </c>
      <c r="E63" s="271">
        <v>0</v>
      </c>
      <c r="F63" s="444">
        <v>2680</v>
      </c>
      <c r="G63" s="272">
        <v>730</v>
      </c>
      <c r="H63" s="272">
        <v>2685</v>
      </c>
      <c r="I63" s="272">
        <v>816</v>
      </c>
      <c r="J63" s="272">
        <v>3723</v>
      </c>
      <c r="K63" s="272">
        <v>0</v>
      </c>
      <c r="L63" s="532">
        <v>0</v>
      </c>
      <c r="M63" s="533">
        <v>37300</v>
      </c>
      <c r="N63" s="272">
        <v>1112</v>
      </c>
      <c r="O63" s="271">
        <v>22083</v>
      </c>
      <c r="P63" s="535">
        <v>80079</v>
      </c>
    </row>
    <row r="64" spans="1:16" ht="14.25" x14ac:dyDescent="0.2">
      <c r="A64" s="270"/>
      <c r="B64" s="447" t="s">
        <v>105</v>
      </c>
      <c r="C64" s="444">
        <v>916</v>
      </c>
      <c r="D64" s="272">
        <v>5990</v>
      </c>
      <c r="E64" s="271">
        <v>0</v>
      </c>
      <c r="F64" s="444">
        <v>2171</v>
      </c>
      <c r="G64" s="272">
        <v>603</v>
      </c>
      <c r="H64" s="272">
        <v>1825</v>
      </c>
      <c r="I64" s="272">
        <v>1795</v>
      </c>
      <c r="J64" s="272">
        <v>2221</v>
      </c>
      <c r="K64" s="272">
        <v>0</v>
      </c>
      <c r="L64" s="532">
        <v>0</v>
      </c>
      <c r="M64" s="533">
        <v>44030</v>
      </c>
      <c r="N64" s="272">
        <v>2071</v>
      </c>
      <c r="O64" s="271">
        <v>25359</v>
      </c>
      <c r="P64" s="535">
        <v>86981</v>
      </c>
    </row>
    <row r="65" spans="1:16" ht="14.25" x14ac:dyDescent="0.2">
      <c r="A65" s="270"/>
      <c r="B65" s="447" t="s">
        <v>106</v>
      </c>
      <c r="C65" s="444">
        <v>2678</v>
      </c>
      <c r="D65" s="272">
        <v>4041</v>
      </c>
      <c r="E65" s="271">
        <v>0</v>
      </c>
      <c r="F65" s="444">
        <v>2191</v>
      </c>
      <c r="G65" s="272">
        <v>365</v>
      </c>
      <c r="H65" s="272">
        <v>1014</v>
      </c>
      <c r="I65" s="272">
        <v>1460</v>
      </c>
      <c r="J65" s="272">
        <v>10614</v>
      </c>
      <c r="K65" s="272">
        <v>0</v>
      </c>
      <c r="L65" s="532">
        <v>0</v>
      </c>
      <c r="M65" s="533">
        <v>57506</v>
      </c>
      <c r="N65" s="272">
        <v>1463</v>
      </c>
      <c r="O65" s="271">
        <v>21038</v>
      </c>
      <c r="P65" s="535">
        <v>102370</v>
      </c>
    </row>
    <row r="66" spans="1:16" ht="14.25" x14ac:dyDescent="0.2">
      <c r="A66" s="270"/>
      <c r="B66" s="447" t="s">
        <v>107</v>
      </c>
      <c r="C66" s="444">
        <v>1172</v>
      </c>
      <c r="D66" s="272">
        <v>0</v>
      </c>
      <c r="E66" s="271">
        <v>0</v>
      </c>
      <c r="F66" s="444">
        <v>2877</v>
      </c>
      <c r="G66" s="272">
        <v>264</v>
      </c>
      <c r="H66" s="272">
        <v>732</v>
      </c>
      <c r="I66" s="272">
        <v>1464</v>
      </c>
      <c r="J66" s="272">
        <v>1098</v>
      </c>
      <c r="K66" s="272">
        <v>0</v>
      </c>
      <c r="L66" s="532">
        <v>0</v>
      </c>
      <c r="M66" s="533">
        <v>80670</v>
      </c>
      <c r="N66" s="272">
        <v>2593</v>
      </c>
      <c r="O66" s="271">
        <v>26813</v>
      </c>
      <c r="P66" s="535">
        <v>117683</v>
      </c>
    </row>
    <row r="67" spans="1:16" ht="14.25" x14ac:dyDescent="0.2">
      <c r="A67" s="270"/>
      <c r="B67" s="447" t="s">
        <v>108</v>
      </c>
      <c r="C67" s="444">
        <v>526</v>
      </c>
      <c r="D67" s="272">
        <v>0</v>
      </c>
      <c r="E67" s="271">
        <v>0</v>
      </c>
      <c r="F67" s="444">
        <v>3447</v>
      </c>
      <c r="G67" s="272">
        <v>365</v>
      </c>
      <c r="H67" s="272">
        <v>365</v>
      </c>
      <c r="I67" s="272">
        <v>1499</v>
      </c>
      <c r="J67" s="272">
        <v>1039</v>
      </c>
      <c r="K67" s="272">
        <v>0</v>
      </c>
      <c r="L67" s="532">
        <v>0</v>
      </c>
      <c r="M67" s="533">
        <v>80145</v>
      </c>
      <c r="N67" s="272">
        <v>2536</v>
      </c>
      <c r="O67" s="271">
        <v>35009.5</v>
      </c>
      <c r="P67" s="535">
        <v>124931.5</v>
      </c>
    </row>
    <row r="68" spans="1:16" ht="14.25" x14ac:dyDescent="0.2">
      <c r="A68" s="270"/>
      <c r="B68" s="447" t="s">
        <v>109</v>
      </c>
      <c r="C68" s="444">
        <v>922</v>
      </c>
      <c r="D68" s="272">
        <v>47</v>
      </c>
      <c r="E68" s="271">
        <v>0</v>
      </c>
      <c r="F68" s="444">
        <v>3154</v>
      </c>
      <c r="G68" s="272">
        <v>0</v>
      </c>
      <c r="H68" s="272">
        <v>912</v>
      </c>
      <c r="I68" s="272">
        <v>1095</v>
      </c>
      <c r="J68" s="272">
        <v>1042</v>
      </c>
      <c r="K68" s="272">
        <v>0</v>
      </c>
      <c r="L68" s="532">
        <v>0</v>
      </c>
      <c r="M68" s="533">
        <v>84777</v>
      </c>
      <c r="N68" s="272">
        <v>2554</v>
      </c>
      <c r="O68" s="271">
        <v>33602</v>
      </c>
      <c r="P68" s="535">
        <v>128105</v>
      </c>
    </row>
    <row r="69" spans="1:16" ht="14.25" x14ac:dyDescent="0.2">
      <c r="A69" s="270"/>
      <c r="B69" s="448" t="s">
        <v>110</v>
      </c>
      <c r="C69" s="444">
        <v>357</v>
      </c>
      <c r="D69" s="272">
        <v>345</v>
      </c>
      <c r="E69" s="271">
        <v>0</v>
      </c>
      <c r="F69" s="444">
        <v>1825</v>
      </c>
      <c r="G69" s="272">
        <v>0</v>
      </c>
      <c r="H69" s="272">
        <v>1246</v>
      </c>
      <c r="I69" s="272">
        <v>1199</v>
      </c>
      <c r="J69" s="272">
        <v>730</v>
      </c>
      <c r="K69" s="272">
        <v>0</v>
      </c>
      <c r="L69" s="532">
        <v>0</v>
      </c>
      <c r="M69" s="533">
        <v>81799</v>
      </c>
      <c r="N69" s="272">
        <v>3682</v>
      </c>
      <c r="O69" s="271">
        <v>26011.25</v>
      </c>
      <c r="P69" s="535">
        <v>117194.25</v>
      </c>
    </row>
    <row r="70" spans="1:16" ht="14.25" x14ac:dyDescent="0.2">
      <c r="A70" s="95"/>
      <c r="B70" s="449" t="s">
        <v>111</v>
      </c>
      <c r="C70" s="445">
        <v>711</v>
      </c>
      <c r="D70" s="264">
        <v>313</v>
      </c>
      <c r="E70" s="265">
        <v>0</v>
      </c>
      <c r="F70" s="445">
        <v>2119</v>
      </c>
      <c r="G70" s="264">
        <v>0</v>
      </c>
      <c r="H70" s="264">
        <v>1712</v>
      </c>
      <c r="I70" s="264">
        <v>1749</v>
      </c>
      <c r="J70" s="264">
        <v>732</v>
      </c>
      <c r="K70" s="264">
        <v>0</v>
      </c>
      <c r="L70" s="472">
        <v>0</v>
      </c>
      <c r="M70" s="269">
        <v>81522</v>
      </c>
      <c r="N70" s="264">
        <v>4478</v>
      </c>
      <c r="O70" s="265">
        <v>30425</v>
      </c>
      <c r="P70" s="534">
        <v>123761</v>
      </c>
    </row>
    <row r="71" spans="1:16" ht="14.25" x14ac:dyDescent="0.2">
      <c r="A71" s="95"/>
      <c r="B71" s="449" t="s">
        <v>112</v>
      </c>
      <c r="C71" s="445">
        <v>2984</v>
      </c>
      <c r="D71" s="264">
        <v>416</v>
      </c>
      <c r="E71" s="265">
        <v>1</v>
      </c>
      <c r="F71" s="445">
        <v>2142</v>
      </c>
      <c r="G71" s="264">
        <v>537</v>
      </c>
      <c r="H71" s="264">
        <v>2821</v>
      </c>
      <c r="I71" s="264">
        <v>1825</v>
      </c>
      <c r="J71" s="264">
        <v>730</v>
      </c>
      <c r="K71" s="264">
        <v>0</v>
      </c>
      <c r="L71" s="472">
        <v>0</v>
      </c>
      <c r="M71" s="269">
        <v>86694</v>
      </c>
      <c r="N71" s="264">
        <v>4982</v>
      </c>
      <c r="O71" s="265">
        <v>33204</v>
      </c>
      <c r="P71" s="534">
        <v>136336</v>
      </c>
    </row>
    <row r="72" spans="1:16" ht="15" thickBot="1" x14ac:dyDescent="0.25">
      <c r="A72" s="96"/>
      <c r="B72" s="450" t="s">
        <v>206</v>
      </c>
      <c r="C72" s="446">
        <v>1515</v>
      </c>
      <c r="D72" s="266">
        <v>1825</v>
      </c>
      <c r="E72" s="267">
        <v>0</v>
      </c>
      <c r="F72" s="446">
        <v>4087</v>
      </c>
      <c r="G72" s="266">
        <v>365</v>
      </c>
      <c r="H72" s="266">
        <v>1825</v>
      </c>
      <c r="I72" s="266">
        <v>730</v>
      </c>
      <c r="J72" s="266">
        <v>862</v>
      </c>
      <c r="K72" s="266">
        <v>0</v>
      </c>
      <c r="L72" s="531"/>
      <c r="M72" s="382">
        <v>77149</v>
      </c>
      <c r="N72" s="266">
        <v>5604</v>
      </c>
      <c r="O72" s="267">
        <v>26798</v>
      </c>
      <c r="P72" s="536">
        <v>120760</v>
      </c>
    </row>
    <row r="73" spans="1:16" x14ac:dyDescent="0.2">
      <c r="A73" s="1" t="s">
        <v>207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81" spans="1:16" ht="13.5" thickBot="1" x14ac:dyDescent="0.25">
      <c r="A81" s="6" t="s">
        <v>213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1:16" ht="42.75" customHeight="1" thickBot="1" x14ac:dyDescent="0.25">
      <c r="A82" s="40"/>
      <c r="B82" s="699"/>
      <c r="C82" s="1576" t="s">
        <v>189</v>
      </c>
      <c r="D82" s="1576"/>
      <c r="E82" s="1576"/>
      <c r="F82" s="1577" t="s">
        <v>190</v>
      </c>
      <c r="G82" s="1578"/>
      <c r="H82" s="1578"/>
      <c r="I82" s="1578"/>
      <c r="J82" s="1578"/>
      <c r="K82" s="1578"/>
      <c r="L82" s="1579"/>
      <c r="M82" s="1576" t="s">
        <v>191</v>
      </c>
      <c r="N82" s="1576"/>
      <c r="O82" s="1576"/>
      <c r="P82" s="97"/>
    </row>
    <row r="83" spans="1:16" ht="110.25" customHeight="1" thickBot="1" x14ac:dyDescent="0.25">
      <c r="A83" s="529" t="s">
        <v>4</v>
      </c>
      <c r="B83" s="769" t="s">
        <v>5</v>
      </c>
      <c r="C83" s="1072" t="s">
        <v>192</v>
      </c>
      <c r="D83" s="1073" t="s">
        <v>193</v>
      </c>
      <c r="E83" s="1074" t="s">
        <v>194</v>
      </c>
      <c r="F83" s="1075" t="s">
        <v>195</v>
      </c>
      <c r="G83" s="970" t="s">
        <v>209</v>
      </c>
      <c r="H83" s="1073" t="s">
        <v>197</v>
      </c>
      <c r="I83" s="970" t="s">
        <v>198</v>
      </c>
      <c r="J83" s="970" t="s">
        <v>199</v>
      </c>
      <c r="K83" s="970" t="s">
        <v>200</v>
      </c>
      <c r="L83" s="770" t="s">
        <v>201</v>
      </c>
      <c r="M83" s="1072" t="s">
        <v>202</v>
      </c>
      <c r="N83" s="1073" t="s">
        <v>203</v>
      </c>
      <c r="O83" s="970" t="s">
        <v>204</v>
      </c>
      <c r="P83" s="1076" t="s">
        <v>205</v>
      </c>
    </row>
    <row r="84" spans="1:16" ht="14.25" x14ac:dyDescent="0.2">
      <c r="A84" s="1077">
        <v>1</v>
      </c>
      <c r="B84" s="448" t="s">
        <v>11</v>
      </c>
      <c r="C84" s="533">
        <v>0</v>
      </c>
      <c r="D84" s="272">
        <v>0</v>
      </c>
      <c r="E84" s="271">
        <v>0</v>
      </c>
      <c r="F84" s="268">
        <v>0</v>
      </c>
      <c r="G84" s="308">
        <v>0</v>
      </c>
      <c r="H84" s="308">
        <v>0</v>
      </c>
      <c r="I84" s="308">
        <v>0</v>
      </c>
      <c r="J84" s="308">
        <v>0</v>
      </c>
      <c r="K84" s="308">
        <v>0</v>
      </c>
      <c r="L84" s="309">
        <v>0</v>
      </c>
      <c r="M84" s="533">
        <v>0</v>
      </c>
      <c r="N84" s="272">
        <v>0</v>
      </c>
      <c r="O84" s="271">
        <v>25094</v>
      </c>
      <c r="P84" s="535">
        <f t="shared" ref="P84:P98" si="4">SUM(C84:O84)</f>
        <v>25094</v>
      </c>
    </row>
    <row r="85" spans="1:16" ht="14.25" x14ac:dyDescent="0.2">
      <c r="A85" s="1067">
        <v>2</v>
      </c>
      <c r="B85" s="449" t="s">
        <v>12</v>
      </c>
      <c r="C85" s="269">
        <v>0</v>
      </c>
      <c r="D85" s="264">
        <v>0</v>
      </c>
      <c r="E85" s="265">
        <v>0</v>
      </c>
      <c r="F85" s="533">
        <v>0</v>
      </c>
      <c r="G85" s="272">
        <v>0</v>
      </c>
      <c r="H85" s="272">
        <v>0</v>
      </c>
      <c r="I85" s="272">
        <v>0</v>
      </c>
      <c r="J85" s="272">
        <v>0</v>
      </c>
      <c r="K85" s="272">
        <v>0</v>
      </c>
      <c r="L85" s="271">
        <v>0</v>
      </c>
      <c r="M85" s="269">
        <v>0</v>
      </c>
      <c r="N85" s="264">
        <v>0</v>
      </c>
      <c r="O85" s="265">
        <v>183</v>
      </c>
      <c r="P85" s="534">
        <f t="shared" si="4"/>
        <v>183</v>
      </c>
    </row>
    <row r="86" spans="1:16" ht="14.25" x14ac:dyDescent="0.2">
      <c r="A86" s="1067">
        <v>3</v>
      </c>
      <c r="B86" s="449" t="s">
        <v>14</v>
      </c>
      <c r="C86" s="269">
        <v>3424</v>
      </c>
      <c r="D86" s="264">
        <v>0</v>
      </c>
      <c r="E86" s="265">
        <v>0</v>
      </c>
      <c r="F86" s="533">
        <v>0</v>
      </c>
      <c r="G86" s="272">
        <v>0</v>
      </c>
      <c r="H86" s="272">
        <v>0</v>
      </c>
      <c r="I86" s="272">
        <v>0</v>
      </c>
      <c r="J86" s="272">
        <v>0</v>
      </c>
      <c r="K86" s="272">
        <v>0</v>
      </c>
      <c r="L86" s="271">
        <v>0</v>
      </c>
      <c r="M86" s="269">
        <v>0</v>
      </c>
      <c r="N86" s="264">
        <v>6385</v>
      </c>
      <c r="O86" s="265">
        <v>0</v>
      </c>
      <c r="P86" s="534">
        <f t="shared" si="4"/>
        <v>9809</v>
      </c>
    </row>
    <row r="87" spans="1:16" ht="28.5" x14ac:dyDescent="0.2">
      <c r="A87" s="1067">
        <v>4</v>
      </c>
      <c r="B87" s="449" t="s">
        <v>15</v>
      </c>
      <c r="C87" s="269">
        <v>0</v>
      </c>
      <c r="D87" s="264">
        <v>0</v>
      </c>
      <c r="E87" s="265">
        <v>0</v>
      </c>
      <c r="F87" s="533">
        <v>0</v>
      </c>
      <c r="G87" s="272">
        <v>0</v>
      </c>
      <c r="H87" s="272">
        <v>0</v>
      </c>
      <c r="I87" s="272">
        <v>0</v>
      </c>
      <c r="J87" s="272">
        <v>0</v>
      </c>
      <c r="K87" s="272">
        <v>0</v>
      </c>
      <c r="L87" s="271">
        <v>0</v>
      </c>
      <c r="M87" s="269">
        <v>0</v>
      </c>
      <c r="N87" s="264">
        <v>0</v>
      </c>
      <c r="O87" s="265">
        <v>0</v>
      </c>
      <c r="P87" s="534">
        <f t="shared" si="4"/>
        <v>0</v>
      </c>
    </row>
    <row r="88" spans="1:16" ht="14.25" x14ac:dyDescent="0.2">
      <c r="A88" s="1067">
        <v>5</v>
      </c>
      <c r="B88" s="449" t="s">
        <v>16</v>
      </c>
      <c r="C88" s="269">
        <v>0</v>
      </c>
      <c r="D88" s="264">
        <v>0</v>
      </c>
      <c r="E88" s="265">
        <v>0</v>
      </c>
      <c r="F88" s="533">
        <v>0</v>
      </c>
      <c r="G88" s="272">
        <v>0</v>
      </c>
      <c r="H88" s="272">
        <v>0</v>
      </c>
      <c r="I88" s="272">
        <v>0</v>
      </c>
      <c r="J88" s="272">
        <v>0</v>
      </c>
      <c r="K88" s="272">
        <v>0</v>
      </c>
      <c r="L88" s="271">
        <v>0</v>
      </c>
      <c r="M88" s="269">
        <v>0</v>
      </c>
      <c r="N88" s="264">
        <v>0</v>
      </c>
      <c r="O88" s="265">
        <v>0</v>
      </c>
      <c r="P88" s="534">
        <f t="shared" si="4"/>
        <v>0</v>
      </c>
    </row>
    <row r="89" spans="1:16" ht="14.25" x14ac:dyDescent="0.2">
      <c r="A89" s="1067">
        <v>6</v>
      </c>
      <c r="B89" s="449" t="s">
        <v>17</v>
      </c>
      <c r="C89" s="269">
        <v>0</v>
      </c>
      <c r="D89" s="264">
        <v>0</v>
      </c>
      <c r="E89" s="265">
        <v>0</v>
      </c>
      <c r="F89" s="533">
        <v>0</v>
      </c>
      <c r="G89" s="272">
        <v>0</v>
      </c>
      <c r="H89" s="272">
        <v>0</v>
      </c>
      <c r="I89" s="272">
        <v>0</v>
      </c>
      <c r="J89" s="272">
        <v>0</v>
      </c>
      <c r="K89" s="272">
        <v>0</v>
      </c>
      <c r="L89" s="271">
        <v>0</v>
      </c>
      <c r="M89" s="269">
        <v>0</v>
      </c>
      <c r="N89" s="264">
        <v>0</v>
      </c>
      <c r="O89" s="265">
        <v>2235</v>
      </c>
      <c r="P89" s="534">
        <f t="shared" si="4"/>
        <v>2235</v>
      </c>
    </row>
    <row r="90" spans="1:16" ht="14.25" x14ac:dyDescent="0.2">
      <c r="A90" s="1067">
        <v>7</v>
      </c>
      <c r="B90" s="449" t="s">
        <v>18</v>
      </c>
      <c r="C90" s="269">
        <v>0</v>
      </c>
      <c r="D90" s="264">
        <v>0</v>
      </c>
      <c r="E90" s="265">
        <v>0</v>
      </c>
      <c r="F90" s="533">
        <v>0</v>
      </c>
      <c r="G90" s="272">
        <v>0</v>
      </c>
      <c r="H90" s="272">
        <v>0</v>
      </c>
      <c r="I90" s="272">
        <v>0</v>
      </c>
      <c r="J90" s="272">
        <v>0</v>
      </c>
      <c r="K90" s="272">
        <v>0</v>
      </c>
      <c r="L90" s="271">
        <v>0</v>
      </c>
      <c r="M90" s="269">
        <v>0</v>
      </c>
      <c r="N90" s="264">
        <v>0</v>
      </c>
      <c r="O90" s="265">
        <v>744</v>
      </c>
      <c r="P90" s="534">
        <f t="shared" si="4"/>
        <v>744</v>
      </c>
    </row>
    <row r="91" spans="1:16" ht="14.25" x14ac:dyDescent="0.2">
      <c r="A91" s="1067">
        <v>8</v>
      </c>
      <c r="B91" s="449" t="s">
        <v>19</v>
      </c>
      <c r="C91" s="269">
        <v>0</v>
      </c>
      <c r="D91" s="264">
        <v>0</v>
      </c>
      <c r="E91" s="265">
        <v>0</v>
      </c>
      <c r="F91" s="533">
        <v>1</v>
      </c>
      <c r="G91" s="272">
        <v>0</v>
      </c>
      <c r="H91" s="272">
        <v>0</v>
      </c>
      <c r="I91" s="272">
        <v>0</v>
      </c>
      <c r="J91" s="272">
        <v>0</v>
      </c>
      <c r="K91" s="272">
        <v>0</v>
      </c>
      <c r="L91" s="271">
        <v>0</v>
      </c>
      <c r="M91" s="269">
        <v>0</v>
      </c>
      <c r="N91" s="264">
        <v>0</v>
      </c>
      <c r="O91" s="265">
        <v>2100</v>
      </c>
      <c r="P91" s="534">
        <f t="shared" si="4"/>
        <v>2101</v>
      </c>
    </row>
    <row r="92" spans="1:16" ht="14.25" x14ac:dyDescent="0.2">
      <c r="A92" s="1067">
        <v>9</v>
      </c>
      <c r="B92" s="449" t="s">
        <v>20</v>
      </c>
      <c r="C92" s="269">
        <v>0</v>
      </c>
      <c r="D92" s="264">
        <v>0</v>
      </c>
      <c r="E92" s="265">
        <v>0</v>
      </c>
      <c r="F92" s="533">
        <v>0</v>
      </c>
      <c r="G92" s="272">
        <v>0</v>
      </c>
      <c r="H92" s="272">
        <v>0</v>
      </c>
      <c r="I92" s="272">
        <v>0</v>
      </c>
      <c r="J92" s="272">
        <v>0</v>
      </c>
      <c r="K92" s="272">
        <v>0</v>
      </c>
      <c r="L92" s="271">
        <v>0</v>
      </c>
      <c r="M92" s="269">
        <v>0</v>
      </c>
      <c r="N92" s="264">
        <v>0</v>
      </c>
      <c r="O92" s="265">
        <v>730</v>
      </c>
      <c r="P92" s="534">
        <f t="shared" si="4"/>
        <v>730</v>
      </c>
    </row>
    <row r="93" spans="1:16" ht="14.25" x14ac:dyDescent="0.2">
      <c r="A93" s="1067">
        <v>10</v>
      </c>
      <c r="B93" s="449" t="s">
        <v>21</v>
      </c>
      <c r="C93" s="269">
        <v>0</v>
      </c>
      <c r="D93" s="264">
        <v>0</v>
      </c>
      <c r="E93" s="265">
        <v>0</v>
      </c>
      <c r="F93" s="533">
        <v>0</v>
      </c>
      <c r="G93" s="272">
        <v>0</v>
      </c>
      <c r="H93" s="272">
        <v>0</v>
      </c>
      <c r="I93" s="272">
        <v>0</v>
      </c>
      <c r="J93" s="272">
        <v>0</v>
      </c>
      <c r="K93" s="272">
        <v>0</v>
      </c>
      <c r="L93" s="271">
        <v>0</v>
      </c>
      <c r="M93" s="269">
        <v>0</v>
      </c>
      <c r="N93" s="264">
        <v>0</v>
      </c>
      <c r="O93" s="265">
        <v>0</v>
      </c>
      <c r="P93" s="534">
        <f t="shared" si="4"/>
        <v>0</v>
      </c>
    </row>
    <row r="94" spans="1:16" ht="14.25" x14ac:dyDescent="0.2">
      <c r="A94" s="1067">
        <v>11</v>
      </c>
      <c r="B94" s="449" t="s">
        <v>22</v>
      </c>
      <c r="C94" s="269">
        <v>0</v>
      </c>
      <c r="D94" s="264">
        <v>0</v>
      </c>
      <c r="E94" s="265">
        <v>0</v>
      </c>
      <c r="F94" s="533">
        <v>0</v>
      </c>
      <c r="G94" s="272">
        <v>0</v>
      </c>
      <c r="H94" s="272">
        <v>0</v>
      </c>
      <c r="I94" s="272">
        <v>0</v>
      </c>
      <c r="J94" s="272">
        <v>0</v>
      </c>
      <c r="K94" s="272">
        <v>0</v>
      </c>
      <c r="L94" s="271">
        <v>0</v>
      </c>
      <c r="M94" s="269">
        <v>0</v>
      </c>
      <c r="N94" s="264">
        <v>0</v>
      </c>
      <c r="O94" s="265">
        <v>22749</v>
      </c>
      <c r="P94" s="534">
        <f t="shared" si="4"/>
        <v>22749</v>
      </c>
    </row>
    <row r="95" spans="1:16" ht="14.25" x14ac:dyDescent="0.2">
      <c r="A95" s="1067">
        <v>12</v>
      </c>
      <c r="B95" s="449" t="s">
        <v>23</v>
      </c>
      <c r="C95" s="269">
        <v>0</v>
      </c>
      <c r="D95" s="264">
        <v>0</v>
      </c>
      <c r="E95" s="265">
        <v>0</v>
      </c>
      <c r="F95" s="533">
        <v>0</v>
      </c>
      <c r="G95" s="272">
        <v>0</v>
      </c>
      <c r="H95" s="272">
        <v>0</v>
      </c>
      <c r="I95" s="272">
        <v>0</v>
      </c>
      <c r="J95" s="272">
        <v>0</v>
      </c>
      <c r="K95" s="272">
        <v>0</v>
      </c>
      <c r="L95" s="271">
        <v>0</v>
      </c>
      <c r="M95" s="269">
        <v>0</v>
      </c>
      <c r="N95" s="264">
        <v>0</v>
      </c>
      <c r="O95" s="265">
        <v>2036</v>
      </c>
      <c r="P95" s="534">
        <f t="shared" si="4"/>
        <v>2036</v>
      </c>
    </row>
    <row r="96" spans="1:16" ht="14.25" x14ac:dyDescent="0.2">
      <c r="A96" s="1067">
        <v>13</v>
      </c>
      <c r="B96" s="449" t="s">
        <v>24</v>
      </c>
      <c r="C96" s="269">
        <v>0</v>
      </c>
      <c r="D96" s="264">
        <v>0</v>
      </c>
      <c r="E96" s="265">
        <v>0</v>
      </c>
      <c r="F96" s="533">
        <v>0</v>
      </c>
      <c r="G96" s="272">
        <v>0</v>
      </c>
      <c r="H96" s="272">
        <v>0</v>
      </c>
      <c r="I96" s="272">
        <v>0</v>
      </c>
      <c r="J96" s="272">
        <v>0</v>
      </c>
      <c r="K96" s="272">
        <v>0</v>
      </c>
      <c r="L96" s="271">
        <v>0</v>
      </c>
      <c r="M96" s="269">
        <v>0</v>
      </c>
      <c r="N96" s="264">
        <v>0</v>
      </c>
      <c r="O96" s="265">
        <v>0</v>
      </c>
      <c r="P96" s="534">
        <f t="shared" si="4"/>
        <v>0</v>
      </c>
    </row>
    <row r="97" spans="1:16" ht="14.25" x14ac:dyDescent="0.2">
      <c r="A97" s="1067">
        <v>14</v>
      </c>
      <c r="B97" s="449" t="s">
        <v>25</v>
      </c>
      <c r="C97" s="269">
        <v>0</v>
      </c>
      <c r="D97" s="264">
        <v>0</v>
      </c>
      <c r="E97" s="265">
        <v>0</v>
      </c>
      <c r="F97" s="533">
        <v>0</v>
      </c>
      <c r="G97" s="272">
        <v>0</v>
      </c>
      <c r="H97" s="272">
        <v>0</v>
      </c>
      <c r="I97" s="272">
        <v>0</v>
      </c>
      <c r="J97" s="272">
        <v>0</v>
      </c>
      <c r="K97" s="272">
        <v>0</v>
      </c>
      <c r="L97" s="271">
        <v>0</v>
      </c>
      <c r="M97" s="269">
        <v>3287</v>
      </c>
      <c r="N97" s="264">
        <v>0</v>
      </c>
      <c r="O97" s="265">
        <v>1640</v>
      </c>
      <c r="P97" s="534">
        <f t="shared" si="4"/>
        <v>4927</v>
      </c>
    </row>
    <row r="98" spans="1:16" ht="15" customHeight="1" thickBot="1" x14ac:dyDescent="0.25">
      <c r="A98" s="1068">
        <v>15</v>
      </c>
      <c r="B98" s="449" t="s">
        <v>26</v>
      </c>
      <c r="C98" s="382">
        <v>0</v>
      </c>
      <c r="D98" s="266">
        <v>0</v>
      </c>
      <c r="E98" s="267">
        <v>0</v>
      </c>
      <c r="F98" s="712">
        <v>0</v>
      </c>
      <c r="G98" s="713">
        <v>0</v>
      </c>
      <c r="H98" s="713">
        <v>0</v>
      </c>
      <c r="I98" s="713">
        <v>0</v>
      </c>
      <c r="J98" s="713">
        <v>0</v>
      </c>
      <c r="K98" s="713">
        <v>0</v>
      </c>
      <c r="L98" s="714">
        <v>0</v>
      </c>
      <c r="M98" s="382">
        <v>0</v>
      </c>
      <c r="N98" s="266">
        <v>0</v>
      </c>
      <c r="O98" s="267">
        <v>1587</v>
      </c>
      <c r="P98" s="536">
        <f t="shared" si="4"/>
        <v>1587</v>
      </c>
    </row>
    <row r="99" spans="1:16" ht="15" x14ac:dyDescent="0.25">
      <c r="A99" s="225"/>
      <c r="B99" s="1070" t="s">
        <v>509</v>
      </c>
      <c r="C99" s="1069">
        <f t="shared" ref="C99:P99" si="5">SUM(C84:C98)</f>
        <v>3424</v>
      </c>
      <c r="D99" s="1013">
        <f t="shared" si="5"/>
        <v>0</v>
      </c>
      <c r="E99" s="1014">
        <f t="shared" si="5"/>
        <v>0</v>
      </c>
      <c r="F99" s="1015">
        <f t="shared" si="5"/>
        <v>1</v>
      </c>
      <c r="G99" s="1013">
        <f t="shared" si="5"/>
        <v>0</v>
      </c>
      <c r="H99" s="1013">
        <f t="shared" si="5"/>
        <v>0</v>
      </c>
      <c r="I99" s="1013">
        <f t="shared" si="5"/>
        <v>0</v>
      </c>
      <c r="J99" s="1013">
        <f t="shared" si="5"/>
        <v>0</v>
      </c>
      <c r="K99" s="1013">
        <f t="shared" si="5"/>
        <v>0</v>
      </c>
      <c r="L99" s="1014">
        <f t="shared" si="5"/>
        <v>0</v>
      </c>
      <c r="M99" s="1015">
        <f t="shared" si="5"/>
        <v>3287</v>
      </c>
      <c r="N99" s="1013">
        <f t="shared" si="5"/>
        <v>6385</v>
      </c>
      <c r="O99" s="1014">
        <f t="shared" si="5"/>
        <v>59098</v>
      </c>
      <c r="P99" s="1016">
        <f t="shared" si="5"/>
        <v>72195</v>
      </c>
    </row>
    <row r="100" spans="1:16" ht="14.25" x14ac:dyDescent="0.2">
      <c r="A100" s="270"/>
      <c r="B100" s="1071" t="s">
        <v>102</v>
      </c>
      <c r="C100" s="444">
        <v>5270</v>
      </c>
      <c r="D100" s="272">
        <v>0</v>
      </c>
      <c r="E100" s="271">
        <v>0</v>
      </c>
      <c r="F100" s="444">
        <v>0</v>
      </c>
      <c r="G100" s="272">
        <v>0</v>
      </c>
      <c r="H100" s="272">
        <v>0</v>
      </c>
      <c r="I100" s="272">
        <v>0</v>
      </c>
      <c r="J100" s="272">
        <v>0</v>
      </c>
      <c r="K100" s="272">
        <v>0</v>
      </c>
      <c r="L100" s="532">
        <v>0</v>
      </c>
      <c r="M100" s="533">
        <v>3099</v>
      </c>
      <c r="N100" s="272">
        <v>6130</v>
      </c>
      <c r="O100" s="271">
        <v>12807</v>
      </c>
      <c r="P100" s="535">
        <v>27306</v>
      </c>
    </row>
    <row r="101" spans="1:16" ht="14.25" x14ac:dyDescent="0.2">
      <c r="A101" s="270"/>
      <c r="B101" s="1071" t="s">
        <v>103</v>
      </c>
      <c r="C101" s="444">
        <v>3644</v>
      </c>
      <c r="D101" s="272">
        <v>0</v>
      </c>
      <c r="E101" s="271">
        <v>0</v>
      </c>
      <c r="F101" s="444">
        <v>0</v>
      </c>
      <c r="G101" s="272">
        <v>0</v>
      </c>
      <c r="H101" s="272">
        <v>0</v>
      </c>
      <c r="I101" s="272">
        <v>0</v>
      </c>
      <c r="J101" s="272">
        <v>0</v>
      </c>
      <c r="K101" s="272">
        <v>0</v>
      </c>
      <c r="L101" s="532">
        <v>0</v>
      </c>
      <c r="M101" s="533">
        <v>165</v>
      </c>
      <c r="N101" s="272">
        <v>3294</v>
      </c>
      <c r="O101" s="271">
        <v>12118</v>
      </c>
      <c r="P101" s="535">
        <v>19221</v>
      </c>
    </row>
    <row r="102" spans="1:16" ht="14.25" x14ac:dyDescent="0.2">
      <c r="A102" s="270"/>
      <c r="B102" s="1071" t="s">
        <v>104</v>
      </c>
      <c r="C102" s="444">
        <v>3377</v>
      </c>
      <c r="D102" s="272">
        <v>14</v>
      </c>
      <c r="E102" s="271">
        <v>0</v>
      </c>
      <c r="F102" s="444">
        <v>0</v>
      </c>
      <c r="G102" s="272">
        <v>0</v>
      </c>
      <c r="H102" s="272">
        <v>0</v>
      </c>
      <c r="I102" s="272">
        <v>0</v>
      </c>
      <c r="J102" s="272">
        <v>0</v>
      </c>
      <c r="K102" s="272">
        <v>0</v>
      </c>
      <c r="L102" s="532">
        <v>0</v>
      </c>
      <c r="M102" s="533">
        <v>0</v>
      </c>
      <c r="N102" s="272">
        <v>3330</v>
      </c>
      <c r="O102" s="271">
        <v>9931</v>
      </c>
      <c r="P102" s="535">
        <v>16652</v>
      </c>
    </row>
    <row r="103" spans="1:16" ht="14.25" x14ac:dyDescent="0.2">
      <c r="A103" s="270"/>
      <c r="B103" s="447" t="s">
        <v>105</v>
      </c>
      <c r="C103" s="444">
        <v>3527</v>
      </c>
      <c r="D103" s="272">
        <v>525</v>
      </c>
      <c r="E103" s="271">
        <v>0</v>
      </c>
      <c r="F103" s="444">
        <v>0</v>
      </c>
      <c r="G103" s="272">
        <v>0</v>
      </c>
      <c r="H103" s="272">
        <v>0</v>
      </c>
      <c r="I103" s="272">
        <v>0</v>
      </c>
      <c r="J103" s="272">
        <v>0</v>
      </c>
      <c r="K103" s="272">
        <v>0</v>
      </c>
      <c r="L103" s="532">
        <v>0</v>
      </c>
      <c r="M103" s="533">
        <v>191</v>
      </c>
      <c r="N103" s="272">
        <v>6453</v>
      </c>
      <c r="O103" s="271">
        <v>16249</v>
      </c>
      <c r="P103" s="535">
        <v>26945</v>
      </c>
    </row>
    <row r="104" spans="1:16" ht="14.25" x14ac:dyDescent="0.2">
      <c r="A104" s="270"/>
      <c r="B104" s="447" t="s">
        <v>106</v>
      </c>
      <c r="C104" s="444">
        <v>3373</v>
      </c>
      <c r="D104" s="272">
        <v>0</v>
      </c>
      <c r="E104" s="271">
        <v>0</v>
      </c>
      <c r="F104" s="444">
        <v>0</v>
      </c>
      <c r="G104" s="272">
        <v>0</v>
      </c>
      <c r="H104" s="272">
        <v>0</v>
      </c>
      <c r="I104" s="272">
        <v>0</v>
      </c>
      <c r="J104" s="272">
        <v>0</v>
      </c>
      <c r="K104" s="272">
        <v>0</v>
      </c>
      <c r="L104" s="532">
        <v>0</v>
      </c>
      <c r="M104" s="533">
        <v>1459</v>
      </c>
      <c r="N104" s="272">
        <v>6312</v>
      </c>
      <c r="O104" s="271">
        <v>10120</v>
      </c>
      <c r="P104" s="535">
        <v>21264</v>
      </c>
    </row>
    <row r="105" spans="1:16" ht="14.25" x14ac:dyDescent="0.2">
      <c r="A105" s="270"/>
      <c r="B105" s="447" t="s">
        <v>107</v>
      </c>
      <c r="C105" s="444">
        <v>3177</v>
      </c>
      <c r="D105" s="272">
        <v>0</v>
      </c>
      <c r="E105" s="271">
        <v>0</v>
      </c>
      <c r="F105" s="444">
        <v>0</v>
      </c>
      <c r="G105" s="272">
        <v>0</v>
      </c>
      <c r="H105" s="272">
        <v>0</v>
      </c>
      <c r="I105" s="272">
        <v>0</v>
      </c>
      <c r="J105" s="272">
        <v>0</v>
      </c>
      <c r="K105" s="272">
        <v>0</v>
      </c>
      <c r="L105" s="532">
        <v>0</v>
      </c>
      <c r="M105" s="533">
        <v>1475</v>
      </c>
      <c r="N105" s="272">
        <v>6397</v>
      </c>
      <c r="O105" s="271">
        <v>16083</v>
      </c>
      <c r="P105" s="535">
        <v>27132</v>
      </c>
    </row>
    <row r="106" spans="1:16" ht="14.25" x14ac:dyDescent="0.2">
      <c r="A106" s="270"/>
      <c r="B106" s="447" t="s">
        <v>108</v>
      </c>
      <c r="C106" s="533">
        <v>3685</v>
      </c>
      <c r="D106" s="272">
        <v>0</v>
      </c>
      <c r="E106" s="271">
        <v>0</v>
      </c>
      <c r="F106" s="444">
        <v>0</v>
      </c>
      <c r="G106" s="272">
        <v>0</v>
      </c>
      <c r="H106" s="272">
        <v>0</v>
      </c>
      <c r="I106" s="272">
        <v>0</v>
      </c>
      <c r="J106" s="272">
        <v>0</v>
      </c>
      <c r="K106" s="272">
        <v>0</v>
      </c>
      <c r="L106" s="532">
        <v>0</v>
      </c>
      <c r="M106" s="533">
        <v>1902</v>
      </c>
      <c r="N106" s="272">
        <v>6460</v>
      </c>
      <c r="O106" s="271">
        <v>25215</v>
      </c>
      <c r="P106" s="535">
        <v>37262</v>
      </c>
    </row>
    <row r="107" spans="1:16" ht="14.25" x14ac:dyDescent="0.2">
      <c r="A107" s="270"/>
      <c r="B107" s="447" t="s">
        <v>109</v>
      </c>
      <c r="C107" s="533">
        <v>3123</v>
      </c>
      <c r="D107" s="272">
        <v>0</v>
      </c>
      <c r="E107" s="271">
        <v>0</v>
      </c>
      <c r="F107" s="444">
        <v>84</v>
      </c>
      <c r="G107" s="272">
        <v>0</v>
      </c>
      <c r="H107" s="272">
        <v>0</v>
      </c>
      <c r="I107" s="272">
        <v>0</v>
      </c>
      <c r="J107" s="272">
        <v>0</v>
      </c>
      <c r="K107" s="272">
        <v>0</v>
      </c>
      <c r="L107" s="532">
        <v>0</v>
      </c>
      <c r="M107" s="533">
        <v>6800</v>
      </c>
      <c r="N107" s="272">
        <v>0</v>
      </c>
      <c r="O107" s="271">
        <v>21780</v>
      </c>
      <c r="P107" s="535">
        <v>31787</v>
      </c>
    </row>
    <row r="108" spans="1:16" ht="14.25" x14ac:dyDescent="0.2">
      <c r="A108" s="270"/>
      <c r="B108" s="448" t="s">
        <v>110</v>
      </c>
      <c r="C108" s="533">
        <v>5175</v>
      </c>
      <c r="D108" s="272">
        <v>0</v>
      </c>
      <c r="E108" s="271">
        <v>0</v>
      </c>
      <c r="F108" s="444">
        <v>9</v>
      </c>
      <c r="G108" s="272">
        <v>0</v>
      </c>
      <c r="H108" s="272">
        <v>0</v>
      </c>
      <c r="I108" s="272">
        <v>0</v>
      </c>
      <c r="J108" s="272">
        <v>0</v>
      </c>
      <c r="K108" s="272">
        <v>0</v>
      </c>
      <c r="L108" s="532">
        <v>0</v>
      </c>
      <c r="M108" s="533">
        <v>5354</v>
      </c>
      <c r="N108" s="272">
        <v>7776</v>
      </c>
      <c r="O108" s="271">
        <v>23777</v>
      </c>
      <c r="P108" s="535">
        <v>42091</v>
      </c>
    </row>
    <row r="109" spans="1:16" ht="14.25" x14ac:dyDescent="0.2">
      <c r="A109" s="95"/>
      <c r="B109" s="449" t="s">
        <v>111</v>
      </c>
      <c r="C109" s="269">
        <v>4226</v>
      </c>
      <c r="D109" s="264">
        <v>0</v>
      </c>
      <c r="E109" s="265">
        <v>0</v>
      </c>
      <c r="F109" s="445">
        <v>75</v>
      </c>
      <c r="G109" s="264">
        <v>0</v>
      </c>
      <c r="H109" s="264">
        <v>0</v>
      </c>
      <c r="I109" s="264">
        <v>0</v>
      </c>
      <c r="J109" s="264">
        <v>0</v>
      </c>
      <c r="K109" s="264">
        <v>0</v>
      </c>
      <c r="L109" s="472">
        <v>0</v>
      </c>
      <c r="M109" s="269">
        <v>5817</v>
      </c>
      <c r="N109" s="264">
        <v>8984</v>
      </c>
      <c r="O109" s="265">
        <v>17209</v>
      </c>
      <c r="P109" s="534">
        <v>36311</v>
      </c>
    </row>
    <row r="110" spans="1:16" ht="14.25" x14ac:dyDescent="0.2">
      <c r="A110" s="95"/>
      <c r="B110" s="449" t="s">
        <v>112</v>
      </c>
      <c r="C110" s="269">
        <v>10908</v>
      </c>
      <c r="D110" s="264">
        <v>0</v>
      </c>
      <c r="E110" s="265">
        <v>0</v>
      </c>
      <c r="F110" s="445">
        <v>0</v>
      </c>
      <c r="G110" s="264">
        <v>0</v>
      </c>
      <c r="H110" s="264">
        <v>0</v>
      </c>
      <c r="I110" s="264">
        <v>0</v>
      </c>
      <c r="J110" s="264">
        <v>0</v>
      </c>
      <c r="K110" s="264">
        <v>0</v>
      </c>
      <c r="L110" s="472">
        <v>0</v>
      </c>
      <c r="M110" s="269">
        <v>13356</v>
      </c>
      <c r="N110" s="264">
        <v>10145</v>
      </c>
      <c r="O110" s="265">
        <v>18365</v>
      </c>
      <c r="P110" s="534">
        <v>52774</v>
      </c>
    </row>
    <row r="111" spans="1:16" ht="15" thickBot="1" x14ac:dyDescent="0.25">
      <c r="A111" s="96"/>
      <c r="B111" s="450" t="s">
        <v>206</v>
      </c>
      <c r="C111" s="382">
        <v>9146</v>
      </c>
      <c r="D111" s="266">
        <v>1523</v>
      </c>
      <c r="E111" s="267">
        <v>0</v>
      </c>
      <c r="F111" s="446">
        <v>0</v>
      </c>
      <c r="G111" s="266">
        <v>0</v>
      </c>
      <c r="H111" s="266">
        <v>0</v>
      </c>
      <c r="I111" s="266">
        <v>0</v>
      </c>
      <c r="J111" s="266">
        <v>365</v>
      </c>
      <c r="K111" s="266">
        <v>0</v>
      </c>
      <c r="L111" s="531">
        <v>0</v>
      </c>
      <c r="M111" s="382">
        <v>15511</v>
      </c>
      <c r="N111" s="266">
        <v>10862</v>
      </c>
      <c r="O111" s="267">
        <v>16817</v>
      </c>
      <c r="P111" s="536">
        <v>54224</v>
      </c>
    </row>
    <row r="112" spans="1:16" x14ac:dyDescent="0.2">
      <c r="A112" s="1" t="s">
        <v>207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2" t="s">
        <v>13</v>
      </c>
      <c r="K115" s="2"/>
      <c r="L115" s="2"/>
      <c r="M115" s="2"/>
      <c r="N115" s="2"/>
      <c r="O115" s="2"/>
      <c r="P115" s="2"/>
    </row>
    <row r="116" spans="1:16" x14ac:dyDescent="0.2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1" spans="1:16" ht="24.75" customHeight="1" x14ac:dyDescent="0.2">
      <c r="L121" t="s">
        <v>214</v>
      </c>
    </row>
    <row r="122" spans="1:16" ht="24.75" customHeight="1" x14ac:dyDescent="0.2">
      <c r="G122" t="s">
        <v>215</v>
      </c>
      <c r="I122" t="s">
        <v>13</v>
      </c>
    </row>
    <row r="124" spans="1:16" ht="19.5" customHeight="1" thickBot="1" x14ac:dyDescent="0.25">
      <c r="A124" s="133" t="s">
        <v>216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 ht="43.5" customHeight="1" thickBot="1" x14ac:dyDescent="0.25">
      <c r="A125" s="40"/>
      <c r="B125" s="9"/>
      <c r="C125" s="1567" t="s">
        <v>189</v>
      </c>
      <c r="D125" s="1567"/>
      <c r="E125" s="1567"/>
      <c r="F125" s="1580" t="s">
        <v>217</v>
      </c>
      <c r="G125" s="1581"/>
      <c r="H125" s="1581"/>
      <c r="I125" s="1581"/>
      <c r="J125" s="1581"/>
      <c r="K125" s="1581"/>
      <c r="L125" s="1582"/>
      <c r="M125" s="1567" t="s">
        <v>191</v>
      </c>
      <c r="N125" s="1567"/>
      <c r="O125" s="1567"/>
      <c r="P125" s="36"/>
    </row>
    <row r="126" spans="1:16" ht="110.25" customHeight="1" thickBot="1" x14ac:dyDescent="0.25">
      <c r="A126" s="32" t="s">
        <v>4</v>
      </c>
      <c r="B126" s="42" t="s">
        <v>5</v>
      </c>
      <c r="C126" s="32" t="s">
        <v>192</v>
      </c>
      <c r="D126" s="33" t="s">
        <v>193</v>
      </c>
      <c r="E126" s="42" t="s">
        <v>194</v>
      </c>
      <c r="F126" s="36" t="s">
        <v>195</v>
      </c>
      <c r="G126" s="31" t="s">
        <v>209</v>
      </c>
      <c r="H126" s="33" t="s">
        <v>197</v>
      </c>
      <c r="I126" s="31" t="s">
        <v>198</v>
      </c>
      <c r="J126" s="31" t="s">
        <v>199</v>
      </c>
      <c r="K126" s="31" t="s">
        <v>200</v>
      </c>
      <c r="L126" s="44" t="s">
        <v>201</v>
      </c>
      <c r="M126" s="32" t="s">
        <v>202</v>
      </c>
      <c r="N126" s="33" t="s">
        <v>203</v>
      </c>
      <c r="O126" s="31" t="s">
        <v>204</v>
      </c>
      <c r="P126" s="36" t="s">
        <v>205</v>
      </c>
    </row>
    <row r="127" spans="1:16" ht="14.25" x14ac:dyDescent="0.2">
      <c r="A127" s="225">
        <v>1</v>
      </c>
      <c r="B127" s="226" t="s">
        <v>11</v>
      </c>
      <c r="C127" s="1078">
        <f t="shared" ref="C127:O127" si="6">C84+C45+C12</f>
        <v>6512</v>
      </c>
      <c r="D127" s="1079">
        <f t="shared" si="6"/>
        <v>341</v>
      </c>
      <c r="E127" s="1080">
        <f t="shared" si="6"/>
        <v>199</v>
      </c>
      <c r="F127" s="1078">
        <f t="shared" si="6"/>
        <v>27437</v>
      </c>
      <c r="G127" s="1079">
        <f t="shared" si="6"/>
        <v>9008</v>
      </c>
      <c r="H127" s="1079">
        <f t="shared" si="6"/>
        <v>732</v>
      </c>
      <c r="I127" s="1079">
        <f t="shared" si="6"/>
        <v>2362</v>
      </c>
      <c r="J127" s="1079">
        <f t="shared" si="6"/>
        <v>1460</v>
      </c>
      <c r="K127" s="1079">
        <f t="shared" si="6"/>
        <v>0</v>
      </c>
      <c r="L127" s="1081">
        <f t="shared" si="6"/>
        <v>903</v>
      </c>
      <c r="M127" s="1082">
        <f t="shared" si="6"/>
        <v>9055</v>
      </c>
      <c r="N127" s="1079">
        <f t="shared" si="6"/>
        <v>0</v>
      </c>
      <c r="O127" s="1081">
        <f t="shared" si="6"/>
        <v>35043</v>
      </c>
      <c r="P127" s="1083">
        <f t="shared" ref="P127:P141" si="7">SUM(C127:O127)</f>
        <v>93052</v>
      </c>
    </row>
    <row r="128" spans="1:16" ht="14.25" x14ac:dyDescent="0.2">
      <c r="A128" s="227">
        <v>2</v>
      </c>
      <c r="B128" s="98" t="s">
        <v>12</v>
      </c>
      <c r="C128" s="1084">
        <f t="shared" ref="C128:O128" si="8">C85+C46+C13</f>
        <v>5863</v>
      </c>
      <c r="D128" s="1085">
        <f t="shared" si="8"/>
        <v>2781</v>
      </c>
      <c r="E128" s="1086">
        <f t="shared" si="8"/>
        <v>227</v>
      </c>
      <c r="F128" s="1084">
        <f t="shared" si="8"/>
        <v>31973</v>
      </c>
      <c r="G128" s="1085">
        <f t="shared" si="8"/>
        <v>8710</v>
      </c>
      <c r="H128" s="1085">
        <f t="shared" si="8"/>
        <v>1645</v>
      </c>
      <c r="I128" s="1085">
        <f t="shared" si="8"/>
        <v>3392</v>
      </c>
      <c r="J128" s="1085">
        <f t="shared" si="8"/>
        <v>5059</v>
      </c>
      <c r="K128" s="1085">
        <f t="shared" si="8"/>
        <v>0</v>
      </c>
      <c r="L128" s="1087">
        <f t="shared" si="8"/>
        <v>820</v>
      </c>
      <c r="M128" s="1088">
        <f t="shared" si="8"/>
        <v>3095</v>
      </c>
      <c r="N128" s="1085">
        <f t="shared" si="8"/>
        <v>416</v>
      </c>
      <c r="O128" s="1087">
        <f t="shared" si="8"/>
        <v>2342</v>
      </c>
      <c r="P128" s="1089">
        <f t="shared" si="7"/>
        <v>66323</v>
      </c>
    </row>
    <row r="129" spans="1:16" ht="14.25" x14ac:dyDescent="0.2">
      <c r="A129" s="227">
        <v>3</v>
      </c>
      <c r="B129" s="98" t="s">
        <v>14</v>
      </c>
      <c r="C129" s="1084">
        <f t="shared" ref="C129:O129" si="9">C86+C47+C14</f>
        <v>8224</v>
      </c>
      <c r="D129" s="1085">
        <f t="shared" si="9"/>
        <v>925</v>
      </c>
      <c r="E129" s="1086">
        <f t="shared" si="9"/>
        <v>266</v>
      </c>
      <c r="F129" s="1084">
        <f t="shared" si="9"/>
        <v>30245</v>
      </c>
      <c r="G129" s="1085">
        <f t="shared" si="9"/>
        <v>11149</v>
      </c>
      <c r="H129" s="1085">
        <f t="shared" si="9"/>
        <v>2245</v>
      </c>
      <c r="I129" s="1085">
        <f t="shared" si="9"/>
        <v>1191</v>
      </c>
      <c r="J129" s="1085">
        <f t="shared" si="9"/>
        <v>0</v>
      </c>
      <c r="K129" s="1085">
        <f t="shared" si="9"/>
        <v>0</v>
      </c>
      <c r="L129" s="1087">
        <f t="shared" si="9"/>
        <v>632</v>
      </c>
      <c r="M129" s="1088">
        <f t="shared" si="9"/>
        <v>0</v>
      </c>
      <c r="N129" s="1085">
        <f t="shared" si="9"/>
        <v>6385</v>
      </c>
      <c r="O129" s="1087">
        <f t="shared" si="9"/>
        <v>1710</v>
      </c>
      <c r="P129" s="1089">
        <f t="shared" si="7"/>
        <v>62972</v>
      </c>
    </row>
    <row r="130" spans="1:16" ht="14.25" x14ac:dyDescent="0.2">
      <c r="A130" s="227">
        <v>4</v>
      </c>
      <c r="B130" s="98" t="s">
        <v>15</v>
      </c>
      <c r="C130" s="1084">
        <f t="shared" ref="C130:O130" si="10">C87+C48+C15</f>
        <v>2604</v>
      </c>
      <c r="D130" s="1085">
        <f t="shared" si="10"/>
        <v>1863</v>
      </c>
      <c r="E130" s="1086">
        <f t="shared" si="10"/>
        <v>334</v>
      </c>
      <c r="F130" s="1084">
        <f t="shared" si="10"/>
        <v>23643</v>
      </c>
      <c r="G130" s="1085">
        <f t="shared" si="10"/>
        <v>1359</v>
      </c>
      <c r="H130" s="1085">
        <f t="shared" si="10"/>
        <v>1460</v>
      </c>
      <c r="I130" s="1085">
        <f t="shared" si="10"/>
        <v>7737</v>
      </c>
      <c r="J130" s="1085">
        <f t="shared" si="10"/>
        <v>790</v>
      </c>
      <c r="K130" s="1085">
        <f t="shared" si="10"/>
        <v>112</v>
      </c>
      <c r="L130" s="1087">
        <f t="shared" si="10"/>
        <v>365</v>
      </c>
      <c r="M130" s="1088">
        <f t="shared" si="10"/>
        <v>3650</v>
      </c>
      <c r="N130" s="1085">
        <f t="shared" si="10"/>
        <v>0</v>
      </c>
      <c r="O130" s="1087">
        <f t="shared" si="10"/>
        <v>200</v>
      </c>
      <c r="P130" s="1089">
        <f t="shared" si="7"/>
        <v>44117</v>
      </c>
    </row>
    <row r="131" spans="1:16" ht="14.25" x14ac:dyDescent="0.2">
      <c r="A131" s="227">
        <v>5</v>
      </c>
      <c r="B131" s="98" t="s">
        <v>16</v>
      </c>
      <c r="C131" s="1084">
        <f t="shared" ref="C131:O131" si="11">C88+C49+C16</f>
        <v>5918</v>
      </c>
      <c r="D131" s="1085">
        <f t="shared" si="11"/>
        <v>4719</v>
      </c>
      <c r="E131" s="1086">
        <f t="shared" si="11"/>
        <v>251</v>
      </c>
      <c r="F131" s="1084">
        <f t="shared" si="11"/>
        <v>104684</v>
      </c>
      <c r="G131" s="1085">
        <f t="shared" si="11"/>
        <v>27710</v>
      </c>
      <c r="H131" s="1085">
        <f t="shared" si="11"/>
        <v>4724</v>
      </c>
      <c r="I131" s="1085">
        <f t="shared" si="11"/>
        <v>2209</v>
      </c>
      <c r="J131" s="1085">
        <f t="shared" si="11"/>
        <v>2341</v>
      </c>
      <c r="K131" s="1085">
        <f t="shared" si="11"/>
        <v>0</v>
      </c>
      <c r="L131" s="1087">
        <f t="shared" si="11"/>
        <v>1158</v>
      </c>
      <c r="M131" s="1088">
        <f t="shared" si="11"/>
        <v>730</v>
      </c>
      <c r="N131" s="1085">
        <f t="shared" si="11"/>
        <v>1264</v>
      </c>
      <c r="O131" s="1087">
        <f t="shared" si="11"/>
        <v>0</v>
      </c>
      <c r="P131" s="1089">
        <f t="shared" si="7"/>
        <v>155708</v>
      </c>
    </row>
    <row r="132" spans="1:16" ht="14.25" x14ac:dyDescent="0.2">
      <c r="A132" s="227">
        <v>6</v>
      </c>
      <c r="B132" s="98" t="s">
        <v>17</v>
      </c>
      <c r="C132" s="1084">
        <f t="shared" ref="C132:O132" si="12">C89+C50+C17</f>
        <v>10154</v>
      </c>
      <c r="D132" s="1085">
        <f t="shared" si="12"/>
        <v>670</v>
      </c>
      <c r="E132" s="1086">
        <f t="shared" si="12"/>
        <v>330</v>
      </c>
      <c r="F132" s="1084">
        <f t="shared" si="12"/>
        <v>72908</v>
      </c>
      <c r="G132" s="1085">
        <f t="shared" si="12"/>
        <v>21847</v>
      </c>
      <c r="H132" s="1085">
        <f t="shared" si="12"/>
        <v>1948</v>
      </c>
      <c r="I132" s="1085">
        <f t="shared" si="12"/>
        <v>730</v>
      </c>
      <c r="J132" s="1085">
        <f t="shared" si="12"/>
        <v>730</v>
      </c>
      <c r="K132" s="1085">
        <f t="shared" si="12"/>
        <v>0</v>
      </c>
      <c r="L132" s="1087">
        <f t="shared" si="12"/>
        <v>179</v>
      </c>
      <c r="M132" s="1088">
        <f t="shared" si="12"/>
        <v>365</v>
      </c>
      <c r="N132" s="1085">
        <f t="shared" si="12"/>
        <v>15</v>
      </c>
      <c r="O132" s="1087">
        <f t="shared" si="12"/>
        <v>3090</v>
      </c>
      <c r="P132" s="1089">
        <f t="shared" si="7"/>
        <v>112966</v>
      </c>
    </row>
    <row r="133" spans="1:16" ht="14.25" x14ac:dyDescent="0.2">
      <c r="A133" s="227">
        <v>7</v>
      </c>
      <c r="B133" s="98" t="s">
        <v>18</v>
      </c>
      <c r="C133" s="1084">
        <f t="shared" ref="C133:O133" si="13">C90+C51+C18</f>
        <v>11471</v>
      </c>
      <c r="D133" s="1085">
        <f t="shared" si="13"/>
        <v>2820</v>
      </c>
      <c r="E133" s="1086">
        <f t="shared" si="13"/>
        <v>465</v>
      </c>
      <c r="F133" s="1084">
        <f t="shared" si="13"/>
        <v>78439</v>
      </c>
      <c r="G133" s="1085">
        <f t="shared" si="13"/>
        <v>23749</v>
      </c>
      <c r="H133" s="1085">
        <f t="shared" si="13"/>
        <v>3157</v>
      </c>
      <c r="I133" s="1085">
        <f t="shared" si="13"/>
        <v>6500</v>
      </c>
      <c r="J133" s="1085">
        <f t="shared" si="13"/>
        <v>1566</v>
      </c>
      <c r="K133" s="1085">
        <f t="shared" si="13"/>
        <v>0</v>
      </c>
      <c r="L133" s="1087">
        <f t="shared" si="13"/>
        <v>333</v>
      </c>
      <c r="M133" s="1088">
        <f t="shared" si="13"/>
        <v>730</v>
      </c>
      <c r="N133" s="1085">
        <f t="shared" si="13"/>
        <v>54</v>
      </c>
      <c r="O133" s="1087">
        <f t="shared" si="13"/>
        <v>6888</v>
      </c>
      <c r="P133" s="1089">
        <f t="shared" si="7"/>
        <v>136172</v>
      </c>
    </row>
    <row r="134" spans="1:16" ht="14.25" x14ac:dyDescent="0.2">
      <c r="A134" s="227">
        <v>8</v>
      </c>
      <c r="B134" s="98" t="s">
        <v>19</v>
      </c>
      <c r="C134" s="1084">
        <f t="shared" ref="C134:O134" si="14">C91+C52+C19</f>
        <v>2991</v>
      </c>
      <c r="D134" s="1085">
        <f t="shared" si="14"/>
        <v>3850</v>
      </c>
      <c r="E134" s="1086">
        <f t="shared" si="14"/>
        <v>4</v>
      </c>
      <c r="F134" s="1084">
        <f t="shared" si="14"/>
        <v>72844</v>
      </c>
      <c r="G134" s="1085">
        <f t="shared" si="14"/>
        <v>21767</v>
      </c>
      <c r="H134" s="1085">
        <f t="shared" si="14"/>
        <v>365</v>
      </c>
      <c r="I134" s="1085">
        <f t="shared" si="14"/>
        <v>4740</v>
      </c>
      <c r="J134" s="1085">
        <f t="shared" si="14"/>
        <v>282</v>
      </c>
      <c r="K134" s="1085">
        <f t="shared" si="14"/>
        <v>0</v>
      </c>
      <c r="L134" s="1087">
        <f t="shared" si="14"/>
        <v>730</v>
      </c>
      <c r="M134" s="1088">
        <f t="shared" si="14"/>
        <v>1520</v>
      </c>
      <c r="N134" s="1085">
        <f t="shared" si="14"/>
        <v>263</v>
      </c>
      <c r="O134" s="1087">
        <f t="shared" si="14"/>
        <v>2644</v>
      </c>
      <c r="P134" s="1089">
        <f t="shared" si="7"/>
        <v>112000</v>
      </c>
    </row>
    <row r="135" spans="1:16" ht="14.25" x14ac:dyDescent="0.2">
      <c r="A135" s="227">
        <v>9</v>
      </c>
      <c r="B135" s="98" t="s">
        <v>20</v>
      </c>
      <c r="C135" s="1084">
        <f t="shared" ref="C135:O135" si="15">C92+C53+C20</f>
        <v>4831</v>
      </c>
      <c r="D135" s="1085">
        <f t="shared" si="15"/>
        <v>75</v>
      </c>
      <c r="E135" s="1086">
        <f t="shared" si="15"/>
        <v>497</v>
      </c>
      <c r="F135" s="1084">
        <f t="shared" si="15"/>
        <v>27980</v>
      </c>
      <c r="G135" s="1085">
        <f t="shared" si="15"/>
        <v>10969</v>
      </c>
      <c r="H135" s="1085">
        <f t="shared" si="15"/>
        <v>1641</v>
      </c>
      <c r="I135" s="1085">
        <f t="shared" si="15"/>
        <v>1460</v>
      </c>
      <c r="J135" s="1085">
        <f t="shared" si="15"/>
        <v>0</v>
      </c>
      <c r="K135" s="1085">
        <f t="shared" si="15"/>
        <v>365</v>
      </c>
      <c r="L135" s="1087">
        <f t="shared" si="15"/>
        <v>551</v>
      </c>
      <c r="M135" s="1088">
        <f t="shared" si="15"/>
        <v>292</v>
      </c>
      <c r="N135" s="1085">
        <f t="shared" si="15"/>
        <v>730</v>
      </c>
      <c r="O135" s="1087">
        <f t="shared" si="15"/>
        <v>1095</v>
      </c>
      <c r="P135" s="1089">
        <f t="shared" si="7"/>
        <v>50486</v>
      </c>
    </row>
    <row r="136" spans="1:16" ht="14.25" x14ac:dyDescent="0.2">
      <c r="A136" s="227">
        <v>10</v>
      </c>
      <c r="B136" s="98" t="s">
        <v>21</v>
      </c>
      <c r="C136" s="1084">
        <f t="shared" ref="C136:O136" si="16">C93+C54+C21</f>
        <v>8609</v>
      </c>
      <c r="D136" s="1085">
        <f t="shared" si="16"/>
        <v>1437</v>
      </c>
      <c r="E136" s="1086">
        <f t="shared" si="16"/>
        <v>546</v>
      </c>
      <c r="F136" s="1084">
        <f t="shared" si="16"/>
        <v>42335</v>
      </c>
      <c r="G136" s="1085">
        <f t="shared" si="16"/>
        <v>13714</v>
      </c>
      <c r="H136" s="1085">
        <f t="shared" si="16"/>
        <v>1135</v>
      </c>
      <c r="I136" s="1085">
        <f t="shared" si="16"/>
        <v>3201</v>
      </c>
      <c r="J136" s="1085">
        <f t="shared" si="16"/>
        <v>1095</v>
      </c>
      <c r="K136" s="1085">
        <f t="shared" si="16"/>
        <v>0</v>
      </c>
      <c r="L136" s="1087">
        <f t="shared" si="16"/>
        <v>0</v>
      </c>
      <c r="M136" s="1088">
        <f t="shared" si="16"/>
        <v>0</v>
      </c>
      <c r="N136" s="1085">
        <f t="shared" si="16"/>
        <v>0</v>
      </c>
      <c r="O136" s="1087">
        <f t="shared" si="16"/>
        <v>1259</v>
      </c>
      <c r="P136" s="1089">
        <f t="shared" si="7"/>
        <v>73331</v>
      </c>
    </row>
    <row r="137" spans="1:16" ht="14.25" x14ac:dyDescent="0.2">
      <c r="A137" s="227">
        <v>11</v>
      </c>
      <c r="B137" s="98" t="s">
        <v>22</v>
      </c>
      <c r="C137" s="1084">
        <f t="shared" ref="C137:O137" si="17">C94+C55+C22</f>
        <v>4385</v>
      </c>
      <c r="D137" s="1085">
        <f t="shared" si="17"/>
        <v>2058</v>
      </c>
      <c r="E137" s="1086">
        <f t="shared" si="17"/>
        <v>269</v>
      </c>
      <c r="F137" s="1084">
        <f t="shared" si="17"/>
        <v>39829</v>
      </c>
      <c r="G137" s="1085">
        <f t="shared" si="17"/>
        <v>13823</v>
      </c>
      <c r="H137" s="1085">
        <f t="shared" si="17"/>
        <v>1998</v>
      </c>
      <c r="I137" s="1085">
        <f t="shared" si="17"/>
        <v>1460</v>
      </c>
      <c r="J137" s="1085">
        <f t="shared" si="17"/>
        <v>371</v>
      </c>
      <c r="K137" s="1085">
        <f t="shared" si="17"/>
        <v>176</v>
      </c>
      <c r="L137" s="1087">
        <f t="shared" si="17"/>
        <v>0</v>
      </c>
      <c r="M137" s="1088">
        <f t="shared" si="17"/>
        <v>523</v>
      </c>
      <c r="N137" s="1085">
        <f t="shared" si="17"/>
        <v>365</v>
      </c>
      <c r="O137" s="1087">
        <f t="shared" si="17"/>
        <v>43308</v>
      </c>
      <c r="P137" s="1089">
        <f t="shared" si="7"/>
        <v>108565</v>
      </c>
    </row>
    <row r="138" spans="1:16" ht="14.25" x14ac:dyDescent="0.2">
      <c r="A138" s="227">
        <v>12</v>
      </c>
      <c r="B138" s="98" t="s">
        <v>23</v>
      </c>
      <c r="C138" s="1084">
        <f t="shared" ref="C138:O138" si="18">C95+C56+C23</f>
        <v>10537</v>
      </c>
      <c r="D138" s="1085">
        <f t="shared" si="18"/>
        <v>3227</v>
      </c>
      <c r="E138" s="1086">
        <f t="shared" si="18"/>
        <v>516</v>
      </c>
      <c r="F138" s="1084">
        <f t="shared" si="18"/>
        <v>58076</v>
      </c>
      <c r="G138" s="1085">
        <f t="shared" si="18"/>
        <v>24574</v>
      </c>
      <c r="H138" s="1085">
        <f t="shared" si="18"/>
        <v>5569</v>
      </c>
      <c r="I138" s="1085">
        <f t="shared" si="18"/>
        <v>0</v>
      </c>
      <c r="J138" s="1085">
        <f t="shared" si="18"/>
        <v>730</v>
      </c>
      <c r="K138" s="1085">
        <f t="shared" si="18"/>
        <v>0</v>
      </c>
      <c r="L138" s="1087">
        <f t="shared" si="18"/>
        <v>0</v>
      </c>
      <c r="M138" s="1088">
        <f t="shared" si="18"/>
        <v>2659</v>
      </c>
      <c r="N138" s="1085">
        <f t="shared" si="18"/>
        <v>365</v>
      </c>
      <c r="O138" s="1087">
        <f t="shared" si="18"/>
        <v>3205</v>
      </c>
      <c r="P138" s="1089">
        <f t="shared" si="7"/>
        <v>109458</v>
      </c>
    </row>
    <row r="139" spans="1:16" ht="14.25" x14ac:dyDescent="0.2">
      <c r="A139" s="227">
        <v>13</v>
      </c>
      <c r="B139" s="98" t="s">
        <v>24</v>
      </c>
      <c r="C139" s="1084">
        <f t="shared" ref="C139:O139" si="19">C96+C57+C24</f>
        <v>10394</v>
      </c>
      <c r="D139" s="1085">
        <f t="shared" si="19"/>
        <v>5650</v>
      </c>
      <c r="E139" s="1086">
        <f t="shared" si="19"/>
        <v>236</v>
      </c>
      <c r="F139" s="1084">
        <f t="shared" si="19"/>
        <v>108570</v>
      </c>
      <c r="G139" s="1085">
        <f t="shared" si="19"/>
        <v>28813</v>
      </c>
      <c r="H139" s="1085">
        <f t="shared" si="19"/>
        <v>1460</v>
      </c>
      <c r="I139" s="1085">
        <f t="shared" si="19"/>
        <v>5708</v>
      </c>
      <c r="J139" s="1085">
        <f t="shared" si="19"/>
        <v>2322</v>
      </c>
      <c r="K139" s="1085">
        <f t="shared" si="19"/>
        <v>0</v>
      </c>
      <c r="L139" s="1087">
        <f t="shared" si="19"/>
        <v>704</v>
      </c>
      <c r="M139" s="1088">
        <f t="shared" si="19"/>
        <v>364</v>
      </c>
      <c r="N139" s="1085">
        <f t="shared" si="19"/>
        <v>659</v>
      </c>
      <c r="O139" s="1087">
        <f t="shared" si="19"/>
        <v>2975</v>
      </c>
      <c r="P139" s="1089">
        <f t="shared" si="7"/>
        <v>167855</v>
      </c>
    </row>
    <row r="140" spans="1:16" ht="14.25" x14ac:dyDescent="0.2">
      <c r="A140" s="227">
        <v>14</v>
      </c>
      <c r="B140" s="98" t="s">
        <v>25</v>
      </c>
      <c r="C140" s="1084">
        <f t="shared" ref="C140:O140" si="20">C97+C58+C25</f>
        <v>8348</v>
      </c>
      <c r="D140" s="1085">
        <f t="shared" si="20"/>
        <v>5348</v>
      </c>
      <c r="E140" s="1086">
        <f t="shared" si="20"/>
        <v>558</v>
      </c>
      <c r="F140" s="1084">
        <f t="shared" si="20"/>
        <v>107286</v>
      </c>
      <c r="G140" s="1085">
        <f t="shared" si="20"/>
        <v>34764</v>
      </c>
      <c r="H140" s="1085">
        <f t="shared" si="20"/>
        <v>1647</v>
      </c>
      <c r="I140" s="1085">
        <f t="shared" si="20"/>
        <v>0</v>
      </c>
      <c r="J140" s="1085">
        <f t="shared" si="20"/>
        <v>0</v>
      </c>
      <c r="K140" s="1085">
        <f t="shared" si="20"/>
        <v>365</v>
      </c>
      <c r="L140" s="1087">
        <f t="shared" si="20"/>
        <v>7001</v>
      </c>
      <c r="M140" s="1088">
        <f t="shared" si="20"/>
        <v>6206</v>
      </c>
      <c r="N140" s="1085">
        <f t="shared" si="20"/>
        <v>0</v>
      </c>
      <c r="O140" s="1087">
        <f t="shared" si="20"/>
        <v>1921</v>
      </c>
      <c r="P140" s="1089">
        <f t="shared" si="7"/>
        <v>173444</v>
      </c>
    </row>
    <row r="141" spans="1:16" ht="15.75" customHeight="1" thickBot="1" x14ac:dyDescent="0.25">
      <c r="A141" s="530">
        <v>15</v>
      </c>
      <c r="B141" s="228" t="s">
        <v>26</v>
      </c>
      <c r="C141" s="1090">
        <f t="shared" ref="C141:O141" si="21">C98+C59+C26</f>
        <v>5104</v>
      </c>
      <c r="D141" s="1091">
        <f t="shared" si="21"/>
        <v>809</v>
      </c>
      <c r="E141" s="1092">
        <f t="shared" si="21"/>
        <v>122</v>
      </c>
      <c r="F141" s="1090">
        <f t="shared" si="21"/>
        <v>30114</v>
      </c>
      <c r="G141" s="1091">
        <f t="shared" si="21"/>
        <v>6641</v>
      </c>
      <c r="H141" s="1091">
        <f t="shared" si="21"/>
        <v>1328</v>
      </c>
      <c r="I141" s="1091">
        <f t="shared" si="21"/>
        <v>643</v>
      </c>
      <c r="J141" s="1091">
        <f t="shared" si="21"/>
        <v>131</v>
      </c>
      <c r="K141" s="1091">
        <f t="shared" si="21"/>
        <v>0</v>
      </c>
      <c r="L141" s="1093">
        <f t="shared" si="21"/>
        <v>31</v>
      </c>
      <c r="M141" s="1094">
        <f t="shared" si="21"/>
        <v>2879</v>
      </c>
      <c r="N141" s="1091">
        <f t="shared" si="21"/>
        <v>0</v>
      </c>
      <c r="O141" s="1093">
        <f t="shared" si="21"/>
        <v>4066</v>
      </c>
      <c r="P141" s="1095">
        <f t="shared" si="7"/>
        <v>51868</v>
      </c>
    </row>
    <row r="142" spans="1:16" s="725" customFormat="1" ht="15" x14ac:dyDescent="0.25">
      <c r="A142" s="718"/>
      <c r="B142" s="715" t="s">
        <v>509</v>
      </c>
      <c r="C142" s="719">
        <f t="shared" ref="C142:P142" si="22">SUM(C127:C141)</f>
        <v>105945</v>
      </c>
      <c r="D142" s="720">
        <f t="shared" si="22"/>
        <v>36573</v>
      </c>
      <c r="E142" s="721">
        <f t="shared" si="22"/>
        <v>4820</v>
      </c>
      <c r="F142" s="719">
        <f t="shared" si="22"/>
        <v>856363</v>
      </c>
      <c r="G142" s="720">
        <f t="shared" si="22"/>
        <v>258597</v>
      </c>
      <c r="H142" s="720">
        <f t="shared" si="22"/>
        <v>31054</v>
      </c>
      <c r="I142" s="720">
        <f t="shared" si="22"/>
        <v>41333</v>
      </c>
      <c r="J142" s="720">
        <f t="shared" si="22"/>
        <v>16877</v>
      </c>
      <c r="K142" s="720">
        <f t="shared" si="22"/>
        <v>1018</v>
      </c>
      <c r="L142" s="722">
        <f t="shared" si="22"/>
        <v>13407</v>
      </c>
      <c r="M142" s="723">
        <f t="shared" si="22"/>
        <v>32068</v>
      </c>
      <c r="N142" s="720">
        <f t="shared" si="22"/>
        <v>10516</v>
      </c>
      <c r="O142" s="722">
        <f t="shared" si="22"/>
        <v>109746</v>
      </c>
      <c r="P142" s="724">
        <f t="shared" si="22"/>
        <v>1518317</v>
      </c>
    </row>
    <row r="143" spans="1:16" s="1215" customFormat="1" ht="14.25" x14ac:dyDescent="0.2">
      <c r="A143" s="860"/>
      <c r="B143" s="914" t="s">
        <v>102</v>
      </c>
      <c r="C143" s="533">
        <v>97165</v>
      </c>
      <c r="D143" s="272">
        <v>38125</v>
      </c>
      <c r="E143" s="532">
        <v>3832</v>
      </c>
      <c r="F143" s="533">
        <v>875890</v>
      </c>
      <c r="G143" s="272">
        <v>273916</v>
      </c>
      <c r="H143" s="272">
        <v>37146</v>
      </c>
      <c r="I143" s="272">
        <v>33709</v>
      </c>
      <c r="J143" s="272">
        <v>15926</v>
      </c>
      <c r="K143" s="272">
        <v>1336</v>
      </c>
      <c r="L143" s="271">
        <v>7334</v>
      </c>
      <c r="M143" s="444">
        <v>32744</v>
      </c>
      <c r="N143" s="272">
        <v>10823</v>
      </c>
      <c r="O143" s="271">
        <v>37813</v>
      </c>
      <c r="P143" s="915">
        <v>1465759</v>
      </c>
    </row>
    <row r="144" spans="1:16" ht="14.25" x14ac:dyDescent="0.2">
      <c r="A144" s="860"/>
      <c r="B144" s="914" t="s">
        <v>211</v>
      </c>
      <c r="C144" s="533">
        <f>C29+C62+C101</f>
        <v>91533</v>
      </c>
      <c r="D144" s="272">
        <f t="shared" ref="D144:P144" si="23">D29+D62+D101</f>
        <v>40525</v>
      </c>
      <c r="E144" s="532">
        <f t="shared" si="23"/>
        <v>3989</v>
      </c>
      <c r="F144" s="533">
        <f t="shared" si="23"/>
        <v>924608</v>
      </c>
      <c r="G144" s="272">
        <f t="shared" si="23"/>
        <v>275932</v>
      </c>
      <c r="H144" s="272">
        <f t="shared" si="23"/>
        <v>32530</v>
      </c>
      <c r="I144" s="272">
        <f t="shared" si="23"/>
        <v>35399</v>
      </c>
      <c r="J144" s="272">
        <f t="shared" si="23"/>
        <v>17580</v>
      </c>
      <c r="K144" s="272">
        <f t="shared" si="23"/>
        <v>1283</v>
      </c>
      <c r="L144" s="271">
        <f t="shared" si="23"/>
        <v>6685</v>
      </c>
      <c r="M144" s="444">
        <f t="shared" si="23"/>
        <v>35421</v>
      </c>
      <c r="N144" s="272">
        <f t="shared" si="23"/>
        <v>7992</v>
      </c>
      <c r="O144" s="271">
        <f t="shared" si="23"/>
        <v>39232</v>
      </c>
      <c r="P144" s="915">
        <f t="shared" si="23"/>
        <v>1512709</v>
      </c>
    </row>
    <row r="145" spans="1:23" ht="14.25" x14ac:dyDescent="0.2">
      <c r="A145" s="860"/>
      <c r="B145" s="914" t="s">
        <v>104</v>
      </c>
      <c r="C145" s="533">
        <v>106278</v>
      </c>
      <c r="D145" s="272">
        <v>49360</v>
      </c>
      <c r="E145" s="532">
        <v>4214</v>
      </c>
      <c r="F145" s="533">
        <v>955638</v>
      </c>
      <c r="G145" s="272">
        <v>270732</v>
      </c>
      <c r="H145" s="272">
        <v>58614</v>
      </c>
      <c r="I145" s="272">
        <v>18544</v>
      </c>
      <c r="J145" s="272">
        <v>13023</v>
      </c>
      <c r="K145" s="272">
        <v>668</v>
      </c>
      <c r="L145" s="271">
        <v>6229</v>
      </c>
      <c r="M145" s="444">
        <v>38357</v>
      </c>
      <c r="N145" s="272">
        <v>9089</v>
      </c>
      <c r="O145" s="271">
        <v>32014</v>
      </c>
      <c r="P145" s="915">
        <v>1562760</v>
      </c>
    </row>
    <row r="146" spans="1:23" ht="14.25" x14ac:dyDescent="0.2">
      <c r="A146" s="860"/>
      <c r="B146" s="914" t="s">
        <v>105</v>
      </c>
      <c r="C146" s="533">
        <v>110064</v>
      </c>
      <c r="D146" s="272">
        <v>45661</v>
      </c>
      <c r="E146" s="532">
        <v>5059</v>
      </c>
      <c r="F146" s="533">
        <v>986970</v>
      </c>
      <c r="G146" s="272">
        <v>274887</v>
      </c>
      <c r="H146" s="272">
        <v>51884</v>
      </c>
      <c r="I146" s="272">
        <v>19188</v>
      </c>
      <c r="J146" s="272">
        <v>10531</v>
      </c>
      <c r="K146" s="272">
        <v>914</v>
      </c>
      <c r="L146" s="271">
        <v>5911</v>
      </c>
      <c r="M146" s="444">
        <v>44221</v>
      </c>
      <c r="N146" s="272">
        <v>21958</v>
      </c>
      <c r="O146" s="271">
        <v>41608</v>
      </c>
      <c r="P146" s="915">
        <v>1618856</v>
      </c>
    </row>
    <row r="147" spans="1:23" ht="14.25" x14ac:dyDescent="0.2">
      <c r="A147" s="860"/>
      <c r="B147" s="914" t="s">
        <v>106</v>
      </c>
      <c r="C147" s="533">
        <v>104102</v>
      </c>
      <c r="D147" s="272">
        <v>39776</v>
      </c>
      <c r="E147" s="532">
        <v>4847</v>
      </c>
      <c r="F147" s="533">
        <v>1011249</v>
      </c>
      <c r="G147" s="272">
        <v>284855</v>
      </c>
      <c r="H147" s="272">
        <v>47077</v>
      </c>
      <c r="I147" s="272">
        <v>23390</v>
      </c>
      <c r="J147" s="272">
        <v>15625</v>
      </c>
      <c r="K147" s="272">
        <v>2231</v>
      </c>
      <c r="L147" s="271">
        <v>3691</v>
      </c>
      <c r="M147" s="444">
        <v>59896</v>
      </c>
      <c r="N147" s="272">
        <v>27373</v>
      </c>
      <c r="O147" s="271">
        <v>31158</v>
      </c>
      <c r="P147" s="915">
        <v>1655270</v>
      </c>
    </row>
    <row r="148" spans="1:23" ht="14.25" x14ac:dyDescent="0.2">
      <c r="A148" s="227"/>
      <c r="B148" s="717" t="s">
        <v>107</v>
      </c>
      <c r="C148" s="269">
        <v>130654</v>
      </c>
      <c r="D148" s="264">
        <v>42088</v>
      </c>
      <c r="E148" s="472">
        <v>3893</v>
      </c>
      <c r="F148" s="269">
        <v>1043838</v>
      </c>
      <c r="G148" s="264">
        <v>289058</v>
      </c>
      <c r="H148" s="264">
        <v>46429</v>
      </c>
      <c r="I148" s="264">
        <v>24396</v>
      </c>
      <c r="J148" s="264">
        <v>4494</v>
      </c>
      <c r="K148" s="264">
        <v>2438</v>
      </c>
      <c r="L148" s="265">
        <v>5679</v>
      </c>
      <c r="M148" s="445">
        <v>82145</v>
      </c>
      <c r="N148" s="264">
        <v>27983</v>
      </c>
      <c r="O148" s="265">
        <v>42896</v>
      </c>
      <c r="P148" s="716">
        <v>1745991</v>
      </c>
    </row>
    <row r="149" spans="1:23" ht="14.25" x14ac:dyDescent="0.2">
      <c r="A149" s="227"/>
      <c r="B149" s="717" t="s">
        <v>108</v>
      </c>
      <c r="C149" s="269">
        <v>141248</v>
      </c>
      <c r="D149" s="264">
        <v>37029</v>
      </c>
      <c r="E149" s="472">
        <v>3816</v>
      </c>
      <c r="F149" s="269">
        <v>1065774</v>
      </c>
      <c r="G149" s="264">
        <v>296246</v>
      </c>
      <c r="H149" s="264">
        <v>45389</v>
      </c>
      <c r="I149" s="264">
        <v>24381</v>
      </c>
      <c r="J149" s="264">
        <v>4392</v>
      </c>
      <c r="K149" s="264">
        <v>2992</v>
      </c>
      <c r="L149" s="265">
        <v>5159</v>
      </c>
      <c r="M149" s="445">
        <v>86427</v>
      </c>
      <c r="N149" s="264">
        <v>31379</v>
      </c>
      <c r="O149" s="265">
        <v>60224.5</v>
      </c>
      <c r="P149" s="716">
        <v>1804456.5</v>
      </c>
    </row>
    <row r="150" spans="1:23" ht="14.25" x14ac:dyDescent="0.2">
      <c r="A150" s="227"/>
      <c r="B150" s="717" t="s">
        <v>109</v>
      </c>
      <c r="C150" s="269">
        <v>151294</v>
      </c>
      <c r="D150" s="264">
        <v>33802</v>
      </c>
      <c r="E150" s="472">
        <v>3413</v>
      </c>
      <c r="F150" s="269">
        <v>1068176</v>
      </c>
      <c r="G150" s="264">
        <v>300742</v>
      </c>
      <c r="H150" s="264">
        <v>45096</v>
      </c>
      <c r="I150" s="264">
        <v>23532</v>
      </c>
      <c r="J150" s="264">
        <v>5150</v>
      </c>
      <c r="K150" s="264">
        <v>3083</v>
      </c>
      <c r="L150" s="265">
        <v>5760</v>
      </c>
      <c r="M150" s="445">
        <v>95772</v>
      </c>
      <c r="N150" s="264">
        <v>27098</v>
      </c>
      <c r="O150" s="265">
        <v>55550</v>
      </c>
      <c r="P150" s="716">
        <v>1818468</v>
      </c>
    </row>
    <row r="151" spans="1:23" ht="15" thickBot="1" x14ac:dyDescent="0.25">
      <c r="A151" s="545"/>
      <c r="B151" s="755" t="s">
        <v>110</v>
      </c>
      <c r="C151" s="712">
        <v>163890</v>
      </c>
      <c r="D151" s="713">
        <v>37162</v>
      </c>
      <c r="E151" s="714">
        <v>4113</v>
      </c>
      <c r="F151" s="756">
        <v>1079373</v>
      </c>
      <c r="G151" s="713">
        <v>308578</v>
      </c>
      <c r="H151" s="713">
        <v>42453</v>
      </c>
      <c r="I151" s="713">
        <v>22913</v>
      </c>
      <c r="J151" s="713">
        <v>3696</v>
      </c>
      <c r="K151" s="713">
        <v>2806</v>
      </c>
      <c r="L151" s="757">
        <v>4456</v>
      </c>
      <c r="M151" s="712">
        <v>92470</v>
      </c>
      <c r="N151" s="713">
        <v>34286</v>
      </c>
      <c r="O151" s="714">
        <v>49788.25</v>
      </c>
      <c r="P151" s="758">
        <v>1845984.25</v>
      </c>
    </row>
    <row r="152" spans="1:23" ht="14.25" x14ac:dyDescent="0.2">
      <c r="A152" s="270"/>
      <c r="B152" s="448" t="s">
        <v>111</v>
      </c>
      <c r="C152" s="533">
        <v>169116</v>
      </c>
      <c r="D152" s="272">
        <v>38517</v>
      </c>
      <c r="E152" s="271">
        <v>4915</v>
      </c>
      <c r="F152" s="444">
        <v>1076634</v>
      </c>
      <c r="G152" s="272">
        <v>316448</v>
      </c>
      <c r="H152" s="272">
        <v>41913</v>
      </c>
      <c r="I152" s="272">
        <v>22627</v>
      </c>
      <c r="J152" s="272">
        <v>2380</v>
      </c>
      <c r="K152" s="272">
        <v>2720</v>
      </c>
      <c r="L152" s="532">
        <v>3286</v>
      </c>
      <c r="M152" s="533">
        <v>91314</v>
      </c>
      <c r="N152" s="272">
        <v>37697</v>
      </c>
      <c r="O152" s="271">
        <v>47634</v>
      </c>
      <c r="P152" s="535">
        <v>1855201</v>
      </c>
    </row>
    <row r="153" spans="1:23" ht="14.25" x14ac:dyDescent="0.2">
      <c r="A153" s="95"/>
      <c r="B153" s="449" t="s">
        <v>112</v>
      </c>
      <c r="C153" s="269">
        <v>159675</v>
      </c>
      <c r="D153" s="264">
        <v>35320</v>
      </c>
      <c r="E153" s="265">
        <v>3213</v>
      </c>
      <c r="F153" s="445">
        <v>1072013</v>
      </c>
      <c r="G153" s="264">
        <v>315337</v>
      </c>
      <c r="H153" s="264">
        <v>42587</v>
      </c>
      <c r="I153" s="264">
        <v>21206</v>
      </c>
      <c r="J153" s="264">
        <v>3690</v>
      </c>
      <c r="K153" s="264">
        <v>3619</v>
      </c>
      <c r="L153" s="472">
        <v>1973</v>
      </c>
      <c r="M153" s="269">
        <v>104826</v>
      </c>
      <c r="N153" s="264">
        <v>40908</v>
      </c>
      <c r="O153" s="265">
        <v>51569</v>
      </c>
      <c r="P153" s="534">
        <v>1855936</v>
      </c>
      <c r="W153" t="s">
        <v>13</v>
      </c>
    </row>
    <row r="154" spans="1:23" ht="15" thickBot="1" x14ac:dyDescent="0.25">
      <c r="A154" s="96"/>
      <c r="B154" s="450" t="s">
        <v>206</v>
      </c>
      <c r="C154" s="382">
        <v>172505</v>
      </c>
      <c r="D154" s="266">
        <v>23312</v>
      </c>
      <c r="E154" s="267">
        <v>2470</v>
      </c>
      <c r="F154" s="446">
        <v>1088747</v>
      </c>
      <c r="G154" s="266">
        <v>323494</v>
      </c>
      <c r="H154" s="266">
        <v>41430</v>
      </c>
      <c r="I154" s="266">
        <v>20835</v>
      </c>
      <c r="J154" s="266">
        <v>2953</v>
      </c>
      <c r="K154" s="266">
        <v>1005</v>
      </c>
      <c r="L154" s="531" t="s">
        <v>127</v>
      </c>
      <c r="M154" s="382">
        <v>97343</v>
      </c>
      <c r="N154" s="266">
        <v>43530</v>
      </c>
      <c r="O154" s="267">
        <v>43615</v>
      </c>
      <c r="P154" s="536">
        <v>1861239</v>
      </c>
    </row>
    <row r="155" spans="1:23" x14ac:dyDescent="0.2">
      <c r="A155" s="1" t="s">
        <v>207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23" x14ac:dyDescent="0.2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</sheetData>
  <mergeCells count="12">
    <mergeCell ref="C82:E82"/>
    <mergeCell ref="M82:O82"/>
    <mergeCell ref="C125:E125"/>
    <mergeCell ref="M125:O125"/>
    <mergeCell ref="F82:L82"/>
    <mergeCell ref="F125:L125"/>
    <mergeCell ref="C10:E10"/>
    <mergeCell ref="M10:O10"/>
    <mergeCell ref="C43:E43"/>
    <mergeCell ref="M43:O43"/>
    <mergeCell ref="F10:L10"/>
    <mergeCell ref="F43:L43"/>
  </mergeCells>
  <pageMargins left="0.7" right="0.7" top="0.75" bottom="0.75" header="0.3" footer="0.3"/>
  <pageSetup paperSize="9" fitToHeight="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20">
    <tabColor rgb="FFFF0000"/>
  </sheetPr>
  <dimension ref="A1:P38"/>
  <sheetViews>
    <sheetView showGridLines="0" zoomScaleNormal="100" workbookViewId="0">
      <selection activeCell="R18" sqref="R18"/>
    </sheetView>
  </sheetViews>
  <sheetFormatPr baseColWidth="10" defaultColWidth="11.42578125" defaultRowHeight="12" x14ac:dyDescent="0.2"/>
  <cols>
    <col min="1" max="1" width="4.85546875" style="5" customWidth="1"/>
    <col min="2" max="2" width="22" style="2" bestFit="1" customWidth="1"/>
    <col min="3" max="3" width="12.7109375" style="2" customWidth="1"/>
    <col min="4" max="4" width="16.5703125" style="2" customWidth="1"/>
    <col min="5" max="9" width="14.7109375" style="2" customWidth="1"/>
    <col min="10" max="11" width="11.42578125" style="2" customWidth="1"/>
    <col min="12" max="16384" width="11.42578125" style="2"/>
  </cols>
  <sheetData>
    <row r="1" spans="1:16" x14ac:dyDescent="0.2">
      <c r="A1" s="89" t="s">
        <v>100</v>
      </c>
      <c r="B1" s="89"/>
    </row>
    <row r="2" spans="1:16" x14ac:dyDescent="0.2">
      <c r="A2" s="1" t="s">
        <v>0</v>
      </c>
    </row>
    <row r="4" spans="1:16" x14ac:dyDescent="0.2">
      <c r="A4" s="1" t="str">
        <f>A7</f>
        <v>Tabell 3-4 - A - Egenbetaling for heldøgnsplasser i eldreomsorgsinstitusjoner som bydelen disponerer</v>
      </c>
    </row>
    <row r="5" spans="1:16" x14ac:dyDescent="0.2">
      <c r="A5" s="1"/>
    </row>
    <row r="7" spans="1:16" s="10" customFormat="1" ht="12.75" thickBot="1" x14ac:dyDescent="0.25">
      <c r="A7" s="39" t="s">
        <v>218</v>
      </c>
    </row>
    <row r="8" spans="1:16" s="10" customFormat="1" ht="12.75" thickBot="1" x14ac:dyDescent="0.25">
      <c r="A8" s="40"/>
      <c r="B8" s="9"/>
      <c r="C8" s="1583" t="s">
        <v>219</v>
      </c>
      <c r="D8" s="1583"/>
      <c r="E8" s="1583"/>
      <c r="F8" s="1583" t="s">
        <v>220</v>
      </c>
      <c r="G8" s="1583"/>
      <c r="H8" s="1583"/>
      <c r="I8" s="1583"/>
    </row>
    <row r="9" spans="1:16" s="10" customFormat="1" ht="36.75" thickBot="1" x14ac:dyDescent="0.25">
      <c r="A9" s="15" t="s">
        <v>4</v>
      </c>
      <c r="B9" s="41" t="s">
        <v>5</v>
      </c>
      <c r="C9" s="32" t="s">
        <v>221</v>
      </c>
      <c r="D9" s="33" t="s">
        <v>222</v>
      </c>
      <c r="E9" s="31" t="s">
        <v>223</v>
      </c>
      <c r="F9" s="11" t="s">
        <v>224</v>
      </c>
      <c r="G9" s="31" t="s">
        <v>225</v>
      </c>
      <c r="H9" s="31" t="s">
        <v>226</v>
      </c>
      <c r="I9" s="31" t="s">
        <v>227</v>
      </c>
    </row>
    <row r="10" spans="1:16" x14ac:dyDescent="0.2">
      <c r="A10" s="24">
        <v>1</v>
      </c>
      <c r="B10" s="25" t="s">
        <v>11</v>
      </c>
      <c r="C10" s="689">
        <v>25404</v>
      </c>
      <c r="D10" s="690">
        <v>3001</v>
      </c>
      <c r="E10" s="691">
        <v>137</v>
      </c>
      <c r="F10" s="99">
        <f t="shared" ref="F10:F25" si="0">IF(C10=0,0,C10*1000/E10)</f>
        <v>185430.65693430658</v>
      </c>
      <c r="G10" s="100">
        <f t="shared" ref="G10:G25" si="1">IF(D10=0,0,D10*1000/E10)</f>
        <v>21905.109489051094</v>
      </c>
      <c r="H10" s="589">
        <f t="shared" ref="H10:H25" si="2">IF((C10+D10)=0,0,(C10+D10)*1000/E10)</f>
        <v>207335.76642335765</v>
      </c>
      <c r="I10" s="592">
        <f t="shared" ref="I10:I25" si="3">(H10-$H$25)*100/$H$25</f>
        <v>-4.9424089237316737</v>
      </c>
      <c r="P10" s="2" t="s">
        <v>13</v>
      </c>
    </row>
    <row r="11" spans="1:16" x14ac:dyDescent="0.2">
      <c r="A11" s="22">
        <v>2</v>
      </c>
      <c r="B11" s="23" t="s">
        <v>12</v>
      </c>
      <c r="C11" s="47">
        <v>26135</v>
      </c>
      <c r="D11" s="273">
        <v>5250</v>
      </c>
      <c r="E11" s="572">
        <v>163</v>
      </c>
      <c r="F11" s="101">
        <f t="shared" si="0"/>
        <v>160337.42331288345</v>
      </c>
      <c r="G11" s="37">
        <f t="shared" si="1"/>
        <v>32208.588957055214</v>
      </c>
      <c r="H11" s="590">
        <f t="shared" si="2"/>
        <v>192546.01226993866</v>
      </c>
      <c r="I11" s="593">
        <f t="shared" si="3"/>
        <v>-11.72309335018798</v>
      </c>
    </row>
    <row r="12" spans="1:16" x14ac:dyDescent="0.2">
      <c r="A12" s="22">
        <v>3</v>
      </c>
      <c r="B12" s="23" t="s">
        <v>14</v>
      </c>
      <c r="C12" s="47">
        <v>28533</v>
      </c>
      <c r="D12" s="273">
        <v>5511</v>
      </c>
      <c r="E12" s="572">
        <v>165</v>
      </c>
      <c r="F12" s="101">
        <f t="shared" si="0"/>
        <v>172927.27272727274</v>
      </c>
      <c r="G12" s="37">
        <f t="shared" si="1"/>
        <v>33400</v>
      </c>
      <c r="H12" s="590">
        <f t="shared" si="2"/>
        <v>206327.27272727274</v>
      </c>
      <c r="I12" s="593">
        <f t="shared" si="3"/>
        <v>-5.4047747905531658</v>
      </c>
      <c r="M12" s="2" t="s">
        <v>13</v>
      </c>
    </row>
    <row r="13" spans="1:16" x14ac:dyDescent="0.2">
      <c r="A13" s="22">
        <v>4</v>
      </c>
      <c r="B13" s="23" t="s">
        <v>15</v>
      </c>
      <c r="C13" s="47">
        <v>22359</v>
      </c>
      <c r="D13" s="273">
        <v>6129</v>
      </c>
      <c r="E13" s="572">
        <v>138</v>
      </c>
      <c r="F13" s="101">
        <f t="shared" si="0"/>
        <v>162021.73913043478</v>
      </c>
      <c r="G13" s="37">
        <f t="shared" si="1"/>
        <v>44413.043478260872</v>
      </c>
      <c r="H13" s="590">
        <f t="shared" si="2"/>
        <v>206434.78260869565</v>
      </c>
      <c r="I13" s="593">
        <f t="shared" si="3"/>
        <v>-5.3554845473826278</v>
      </c>
    </row>
    <row r="14" spans="1:16" x14ac:dyDescent="0.2">
      <c r="A14" s="22">
        <v>5</v>
      </c>
      <c r="B14" s="23" t="s">
        <v>16</v>
      </c>
      <c r="C14" s="47">
        <v>72440</v>
      </c>
      <c r="D14" s="273">
        <v>31808</v>
      </c>
      <c r="E14" s="572">
        <v>428</v>
      </c>
      <c r="F14" s="101">
        <f t="shared" si="0"/>
        <v>169252.33644859813</v>
      </c>
      <c r="G14" s="37">
        <f t="shared" si="1"/>
        <v>74317.757009345791</v>
      </c>
      <c r="H14" s="590">
        <f t="shared" si="2"/>
        <v>243570.09345794393</v>
      </c>
      <c r="I14" s="593">
        <f t="shared" si="3"/>
        <v>11.670006298176949</v>
      </c>
    </row>
    <row r="15" spans="1:16" x14ac:dyDescent="0.2">
      <c r="A15" s="22">
        <v>6</v>
      </c>
      <c r="B15" s="23" t="s">
        <v>17</v>
      </c>
      <c r="C15" s="47">
        <v>53141.892</v>
      </c>
      <c r="D15" s="273">
        <v>15060.118</v>
      </c>
      <c r="E15" s="572">
        <v>298</v>
      </c>
      <c r="F15" s="101">
        <f t="shared" si="0"/>
        <v>178328.49664429532</v>
      </c>
      <c r="G15" s="37">
        <f t="shared" si="1"/>
        <v>50537.308724832212</v>
      </c>
      <c r="H15" s="590">
        <f t="shared" si="2"/>
        <v>228865.80536912751</v>
      </c>
      <c r="I15" s="593">
        <f t="shared" si="3"/>
        <v>4.9285056476799731</v>
      </c>
    </row>
    <row r="16" spans="1:16" x14ac:dyDescent="0.2">
      <c r="A16" s="22">
        <v>7</v>
      </c>
      <c r="B16" s="23" t="s">
        <v>18</v>
      </c>
      <c r="C16" s="47">
        <v>60449</v>
      </c>
      <c r="D16" s="273">
        <v>18938</v>
      </c>
      <c r="E16" s="572">
        <v>350</v>
      </c>
      <c r="F16" s="101">
        <f t="shared" si="0"/>
        <v>172711.42857142858</v>
      </c>
      <c r="G16" s="37">
        <f t="shared" si="1"/>
        <v>54108.571428571428</v>
      </c>
      <c r="H16" s="590">
        <f t="shared" si="2"/>
        <v>226820</v>
      </c>
      <c r="I16" s="593">
        <f t="shared" si="3"/>
        <v>3.9905616857922235</v>
      </c>
    </row>
    <row r="17" spans="1:9" x14ac:dyDescent="0.2">
      <c r="A17" s="22">
        <v>8</v>
      </c>
      <c r="B17" s="23" t="s">
        <v>19</v>
      </c>
      <c r="C17" s="47">
        <v>55267</v>
      </c>
      <c r="D17" s="273">
        <v>17126</v>
      </c>
      <c r="E17" s="572">
        <v>304</v>
      </c>
      <c r="F17" s="101">
        <f t="shared" si="0"/>
        <v>181799.34210526315</v>
      </c>
      <c r="G17" s="37">
        <f t="shared" si="1"/>
        <v>56335.526315789473</v>
      </c>
      <c r="H17" s="590">
        <f t="shared" si="2"/>
        <v>238134.86842105264</v>
      </c>
      <c r="I17" s="593">
        <f t="shared" si="3"/>
        <v>9.1781091794263698</v>
      </c>
    </row>
    <row r="18" spans="1:9" x14ac:dyDescent="0.2">
      <c r="A18" s="22">
        <v>9</v>
      </c>
      <c r="B18" s="23" t="s">
        <v>20</v>
      </c>
      <c r="C18" s="47">
        <v>23967</v>
      </c>
      <c r="D18" s="273">
        <v>7501</v>
      </c>
      <c r="E18" s="572">
        <v>148</v>
      </c>
      <c r="F18" s="101">
        <f t="shared" si="0"/>
        <v>161939.1891891892</v>
      </c>
      <c r="G18" s="37">
        <f t="shared" si="1"/>
        <v>50682.432432432433</v>
      </c>
      <c r="H18" s="590">
        <f t="shared" si="2"/>
        <v>212621.62162162163</v>
      </c>
      <c r="I18" s="593">
        <f t="shared" si="3"/>
        <v>-2.5189936558662493</v>
      </c>
    </row>
    <row r="19" spans="1:9" x14ac:dyDescent="0.2">
      <c r="A19" s="22">
        <v>10</v>
      </c>
      <c r="B19" s="23" t="s">
        <v>21</v>
      </c>
      <c r="C19" s="47">
        <v>32023</v>
      </c>
      <c r="D19" s="273">
        <v>6505</v>
      </c>
      <c r="E19" s="572">
        <v>168</v>
      </c>
      <c r="F19" s="101">
        <f t="shared" si="0"/>
        <v>190613.09523809524</v>
      </c>
      <c r="G19" s="37">
        <f t="shared" si="1"/>
        <v>38720.238095238092</v>
      </c>
      <c r="H19" s="590">
        <f t="shared" si="2"/>
        <v>229333.33333333334</v>
      </c>
      <c r="I19" s="593">
        <f t="shared" si="3"/>
        <v>5.1428540102651921</v>
      </c>
    </row>
    <row r="20" spans="1:9" x14ac:dyDescent="0.2">
      <c r="A20" s="22">
        <v>11</v>
      </c>
      <c r="B20" s="23" t="s">
        <v>22</v>
      </c>
      <c r="C20" s="47">
        <v>37034</v>
      </c>
      <c r="D20" s="273">
        <v>5244</v>
      </c>
      <c r="E20" s="572">
        <v>182</v>
      </c>
      <c r="F20" s="101">
        <f t="shared" si="0"/>
        <v>203483.51648351649</v>
      </c>
      <c r="G20" s="37">
        <f t="shared" si="1"/>
        <v>28813.186813186814</v>
      </c>
      <c r="H20" s="590">
        <f t="shared" si="2"/>
        <v>232296.70329670329</v>
      </c>
      <c r="I20" s="593">
        <f t="shared" si="3"/>
        <v>6.5014754147870422</v>
      </c>
    </row>
    <row r="21" spans="1:9" x14ac:dyDescent="0.2">
      <c r="A21" s="22">
        <v>12</v>
      </c>
      <c r="B21" s="23" t="s">
        <v>23</v>
      </c>
      <c r="C21" s="47">
        <v>40814</v>
      </c>
      <c r="D21" s="273">
        <v>8959</v>
      </c>
      <c r="E21" s="572">
        <v>286</v>
      </c>
      <c r="F21" s="101">
        <f t="shared" si="0"/>
        <v>142706.29370629371</v>
      </c>
      <c r="G21" s="37">
        <f t="shared" si="1"/>
        <v>31325.174825174825</v>
      </c>
      <c r="H21" s="590">
        <f t="shared" si="2"/>
        <v>174031.46853146853</v>
      </c>
      <c r="I21" s="593">
        <f t="shared" si="3"/>
        <v>-20.211488565423302</v>
      </c>
    </row>
    <row r="22" spans="1:9" x14ac:dyDescent="0.2">
      <c r="A22" s="22">
        <v>13</v>
      </c>
      <c r="B22" s="23" t="s">
        <v>24</v>
      </c>
      <c r="C22" s="47">
        <v>78258</v>
      </c>
      <c r="D22" s="273">
        <v>18072</v>
      </c>
      <c r="E22" s="572">
        <v>453</v>
      </c>
      <c r="F22" s="101">
        <f t="shared" si="0"/>
        <v>172754.96688741722</v>
      </c>
      <c r="G22" s="37">
        <f t="shared" si="1"/>
        <v>39894.039735099337</v>
      </c>
      <c r="H22" s="590">
        <f t="shared" si="2"/>
        <v>212649.00662251655</v>
      </c>
      <c r="I22" s="593">
        <f t="shared" si="3"/>
        <v>-2.506438406660584</v>
      </c>
    </row>
    <row r="23" spans="1:9" x14ac:dyDescent="0.2">
      <c r="A23" s="22">
        <v>14</v>
      </c>
      <c r="B23" s="23" t="s">
        <v>25</v>
      </c>
      <c r="C23" s="47">
        <v>74714</v>
      </c>
      <c r="D23" s="273">
        <v>16848</v>
      </c>
      <c r="E23" s="572">
        <v>429</v>
      </c>
      <c r="F23" s="101">
        <f t="shared" si="0"/>
        <v>174158.50815850816</v>
      </c>
      <c r="G23" s="37">
        <f t="shared" si="1"/>
        <v>39272.727272727272</v>
      </c>
      <c r="H23" s="590">
        <f t="shared" si="2"/>
        <v>213431.23543123543</v>
      </c>
      <c r="I23" s="593">
        <f t="shared" si="3"/>
        <v>-2.147808598065732</v>
      </c>
    </row>
    <row r="24" spans="1:9" ht="12.75" thickBot="1" x14ac:dyDescent="0.25">
      <c r="A24" s="26">
        <v>15</v>
      </c>
      <c r="B24" s="27" t="s">
        <v>26</v>
      </c>
      <c r="C24" s="396">
        <v>22087</v>
      </c>
      <c r="D24" s="274">
        <v>3501</v>
      </c>
      <c r="E24" s="574">
        <v>120</v>
      </c>
      <c r="F24" s="102">
        <f t="shared" si="0"/>
        <v>184058.33333333334</v>
      </c>
      <c r="G24" s="28">
        <f t="shared" si="1"/>
        <v>29175</v>
      </c>
      <c r="H24" s="591">
        <f t="shared" si="2"/>
        <v>213233.33333333334</v>
      </c>
      <c r="I24" s="804">
        <f t="shared" si="3"/>
        <v>-2.2385411186531341</v>
      </c>
    </row>
    <row r="25" spans="1:9" s="29" customFormat="1" x14ac:dyDescent="0.2">
      <c r="A25" s="306"/>
      <c r="B25" s="304" t="s">
        <v>509</v>
      </c>
      <c r="C25" s="949">
        <f>SUM(C10:C24)</f>
        <v>652625.89199999999</v>
      </c>
      <c r="D25" s="949">
        <f>SUM(D10:D24)</f>
        <v>169453.11800000002</v>
      </c>
      <c r="E25" s="949">
        <f>SUM(E10:E24)</f>
        <v>3769</v>
      </c>
      <c r="F25" s="558">
        <f t="shared" si="0"/>
        <v>173156.24621915628</v>
      </c>
      <c r="G25" s="558">
        <f t="shared" si="1"/>
        <v>44959.702308304601</v>
      </c>
      <c r="H25" s="558">
        <f t="shared" si="2"/>
        <v>218115.94852746086</v>
      </c>
      <c r="I25" s="735">
        <f t="shared" si="3"/>
        <v>0</v>
      </c>
    </row>
    <row r="26" spans="1:9" x14ac:dyDescent="0.2">
      <c r="A26" s="312"/>
      <c r="B26" s="307" t="s">
        <v>102</v>
      </c>
      <c r="C26" s="575">
        <v>644933</v>
      </c>
      <c r="D26" s="575">
        <v>152172</v>
      </c>
      <c r="E26" s="575">
        <v>3874.5</v>
      </c>
      <c r="F26" s="575">
        <v>166455.80074848369</v>
      </c>
      <c r="G26" s="575">
        <v>39275.261324041814</v>
      </c>
      <c r="H26" s="575">
        <v>205731.0620725255</v>
      </c>
      <c r="I26" s="793">
        <v>0</v>
      </c>
    </row>
    <row r="27" spans="1:9" x14ac:dyDescent="0.2">
      <c r="A27" s="312"/>
      <c r="B27" s="307" t="s">
        <v>103</v>
      </c>
      <c r="C27" s="575">
        <v>656204.12899999996</v>
      </c>
      <c r="D27" s="575">
        <v>158507.10800000001</v>
      </c>
      <c r="E27" s="575">
        <v>4030.8</v>
      </c>
      <c r="F27" s="575">
        <v>162797.49156494989</v>
      </c>
      <c r="G27" s="575">
        <v>39323.982336012697</v>
      </c>
      <c r="H27" s="575">
        <v>202121.47390096259</v>
      </c>
      <c r="I27" s="793">
        <v>0</v>
      </c>
    </row>
    <row r="28" spans="1:9" x14ac:dyDescent="0.2">
      <c r="A28" s="312"/>
      <c r="B28" s="307" t="s">
        <v>104</v>
      </c>
      <c r="C28" s="575">
        <v>658042.27700000012</v>
      </c>
      <c r="D28" s="575">
        <v>165226.51563000001</v>
      </c>
      <c r="E28" s="575">
        <v>4208.18</v>
      </c>
      <c r="F28" s="575">
        <v>156372.17918435051</v>
      </c>
      <c r="G28" s="575">
        <v>39263.176867434377</v>
      </c>
      <c r="H28" s="575">
        <v>195635.35605178488</v>
      </c>
      <c r="I28" s="793">
        <v>0</v>
      </c>
    </row>
    <row r="29" spans="1:9" x14ac:dyDescent="0.2">
      <c r="A29" s="312"/>
      <c r="B29" s="307" t="s">
        <v>105</v>
      </c>
      <c r="C29" s="575">
        <v>638148.55700000003</v>
      </c>
      <c r="D29" s="575">
        <v>171906.24357000002</v>
      </c>
      <c r="E29" s="575">
        <v>4251.54</v>
      </c>
      <c r="F29" s="575">
        <v>150098.21311807015</v>
      </c>
      <c r="G29" s="575">
        <v>40433.876564727143</v>
      </c>
      <c r="H29" s="575">
        <v>190532.08968279732</v>
      </c>
      <c r="I29" s="793">
        <v>0</v>
      </c>
    </row>
    <row r="30" spans="1:9" s="29" customFormat="1" x14ac:dyDescent="0.2">
      <c r="A30" s="121"/>
      <c r="B30" s="275" t="s">
        <v>106</v>
      </c>
      <c r="C30" s="273">
        <v>636930.61300000001</v>
      </c>
      <c r="D30" s="273">
        <v>170366.78569000002</v>
      </c>
      <c r="E30" s="273">
        <v>4465.666666666667</v>
      </c>
      <c r="F30" s="273">
        <v>142628.33761289841</v>
      </c>
      <c r="G30" s="273">
        <v>38150.358816899308</v>
      </c>
      <c r="H30" s="273">
        <v>180778.69642979771</v>
      </c>
      <c r="I30" s="572">
        <v>0</v>
      </c>
    </row>
    <row r="31" spans="1:9" s="29" customFormat="1" x14ac:dyDescent="0.2">
      <c r="A31" s="121"/>
      <c r="B31" s="275" t="s">
        <v>107</v>
      </c>
      <c r="C31" s="273">
        <v>643748</v>
      </c>
      <c r="D31" s="273">
        <v>187600</v>
      </c>
      <c r="E31" s="273">
        <v>4585.6666666666661</v>
      </c>
      <c r="F31" s="273">
        <v>140382.64156429455</v>
      </c>
      <c r="G31" s="273">
        <v>40910.082140001461</v>
      </c>
      <c r="H31" s="273">
        <v>181292.72370429602</v>
      </c>
      <c r="I31" s="572">
        <v>0</v>
      </c>
    </row>
    <row r="32" spans="1:9" s="29" customFormat="1" x14ac:dyDescent="0.2">
      <c r="A32" s="121"/>
      <c r="B32" s="275" t="s">
        <v>108</v>
      </c>
      <c r="C32" s="273">
        <v>633251</v>
      </c>
      <c r="D32" s="273">
        <v>193599</v>
      </c>
      <c r="E32" s="273">
        <v>4777</v>
      </c>
      <c r="F32" s="273">
        <v>132562.48691647477</v>
      </c>
      <c r="G32" s="273">
        <v>40527.318400669879</v>
      </c>
      <c r="H32" s="273">
        <v>173089.80531714464</v>
      </c>
      <c r="I32" s="572">
        <v>0</v>
      </c>
    </row>
    <row r="33" spans="1:9" s="29" customFormat="1" x14ac:dyDescent="0.2">
      <c r="A33" s="571"/>
      <c r="B33" s="275" t="s">
        <v>109</v>
      </c>
      <c r="C33" s="273">
        <v>600150</v>
      </c>
      <c r="D33" s="273">
        <v>216014</v>
      </c>
      <c r="E33" s="273">
        <v>4766.3366666666661</v>
      </c>
      <c r="F33" s="273">
        <v>125914.31155024021</v>
      </c>
      <c r="G33" s="273">
        <v>45320.759968697137</v>
      </c>
      <c r="H33" s="273">
        <v>171235.07151893736</v>
      </c>
      <c r="I33" s="572">
        <v>0</v>
      </c>
    </row>
    <row r="34" spans="1:9" s="29" customFormat="1" ht="12.75" thickBot="1" x14ac:dyDescent="0.25">
      <c r="A34" s="122"/>
      <c r="B34" s="305" t="s">
        <v>110</v>
      </c>
      <c r="C34" s="274">
        <v>601011</v>
      </c>
      <c r="D34" s="274">
        <v>190520</v>
      </c>
      <c r="E34" s="274">
        <v>4934.2</v>
      </c>
      <c r="F34" s="274">
        <v>121805.15585099916</v>
      </c>
      <c r="G34" s="274">
        <v>38612.135705889508</v>
      </c>
      <c r="H34" s="274">
        <v>160417.29155688867</v>
      </c>
      <c r="I34" s="574">
        <v>0</v>
      </c>
    </row>
    <row r="36" spans="1:9" x14ac:dyDescent="0.2">
      <c r="D36" s="771"/>
    </row>
    <row r="37" spans="1:9" ht="12.75" thickBot="1" x14ac:dyDescent="0.25">
      <c r="D37" s="772"/>
    </row>
    <row r="38" spans="1:9" ht="12.75" thickBot="1" x14ac:dyDescent="0.25">
      <c r="D38" s="773"/>
    </row>
  </sheetData>
  <mergeCells count="2">
    <mergeCell ref="C8:E8"/>
    <mergeCell ref="F8:I8"/>
  </mergeCells>
  <pageMargins left="0.7" right="0.7" top="0.75" bottom="0.75" header="0.3" footer="0.3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3"/>
  <dimension ref="A1:BK70"/>
  <sheetViews>
    <sheetView showGridLines="0" zoomScaleNormal="100" workbookViewId="0">
      <selection activeCell="AF47" sqref="AF47"/>
    </sheetView>
  </sheetViews>
  <sheetFormatPr baseColWidth="10" defaultColWidth="11.42578125" defaultRowHeight="12" x14ac:dyDescent="0.2"/>
  <cols>
    <col min="1" max="1" width="5.5703125" style="5" customWidth="1"/>
    <col min="2" max="2" width="21" style="2" customWidth="1"/>
    <col min="3" max="3" width="6.140625" style="2" customWidth="1"/>
    <col min="4" max="4" width="7" style="2" customWidth="1"/>
    <col min="5" max="5" width="6.28515625" style="2" customWidth="1"/>
    <col min="6" max="6" width="7.7109375" style="2" customWidth="1"/>
    <col min="7" max="7" width="6.5703125" style="2" customWidth="1"/>
    <col min="8" max="9" width="7.7109375" style="2" customWidth="1"/>
    <col min="10" max="10" width="7" style="2" customWidth="1"/>
    <col min="11" max="11" width="6.28515625" style="2" customWidth="1"/>
    <col min="12" max="13" width="6" style="2" customWidth="1"/>
    <col min="14" max="14" width="6.28515625" style="2" customWidth="1"/>
    <col min="15" max="15" width="10.28515625" style="2" customWidth="1"/>
    <col min="16" max="16" width="8" style="2" customWidth="1"/>
    <col min="17" max="17" width="7.28515625" style="2" customWidth="1"/>
    <col min="18" max="18" width="7.5703125" style="2" customWidth="1"/>
    <col min="19" max="19" width="7.28515625" style="2" customWidth="1"/>
    <col min="20" max="20" width="6.28515625" style="2" customWidth="1"/>
    <col min="21" max="21" width="8.140625" style="2" customWidth="1"/>
    <col min="22" max="22" width="6.85546875" style="2" customWidth="1"/>
    <col min="23" max="23" width="20.5703125" style="2" customWidth="1"/>
    <col min="24" max="25" width="6.42578125" style="2" customWidth="1"/>
    <col min="26" max="27" width="6.5703125" style="2" customWidth="1"/>
    <col min="28" max="28" width="6" style="2" customWidth="1"/>
    <col min="29" max="29" width="8" style="5" customWidth="1"/>
    <col min="30" max="30" width="4.85546875" style="2" customWidth="1"/>
    <col min="31" max="31" width="6.85546875" style="2" customWidth="1"/>
    <col min="32" max="32" width="7.28515625" style="2" customWidth="1"/>
    <col min="33" max="33" width="6.140625" style="2" customWidth="1"/>
    <col min="34" max="34" width="7.28515625" style="2" customWidth="1"/>
    <col min="35" max="35" width="7" style="2" customWidth="1"/>
    <col min="36" max="36" width="8.85546875" style="2" customWidth="1"/>
    <col min="37" max="37" width="8.140625" style="2" customWidth="1"/>
    <col min="38" max="38" width="8" style="2" customWidth="1"/>
    <col min="39" max="39" width="19.5703125" style="2" customWidth="1"/>
    <col min="40" max="40" width="6.28515625" style="2" customWidth="1"/>
    <col min="41" max="41" width="14.140625" style="2" customWidth="1"/>
    <col min="42" max="43" width="4" style="2" customWidth="1"/>
    <col min="44" max="46" width="6.140625" style="2" customWidth="1"/>
    <col min="47" max="47" width="7.28515625" style="2" customWidth="1"/>
    <col min="48" max="16384" width="11.42578125" style="2"/>
  </cols>
  <sheetData>
    <row r="1" spans="1:63" x14ac:dyDescent="0.2">
      <c r="A1" s="1" t="s">
        <v>0</v>
      </c>
      <c r="AC1" s="1"/>
    </row>
    <row r="2" spans="1:63" x14ac:dyDescent="0.2">
      <c r="A2" s="1"/>
      <c r="AC2" s="1"/>
    </row>
    <row r="3" spans="1:63" x14ac:dyDescent="0.2">
      <c r="A3" s="1" t="str">
        <f>A7</f>
        <v>Tabell 3 - 5 - A -  Brukere av hjemmetjenester pr. 31.12.   *)**)</v>
      </c>
      <c r="Q3" s="2" t="s">
        <v>13</v>
      </c>
      <c r="AC3" s="1"/>
    </row>
    <row r="4" spans="1:63" x14ac:dyDescent="0.2">
      <c r="A4" s="1">
        <f>AC7</f>
        <v>0</v>
      </c>
      <c r="R4" s="2" t="s">
        <v>13</v>
      </c>
      <c r="U4" s="2" t="s">
        <v>13</v>
      </c>
      <c r="Y4" s="2" t="s">
        <v>13</v>
      </c>
      <c r="AC4" s="1"/>
    </row>
    <row r="5" spans="1:63" x14ac:dyDescent="0.2">
      <c r="A5" s="1"/>
      <c r="U5" s="2" t="s">
        <v>13</v>
      </c>
      <c r="AC5" s="1"/>
      <c r="AK5" s="2" t="s">
        <v>13</v>
      </c>
    </row>
    <row r="6" spans="1:63" x14ac:dyDescent="0.2">
      <c r="Z6" s="2" t="s">
        <v>13</v>
      </c>
    </row>
    <row r="7" spans="1:63" s="7" customFormat="1" ht="15.75" customHeight="1" thickBot="1" x14ac:dyDescent="0.25">
      <c r="A7" s="346" t="s">
        <v>228</v>
      </c>
      <c r="V7" s="6" t="s">
        <v>229</v>
      </c>
      <c r="AB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63" s="10" customFormat="1" ht="36" customHeight="1" thickBot="1" x14ac:dyDescent="0.25">
      <c r="A8" s="53"/>
      <c r="B8" s="54"/>
      <c r="C8" s="1587" t="s">
        <v>230</v>
      </c>
      <c r="D8" s="1588"/>
      <c r="E8" s="1588"/>
      <c r="F8" s="1588"/>
      <c r="G8" s="1588"/>
      <c r="H8" s="1589"/>
      <c r="I8" s="1587" t="s">
        <v>231</v>
      </c>
      <c r="J8" s="1588"/>
      <c r="K8" s="1588"/>
      <c r="L8" s="1588"/>
      <c r="M8" s="1588"/>
      <c r="N8" s="1589"/>
      <c r="O8" s="1587" t="s">
        <v>232</v>
      </c>
      <c r="P8" s="1588"/>
      <c r="Q8" s="1588"/>
      <c r="R8" s="1588"/>
      <c r="S8" s="1588"/>
      <c r="T8" s="1590"/>
      <c r="V8" s="8"/>
      <c r="W8" s="9"/>
      <c r="X8" s="1591" t="s">
        <v>233</v>
      </c>
      <c r="Y8" s="1592"/>
      <c r="Z8" s="1592"/>
      <c r="AA8" s="1592"/>
      <c r="AB8" s="1592"/>
      <c r="AC8" s="1593"/>
      <c r="AD8" s="1594" t="s">
        <v>234</v>
      </c>
      <c r="AE8" s="1595"/>
      <c r="AF8" s="1595"/>
      <c r="AG8" s="1595"/>
      <c r="AH8" s="1595"/>
      <c r="AI8" s="1596"/>
      <c r="AJ8" s="1585" t="s">
        <v>235</v>
      </c>
      <c r="AK8"/>
      <c r="AL8"/>
      <c r="AM8"/>
      <c r="AN8" s="1098"/>
      <c r="AO8" s="1098"/>
      <c r="AP8" s="1098"/>
      <c r="AQ8" s="1098"/>
      <c r="AR8" s="1098"/>
      <c r="AS8" s="1098"/>
      <c r="AT8" s="1098"/>
      <c r="AU8"/>
      <c r="AV8"/>
      <c r="AW8" s="1098"/>
      <c r="AX8" s="1098"/>
    </row>
    <row r="9" spans="1:63" s="10" customFormat="1" ht="58.15" customHeight="1" thickBot="1" x14ac:dyDescent="0.25">
      <c r="A9" s="63" t="s">
        <v>51</v>
      </c>
      <c r="B9" s="8" t="s">
        <v>5</v>
      </c>
      <c r="C9" s="117" t="s">
        <v>236</v>
      </c>
      <c r="D9" s="473" t="s">
        <v>54</v>
      </c>
      <c r="E9" s="118" t="s">
        <v>55</v>
      </c>
      <c r="F9" s="118" t="s">
        <v>56</v>
      </c>
      <c r="G9" s="118" t="s">
        <v>237</v>
      </c>
      <c r="H9" s="727" t="s">
        <v>238</v>
      </c>
      <c r="I9" s="117" t="s">
        <v>236</v>
      </c>
      <c r="J9" s="473" t="s">
        <v>54</v>
      </c>
      <c r="K9" s="118" t="s">
        <v>55</v>
      </c>
      <c r="L9" s="118" t="s">
        <v>56</v>
      </c>
      <c r="M9" s="118" t="s">
        <v>237</v>
      </c>
      <c r="N9" s="727" t="s">
        <v>238</v>
      </c>
      <c r="O9" s="117" t="s">
        <v>236</v>
      </c>
      <c r="P9" s="473" t="s">
        <v>54</v>
      </c>
      <c r="Q9" s="118" t="s">
        <v>55</v>
      </c>
      <c r="R9" s="118" t="s">
        <v>56</v>
      </c>
      <c r="S9" s="118" t="s">
        <v>237</v>
      </c>
      <c r="T9" s="727" t="s">
        <v>238</v>
      </c>
      <c r="U9" s="10" t="s">
        <v>13</v>
      </c>
      <c r="V9" s="12" t="s">
        <v>51</v>
      </c>
      <c r="W9" s="13" t="s">
        <v>5</v>
      </c>
      <c r="X9" s="117" t="s">
        <v>236</v>
      </c>
      <c r="Y9" s="473" t="s">
        <v>54</v>
      </c>
      <c r="Z9" s="118" t="s">
        <v>55</v>
      </c>
      <c r="AA9" s="118" t="s">
        <v>56</v>
      </c>
      <c r="AB9" s="118" t="s">
        <v>237</v>
      </c>
      <c r="AC9" s="727" t="s">
        <v>238</v>
      </c>
      <c r="AD9" s="117" t="s">
        <v>236</v>
      </c>
      <c r="AE9" s="473" t="s">
        <v>54</v>
      </c>
      <c r="AF9" s="118" t="s">
        <v>55</v>
      </c>
      <c r="AG9" s="118" t="s">
        <v>56</v>
      </c>
      <c r="AH9" s="118" t="s">
        <v>237</v>
      </c>
      <c r="AI9" s="727" t="s">
        <v>238</v>
      </c>
      <c r="AJ9" s="1586"/>
      <c r="AK9"/>
      <c r="AL9" s="1099"/>
      <c r="AM9" s="1099"/>
      <c r="AN9" s="1097"/>
      <c r="AO9" s="1097"/>
      <c r="AP9" s="1097"/>
      <c r="AQ9" s="1097"/>
      <c r="AR9" s="1097"/>
      <c r="AS9" s="1097"/>
      <c r="AT9" s="1097"/>
      <c r="AU9"/>
      <c r="AV9" s="1098"/>
      <c r="AW9" s="1097"/>
      <c r="AX9" s="1097"/>
    </row>
    <row r="10" spans="1:63" ht="15.75" customHeight="1" x14ac:dyDescent="0.2">
      <c r="A10" s="57">
        <v>1</v>
      </c>
      <c r="B10" s="25" t="s">
        <v>11</v>
      </c>
      <c r="C10" s="383">
        <v>269</v>
      </c>
      <c r="D10" s="262">
        <v>172</v>
      </c>
      <c r="E10" s="262">
        <v>123</v>
      </c>
      <c r="F10" s="262">
        <v>62</v>
      </c>
      <c r="G10" s="1100">
        <v>13</v>
      </c>
      <c r="H10" s="749">
        <f>SUM(C10:G10)</f>
        <v>639</v>
      </c>
      <c r="I10" s="383">
        <v>61</v>
      </c>
      <c r="J10" s="262">
        <v>44</v>
      </c>
      <c r="K10" s="262">
        <v>48</v>
      </c>
      <c r="L10" s="262">
        <v>37</v>
      </c>
      <c r="M10" s="846">
        <v>12</v>
      </c>
      <c r="N10" s="749">
        <f>SUM(I10:M10)</f>
        <v>202</v>
      </c>
      <c r="O10" s="383">
        <v>41</v>
      </c>
      <c r="P10" s="262">
        <v>63</v>
      </c>
      <c r="Q10" s="262">
        <v>105</v>
      </c>
      <c r="R10" s="262">
        <v>50</v>
      </c>
      <c r="S10" s="846">
        <v>39</v>
      </c>
      <c r="T10" s="749">
        <f>SUM(O10:S10)</f>
        <v>298</v>
      </c>
      <c r="V10" s="16">
        <v>1</v>
      </c>
      <c r="W10" s="17" t="s">
        <v>11</v>
      </c>
      <c r="X10" s="383">
        <f>C10+I10+O10</f>
        <v>371</v>
      </c>
      <c r="Y10" s="262">
        <f t="shared" ref="Y10:AB10" si="0">D10+J10+P10</f>
        <v>279</v>
      </c>
      <c r="Z10" s="262">
        <f t="shared" si="0"/>
        <v>276</v>
      </c>
      <c r="AA10" s="262">
        <f t="shared" si="0"/>
        <v>149</v>
      </c>
      <c r="AB10" s="846">
        <f t="shared" si="0"/>
        <v>64</v>
      </c>
      <c r="AC10" s="749">
        <f>SUM(X10:AB10)</f>
        <v>1139</v>
      </c>
      <c r="AD10" s="383">
        <v>44</v>
      </c>
      <c r="AE10" s="262">
        <v>40</v>
      </c>
      <c r="AF10" s="262">
        <v>27</v>
      </c>
      <c r="AG10" s="262">
        <v>23</v>
      </c>
      <c r="AH10" s="846">
        <v>12</v>
      </c>
      <c r="AI10" s="855">
        <f>SUM(AD10:AH10)</f>
        <v>146</v>
      </c>
      <c r="AJ10" s="870">
        <f>AI10/AC10</f>
        <v>0.12818261633011413</v>
      </c>
      <c r="AK10" s="1099"/>
      <c r="AL10" s="1099"/>
      <c r="AM10" s="1099"/>
      <c r="AN10"/>
      <c r="AO10" s="1097"/>
      <c r="AP10" s="1097"/>
      <c r="AQ10" s="1097"/>
      <c r="AR10" s="1097"/>
      <c r="AS10" s="1097"/>
      <c r="AT10" s="1097"/>
      <c r="AU10"/>
      <c r="AV10" s="1097"/>
      <c r="AW10" s="1097"/>
      <c r="AX10" s="1097"/>
      <c r="AY10" s="302"/>
      <c r="AZ10" s="302"/>
      <c r="BA10" s="302"/>
      <c r="BB10" s="302"/>
      <c r="BC10" s="302"/>
      <c r="BD10" s="302"/>
      <c r="BE10" s="302"/>
      <c r="BF10" s="302"/>
      <c r="BG10" s="302"/>
      <c r="BH10" s="302"/>
      <c r="BI10" s="302"/>
      <c r="BJ10" s="302"/>
      <c r="BK10" s="302"/>
    </row>
    <row r="11" spans="1:63" ht="12.95" customHeight="1" x14ac:dyDescent="0.2">
      <c r="A11" s="58">
        <v>2</v>
      </c>
      <c r="B11" s="23" t="s">
        <v>12</v>
      </c>
      <c r="C11" s="474">
        <v>199</v>
      </c>
      <c r="D11" s="65">
        <v>147</v>
      </c>
      <c r="E11" s="65">
        <v>128</v>
      </c>
      <c r="F11" s="65">
        <v>62</v>
      </c>
      <c r="G11" s="66">
        <v>12</v>
      </c>
      <c r="H11" s="848">
        <f t="shared" ref="H11:H24" si="1">SUM(C11:G11)</f>
        <v>548</v>
      </c>
      <c r="I11" s="474">
        <v>105</v>
      </c>
      <c r="J11" s="65">
        <v>53</v>
      </c>
      <c r="K11" s="65">
        <v>71</v>
      </c>
      <c r="L11" s="65">
        <v>37</v>
      </c>
      <c r="M11" s="847">
        <v>9</v>
      </c>
      <c r="N11" s="848">
        <f t="shared" ref="N11:N24" si="2">SUM(I11:M11)</f>
        <v>275</v>
      </c>
      <c r="O11" s="474">
        <v>63</v>
      </c>
      <c r="P11" s="65">
        <v>99</v>
      </c>
      <c r="Q11" s="65">
        <v>110</v>
      </c>
      <c r="R11" s="65">
        <v>66</v>
      </c>
      <c r="S11" s="847">
        <v>43</v>
      </c>
      <c r="T11" s="848">
        <f t="shared" ref="T11:T24" si="3">SUM(O11:S11)</f>
        <v>381</v>
      </c>
      <c r="V11" s="22">
        <v>2</v>
      </c>
      <c r="W11" s="23" t="s">
        <v>12</v>
      </c>
      <c r="X11" s="474">
        <f t="shared" ref="X11:X23" si="4">C11+I11+O11</f>
        <v>367</v>
      </c>
      <c r="Y11" s="65">
        <f t="shared" ref="Y11:Y24" si="5">D11+J11+P11</f>
        <v>299</v>
      </c>
      <c r="Z11" s="65">
        <f t="shared" ref="Z11:Z24" si="6">E11+K11+Q11</f>
        <v>309</v>
      </c>
      <c r="AA11" s="65">
        <f t="shared" ref="AA11:AA24" si="7">F11+L11+R11</f>
        <v>165</v>
      </c>
      <c r="AB11" s="847">
        <f t="shared" ref="AB11:AB24" si="8">G11+M11+S11</f>
        <v>64</v>
      </c>
      <c r="AC11" s="848">
        <f t="shared" ref="AC11:AC24" si="9">SUM(X11:AB11)</f>
        <v>1204</v>
      </c>
      <c r="AD11" s="474">
        <v>45</v>
      </c>
      <c r="AE11" s="65">
        <v>32</v>
      </c>
      <c r="AF11" s="65">
        <v>41</v>
      </c>
      <c r="AG11" s="65">
        <v>21</v>
      </c>
      <c r="AH11" s="847">
        <v>8</v>
      </c>
      <c r="AI11" s="856">
        <f t="shared" ref="AI11:AI24" si="10">SUM(AD11:AH11)</f>
        <v>147</v>
      </c>
      <c r="AJ11" s="871">
        <f t="shared" ref="AJ11:AJ24" si="11">AI11/AC11</f>
        <v>0.12209302325581395</v>
      </c>
      <c r="AK11" s="1099"/>
      <c r="AL11" s="1099"/>
      <c r="AM11" s="1099"/>
      <c r="AN11" s="1097"/>
      <c r="AO11" s="1097"/>
      <c r="AP11" s="1097"/>
      <c r="AQ11" s="1097"/>
      <c r="AR11" s="1097"/>
      <c r="AS11" s="1097"/>
      <c r="AT11" s="1097"/>
      <c r="AU11"/>
      <c r="AV11" s="1097"/>
      <c r="AW11" s="1097"/>
      <c r="AX11" s="1097"/>
      <c r="AY11" s="302"/>
      <c r="AZ11" s="302"/>
      <c r="BA11" s="302"/>
      <c r="BB11" s="302"/>
      <c r="BC11" s="302"/>
      <c r="BD11" s="302"/>
      <c r="BE11" s="302"/>
      <c r="BF11" s="302"/>
      <c r="BG11" s="302"/>
      <c r="BH11" s="302"/>
      <c r="BI11" s="302"/>
      <c r="BJ11" s="302"/>
      <c r="BK11" s="302"/>
    </row>
    <row r="12" spans="1:63" ht="12.95" customHeight="1" x14ac:dyDescent="0.2">
      <c r="A12" s="58">
        <v>3</v>
      </c>
      <c r="B12" s="23" t="s">
        <v>14</v>
      </c>
      <c r="C12" s="474">
        <v>88</v>
      </c>
      <c r="D12" s="65">
        <v>111</v>
      </c>
      <c r="E12" s="65">
        <v>103</v>
      </c>
      <c r="F12" s="65">
        <v>77</v>
      </c>
      <c r="G12" s="66">
        <v>16</v>
      </c>
      <c r="H12" s="848">
        <f t="shared" si="1"/>
        <v>395</v>
      </c>
      <c r="I12" s="474">
        <v>63</v>
      </c>
      <c r="J12" s="65">
        <v>38</v>
      </c>
      <c r="K12" s="65">
        <v>55</v>
      </c>
      <c r="L12" s="65">
        <v>14</v>
      </c>
      <c r="M12" s="847">
        <v>6</v>
      </c>
      <c r="N12" s="848">
        <f t="shared" si="2"/>
        <v>176</v>
      </c>
      <c r="O12" s="474">
        <v>52</v>
      </c>
      <c r="P12" s="65">
        <v>78</v>
      </c>
      <c r="Q12" s="65">
        <v>87</v>
      </c>
      <c r="R12" s="65">
        <v>55</v>
      </c>
      <c r="S12" s="847">
        <v>27</v>
      </c>
      <c r="T12" s="848">
        <f t="shared" si="3"/>
        <v>299</v>
      </c>
      <c r="V12" s="22">
        <v>3</v>
      </c>
      <c r="W12" s="23" t="s">
        <v>14</v>
      </c>
      <c r="X12" s="474">
        <f t="shared" si="4"/>
        <v>203</v>
      </c>
      <c r="Y12" s="65">
        <f t="shared" si="5"/>
        <v>227</v>
      </c>
      <c r="Z12" s="65">
        <f t="shared" si="6"/>
        <v>245</v>
      </c>
      <c r="AA12" s="65">
        <f t="shared" si="7"/>
        <v>146</v>
      </c>
      <c r="AB12" s="847">
        <f t="shared" si="8"/>
        <v>49</v>
      </c>
      <c r="AC12" s="848">
        <f t="shared" si="9"/>
        <v>870</v>
      </c>
      <c r="AD12" s="474">
        <v>59</v>
      </c>
      <c r="AE12" s="65">
        <v>49</v>
      </c>
      <c r="AF12" s="65">
        <v>46</v>
      </c>
      <c r="AG12" s="65">
        <v>21</v>
      </c>
      <c r="AH12" s="847">
        <v>14</v>
      </c>
      <c r="AI12" s="856">
        <f t="shared" si="10"/>
        <v>189</v>
      </c>
      <c r="AJ12" s="871">
        <f t="shared" si="11"/>
        <v>0.21724137931034482</v>
      </c>
      <c r="AK12" s="1099"/>
      <c r="AL12" s="1099"/>
      <c r="AM12" s="1099"/>
      <c r="AN12" s="1097"/>
      <c r="AO12" s="1097"/>
      <c r="AP12" s="1097"/>
      <c r="AQ12" s="1097"/>
      <c r="AR12" s="1097"/>
      <c r="AS12" s="1097"/>
      <c r="AT12" s="1097"/>
      <c r="AU12"/>
      <c r="AV12" s="1097"/>
      <c r="AW12" s="1097"/>
      <c r="AX12" s="1097"/>
      <c r="AY12" s="302"/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302"/>
      <c r="BK12" s="302"/>
    </row>
    <row r="13" spans="1:63" ht="12.95" customHeight="1" x14ac:dyDescent="0.2">
      <c r="A13" s="58">
        <v>4</v>
      </c>
      <c r="B13" s="23" t="s">
        <v>15</v>
      </c>
      <c r="C13" s="474">
        <v>96</v>
      </c>
      <c r="D13" s="65">
        <v>50</v>
      </c>
      <c r="E13" s="65">
        <v>70</v>
      </c>
      <c r="F13" s="65">
        <v>76</v>
      </c>
      <c r="G13" s="66">
        <v>25</v>
      </c>
      <c r="H13" s="848">
        <f t="shared" si="1"/>
        <v>317</v>
      </c>
      <c r="I13" s="474">
        <v>78</v>
      </c>
      <c r="J13" s="65">
        <v>35</v>
      </c>
      <c r="K13" s="65">
        <v>25</v>
      </c>
      <c r="L13" s="65">
        <v>22</v>
      </c>
      <c r="M13" s="847">
        <v>8</v>
      </c>
      <c r="N13" s="848">
        <f t="shared" si="2"/>
        <v>168</v>
      </c>
      <c r="O13" s="474">
        <v>22</v>
      </c>
      <c r="P13" s="65">
        <v>35</v>
      </c>
      <c r="Q13" s="65">
        <v>67</v>
      </c>
      <c r="R13" s="65">
        <v>47</v>
      </c>
      <c r="S13" s="847">
        <v>34</v>
      </c>
      <c r="T13" s="848">
        <f t="shared" si="3"/>
        <v>205</v>
      </c>
      <c r="V13" s="22">
        <v>4</v>
      </c>
      <c r="W13" s="23" t="s">
        <v>15</v>
      </c>
      <c r="X13" s="474">
        <f t="shared" si="4"/>
        <v>196</v>
      </c>
      <c r="Y13" s="65">
        <f t="shared" si="5"/>
        <v>120</v>
      </c>
      <c r="Z13" s="65">
        <f t="shared" si="6"/>
        <v>162</v>
      </c>
      <c r="AA13" s="65">
        <f t="shared" si="7"/>
        <v>145</v>
      </c>
      <c r="AB13" s="847">
        <f t="shared" si="8"/>
        <v>67</v>
      </c>
      <c r="AC13" s="848">
        <f t="shared" si="9"/>
        <v>690</v>
      </c>
      <c r="AD13" s="474">
        <v>38</v>
      </c>
      <c r="AE13" s="65">
        <v>21</v>
      </c>
      <c r="AF13" s="65">
        <v>29</v>
      </c>
      <c r="AG13" s="65">
        <v>28</v>
      </c>
      <c r="AH13" s="847">
        <v>14</v>
      </c>
      <c r="AI13" s="856">
        <f t="shared" si="10"/>
        <v>130</v>
      </c>
      <c r="AJ13" s="871">
        <f t="shared" si="11"/>
        <v>0.18840579710144928</v>
      </c>
      <c r="AK13" s="1099"/>
      <c r="AL13" s="1099"/>
      <c r="AM13" s="1099"/>
      <c r="AN13" s="1097"/>
      <c r="AO13" s="1097"/>
      <c r="AP13" s="1097"/>
      <c r="AQ13" s="1097"/>
      <c r="AR13" s="1097"/>
      <c r="AS13" s="1097"/>
      <c r="AT13" s="1097"/>
      <c r="AU13"/>
      <c r="AV13" s="1097"/>
      <c r="AW13" s="1097"/>
      <c r="AX13" s="1097"/>
      <c r="AY13" s="302"/>
      <c r="AZ13" s="302"/>
      <c r="BA13" s="302"/>
      <c r="BB13" s="302"/>
      <c r="BC13" s="302"/>
      <c r="BD13" s="302"/>
      <c r="BE13" s="302"/>
      <c r="BF13" s="302"/>
      <c r="BG13" s="302"/>
      <c r="BH13" s="302"/>
      <c r="BI13" s="302"/>
      <c r="BJ13" s="302"/>
      <c r="BK13" s="302"/>
    </row>
    <row r="14" spans="1:63" ht="12.95" customHeight="1" x14ac:dyDescent="0.2">
      <c r="A14" s="58">
        <v>5</v>
      </c>
      <c r="B14" s="23" t="s">
        <v>16</v>
      </c>
      <c r="C14" s="474">
        <v>159</v>
      </c>
      <c r="D14" s="65">
        <v>87</v>
      </c>
      <c r="E14" s="65">
        <v>122</v>
      </c>
      <c r="F14" s="65">
        <v>154</v>
      </c>
      <c r="G14" s="66">
        <v>77</v>
      </c>
      <c r="H14" s="848">
        <f t="shared" si="1"/>
        <v>599</v>
      </c>
      <c r="I14" s="474">
        <v>51</v>
      </c>
      <c r="J14" s="65">
        <v>49</v>
      </c>
      <c r="K14" s="65">
        <v>73</v>
      </c>
      <c r="L14" s="65">
        <v>82</v>
      </c>
      <c r="M14" s="847">
        <v>26</v>
      </c>
      <c r="N14" s="848">
        <f t="shared" si="2"/>
        <v>281</v>
      </c>
      <c r="O14" s="474">
        <v>31</v>
      </c>
      <c r="P14" s="65">
        <v>64</v>
      </c>
      <c r="Q14" s="65">
        <v>103</v>
      </c>
      <c r="R14" s="65">
        <v>125</v>
      </c>
      <c r="S14" s="847">
        <v>63</v>
      </c>
      <c r="T14" s="848">
        <f t="shared" si="3"/>
        <v>386</v>
      </c>
      <c r="V14" s="22">
        <v>5</v>
      </c>
      <c r="W14" s="23" t="s">
        <v>16</v>
      </c>
      <c r="X14" s="474">
        <f t="shared" si="4"/>
        <v>241</v>
      </c>
      <c r="Y14" s="65">
        <f t="shared" si="5"/>
        <v>200</v>
      </c>
      <c r="Z14" s="65">
        <f t="shared" si="6"/>
        <v>298</v>
      </c>
      <c r="AA14" s="65">
        <f t="shared" si="7"/>
        <v>361</v>
      </c>
      <c r="AB14" s="847">
        <f t="shared" si="8"/>
        <v>166</v>
      </c>
      <c r="AC14" s="848">
        <f t="shared" si="9"/>
        <v>1266</v>
      </c>
      <c r="AD14" s="474">
        <v>53</v>
      </c>
      <c r="AE14" s="65">
        <v>46</v>
      </c>
      <c r="AF14" s="65">
        <v>46</v>
      </c>
      <c r="AG14" s="65">
        <v>55</v>
      </c>
      <c r="AH14" s="847">
        <v>34</v>
      </c>
      <c r="AI14" s="856">
        <f t="shared" si="10"/>
        <v>234</v>
      </c>
      <c r="AJ14" s="871">
        <f t="shared" si="11"/>
        <v>0.18483412322274881</v>
      </c>
      <c r="AK14" s="1099"/>
      <c r="AL14" s="1099"/>
      <c r="AM14" s="1099"/>
      <c r="AN14" s="1097"/>
      <c r="AO14" s="1097"/>
      <c r="AP14" s="1097"/>
      <c r="AQ14" s="1097"/>
      <c r="AR14" s="1097"/>
      <c r="AS14" s="1097"/>
      <c r="AT14" s="1097"/>
      <c r="AU14"/>
      <c r="AV14" s="1097"/>
      <c r="AW14" s="1097"/>
      <c r="AX14" s="1097"/>
      <c r="AY14" s="302"/>
      <c r="AZ14" s="302"/>
      <c r="BA14" s="302"/>
      <c r="BB14" s="302"/>
      <c r="BC14" s="302"/>
      <c r="BD14" s="302"/>
      <c r="BE14" s="302"/>
      <c r="BF14" s="302"/>
      <c r="BG14" s="302"/>
      <c r="BH14" s="302"/>
      <c r="BI14" s="302"/>
      <c r="BJ14" s="302"/>
      <c r="BK14" s="302"/>
    </row>
    <row r="15" spans="1:63" ht="12.95" customHeight="1" x14ac:dyDescent="0.2">
      <c r="A15" s="58">
        <v>6</v>
      </c>
      <c r="B15" s="23" t="s">
        <v>17</v>
      </c>
      <c r="C15" s="474">
        <v>59</v>
      </c>
      <c r="D15" s="65">
        <v>59</v>
      </c>
      <c r="E15" s="65">
        <v>120</v>
      </c>
      <c r="F15" s="65">
        <v>140</v>
      </c>
      <c r="G15" s="66">
        <v>76</v>
      </c>
      <c r="H15" s="848">
        <f t="shared" si="1"/>
        <v>454</v>
      </c>
      <c r="I15" s="474">
        <v>39</v>
      </c>
      <c r="J15" s="65">
        <v>25</v>
      </c>
      <c r="K15" s="65">
        <v>39</v>
      </c>
      <c r="L15" s="65">
        <v>34</v>
      </c>
      <c r="M15" s="847">
        <v>31</v>
      </c>
      <c r="N15" s="848">
        <f t="shared" si="2"/>
        <v>168</v>
      </c>
      <c r="O15" s="474">
        <v>45</v>
      </c>
      <c r="P15" s="65">
        <v>33</v>
      </c>
      <c r="Q15" s="65">
        <v>68</v>
      </c>
      <c r="R15" s="65">
        <v>75</v>
      </c>
      <c r="S15" s="847">
        <v>57</v>
      </c>
      <c r="T15" s="848">
        <f t="shared" si="3"/>
        <v>278</v>
      </c>
      <c r="V15" s="22">
        <v>6</v>
      </c>
      <c r="W15" s="23" t="s">
        <v>17</v>
      </c>
      <c r="X15" s="474">
        <f t="shared" si="4"/>
        <v>143</v>
      </c>
      <c r="Y15" s="65">
        <f t="shared" si="5"/>
        <v>117</v>
      </c>
      <c r="Z15" s="65">
        <f t="shared" si="6"/>
        <v>227</v>
      </c>
      <c r="AA15" s="65">
        <f t="shared" si="7"/>
        <v>249</v>
      </c>
      <c r="AB15" s="847">
        <f t="shared" si="8"/>
        <v>164</v>
      </c>
      <c r="AC15" s="848">
        <f t="shared" si="9"/>
        <v>900</v>
      </c>
      <c r="AD15" s="474">
        <v>55</v>
      </c>
      <c r="AE15" s="65">
        <v>37</v>
      </c>
      <c r="AF15" s="65">
        <v>66</v>
      </c>
      <c r="AG15" s="65">
        <v>73</v>
      </c>
      <c r="AH15" s="847">
        <v>66</v>
      </c>
      <c r="AI15" s="856">
        <f t="shared" si="10"/>
        <v>297</v>
      </c>
      <c r="AJ15" s="871">
        <f t="shared" si="11"/>
        <v>0.33</v>
      </c>
      <c r="AK15" s="1099"/>
      <c r="AL15" s="1099"/>
      <c r="AM15" s="1099"/>
      <c r="AN15" s="1097"/>
      <c r="AO15" s="1097"/>
      <c r="AP15" s="1097"/>
      <c r="AQ15" s="1097"/>
      <c r="AR15" s="1097"/>
      <c r="AS15" s="1097"/>
      <c r="AT15" s="1097"/>
      <c r="AU15"/>
      <c r="AV15" s="1097"/>
      <c r="AW15" s="1097"/>
      <c r="AX15" s="1097"/>
      <c r="AY15" s="302"/>
      <c r="AZ15" s="302"/>
      <c r="BA15" s="302"/>
      <c r="BB15" s="302"/>
      <c r="BC15" s="302"/>
      <c r="BD15" s="302"/>
      <c r="BE15" s="302"/>
      <c r="BF15" s="302"/>
      <c r="BG15" s="302"/>
      <c r="BH15" s="302"/>
      <c r="BI15" s="302"/>
      <c r="BJ15" s="302"/>
      <c r="BK15" s="302"/>
    </row>
    <row r="16" spans="1:63" ht="12.95" customHeight="1" x14ac:dyDescent="0.2">
      <c r="A16" s="59">
        <v>7</v>
      </c>
      <c r="B16" s="25" t="s">
        <v>18</v>
      </c>
      <c r="C16" s="474">
        <v>55</v>
      </c>
      <c r="D16" s="65">
        <v>57</v>
      </c>
      <c r="E16" s="65">
        <v>117</v>
      </c>
      <c r="F16" s="65">
        <v>187</v>
      </c>
      <c r="G16" s="66">
        <v>110</v>
      </c>
      <c r="H16" s="848">
        <f t="shared" si="1"/>
        <v>526</v>
      </c>
      <c r="I16" s="474">
        <v>73</v>
      </c>
      <c r="J16" s="65">
        <v>43</v>
      </c>
      <c r="K16" s="65">
        <v>58</v>
      </c>
      <c r="L16" s="65">
        <v>75</v>
      </c>
      <c r="M16" s="847">
        <v>45</v>
      </c>
      <c r="N16" s="848">
        <f t="shared" si="2"/>
        <v>294</v>
      </c>
      <c r="O16" s="474">
        <v>64</v>
      </c>
      <c r="P16" s="65">
        <v>51</v>
      </c>
      <c r="Q16" s="65">
        <v>68</v>
      </c>
      <c r="R16" s="65">
        <v>79</v>
      </c>
      <c r="S16" s="847">
        <v>86</v>
      </c>
      <c r="T16" s="848">
        <f t="shared" si="3"/>
        <v>348</v>
      </c>
      <c r="V16" s="24">
        <v>7</v>
      </c>
      <c r="W16" s="25" t="s">
        <v>18</v>
      </c>
      <c r="X16" s="474">
        <f t="shared" si="4"/>
        <v>192</v>
      </c>
      <c r="Y16" s="65">
        <f t="shared" si="5"/>
        <v>151</v>
      </c>
      <c r="Z16" s="65">
        <f t="shared" si="6"/>
        <v>243</v>
      </c>
      <c r="AA16" s="65">
        <f t="shared" si="7"/>
        <v>341</v>
      </c>
      <c r="AB16" s="847">
        <f t="shared" si="8"/>
        <v>241</v>
      </c>
      <c r="AC16" s="848">
        <f t="shared" si="9"/>
        <v>1168</v>
      </c>
      <c r="AD16" s="474">
        <v>66</v>
      </c>
      <c r="AE16" s="65">
        <v>47</v>
      </c>
      <c r="AF16" s="65">
        <v>54</v>
      </c>
      <c r="AG16" s="65">
        <v>72</v>
      </c>
      <c r="AH16" s="847">
        <v>61</v>
      </c>
      <c r="AI16" s="856">
        <f t="shared" si="10"/>
        <v>300</v>
      </c>
      <c r="AJ16" s="871">
        <f t="shared" si="11"/>
        <v>0.25684931506849318</v>
      </c>
      <c r="AK16" s="1099"/>
      <c r="AL16" s="1099"/>
      <c r="AM16" s="1099"/>
      <c r="AN16" s="1097"/>
      <c r="AO16" s="1097"/>
      <c r="AP16" s="1097"/>
      <c r="AQ16" s="1097"/>
      <c r="AR16" s="1097"/>
      <c r="AS16" s="1097"/>
      <c r="AT16" s="1097"/>
      <c r="AU16"/>
      <c r="AV16" s="1097"/>
      <c r="AW16" s="1097"/>
      <c r="AX16" s="1097"/>
    </row>
    <row r="17" spans="1:50" ht="12.95" customHeight="1" x14ac:dyDescent="0.2">
      <c r="A17" s="58">
        <v>8</v>
      </c>
      <c r="B17" s="23" t="s">
        <v>19</v>
      </c>
      <c r="C17" s="474">
        <v>226</v>
      </c>
      <c r="D17" s="65">
        <v>101</v>
      </c>
      <c r="E17" s="65">
        <v>143</v>
      </c>
      <c r="F17" s="65">
        <v>141</v>
      </c>
      <c r="G17" s="66">
        <v>91</v>
      </c>
      <c r="H17" s="848">
        <f t="shared" si="1"/>
        <v>702</v>
      </c>
      <c r="I17" s="474">
        <v>67</v>
      </c>
      <c r="J17" s="65">
        <v>29</v>
      </c>
      <c r="K17" s="65">
        <v>20</v>
      </c>
      <c r="L17" s="65">
        <v>41</v>
      </c>
      <c r="M17" s="847">
        <v>25</v>
      </c>
      <c r="N17" s="848">
        <f t="shared" si="2"/>
        <v>182</v>
      </c>
      <c r="O17" s="474">
        <v>93</v>
      </c>
      <c r="P17" s="65">
        <v>52</v>
      </c>
      <c r="Q17" s="65">
        <v>80</v>
      </c>
      <c r="R17" s="65">
        <v>93</v>
      </c>
      <c r="S17" s="847">
        <v>89</v>
      </c>
      <c r="T17" s="848">
        <f t="shared" si="3"/>
        <v>407</v>
      </c>
      <c r="V17" s="22">
        <v>8</v>
      </c>
      <c r="W17" s="23" t="s">
        <v>19</v>
      </c>
      <c r="X17" s="474">
        <f t="shared" si="4"/>
        <v>386</v>
      </c>
      <c r="Y17" s="65">
        <f t="shared" si="5"/>
        <v>182</v>
      </c>
      <c r="Z17" s="65">
        <f t="shared" si="6"/>
        <v>243</v>
      </c>
      <c r="AA17" s="65">
        <f t="shared" si="7"/>
        <v>275</v>
      </c>
      <c r="AB17" s="847">
        <f t="shared" si="8"/>
        <v>205</v>
      </c>
      <c r="AC17" s="848">
        <f t="shared" si="9"/>
        <v>1291</v>
      </c>
      <c r="AD17" s="474">
        <v>39</v>
      </c>
      <c r="AE17" s="65">
        <v>33</v>
      </c>
      <c r="AF17" s="65">
        <v>15</v>
      </c>
      <c r="AG17" s="65">
        <v>22</v>
      </c>
      <c r="AH17" s="847">
        <v>33</v>
      </c>
      <c r="AI17" s="856">
        <f t="shared" si="10"/>
        <v>142</v>
      </c>
      <c r="AJ17" s="871">
        <f t="shared" si="11"/>
        <v>0.10999225406661503</v>
      </c>
      <c r="AK17" s="1099"/>
      <c r="AL17" s="1099"/>
      <c r="AM17" s="1099"/>
      <c r="AN17" s="1097"/>
      <c r="AO17" s="1097"/>
      <c r="AP17" s="1097"/>
      <c r="AQ17" s="1097"/>
      <c r="AR17" s="1097"/>
      <c r="AS17" s="1097"/>
      <c r="AT17" s="1097"/>
      <c r="AU17"/>
      <c r="AV17" s="1097"/>
      <c r="AW17" s="1097"/>
      <c r="AX17" s="1097"/>
    </row>
    <row r="18" spans="1:50" ht="12.95" customHeight="1" x14ac:dyDescent="0.2">
      <c r="A18" s="58">
        <v>9</v>
      </c>
      <c r="B18" s="23" t="s">
        <v>20</v>
      </c>
      <c r="C18" s="474">
        <v>35</v>
      </c>
      <c r="D18" s="65">
        <v>44</v>
      </c>
      <c r="E18" s="65">
        <v>82</v>
      </c>
      <c r="F18" s="65">
        <v>79</v>
      </c>
      <c r="G18" s="66">
        <v>36</v>
      </c>
      <c r="H18" s="848">
        <f t="shared" si="1"/>
        <v>276</v>
      </c>
      <c r="I18" s="474">
        <v>144</v>
      </c>
      <c r="J18" s="65">
        <v>65</v>
      </c>
      <c r="K18" s="65">
        <v>39</v>
      </c>
      <c r="L18" s="65">
        <v>43</v>
      </c>
      <c r="M18" s="847">
        <v>29</v>
      </c>
      <c r="N18" s="848">
        <f t="shared" si="2"/>
        <v>320</v>
      </c>
      <c r="O18" s="474">
        <v>65</v>
      </c>
      <c r="P18" s="65">
        <v>51</v>
      </c>
      <c r="Q18" s="65">
        <v>65</v>
      </c>
      <c r="R18" s="65">
        <v>72</v>
      </c>
      <c r="S18" s="847">
        <v>63</v>
      </c>
      <c r="T18" s="848">
        <f t="shared" si="3"/>
        <v>316</v>
      </c>
      <c r="V18" s="22">
        <v>9</v>
      </c>
      <c r="W18" s="23" t="s">
        <v>20</v>
      </c>
      <c r="X18" s="474">
        <f t="shared" si="4"/>
        <v>244</v>
      </c>
      <c r="Y18" s="65">
        <f t="shared" si="5"/>
        <v>160</v>
      </c>
      <c r="Z18" s="65">
        <f t="shared" si="6"/>
        <v>186</v>
      </c>
      <c r="AA18" s="65">
        <f t="shared" si="7"/>
        <v>194</v>
      </c>
      <c r="AB18" s="847">
        <f t="shared" si="8"/>
        <v>128</v>
      </c>
      <c r="AC18" s="848">
        <f t="shared" si="9"/>
        <v>912</v>
      </c>
      <c r="AD18" s="474">
        <v>50</v>
      </c>
      <c r="AE18" s="65">
        <v>32</v>
      </c>
      <c r="AF18" s="65">
        <v>45</v>
      </c>
      <c r="AG18" s="65">
        <v>54</v>
      </c>
      <c r="AH18" s="847">
        <v>44</v>
      </c>
      <c r="AI18" s="856">
        <f t="shared" si="10"/>
        <v>225</v>
      </c>
      <c r="AJ18" s="871">
        <f t="shared" si="11"/>
        <v>0.24671052631578946</v>
      </c>
      <c r="AK18" s="1099"/>
      <c r="AL18" s="1099"/>
      <c r="AM18" s="1099"/>
      <c r="AN18" s="1097"/>
      <c r="AO18" s="1097"/>
      <c r="AP18" s="1097"/>
      <c r="AQ18" s="1097"/>
      <c r="AR18" s="1097"/>
      <c r="AS18" s="1097"/>
      <c r="AT18" s="1097"/>
      <c r="AU18"/>
      <c r="AV18" s="1097"/>
      <c r="AW18" s="1097"/>
      <c r="AX18" s="1097"/>
    </row>
    <row r="19" spans="1:50" ht="12.95" customHeight="1" x14ac:dyDescent="0.2">
      <c r="A19" s="58">
        <v>10</v>
      </c>
      <c r="B19" s="23" t="s">
        <v>21</v>
      </c>
      <c r="C19" s="474">
        <v>103</v>
      </c>
      <c r="D19" s="65">
        <v>86</v>
      </c>
      <c r="E19" s="65">
        <v>75</v>
      </c>
      <c r="F19" s="65">
        <v>69</v>
      </c>
      <c r="G19" s="66">
        <v>26</v>
      </c>
      <c r="H19" s="848">
        <f t="shared" si="1"/>
        <v>359</v>
      </c>
      <c r="I19" s="474">
        <v>52</v>
      </c>
      <c r="J19" s="65">
        <v>42</v>
      </c>
      <c r="K19" s="65">
        <v>60</v>
      </c>
      <c r="L19" s="65">
        <v>58</v>
      </c>
      <c r="M19" s="847">
        <v>14</v>
      </c>
      <c r="N19" s="848">
        <f t="shared" si="2"/>
        <v>226</v>
      </c>
      <c r="O19" s="474">
        <v>47</v>
      </c>
      <c r="P19" s="65">
        <v>64</v>
      </c>
      <c r="Q19" s="65">
        <v>92</v>
      </c>
      <c r="R19" s="65">
        <v>78</v>
      </c>
      <c r="S19" s="847">
        <v>48</v>
      </c>
      <c r="T19" s="848">
        <f t="shared" si="3"/>
        <v>329</v>
      </c>
      <c r="U19" s="2" t="s">
        <v>13</v>
      </c>
      <c r="V19" s="22">
        <v>10</v>
      </c>
      <c r="W19" s="23" t="s">
        <v>21</v>
      </c>
      <c r="X19" s="474">
        <f t="shared" si="4"/>
        <v>202</v>
      </c>
      <c r="Y19" s="65">
        <f t="shared" si="5"/>
        <v>192</v>
      </c>
      <c r="Z19" s="65">
        <f t="shared" si="6"/>
        <v>227</v>
      </c>
      <c r="AA19" s="65">
        <f t="shared" si="7"/>
        <v>205</v>
      </c>
      <c r="AB19" s="847">
        <f t="shared" si="8"/>
        <v>88</v>
      </c>
      <c r="AC19" s="848">
        <f t="shared" si="9"/>
        <v>914</v>
      </c>
      <c r="AD19" s="474">
        <v>65</v>
      </c>
      <c r="AE19" s="65">
        <v>50</v>
      </c>
      <c r="AF19" s="65">
        <v>56</v>
      </c>
      <c r="AG19" s="65">
        <v>34</v>
      </c>
      <c r="AH19" s="847">
        <v>21</v>
      </c>
      <c r="AI19" s="856">
        <f t="shared" si="10"/>
        <v>226</v>
      </c>
      <c r="AJ19" s="871">
        <f t="shared" si="11"/>
        <v>0.24726477024070023</v>
      </c>
      <c r="AK19" s="1099"/>
      <c r="AL19" s="1099"/>
      <c r="AM19" s="1099"/>
      <c r="AN19" s="1097"/>
      <c r="AO19" s="1097"/>
      <c r="AP19" s="1097"/>
      <c r="AQ19" s="1097"/>
      <c r="AR19" s="1097"/>
      <c r="AS19" s="1097"/>
      <c r="AT19" s="1097"/>
      <c r="AU19"/>
      <c r="AV19" s="1097"/>
      <c r="AW19" s="1097"/>
      <c r="AX19" s="1097"/>
    </row>
    <row r="20" spans="1:50" ht="12.95" customHeight="1" x14ac:dyDescent="0.2">
      <c r="A20" s="58">
        <v>11</v>
      </c>
      <c r="B20" s="23" t="s">
        <v>22</v>
      </c>
      <c r="C20" s="474">
        <v>99</v>
      </c>
      <c r="D20" s="65">
        <v>93</v>
      </c>
      <c r="E20" s="65">
        <v>113</v>
      </c>
      <c r="F20" s="65">
        <v>80</v>
      </c>
      <c r="G20" s="66">
        <v>27</v>
      </c>
      <c r="H20" s="848">
        <f t="shared" si="1"/>
        <v>412</v>
      </c>
      <c r="I20" s="474">
        <v>45</v>
      </c>
      <c r="J20" s="65">
        <v>29</v>
      </c>
      <c r="K20" s="65">
        <v>49</v>
      </c>
      <c r="L20" s="65">
        <v>58</v>
      </c>
      <c r="M20" s="847">
        <v>23</v>
      </c>
      <c r="N20" s="848">
        <f t="shared" si="2"/>
        <v>204</v>
      </c>
      <c r="O20" s="474">
        <v>42</v>
      </c>
      <c r="P20" s="65">
        <v>48</v>
      </c>
      <c r="Q20" s="65">
        <v>62</v>
      </c>
      <c r="R20" s="65">
        <v>66</v>
      </c>
      <c r="S20" s="847">
        <v>37</v>
      </c>
      <c r="T20" s="848">
        <f t="shared" si="3"/>
        <v>255</v>
      </c>
      <c r="V20" s="22">
        <v>11</v>
      </c>
      <c r="W20" s="23" t="s">
        <v>22</v>
      </c>
      <c r="X20" s="474">
        <f t="shared" si="4"/>
        <v>186</v>
      </c>
      <c r="Y20" s="65">
        <f t="shared" si="5"/>
        <v>170</v>
      </c>
      <c r="Z20" s="65">
        <f t="shared" si="6"/>
        <v>224</v>
      </c>
      <c r="AA20" s="65">
        <f t="shared" si="7"/>
        <v>204</v>
      </c>
      <c r="AB20" s="847">
        <f t="shared" si="8"/>
        <v>87</v>
      </c>
      <c r="AC20" s="848">
        <f t="shared" si="9"/>
        <v>871</v>
      </c>
      <c r="AD20" s="474">
        <v>61</v>
      </c>
      <c r="AE20" s="65">
        <v>34</v>
      </c>
      <c r="AF20" s="65">
        <v>30</v>
      </c>
      <c r="AG20" s="65">
        <v>46</v>
      </c>
      <c r="AH20" s="847">
        <v>21</v>
      </c>
      <c r="AI20" s="856">
        <f t="shared" si="10"/>
        <v>192</v>
      </c>
      <c r="AJ20" s="871">
        <f t="shared" si="11"/>
        <v>0.22043628013777267</v>
      </c>
      <c r="AK20" s="1099"/>
      <c r="AL20" s="1099"/>
      <c r="AM20" s="1099"/>
      <c r="AN20" s="1097"/>
      <c r="AO20" s="1097" t="s">
        <v>13</v>
      </c>
      <c r="AP20" s="1097"/>
      <c r="AQ20" s="1097"/>
      <c r="AR20" s="1097"/>
      <c r="AS20" s="1097"/>
      <c r="AT20" s="1097"/>
      <c r="AU20"/>
      <c r="AV20" s="1097"/>
      <c r="AW20" s="1097"/>
      <c r="AX20" s="1097"/>
    </row>
    <row r="21" spans="1:50" ht="12.95" customHeight="1" x14ac:dyDescent="0.2">
      <c r="A21" s="58">
        <v>12</v>
      </c>
      <c r="B21" s="23" t="s">
        <v>23</v>
      </c>
      <c r="C21" s="474">
        <v>201</v>
      </c>
      <c r="D21" s="65">
        <v>156</v>
      </c>
      <c r="E21" s="65">
        <v>154</v>
      </c>
      <c r="F21" s="65">
        <v>97</v>
      </c>
      <c r="G21" s="66">
        <v>33</v>
      </c>
      <c r="H21" s="848">
        <f t="shared" si="1"/>
        <v>641</v>
      </c>
      <c r="I21" s="474">
        <v>69</v>
      </c>
      <c r="J21" s="65">
        <v>49</v>
      </c>
      <c r="K21" s="65">
        <v>91</v>
      </c>
      <c r="L21" s="65">
        <v>102</v>
      </c>
      <c r="M21" s="847">
        <v>46</v>
      </c>
      <c r="N21" s="848">
        <f t="shared" si="2"/>
        <v>357</v>
      </c>
      <c r="O21" s="474">
        <v>65</v>
      </c>
      <c r="P21" s="65">
        <v>85</v>
      </c>
      <c r="Q21" s="65">
        <v>105</v>
      </c>
      <c r="R21" s="65">
        <v>101</v>
      </c>
      <c r="S21" s="847">
        <v>74</v>
      </c>
      <c r="T21" s="848">
        <f t="shared" si="3"/>
        <v>430</v>
      </c>
      <c r="U21" s="2" t="s">
        <v>13</v>
      </c>
      <c r="V21" s="22">
        <v>12</v>
      </c>
      <c r="W21" s="23" t="s">
        <v>23</v>
      </c>
      <c r="X21" s="474">
        <f t="shared" si="4"/>
        <v>335</v>
      </c>
      <c r="Y21" s="65">
        <f t="shared" si="5"/>
        <v>290</v>
      </c>
      <c r="Z21" s="65">
        <f t="shared" si="6"/>
        <v>350</v>
      </c>
      <c r="AA21" s="65">
        <f t="shared" si="7"/>
        <v>300</v>
      </c>
      <c r="AB21" s="847">
        <f t="shared" si="8"/>
        <v>153</v>
      </c>
      <c r="AC21" s="848">
        <f t="shared" si="9"/>
        <v>1428</v>
      </c>
      <c r="AD21" s="474">
        <v>84</v>
      </c>
      <c r="AE21" s="65">
        <v>60</v>
      </c>
      <c r="AF21" s="65">
        <v>68</v>
      </c>
      <c r="AG21" s="65">
        <v>71</v>
      </c>
      <c r="AH21" s="847">
        <v>54</v>
      </c>
      <c r="AI21" s="856">
        <f t="shared" si="10"/>
        <v>337</v>
      </c>
      <c r="AJ21" s="871">
        <f t="shared" si="11"/>
        <v>0.23599439775910364</v>
      </c>
      <c r="AK21" s="1099"/>
      <c r="AL21" s="1099"/>
      <c r="AM21" s="1099"/>
      <c r="AN21" s="1097"/>
      <c r="AO21" s="1097"/>
      <c r="AP21" s="1097"/>
      <c r="AQ21" s="1097"/>
      <c r="AR21" s="1097"/>
      <c r="AS21" s="1097"/>
      <c r="AT21" s="1097"/>
      <c r="AU21"/>
      <c r="AV21" s="1097"/>
      <c r="AW21" s="1097"/>
      <c r="AX21" s="1097"/>
    </row>
    <row r="22" spans="1:50" ht="12.95" customHeight="1" x14ac:dyDescent="0.2">
      <c r="A22" s="58">
        <v>13</v>
      </c>
      <c r="B22" s="23" t="s">
        <v>24</v>
      </c>
      <c r="C22" s="474">
        <v>96</v>
      </c>
      <c r="D22" s="65">
        <v>96</v>
      </c>
      <c r="E22" s="65">
        <v>86</v>
      </c>
      <c r="F22" s="65">
        <v>150</v>
      </c>
      <c r="G22" s="66">
        <v>72</v>
      </c>
      <c r="H22" s="848">
        <f t="shared" si="1"/>
        <v>500</v>
      </c>
      <c r="I22" s="474">
        <v>75</v>
      </c>
      <c r="J22" s="65">
        <v>47</v>
      </c>
      <c r="K22" s="65">
        <v>73</v>
      </c>
      <c r="L22" s="65">
        <v>105</v>
      </c>
      <c r="M22" s="847">
        <v>67</v>
      </c>
      <c r="N22" s="848">
        <f t="shared" si="2"/>
        <v>367</v>
      </c>
      <c r="O22" s="474">
        <v>96</v>
      </c>
      <c r="P22" s="65">
        <v>98</v>
      </c>
      <c r="Q22" s="65">
        <v>85</v>
      </c>
      <c r="R22" s="65">
        <v>146</v>
      </c>
      <c r="S22" s="847">
        <v>159</v>
      </c>
      <c r="T22" s="848">
        <f t="shared" si="3"/>
        <v>584</v>
      </c>
      <c r="V22" s="22">
        <v>13</v>
      </c>
      <c r="W22" s="23" t="s">
        <v>24</v>
      </c>
      <c r="X22" s="474">
        <f t="shared" si="4"/>
        <v>267</v>
      </c>
      <c r="Y22" s="65">
        <f t="shared" si="5"/>
        <v>241</v>
      </c>
      <c r="Z22" s="65">
        <f t="shared" si="6"/>
        <v>244</v>
      </c>
      <c r="AA22" s="65">
        <f t="shared" si="7"/>
        <v>401</v>
      </c>
      <c r="AB22" s="847">
        <f t="shared" si="8"/>
        <v>298</v>
      </c>
      <c r="AC22" s="848">
        <f t="shared" si="9"/>
        <v>1451</v>
      </c>
      <c r="AD22" s="474">
        <v>81</v>
      </c>
      <c r="AE22" s="65">
        <v>40</v>
      </c>
      <c r="AF22" s="65">
        <v>48</v>
      </c>
      <c r="AG22" s="65">
        <v>77</v>
      </c>
      <c r="AH22" s="847">
        <v>64</v>
      </c>
      <c r="AI22" s="856">
        <f t="shared" si="10"/>
        <v>310</v>
      </c>
      <c r="AJ22" s="871">
        <f t="shared" si="11"/>
        <v>0.21364576154376291</v>
      </c>
      <c r="AK22" s="1099"/>
      <c r="AL22" s="1099"/>
      <c r="AM22" s="1099"/>
      <c r="AN22" s="1097"/>
      <c r="AO22" s="1097"/>
      <c r="AP22" s="1097"/>
      <c r="AQ22" s="1097"/>
      <c r="AR22" s="1097"/>
      <c r="AS22" s="1097"/>
      <c r="AT22" s="1097"/>
      <c r="AU22"/>
      <c r="AV22" s="1097"/>
      <c r="AW22" s="1097"/>
      <c r="AX22" s="1097"/>
    </row>
    <row r="23" spans="1:50" ht="12.95" customHeight="1" x14ac:dyDescent="0.2">
      <c r="A23" s="58">
        <v>14</v>
      </c>
      <c r="B23" s="23" t="s">
        <v>25</v>
      </c>
      <c r="C23" s="474">
        <v>117</v>
      </c>
      <c r="D23" s="65">
        <v>107</v>
      </c>
      <c r="E23" s="65">
        <v>149</v>
      </c>
      <c r="F23" s="65">
        <v>144</v>
      </c>
      <c r="G23" s="66">
        <v>75</v>
      </c>
      <c r="H23" s="848">
        <f t="shared" si="1"/>
        <v>592</v>
      </c>
      <c r="I23" s="474">
        <v>83</v>
      </c>
      <c r="J23" s="65">
        <v>53</v>
      </c>
      <c r="K23" s="65">
        <v>80</v>
      </c>
      <c r="L23" s="65">
        <v>80</v>
      </c>
      <c r="M23" s="847">
        <v>54</v>
      </c>
      <c r="N23" s="848">
        <f t="shared" si="2"/>
        <v>350</v>
      </c>
      <c r="O23" s="474">
        <v>46</v>
      </c>
      <c r="P23" s="65">
        <v>55</v>
      </c>
      <c r="Q23" s="65">
        <v>88</v>
      </c>
      <c r="R23" s="65">
        <v>135</v>
      </c>
      <c r="S23" s="847">
        <v>143</v>
      </c>
      <c r="T23" s="848">
        <f t="shared" si="3"/>
        <v>467</v>
      </c>
      <c r="V23" s="22">
        <v>14</v>
      </c>
      <c r="W23" s="23" t="s">
        <v>25</v>
      </c>
      <c r="X23" s="474">
        <f t="shared" si="4"/>
        <v>246</v>
      </c>
      <c r="Y23" s="65">
        <f t="shared" si="5"/>
        <v>215</v>
      </c>
      <c r="Z23" s="65">
        <f t="shared" si="6"/>
        <v>317</v>
      </c>
      <c r="AA23" s="65">
        <f t="shared" si="7"/>
        <v>359</v>
      </c>
      <c r="AB23" s="847">
        <f t="shared" si="8"/>
        <v>272</v>
      </c>
      <c r="AC23" s="848">
        <f t="shared" si="9"/>
        <v>1409</v>
      </c>
      <c r="AD23" s="474">
        <v>32</v>
      </c>
      <c r="AE23" s="65">
        <v>55</v>
      </c>
      <c r="AF23" s="65">
        <v>91</v>
      </c>
      <c r="AG23" s="65">
        <v>128</v>
      </c>
      <c r="AH23" s="847">
        <v>104</v>
      </c>
      <c r="AI23" s="856">
        <f t="shared" si="10"/>
        <v>410</v>
      </c>
      <c r="AJ23" s="871">
        <f t="shared" si="11"/>
        <v>0.29098651525904895</v>
      </c>
      <c r="AK23" s="1099"/>
      <c r="AL23" s="1099"/>
      <c r="AM23" s="1099"/>
      <c r="AN23" s="1097"/>
      <c r="AO23" s="1097"/>
      <c r="AP23" s="1097"/>
      <c r="AQ23" s="1097"/>
      <c r="AR23" s="1097"/>
      <c r="AS23" s="1097"/>
      <c r="AT23" s="1097"/>
      <c r="AU23"/>
      <c r="AV23" s="1097"/>
      <c r="AW23" s="1097"/>
      <c r="AX23" s="1097"/>
    </row>
    <row r="24" spans="1:50" ht="14.25" customHeight="1" thickBot="1" x14ac:dyDescent="0.25">
      <c r="A24" s="64">
        <v>15</v>
      </c>
      <c r="B24" s="27" t="s">
        <v>26</v>
      </c>
      <c r="C24" s="475">
        <v>125</v>
      </c>
      <c r="D24" s="67">
        <v>120</v>
      </c>
      <c r="E24" s="67">
        <v>117</v>
      </c>
      <c r="F24" s="67">
        <v>75</v>
      </c>
      <c r="G24" s="68">
        <v>15</v>
      </c>
      <c r="H24" s="850">
        <f t="shared" si="1"/>
        <v>452</v>
      </c>
      <c r="I24" s="765">
        <v>64</v>
      </c>
      <c r="J24" s="766">
        <v>38</v>
      </c>
      <c r="K24" s="766">
        <v>33</v>
      </c>
      <c r="L24" s="766">
        <v>20</v>
      </c>
      <c r="M24" s="849">
        <v>4</v>
      </c>
      <c r="N24" s="850">
        <f t="shared" si="2"/>
        <v>159</v>
      </c>
      <c r="O24" s="765">
        <v>89</v>
      </c>
      <c r="P24" s="766">
        <v>55</v>
      </c>
      <c r="Q24" s="766">
        <v>67</v>
      </c>
      <c r="R24" s="766">
        <v>40</v>
      </c>
      <c r="S24" s="849">
        <v>29</v>
      </c>
      <c r="T24" s="850">
        <f t="shared" si="3"/>
        <v>280</v>
      </c>
      <c r="V24" s="26">
        <v>15</v>
      </c>
      <c r="W24" s="27" t="s">
        <v>26</v>
      </c>
      <c r="X24" s="765">
        <f>C24+I24+O24</f>
        <v>278</v>
      </c>
      <c r="Y24" s="766">
        <f t="shared" si="5"/>
        <v>213</v>
      </c>
      <c r="Z24" s="766">
        <f t="shared" si="6"/>
        <v>217</v>
      </c>
      <c r="AA24" s="766">
        <f t="shared" si="7"/>
        <v>135</v>
      </c>
      <c r="AB24" s="849">
        <f t="shared" si="8"/>
        <v>48</v>
      </c>
      <c r="AC24" s="850">
        <f t="shared" si="9"/>
        <v>891</v>
      </c>
      <c r="AD24" s="765">
        <v>100</v>
      </c>
      <c r="AE24" s="766">
        <v>36</v>
      </c>
      <c r="AF24" s="766">
        <v>25</v>
      </c>
      <c r="AG24" s="766">
        <v>19</v>
      </c>
      <c r="AH24" s="849">
        <v>11</v>
      </c>
      <c r="AI24" s="857">
        <f t="shared" si="10"/>
        <v>191</v>
      </c>
      <c r="AJ24" s="872">
        <f t="shared" si="11"/>
        <v>0.21436588103254769</v>
      </c>
      <c r="AK24" s="1099"/>
      <c r="AL24" s="1584"/>
      <c r="AM24" s="1584"/>
      <c r="AN24" s="1097"/>
      <c r="AO24" s="1097"/>
      <c r="AP24" s="1097"/>
      <c r="AQ24" s="1097"/>
      <c r="AR24" s="1097"/>
      <c r="AS24" s="1097"/>
      <c r="AT24" s="1097"/>
      <c r="AU24"/>
      <c r="AV24" s="1097"/>
      <c r="AW24" s="1097"/>
      <c r="AX24" s="1097"/>
    </row>
    <row r="25" spans="1:50" s="29" customFormat="1" ht="14.25" customHeight="1" x14ac:dyDescent="0.2">
      <c r="A25" s="306" t="s">
        <v>59</v>
      </c>
      <c r="B25" s="759" t="s">
        <v>509</v>
      </c>
      <c r="C25" s="961">
        <f>SUM(C10:C24)</f>
        <v>1927</v>
      </c>
      <c r="D25" s="962">
        <f t="shared" ref="D25" si="12">SUM(D10:D24)</f>
        <v>1486</v>
      </c>
      <c r="E25" s="962">
        <f t="shared" ref="E25" si="13">SUM(E10:E24)</f>
        <v>1702</v>
      </c>
      <c r="F25" s="962">
        <f t="shared" ref="F25" si="14">SUM(F10:F24)</f>
        <v>1593</v>
      </c>
      <c r="G25" s="963">
        <f t="shared" ref="G25" si="15">SUM(G10:G24)</f>
        <v>704</v>
      </c>
      <c r="H25" s="851">
        <f t="shared" ref="H25" si="16">SUM(H10:H24)</f>
        <v>7412</v>
      </c>
      <c r="I25" s="762">
        <f>SUM(I10:I24)</f>
        <v>1069</v>
      </c>
      <c r="J25" s="84">
        <f t="shared" ref="J25:N25" si="17">SUM(J10:J24)</f>
        <v>639</v>
      </c>
      <c r="K25" s="84">
        <f t="shared" si="17"/>
        <v>814</v>
      </c>
      <c r="L25" s="84">
        <f t="shared" si="17"/>
        <v>808</v>
      </c>
      <c r="M25" s="85">
        <f t="shared" si="17"/>
        <v>399</v>
      </c>
      <c r="N25" s="851">
        <f t="shared" si="17"/>
        <v>3729</v>
      </c>
      <c r="O25" s="762">
        <f>SUM(O10:O24)</f>
        <v>861</v>
      </c>
      <c r="P25" s="84">
        <f t="shared" ref="P25" si="18">SUM(P10:P24)</f>
        <v>931</v>
      </c>
      <c r="Q25" s="84">
        <f t="shared" ref="Q25" si="19">SUM(Q10:Q24)</f>
        <v>1252</v>
      </c>
      <c r="R25" s="84">
        <f t="shared" ref="R25" si="20">SUM(R10:R24)</f>
        <v>1228</v>
      </c>
      <c r="S25" s="85">
        <f t="shared" ref="S25" si="21">SUM(S10:S24)</f>
        <v>991</v>
      </c>
      <c r="T25" s="851">
        <f t="shared" ref="T25" si="22">SUM(T10:T24)</f>
        <v>5263</v>
      </c>
      <c r="U25" s="881"/>
      <c r="V25" s="306" t="s">
        <v>59</v>
      </c>
      <c r="W25" s="759" t="s">
        <v>509</v>
      </c>
      <c r="X25" s="762">
        <f>SUM(X10:X24)</f>
        <v>3857</v>
      </c>
      <c r="Y25" s="84">
        <f t="shared" ref="Y25" si="23">SUM(Y10:Y24)</f>
        <v>3056</v>
      </c>
      <c r="Z25" s="84">
        <f t="shared" ref="Z25" si="24">SUM(Z10:Z24)</f>
        <v>3768</v>
      </c>
      <c r="AA25" s="84">
        <f t="shared" ref="AA25" si="25">SUM(AA10:AA24)</f>
        <v>3629</v>
      </c>
      <c r="AB25" s="85">
        <f t="shared" ref="AB25" si="26">SUM(AB10:AB24)</f>
        <v>2094</v>
      </c>
      <c r="AC25" s="851">
        <f t="shared" ref="AC25" si="27">SUM(AC10:AC24)</f>
        <v>16404</v>
      </c>
      <c r="AD25" s="845">
        <f>SUM(AD10:AD24)</f>
        <v>872</v>
      </c>
      <c r="AE25" s="767">
        <f t="shared" ref="AE25" si="28">SUM(AE10:AE24)</f>
        <v>612</v>
      </c>
      <c r="AF25" s="767">
        <f t="shared" ref="AF25" si="29">SUM(AF10:AF24)</f>
        <v>687</v>
      </c>
      <c r="AG25" s="767">
        <f t="shared" ref="AG25" si="30">SUM(AG10:AG24)</f>
        <v>744</v>
      </c>
      <c r="AH25" s="456">
        <f t="shared" ref="AH25" si="31">SUM(AH10:AH24)</f>
        <v>561</v>
      </c>
      <c r="AI25" s="858">
        <f t="shared" ref="AI25" si="32">SUM(AI10:AI24)</f>
        <v>3476</v>
      </c>
      <c r="AJ25" s="873">
        <f>AI25/AC25</f>
        <v>0.21189953669836625</v>
      </c>
      <c r="AK25" s="1099"/>
      <c r="AL25" s="1584"/>
      <c r="AM25" s="1099"/>
      <c r="AN25" s="1097"/>
      <c r="AO25" s="1097"/>
      <c r="AP25" s="1097"/>
      <c r="AQ25" s="1097"/>
      <c r="AR25" s="1097"/>
      <c r="AS25" s="1097"/>
      <c r="AT25" s="1097"/>
      <c r="AU25"/>
      <c r="AV25" s="1097"/>
    </row>
    <row r="26" spans="1:50" s="29" customFormat="1" ht="14.25" customHeight="1" x14ac:dyDescent="0.2">
      <c r="A26" s="312" t="s">
        <v>59</v>
      </c>
      <c r="B26" s="787" t="s">
        <v>102</v>
      </c>
      <c r="C26" s="451">
        <v>2018</v>
      </c>
      <c r="D26" s="311">
        <v>1533</v>
      </c>
      <c r="E26" s="311">
        <v>1776</v>
      </c>
      <c r="F26" s="311">
        <v>1551</v>
      </c>
      <c r="G26" s="310">
        <v>655</v>
      </c>
      <c r="H26" s="852">
        <v>7533</v>
      </c>
      <c r="I26" s="451">
        <v>999</v>
      </c>
      <c r="J26" s="311">
        <v>608</v>
      </c>
      <c r="K26" s="311">
        <v>773</v>
      </c>
      <c r="L26" s="311">
        <v>877</v>
      </c>
      <c r="M26" s="310">
        <v>420</v>
      </c>
      <c r="N26" s="852">
        <v>3677</v>
      </c>
      <c r="O26" s="451">
        <v>893</v>
      </c>
      <c r="P26" s="311">
        <v>926</v>
      </c>
      <c r="Q26" s="311">
        <v>1284</v>
      </c>
      <c r="R26" s="311">
        <v>1277</v>
      </c>
      <c r="S26" s="310">
        <v>1034</v>
      </c>
      <c r="T26" s="852">
        <v>5414</v>
      </c>
      <c r="U26" s="671"/>
      <c r="V26" s="312" t="s">
        <v>59</v>
      </c>
      <c r="W26" s="787" t="s">
        <v>102</v>
      </c>
      <c r="X26" s="451">
        <v>3910</v>
      </c>
      <c r="Y26" s="311">
        <v>3067</v>
      </c>
      <c r="Z26" s="311">
        <v>3833</v>
      </c>
      <c r="AA26" s="311">
        <v>3705</v>
      </c>
      <c r="AB26" s="310">
        <v>2109</v>
      </c>
      <c r="AC26" s="852">
        <v>16624</v>
      </c>
      <c r="AD26" s="917">
        <v>836</v>
      </c>
      <c r="AE26" s="918">
        <v>562</v>
      </c>
      <c r="AF26" s="918">
        <v>665</v>
      </c>
      <c r="AG26" s="918">
        <v>777</v>
      </c>
      <c r="AH26" s="454">
        <v>590</v>
      </c>
      <c r="AI26" s="919">
        <v>3430</v>
      </c>
      <c r="AJ26" s="788">
        <v>0.20632820019249279</v>
      </c>
      <c r="AK26" s="1335"/>
      <c r="AL26" s="1584"/>
      <c r="AM26" s="1335"/>
      <c r="AN26" s="1097"/>
      <c r="AO26" s="1097"/>
      <c r="AP26" s="1097"/>
      <c r="AQ26" s="1097"/>
      <c r="AR26" s="1097"/>
      <c r="AS26" s="1097"/>
      <c r="AT26" s="1097"/>
      <c r="AU26"/>
      <c r="AV26" s="1097"/>
    </row>
    <row r="27" spans="1:50" ht="14.25" customHeight="1" x14ac:dyDescent="0.2">
      <c r="A27" s="312" t="s">
        <v>59</v>
      </c>
      <c r="B27" s="787" t="s">
        <v>103</v>
      </c>
      <c r="C27" s="451">
        <v>1864</v>
      </c>
      <c r="D27" s="311">
        <v>1492</v>
      </c>
      <c r="E27" s="311">
        <v>1659</v>
      </c>
      <c r="F27" s="311">
        <v>1489</v>
      </c>
      <c r="G27" s="310">
        <v>641</v>
      </c>
      <c r="H27" s="852">
        <v>7145</v>
      </c>
      <c r="I27" s="451">
        <v>968</v>
      </c>
      <c r="J27" s="311">
        <v>622</v>
      </c>
      <c r="K27" s="311">
        <v>803</v>
      </c>
      <c r="L27" s="311">
        <v>959</v>
      </c>
      <c r="M27" s="310">
        <v>432</v>
      </c>
      <c r="N27" s="852">
        <v>3784</v>
      </c>
      <c r="O27" s="451">
        <v>867</v>
      </c>
      <c r="P27" s="311">
        <v>913</v>
      </c>
      <c r="Q27" s="311">
        <v>1227</v>
      </c>
      <c r="R27" s="311">
        <v>1347</v>
      </c>
      <c r="S27" s="310">
        <v>1031</v>
      </c>
      <c r="T27" s="852">
        <v>5385</v>
      </c>
      <c r="U27" s="671"/>
      <c r="V27" s="312" t="s">
        <v>59</v>
      </c>
      <c r="W27" s="787" t="s">
        <v>103</v>
      </c>
      <c r="X27" s="451">
        <v>3699</v>
      </c>
      <c r="Y27" s="311">
        <v>3027</v>
      </c>
      <c r="Z27" s="311">
        <v>3689</v>
      </c>
      <c r="AA27" s="311">
        <v>3795</v>
      </c>
      <c r="AB27" s="310">
        <v>2104</v>
      </c>
      <c r="AC27" s="852">
        <v>16314</v>
      </c>
      <c r="AD27" s="917">
        <v>711</v>
      </c>
      <c r="AE27" s="918">
        <v>512</v>
      </c>
      <c r="AF27" s="918">
        <v>581</v>
      </c>
      <c r="AG27" s="918">
        <v>860</v>
      </c>
      <c r="AH27" s="454">
        <v>539</v>
      </c>
      <c r="AI27" s="919">
        <v>3203</v>
      </c>
      <c r="AJ27" s="788">
        <v>0.19633443668015202</v>
      </c>
      <c r="AK27" s="1099"/>
      <c r="AL27" s="1584"/>
      <c r="AM27" s="1099"/>
      <c r="AN27"/>
      <c r="AO27"/>
      <c r="AP27"/>
      <c r="AQ27"/>
      <c r="AR27"/>
      <c r="AS27"/>
      <c r="AT27"/>
      <c r="AU27"/>
      <c r="AV27" s="1097"/>
    </row>
    <row r="28" spans="1:50" ht="14.25" customHeight="1" x14ac:dyDescent="0.2">
      <c r="A28" s="312" t="s">
        <v>59</v>
      </c>
      <c r="B28" s="787" t="s">
        <v>104</v>
      </c>
      <c r="C28" s="451">
        <v>1943</v>
      </c>
      <c r="D28" s="311">
        <v>1503</v>
      </c>
      <c r="E28" s="311">
        <v>1642</v>
      </c>
      <c r="F28" s="311">
        <v>1508</v>
      </c>
      <c r="G28" s="310">
        <v>606</v>
      </c>
      <c r="H28" s="852">
        <v>7202</v>
      </c>
      <c r="I28" s="451">
        <v>990</v>
      </c>
      <c r="J28" s="311">
        <v>637</v>
      </c>
      <c r="K28" s="311">
        <v>846</v>
      </c>
      <c r="L28" s="311">
        <v>1026</v>
      </c>
      <c r="M28" s="310">
        <v>455</v>
      </c>
      <c r="N28" s="852">
        <v>3954</v>
      </c>
      <c r="O28" s="451">
        <v>808</v>
      </c>
      <c r="P28" s="311">
        <v>961</v>
      </c>
      <c r="Q28" s="311">
        <v>1200</v>
      </c>
      <c r="R28" s="311">
        <v>1484</v>
      </c>
      <c r="S28" s="310">
        <v>1021</v>
      </c>
      <c r="T28" s="852">
        <v>5474</v>
      </c>
      <c r="U28" s="671"/>
      <c r="V28" s="312" t="s">
        <v>59</v>
      </c>
      <c r="W28" s="787" t="s">
        <v>104</v>
      </c>
      <c r="X28" s="451">
        <v>3741</v>
      </c>
      <c r="Y28" s="311">
        <v>3101</v>
      </c>
      <c r="Z28" s="311">
        <v>3688</v>
      </c>
      <c r="AA28" s="311">
        <v>4018</v>
      </c>
      <c r="AB28" s="310">
        <v>2082</v>
      </c>
      <c r="AC28" s="852">
        <v>16630</v>
      </c>
      <c r="AD28" s="917">
        <v>711</v>
      </c>
      <c r="AE28" s="918">
        <v>512</v>
      </c>
      <c r="AF28" s="918">
        <v>581</v>
      </c>
      <c r="AG28" s="918">
        <v>860</v>
      </c>
      <c r="AH28" s="454">
        <v>539</v>
      </c>
      <c r="AI28" s="919">
        <v>3203</v>
      </c>
      <c r="AJ28" s="788">
        <v>0.19260372820204449</v>
      </c>
      <c r="AL28" s="1099"/>
      <c r="AM28" s="1099"/>
      <c r="AN28" s="1097"/>
      <c r="AO28" s="1097"/>
      <c r="AP28" s="1097"/>
      <c r="AQ28" s="1097"/>
      <c r="AR28" s="1097"/>
      <c r="AS28" s="1097"/>
      <c r="AT28" s="1097"/>
      <c r="AU28"/>
    </row>
    <row r="29" spans="1:50" ht="14.25" customHeight="1" x14ac:dyDescent="0.2">
      <c r="A29" s="312"/>
      <c r="B29" s="787" t="s">
        <v>105</v>
      </c>
      <c r="C29" s="474">
        <v>1770</v>
      </c>
      <c r="D29" s="65">
        <v>1297</v>
      </c>
      <c r="E29" s="65">
        <v>1339</v>
      </c>
      <c r="F29" s="65">
        <v>1319</v>
      </c>
      <c r="G29" s="66">
        <v>523</v>
      </c>
      <c r="H29" s="852">
        <v>6248</v>
      </c>
      <c r="I29" s="474">
        <v>978</v>
      </c>
      <c r="J29" s="65">
        <v>665</v>
      </c>
      <c r="K29" s="65">
        <v>874</v>
      </c>
      <c r="L29" s="65">
        <v>1169</v>
      </c>
      <c r="M29" s="66">
        <v>512</v>
      </c>
      <c r="N29" s="852">
        <v>4198</v>
      </c>
      <c r="O29" s="474">
        <v>775</v>
      </c>
      <c r="P29" s="65">
        <v>926</v>
      </c>
      <c r="Q29" s="65">
        <v>1144</v>
      </c>
      <c r="R29" s="65">
        <v>1386</v>
      </c>
      <c r="S29" s="66">
        <v>1005</v>
      </c>
      <c r="T29" s="852">
        <v>5236</v>
      </c>
      <c r="U29" s="671"/>
      <c r="V29" s="312"/>
      <c r="W29" s="787" t="s">
        <v>105</v>
      </c>
      <c r="X29" s="474">
        <v>3523</v>
      </c>
      <c r="Y29" s="65">
        <v>2888</v>
      </c>
      <c r="Z29" s="65">
        <v>3357</v>
      </c>
      <c r="AA29" s="65">
        <v>3874</v>
      </c>
      <c r="AB29" s="66">
        <v>2040</v>
      </c>
      <c r="AC29" s="852">
        <v>15682</v>
      </c>
      <c r="AD29" s="474">
        <v>473</v>
      </c>
      <c r="AE29" s="65">
        <v>425</v>
      </c>
      <c r="AF29" s="65">
        <v>578</v>
      </c>
      <c r="AG29" s="65">
        <v>867</v>
      </c>
      <c r="AH29" s="66">
        <v>518</v>
      </c>
      <c r="AI29" s="852">
        <v>2861</v>
      </c>
      <c r="AJ29" s="788">
        <v>0.18243846448157122</v>
      </c>
      <c r="AL29" s="1099"/>
      <c r="AM29" s="1099"/>
      <c r="AN29"/>
      <c r="AO29"/>
      <c r="AP29"/>
      <c r="AQ29"/>
      <c r="AR29"/>
      <c r="AS29"/>
      <c r="AT29"/>
      <c r="AU29"/>
    </row>
    <row r="30" spans="1:50" ht="14.25" customHeight="1" x14ac:dyDescent="0.2">
      <c r="A30" s="312"/>
      <c r="B30" s="787" t="s">
        <v>106</v>
      </c>
      <c r="C30" s="474">
        <v>1735</v>
      </c>
      <c r="D30" s="65">
        <v>1297</v>
      </c>
      <c r="E30" s="65">
        <v>1322</v>
      </c>
      <c r="F30" s="65">
        <v>1234</v>
      </c>
      <c r="G30" s="66">
        <v>488</v>
      </c>
      <c r="H30" s="852">
        <v>6076</v>
      </c>
      <c r="I30" s="474">
        <v>894</v>
      </c>
      <c r="J30" s="65">
        <v>631</v>
      </c>
      <c r="K30" s="65">
        <v>933</v>
      </c>
      <c r="L30" s="65">
        <v>1230</v>
      </c>
      <c r="M30" s="66">
        <v>569</v>
      </c>
      <c r="N30" s="852">
        <v>4257</v>
      </c>
      <c r="O30" s="474">
        <v>704</v>
      </c>
      <c r="P30" s="65">
        <v>1006</v>
      </c>
      <c r="Q30" s="65">
        <v>1106</v>
      </c>
      <c r="R30" s="65">
        <v>1470</v>
      </c>
      <c r="S30" s="66">
        <v>1059</v>
      </c>
      <c r="T30" s="852">
        <v>5345</v>
      </c>
      <c r="V30" s="312"/>
      <c r="W30" s="787" t="s">
        <v>106</v>
      </c>
      <c r="X30" s="474">
        <v>3333</v>
      </c>
      <c r="Y30" s="65">
        <v>2934</v>
      </c>
      <c r="Z30" s="65">
        <v>3361</v>
      </c>
      <c r="AA30" s="65">
        <v>3934</v>
      </c>
      <c r="AB30" s="66">
        <v>2116</v>
      </c>
      <c r="AC30" s="852">
        <v>15678</v>
      </c>
      <c r="AD30" s="474">
        <v>465</v>
      </c>
      <c r="AE30" s="65">
        <v>403</v>
      </c>
      <c r="AF30" s="65">
        <v>592</v>
      </c>
      <c r="AG30" s="65">
        <v>954</v>
      </c>
      <c r="AH30" s="66">
        <v>566</v>
      </c>
      <c r="AI30" s="852">
        <v>2980</v>
      </c>
      <c r="AJ30" s="788">
        <v>0.19007526470213038</v>
      </c>
      <c r="AL30" s="1099"/>
      <c r="AM30" s="1099"/>
      <c r="AN30"/>
      <c r="AO30"/>
      <c r="AP30"/>
      <c r="AQ30"/>
      <c r="AR30"/>
      <c r="AS30"/>
      <c r="AT30"/>
      <c r="AU30"/>
    </row>
    <row r="31" spans="1:50" ht="14.25" customHeight="1" x14ac:dyDescent="0.2">
      <c r="A31" s="121"/>
      <c r="B31" s="760" t="s">
        <v>107</v>
      </c>
      <c r="C31" s="474">
        <v>1605</v>
      </c>
      <c r="D31" s="65">
        <v>1279</v>
      </c>
      <c r="E31" s="65">
        <v>1248</v>
      </c>
      <c r="F31" s="65">
        <v>1204</v>
      </c>
      <c r="G31" s="66">
        <v>461</v>
      </c>
      <c r="H31" s="853">
        <v>5797</v>
      </c>
      <c r="I31" s="474">
        <v>877</v>
      </c>
      <c r="J31" s="65">
        <v>709</v>
      </c>
      <c r="K31" s="65">
        <v>968</v>
      </c>
      <c r="L31" s="65">
        <v>1342</v>
      </c>
      <c r="M31" s="66">
        <v>619</v>
      </c>
      <c r="N31" s="853">
        <v>4515</v>
      </c>
      <c r="O31" s="474">
        <v>737</v>
      </c>
      <c r="P31" s="65">
        <v>895</v>
      </c>
      <c r="Q31" s="65">
        <v>1029</v>
      </c>
      <c r="R31" s="65">
        <v>1544</v>
      </c>
      <c r="S31" s="66">
        <v>1090</v>
      </c>
      <c r="T31" s="853">
        <v>5295</v>
      </c>
      <c r="V31" s="121"/>
      <c r="W31" s="760" t="s">
        <v>107</v>
      </c>
      <c r="X31" s="474">
        <v>3219</v>
      </c>
      <c r="Y31" s="65">
        <v>2883</v>
      </c>
      <c r="Z31" s="65">
        <v>3245</v>
      </c>
      <c r="AA31" s="65">
        <v>4090</v>
      </c>
      <c r="AB31" s="66">
        <v>2170</v>
      </c>
      <c r="AC31" s="853">
        <v>15607</v>
      </c>
      <c r="AD31" s="474">
        <v>496</v>
      </c>
      <c r="AE31" s="65">
        <v>446</v>
      </c>
      <c r="AF31" s="65">
        <v>633</v>
      </c>
      <c r="AG31" s="65">
        <v>1052</v>
      </c>
      <c r="AH31" s="66">
        <v>650</v>
      </c>
      <c r="AI31" s="853">
        <v>3277</v>
      </c>
      <c r="AJ31" s="763">
        <v>0.20941973415132925</v>
      </c>
      <c r="AL31" s="1584"/>
      <c r="AM31" s="1099"/>
      <c r="AN31" s="1097"/>
      <c r="AO31" s="1097"/>
      <c r="AP31" s="1097"/>
      <c r="AQ31" s="1097"/>
      <c r="AR31" s="1097"/>
      <c r="AS31" s="1097"/>
      <c r="AT31" s="1097"/>
      <c r="AU31"/>
    </row>
    <row r="32" spans="1:50" ht="14.25" customHeight="1" thickBot="1" x14ac:dyDescent="0.25">
      <c r="A32" s="122"/>
      <c r="B32" s="761" t="s">
        <v>108</v>
      </c>
      <c r="C32" s="475">
        <v>1529</v>
      </c>
      <c r="D32" s="67">
        <v>1213</v>
      </c>
      <c r="E32" s="67">
        <v>1172</v>
      </c>
      <c r="F32" s="67">
        <v>1168</v>
      </c>
      <c r="G32" s="68">
        <v>479</v>
      </c>
      <c r="H32" s="854">
        <v>5561</v>
      </c>
      <c r="I32" s="475">
        <v>901</v>
      </c>
      <c r="J32" s="67">
        <v>741</v>
      </c>
      <c r="K32" s="67">
        <v>1000</v>
      </c>
      <c r="L32" s="67">
        <v>1524</v>
      </c>
      <c r="M32" s="68">
        <v>649</v>
      </c>
      <c r="N32" s="854">
        <v>4815</v>
      </c>
      <c r="O32" s="475">
        <v>680</v>
      </c>
      <c r="P32" s="67">
        <v>856</v>
      </c>
      <c r="Q32" s="67">
        <v>1066</v>
      </c>
      <c r="R32" s="67">
        <v>1694</v>
      </c>
      <c r="S32" s="68">
        <v>1129</v>
      </c>
      <c r="T32" s="854">
        <v>5425</v>
      </c>
      <c r="V32" s="122"/>
      <c r="W32" s="761" t="s">
        <v>108</v>
      </c>
      <c r="X32" s="475">
        <v>3110</v>
      </c>
      <c r="Y32" s="67">
        <v>2810</v>
      </c>
      <c r="Z32" s="67">
        <v>3238</v>
      </c>
      <c r="AA32" s="67">
        <v>4386</v>
      </c>
      <c r="AB32" s="68">
        <v>2257</v>
      </c>
      <c r="AC32" s="854">
        <v>15801</v>
      </c>
      <c r="AD32" s="475">
        <v>446</v>
      </c>
      <c r="AE32" s="67">
        <v>457</v>
      </c>
      <c r="AF32" s="67">
        <v>669</v>
      </c>
      <c r="AG32" s="67">
        <v>1154</v>
      </c>
      <c r="AH32" s="68">
        <v>647</v>
      </c>
      <c r="AI32" s="854">
        <v>3373</v>
      </c>
      <c r="AJ32" s="764">
        <v>0.21346750205683185</v>
      </c>
      <c r="AL32" s="1584"/>
      <c r="AM32" s="1099"/>
      <c r="AN32"/>
      <c r="AO32"/>
      <c r="AP32"/>
      <c r="AQ32"/>
      <c r="AR32"/>
      <c r="AS32"/>
      <c r="AT32"/>
      <c r="AU32"/>
    </row>
    <row r="33" spans="1:47" ht="12.75" x14ac:dyDescent="0.2">
      <c r="A33" s="1" t="s">
        <v>239</v>
      </c>
      <c r="V33" s="1" t="s">
        <v>239</v>
      </c>
      <c r="AC33" s="2"/>
      <c r="AL33" s="1584"/>
      <c r="AM33" s="1099"/>
      <c r="AN33" s="1097"/>
      <c r="AO33" s="1097"/>
      <c r="AP33" s="1097"/>
      <c r="AQ33" s="1097"/>
      <c r="AR33" s="1097"/>
      <c r="AS33" s="1097"/>
      <c r="AT33" s="1097"/>
      <c r="AU33"/>
    </row>
    <row r="34" spans="1:47" ht="12.75" x14ac:dyDescent="0.2">
      <c r="A34" s="2" t="s">
        <v>240</v>
      </c>
      <c r="V34" s="2" t="s">
        <v>241</v>
      </c>
      <c r="AC34" s="2"/>
      <c r="AL34" s="1584"/>
      <c r="AM34" s="1099"/>
      <c r="AN34"/>
      <c r="AO34"/>
      <c r="AP34"/>
      <c r="AQ34"/>
      <c r="AR34"/>
      <c r="AS34"/>
      <c r="AT34"/>
      <c r="AU34"/>
    </row>
    <row r="35" spans="1:47" ht="12.75" x14ac:dyDescent="0.2">
      <c r="A35" s="859" t="s">
        <v>242</v>
      </c>
      <c r="AC35" s="2"/>
      <c r="AL35" s="1584"/>
      <c r="AM35" s="1099"/>
      <c r="AN35" s="1097"/>
      <c r="AO35" s="1097"/>
      <c r="AP35" s="1097"/>
      <c r="AQ35" s="1097"/>
      <c r="AR35" s="1097"/>
      <c r="AS35" s="1097"/>
      <c r="AT35" s="1097"/>
      <c r="AU35"/>
    </row>
    <row r="36" spans="1:47" ht="12.75" x14ac:dyDescent="0.2">
      <c r="A36" s="1" t="s">
        <v>243</v>
      </c>
      <c r="I36" s="671"/>
      <c r="O36" s="671"/>
      <c r="U36" s="671"/>
      <c r="AC36" s="2"/>
      <c r="AL36" s="1584"/>
      <c r="AM36" s="1099"/>
      <c r="AN36"/>
      <c r="AO36"/>
      <c r="AP36"/>
      <c r="AQ36"/>
      <c r="AR36"/>
      <c r="AS36"/>
      <c r="AT36"/>
      <c r="AU36"/>
    </row>
    <row r="37" spans="1:47" ht="12.75" x14ac:dyDescent="0.2">
      <c r="A37" s="7" t="s">
        <v>244</v>
      </c>
      <c r="B37" s="302"/>
      <c r="C37" s="302"/>
      <c r="D37" s="302"/>
      <c r="E37" s="302"/>
      <c r="F37" s="302"/>
      <c r="G37" s="302"/>
      <c r="I37" s="671"/>
      <c r="K37" s="302"/>
      <c r="L37" s="302"/>
      <c r="M37" s="302"/>
      <c r="O37" s="671"/>
      <c r="P37" s="302"/>
      <c r="Q37" s="303"/>
      <c r="U37" s="671"/>
      <c r="AC37" s="2"/>
      <c r="AL37" s="1584"/>
      <c r="AM37" s="1584"/>
      <c r="AN37" s="1097"/>
      <c r="AO37" s="1097"/>
      <c r="AP37" s="1097"/>
      <c r="AQ37" s="1097"/>
      <c r="AR37" s="1097"/>
      <c r="AS37" s="1097"/>
      <c r="AT37" s="1097"/>
      <c r="AU37"/>
    </row>
    <row r="38" spans="1:47" x14ac:dyDescent="0.2">
      <c r="A38" s="7" t="s">
        <v>245</v>
      </c>
      <c r="I38" s="671"/>
      <c r="O38" s="671"/>
      <c r="U38" s="671"/>
      <c r="AC38" s="2"/>
    </row>
    <row r="39" spans="1:47" ht="12.75" x14ac:dyDescent="0.2">
      <c r="A39" s="789"/>
      <c r="B39" s="789"/>
      <c r="AC39" s="2"/>
    </row>
    <row r="40" spans="1:47" x14ac:dyDescent="0.2">
      <c r="B40" s="827"/>
      <c r="AC40" s="2"/>
    </row>
    <row r="41" spans="1:47" x14ac:dyDescent="0.2">
      <c r="AC41" s="2"/>
    </row>
    <row r="42" spans="1:47" x14ac:dyDescent="0.2">
      <c r="AC42" s="2"/>
    </row>
    <row r="43" spans="1:47" x14ac:dyDescent="0.2">
      <c r="AC43" s="2"/>
    </row>
    <row r="44" spans="1:47" x14ac:dyDescent="0.2">
      <c r="AC44" s="2"/>
    </row>
    <row r="45" spans="1:47" x14ac:dyDescent="0.2">
      <c r="AC45" s="2"/>
    </row>
    <row r="46" spans="1:47" x14ac:dyDescent="0.2">
      <c r="AC46" s="2"/>
    </row>
    <row r="47" spans="1:47" x14ac:dyDescent="0.2">
      <c r="AC47" s="2"/>
      <c r="AF47" s="2" t="s">
        <v>610</v>
      </c>
    </row>
    <row r="48" spans="1:47" x14ac:dyDescent="0.2">
      <c r="AC48" s="2"/>
    </row>
    <row r="49" spans="29:38" x14ac:dyDescent="0.2">
      <c r="AC49" s="2"/>
    </row>
    <row r="50" spans="29:38" x14ac:dyDescent="0.2">
      <c r="AC50" s="2"/>
    </row>
    <row r="51" spans="29:38" x14ac:dyDescent="0.2">
      <c r="AC51" s="2"/>
    </row>
    <row r="52" spans="29:38" x14ac:dyDescent="0.2">
      <c r="AC52" s="2"/>
    </row>
    <row r="53" spans="29:38" x14ac:dyDescent="0.2">
      <c r="AC53" s="2"/>
    </row>
    <row r="54" spans="29:38" x14ac:dyDescent="0.2">
      <c r="AC54" s="2"/>
    </row>
    <row r="55" spans="29:38" x14ac:dyDescent="0.2">
      <c r="AC55" s="2"/>
      <c r="AL55" s="2" t="s">
        <v>13</v>
      </c>
    </row>
    <row r="56" spans="29:38" x14ac:dyDescent="0.2">
      <c r="AC56" s="2"/>
    </row>
    <row r="70" spans="2:2" x14ac:dyDescent="0.2">
      <c r="B70" s="826"/>
    </row>
  </sheetData>
  <mergeCells count="12">
    <mergeCell ref="AL24:AM24"/>
    <mergeCell ref="AJ8:AJ9"/>
    <mergeCell ref="C8:H8"/>
    <mergeCell ref="I8:N8"/>
    <mergeCell ref="O8:T8"/>
    <mergeCell ref="X8:AC8"/>
    <mergeCell ref="AD8:AI8"/>
    <mergeCell ref="AL33:AL34"/>
    <mergeCell ref="AL35:AL36"/>
    <mergeCell ref="AL37:AM37"/>
    <mergeCell ref="AL25:AL27"/>
    <mergeCell ref="AL31:AL32"/>
  </mergeCells>
  <phoneticPr fontId="58" type="noConversion"/>
  <printOptions horizontalCentered="1" verticalCentered="1"/>
  <pageMargins left="0.7" right="0.7" top="0.75" bottom="0.75" header="0.3" footer="0.3"/>
  <pageSetup paperSize="8" fitToWidth="0" fitToHeight="0" orientation="landscape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21"/>
  <dimension ref="A1:S31"/>
  <sheetViews>
    <sheetView showGridLines="0" showWhiteSpace="0" zoomScaleNormal="100" workbookViewId="0">
      <selection activeCell="N35" sqref="N35"/>
    </sheetView>
  </sheetViews>
  <sheetFormatPr baseColWidth="10" defaultColWidth="9.7109375" defaultRowHeight="12" x14ac:dyDescent="0.2"/>
  <cols>
    <col min="1" max="1" width="9.7109375" style="5"/>
    <col min="2" max="2" width="28.28515625" style="2" customWidth="1"/>
    <col min="3" max="16384" width="9.7109375" style="2"/>
  </cols>
  <sheetData>
    <row r="1" spans="1:19" x14ac:dyDescent="0.2">
      <c r="A1" s="1" t="s">
        <v>0</v>
      </c>
    </row>
    <row r="2" spans="1:19" x14ac:dyDescent="0.2">
      <c r="A2" s="1"/>
    </row>
    <row r="3" spans="1:19" x14ac:dyDescent="0.2">
      <c r="A3" s="1" t="str">
        <f>A5</f>
        <v>Tabell 3 - 5 - A -3  Totalt antall personer som mottar hjemmetjenester **) inkl. avlastning og omsorgslønn pr 31.12.   *)</v>
      </c>
    </row>
    <row r="4" spans="1:19" x14ac:dyDescent="0.2">
      <c r="A4" s="1"/>
      <c r="S4" s="2" t="s">
        <v>13</v>
      </c>
    </row>
    <row r="5" spans="1:19" s="7" customFormat="1" ht="15.75" customHeight="1" thickBot="1" x14ac:dyDescent="0.25">
      <c r="A5" s="866" t="s">
        <v>246</v>
      </c>
      <c r="B5" s="162"/>
      <c r="C5" s="162"/>
      <c r="D5" s="162"/>
      <c r="E5" s="162"/>
      <c r="F5" s="162"/>
      <c r="G5" s="162"/>
      <c r="H5" s="162"/>
      <c r="I5" s="162"/>
    </row>
    <row r="6" spans="1:19" ht="45.6" customHeight="1" thickBot="1" x14ac:dyDescent="0.3">
      <c r="A6" s="163"/>
      <c r="B6" s="255"/>
      <c r="C6" s="1597" t="s">
        <v>247</v>
      </c>
      <c r="D6" s="1598"/>
      <c r="E6" s="1598"/>
      <c r="F6" s="1598"/>
      <c r="G6" s="1598"/>
      <c r="H6" s="1598"/>
      <c r="I6" s="1599"/>
      <c r="K6"/>
      <c r="L6"/>
      <c r="M6" s="1098"/>
      <c r="N6" s="1098"/>
      <c r="O6" s="1098"/>
      <c r="P6" s="1098"/>
      <c r="Q6" s="1098"/>
      <c r="R6" s="1098"/>
      <c r="S6"/>
    </row>
    <row r="7" spans="1:19" ht="30.75" thickBot="1" x14ac:dyDescent="0.3">
      <c r="A7" s="867" t="s">
        <v>51</v>
      </c>
      <c r="B7" s="181" t="s">
        <v>5</v>
      </c>
      <c r="C7" s="296" t="s">
        <v>52</v>
      </c>
      <c r="D7" s="296" t="s">
        <v>53</v>
      </c>
      <c r="E7" s="868" t="s">
        <v>54</v>
      </c>
      <c r="F7" s="299" t="s">
        <v>55</v>
      </c>
      <c r="G7" s="299" t="s">
        <v>56</v>
      </c>
      <c r="H7" s="299" t="s">
        <v>237</v>
      </c>
      <c r="I7" s="869" t="s">
        <v>238</v>
      </c>
      <c r="K7" s="1099"/>
      <c r="L7" s="1099"/>
      <c r="M7" s="1097"/>
      <c r="N7" s="1097"/>
      <c r="O7" s="1097"/>
      <c r="P7" s="1097"/>
      <c r="Q7" s="1097"/>
      <c r="R7" s="1097"/>
      <c r="S7"/>
    </row>
    <row r="8" spans="1:19" ht="15" x14ac:dyDescent="0.25">
      <c r="A8" s="166">
        <v>1</v>
      </c>
      <c r="B8" s="171" t="s">
        <v>11</v>
      </c>
      <c r="C8" s="1106">
        <v>72</v>
      </c>
      <c r="D8" s="1107">
        <v>381</v>
      </c>
      <c r="E8" s="1107">
        <v>288</v>
      </c>
      <c r="F8" s="1107">
        <v>284</v>
      </c>
      <c r="G8" s="1107">
        <v>154</v>
      </c>
      <c r="H8" s="1108">
        <v>64</v>
      </c>
      <c r="I8" s="1101">
        <f t="shared" ref="I8:I22" si="0">SUM(C8:H8)</f>
        <v>1243</v>
      </c>
      <c r="K8" s="1099"/>
      <c r="L8" s="1099"/>
      <c r="M8" s="1097"/>
      <c r="N8" s="1097"/>
      <c r="O8" s="1097"/>
      <c r="P8" s="1097"/>
      <c r="Q8" s="1097"/>
      <c r="R8" s="1097"/>
      <c r="S8"/>
    </row>
    <row r="9" spans="1:19" ht="15" x14ac:dyDescent="0.25">
      <c r="A9" s="168">
        <v>2</v>
      </c>
      <c r="B9" s="169" t="s">
        <v>12</v>
      </c>
      <c r="C9" s="1109">
        <v>40</v>
      </c>
      <c r="D9" s="1105">
        <v>352</v>
      </c>
      <c r="E9" s="1105">
        <v>314</v>
      </c>
      <c r="F9" s="1105">
        <v>317</v>
      </c>
      <c r="G9" s="1105">
        <v>176</v>
      </c>
      <c r="H9" s="1110">
        <v>65</v>
      </c>
      <c r="I9" s="1102">
        <f t="shared" si="0"/>
        <v>1264</v>
      </c>
      <c r="K9" s="1099"/>
      <c r="L9" s="1099"/>
      <c r="M9" s="1097"/>
      <c r="N9" s="1097"/>
      <c r="O9" s="1097"/>
      <c r="P9" s="1097"/>
      <c r="Q9" s="1097"/>
      <c r="R9" s="1097"/>
      <c r="S9"/>
    </row>
    <row r="10" spans="1:19" ht="15" x14ac:dyDescent="0.25">
      <c r="A10" s="168">
        <v>3</v>
      </c>
      <c r="B10" s="169" t="s">
        <v>14</v>
      </c>
      <c r="C10" s="1109">
        <v>41</v>
      </c>
      <c r="D10" s="1105">
        <v>207</v>
      </c>
      <c r="E10" s="1105">
        <v>240</v>
      </c>
      <c r="F10" s="1105">
        <v>256</v>
      </c>
      <c r="G10" s="1105">
        <v>149</v>
      </c>
      <c r="H10" s="1110">
        <v>49</v>
      </c>
      <c r="I10" s="1102">
        <f t="shared" si="0"/>
        <v>942</v>
      </c>
      <c r="K10" s="1099"/>
      <c r="L10" s="1099"/>
      <c r="M10" s="1097"/>
      <c r="N10" s="1097"/>
      <c r="O10" s="1097"/>
      <c r="P10" s="1097"/>
      <c r="Q10" s="1097"/>
      <c r="R10" s="1097"/>
      <c r="S10"/>
    </row>
    <row r="11" spans="1:19" ht="15" x14ac:dyDescent="0.25">
      <c r="A11" s="168">
        <v>4</v>
      </c>
      <c r="B11" s="169" t="s">
        <v>15</v>
      </c>
      <c r="C11" s="1109">
        <v>37</v>
      </c>
      <c r="D11" s="1105">
        <v>188</v>
      </c>
      <c r="E11" s="1105">
        <v>134</v>
      </c>
      <c r="F11" s="1105">
        <v>181</v>
      </c>
      <c r="G11" s="1105">
        <v>150</v>
      </c>
      <c r="H11" s="1110">
        <v>68</v>
      </c>
      <c r="I11" s="1102">
        <f t="shared" si="0"/>
        <v>758</v>
      </c>
      <c r="K11" s="1099"/>
      <c r="L11" s="1099"/>
      <c r="M11" s="1097"/>
      <c r="N11" s="1097"/>
      <c r="O11" s="1097"/>
      <c r="P11" s="1097"/>
      <c r="Q11" s="1097"/>
      <c r="R11" s="1097"/>
      <c r="S11"/>
    </row>
    <row r="12" spans="1:19" ht="15" x14ac:dyDescent="0.25">
      <c r="A12" s="168">
        <v>5</v>
      </c>
      <c r="B12" s="169" t="s">
        <v>16</v>
      </c>
      <c r="C12" s="1109">
        <v>48</v>
      </c>
      <c r="D12" s="1105">
        <v>265</v>
      </c>
      <c r="E12" s="1105">
        <v>216</v>
      </c>
      <c r="F12" s="1105">
        <v>310</v>
      </c>
      <c r="G12" s="1105">
        <v>369</v>
      </c>
      <c r="H12" s="1110">
        <v>166</v>
      </c>
      <c r="I12" s="1102">
        <f t="shared" si="0"/>
        <v>1374</v>
      </c>
      <c r="K12" s="1099"/>
      <c r="L12" s="1099"/>
      <c r="M12" s="1097"/>
      <c r="N12" s="1097"/>
      <c r="O12" s="1097"/>
      <c r="P12" s="1097"/>
      <c r="Q12" s="1097"/>
      <c r="R12" s="1097"/>
      <c r="S12"/>
    </row>
    <row r="13" spans="1:19" ht="15" x14ac:dyDescent="0.25">
      <c r="A13" s="168">
        <v>6</v>
      </c>
      <c r="B13" s="169" t="s">
        <v>17</v>
      </c>
      <c r="C13" s="1109">
        <v>42</v>
      </c>
      <c r="D13" s="1105">
        <v>150</v>
      </c>
      <c r="E13" s="1105">
        <v>121</v>
      </c>
      <c r="F13" s="1105">
        <v>233</v>
      </c>
      <c r="G13" s="1105">
        <v>252</v>
      </c>
      <c r="H13" s="1110">
        <v>164</v>
      </c>
      <c r="I13" s="1102">
        <f t="shared" si="0"/>
        <v>962</v>
      </c>
      <c r="K13" s="1099"/>
      <c r="L13" s="1099"/>
      <c r="M13" s="1097"/>
      <c r="N13" s="1097"/>
      <c r="O13" s="1097"/>
      <c r="P13" s="1097"/>
      <c r="Q13" s="1097"/>
      <c r="R13" s="1097"/>
      <c r="S13"/>
    </row>
    <row r="14" spans="1:19" ht="15" x14ac:dyDescent="0.25">
      <c r="A14" s="170">
        <v>7</v>
      </c>
      <c r="B14" s="171" t="s">
        <v>18</v>
      </c>
      <c r="C14" s="1109">
        <v>44</v>
      </c>
      <c r="D14" s="1105">
        <v>197</v>
      </c>
      <c r="E14" s="1105">
        <v>160</v>
      </c>
      <c r="F14" s="1105">
        <v>245</v>
      </c>
      <c r="G14" s="1105">
        <v>341</v>
      </c>
      <c r="H14" s="1110">
        <v>242</v>
      </c>
      <c r="I14" s="1102">
        <f t="shared" si="0"/>
        <v>1229</v>
      </c>
      <c r="K14" s="1099"/>
      <c r="L14" s="1099"/>
      <c r="M14" s="1097"/>
      <c r="N14" s="1097"/>
      <c r="O14" s="1097"/>
      <c r="P14" s="1097"/>
      <c r="Q14" s="1097"/>
      <c r="R14" s="1097"/>
      <c r="S14"/>
    </row>
    <row r="15" spans="1:19" ht="15" x14ac:dyDescent="0.25">
      <c r="A15" s="168">
        <v>8</v>
      </c>
      <c r="B15" s="169" t="s">
        <v>19</v>
      </c>
      <c r="C15" s="1109">
        <v>126</v>
      </c>
      <c r="D15" s="1105">
        <v>334</v>
      </c>
      <c r="E15" s="1105">
        <v>182</v>
      </c>
      <c r="F15" s="1105">
        <v>246</v>
      </c>
      <c r="G15" s="1105">
        <v>276</v>
      </c>
      <c r="H15" s="1110">
        <v>206</v>
      </c>
      <c r="I15" s="1102">
        <f t="shared" si="0"/>
        <v>1370</v>
      </c>
      <c r="K15" s="1099"/>
      <c r="L15" s="1099"/>
      <c r="M15" s="1097"/>
      <c r="N15" s="1097"/>
      <c r="O15" s="1097"/>
      <c r="P15" s="1097"/>
      <c r="Q15" s="1097"/>
      <c r="R15" s="1097"/>
      <c r="S15"/>
    </row>
    <row r="16" spans="1:19" ht="15" x14ac:dyDescent="0.25">
      <c r="A16" s="168">
        <v>9</v>
      </c>
      <c r="B16" s="169" t="s">
        <v>20</v>
      </c>
      <c r="C16" s="1109">
        <v>67</v>
      </c>
      <c r="D16" s="1105">
        <v>242</v>
      </c>
      <c r="E16" s="1105">
        <v>166</v>
      </c>
      <c r="F16" s="1105">
        <v>189</v>
      </c>
      <c r="G16" s="1105">
        <v>196</v>
      </c>
      <c r="H16" s="1110">
        <v>128</v>
      </c>
      <c r="I16" s="1102">
        <f t="shared" si="0"/>
        <v>988</v>
      </c>
      <c r="K16" s="1099"/>
      <c r="L16" s="1099"/>
      <c r="M16" s="1097"/>
      <c r="N16" s="1097"/>
      <c r="O16" s="1097"/>
      <c r="P16" s="1097"/>
      <c r="Q16" s="1097"/>
      <c r="R16" s="1097"/>
      <c r="S16"/>
    </row>
    <row r="17" spans="1:19" ht="15" x14ac:dyDescent="0.25">
      <c r="A17" s="168">
        <v>10</v>
      </c>
      <c r="B17" s="169" t="s">
        <v>21</v>
      </c>
      <c r="C17" s="1109">
        <v>49</v>
      </c>
      <c r="D17" s="1105">
        <v>228</v>
      </c>
      <c r="E17" s="1105">
        <v>198</v>
      </c>
      <c r="F17" s="1105">
        <v>230</v>
      </c>
      <c r="G17" s="1105">
        <v>207</v>
      </c>
      <c r="H17" s="1110">
        <v>88</v>
      </c>
      <c r="I17" s="1102">
        <f t="shared" si="0"/>
        <v>1000</v>
      </c>
      <c r="K17" s="1099"/>
      <c r="L17" s="1099"/>
      <c r="M17" s="1097"/>
      <c r="N17" s="1097"/>
      <c r="O17" s="1097"/>
      <c r="P17" s="1097"/>
      <c r="Q17" s="1097"/>
      <c r="R17" s="1097"/>
      <c r="S17"/>
    </row>
    <row r="18" spans="1:19" ht="15" x14ac:dyDescent="0.25">
      <c r="A18" s="168">
        <v>11</v>
      </c>
      <c r="B18" s="169" t="s">
        <v>22</v>
      </c>
      <c r="C18" s="1109">
        <v>78</v>
      </c>
      <c r="D18" s="1105">
        <v>227</v>
      </c>
      <c r="E18" s="1105">
        <v>174</v>
      </c>
      <c r="F18" s="1105">
        <v>226</v>
      </c>
      <c r="G18" s="1105">
        <v>205</v>
      </c>
      <c r="H18" s="1110">
        <v>88</v>
      </c>
      <c r="I18" s="1103">
        <f t="shared" si="0"/>
        <v>998</v>
      </c>
      <c r="K18" s="1099"/>
      <c r="L18" s="1099"/>
      <c r="M18" s="1097"/>
      <c r="N18" s="1097"/>
      <c r="O18" s="1097"/>
      <c r="P18" s="1097"/>
      <c r="Q18" s="1097"/>
      <c r="R18" s="1097"/>
      <c r="S18"/>
    </row>
    <row r="19" spans="1:19" ht="15" x14ac:dyDescent="0.25">
      <c r="A19" s="168">
        <v>12</v>
      </c>
      <c r="B19" s="169" t="s">
        <v>23</v>
      </c>
      <c r="C19" s="1109">
        <v>155</v>
      </c>
      <c r="D19" s="1105">
        <v>400</v>
      </c>
      <c r="E19" s="1105">
        <v>298</v>
      </c>
      <c r="F19" s="1105">
        <v>362</v>
      </c>
      <c r="G19" s="1105">
        <v>307</v>
      </c>
      <c r="H19" s="1110">
        <v>153</v>
      </c>
      <c r="I19" s="1102">
        <f t="shared" si="0"/>
        <v>1675</v>
      </c>
      <c r="K19" s="1099"/>
      <c r="L19" s="1099"/>
      <c r="M19" s="1097"/>
      <c r="N19" s="1097"/>
      <c r="O19" s="1097"/>
      <c r="P19" s="1097"/>
      <c r="Q19" s="1097"/>
      <c r="R19" s="1097"/>
      <c r="S19"/>
    </row>
    <row r="20" spans="1:19" ht="15" x14ac:dyDescent="0.25">
      <c r="A20" s="168">
        <v>13</v>
      </c>
      <c r="B20" s="169" t="s">
        <v>24</v>
      </c>
      <c r="C20" s="1109">
        <v>76</v>
      </c>
      <c r="D20" s="1105">
        <v>259</v>
      </c>
      <c r="E20" s="1105">
        <v>246</v>
      </c>
      <c r="F20" s="1105">
        <v>246</v>
      </c>
      <c r="G20" s="1105">
        <v>403</v>
      </c>
      <c r="H20" s="1110">
        <v>299</v>
      </c>
      <c r="I20" s="1102">
        <f t="shared" si="0"/>
        <v>1529</v>
      </c>
      <c r="K20" s="1099"/>
      <c r="L20" s="1099"/>
      <c r="M20" s="1097"/>
      <c r="N20" s="1097"/>
      <c r="O20" s="1097"/>
      <c r="P20" s="1097"/>
      <c r="Q20" s="1097"/>
      <c r="R20" s="1097"/>
      <c r="S20"/>
    </row>
    <row r="21" spans="1:19" ht="15" x14ac:dyDescent="0.25">
      <c r="A21" s="168">
        <v>14</v>
      </c>
      <c r="B21" s="169" t="s">
        <v>25</v>
      </c>
      <c r="C21" s="1109">
        <v>52</v>
      </c>
      <c r="D21" s="1105">
        <v>254</v>
      </c>
      <c r="E21" s="1105">
        <v>220</v>
      </c>
      <c r="F21" s="1105">
        <v>321</v>
      </c>
      <c r="G21" s="1105">
        <v>359</v>
      </c>
      <c r="H21" s="1110">
        <v>272</v>
      </c>
      <c r="I21" s="1102">
        <f t="shared" si="0"/>
        <v>1478</v>
      </c>
      <c r="K21" s="1099"/>
      <c r="L21" s="1099"/>
      <c r="M21" s="1097"/>
      <c r="N21" s="1097"/>
      <c r="O21" s="1097"/>
      <c r="P21" s="1097"/>
      <c r="Q21" s="1097"/>
      <c r="R21" s="1097"/>
      <c r="S21"/>
    </row>
    <row r="22" spans="1:19" ht="13.9" customHeight="1" thickBot="1" x14ac:dyDescent="0.3">
      <c r="A22" s="365">
        <v>15</v>
      </c>
      <c r="B22" s="172" t="s">
        <v>26</v>
      </c>
      <c r="C22" s="1112">
        <v>66</v>
      </c>
      <c r="D22" s="1113">
        <v>326</v>
      </c>
      <c r="E22" s="1113">
        <v>220</v>
      </c>
      <c r="F22" s="1113">
        <v>226</v>
      </c>
      <c r="G22" s="1113">
        <v>137</v>
      </c>
      <c r="H22" s="1114">
        <v>48</v>
      </c>
      <c r="I22" s="1104">
        <f t="shared" si="0"/>
        <v>1023</v>
      </c>
      <c r="J22" s="671"/>
      <c r="K22" s="1584"/>
      <c r="L22" s="1584"/>
      <c r="M22" s="1097"/>
      <c r="N22" s="1097"/>
      <c r="O22" s="1097"/>
      <c r="P22" s="1097"/>
      <c r="Q22" s="1097"/>
      <c r="R22" s="1097"/>
      <c r="S22"/>
    </row>
    <row r="23" spans="1:19" ht="15" x14ac:dyDescent="0.25">
      <c r="A23" s="189" t="s">
        <v>59</v>
      </c>
      <c r="B23" s="1125" t="s">
        <v>509</v>
      </c>
      <c r="C23" s="1122">
        <f t="shared" ref="C23:I23" si="1">SUM(C8:C22)</f>
        <v>993</v>
      </c>
      <c r="D23" s="1115">
        <f t="shared" si="1"/>
        <v>4010</v>
      </c>
      <c r="E23" s="1115">
        <f t="shared" si="1"/>
        <v>3177</v>
      </c>
      <c r="F23" s="1115">
        <f t="shared" si="1"/>
        <v>3872</v>
      </c>
      <c r="G23" s="1115">
        <f t="shared" si="1"/>
        <v>3681</v>
      </c>
      <c r="H23" s="1116">
        <f t="shared" si="1"/>
        <v>2100</v>
      </c>
      <c r="I23" s="1119">
        <f t="shared" si="1"/>
        <v>17833</v>
      </c>
      <c r="J23" s="671"/>
    </row>
    <row r="24" spans="1:19" ht="14.25" x14ac:dyDescent="0.2">
      <c r="A24" s="313" t="s">
        <v>59</v>
      </c>
      <c r="B24" s="1362" t="s">
        <v>102</v>
      </c>
      <c r="C24" s="1363">
        <v>958</v>
      </c>
      <c r="D24" s="1364">
        <v>4049</v>
      </c>
      <c r="E24" s="1364">
        <v>3143</v>
      </c>
      <c r="F24" s="1364">
        <v>3878</v>
      </c>
      <c r="G24" s="1364">
        <v>3722</v>
      </c>
      <c r="H24" s="1365">
        <v>2115</v>
      </c>
      <c r="I24" s="1366">
        <v>17865</v>
      </c>
      <c r="J24" s="671"/>
    </row>
    <row r="25" spans="1:19" ht="14.25" x14ac:dyDescent="0.2">
      <c r="A25" s="173" t="s">
        <v>59</v>
      </c>
      <c r="B25" s="1126" t="s">
        <v>103</v>
      </c>
      <c r="C25" s="1123">
        <v>874</v>
      </c>
      <c r="D25" s="1105">
        <v>3911</v>
      </c>
      <c r="E25" s="1105">
        <v>3105</v>
      </c>
      <c r="F25" s="1105">
        <v>3738</v>
      </c>
      <c r="G25" s="1105">
        <v>3821</v>
      </c>
      <c r="H25" s="1117">
        <v>2108</v>
      </c>
      <c r="I25" s="1120">
        <v>17557</v>
      </c>
      <c r="J25" s="671"/>
    </row>
    <row r="26" spans="1:19" ht="14.25" x14ac:dyDescent="0.2">
      <c r="A26" s="173" t="s">
        <v>59</v>
      </c>
      <c r="B26" s="1126" t="s">
        <v>104</v>
      </c>
      <c r="C26" s="1123">
        <v>807</v>
      </c>
      <c r="D26" s="1105">
        <v>3973</v>
      </c>
      <c r="E26" s="1105">
        <v>3166</v>
      </c>
      <c r="F26" s="1105">
        <v>3740</v>
      </c>
      <c r="G26" s="1105">
        <v>4022</v>
      </c>
      <c r="H26" s="1117">
        <v>2081</v>
      </c>
      <c r="I26" s="1120">
        <v>17789</v>
      </c>
      <c r="J26" s="671"/>
    </row>
    <row r="27" spans="1:19" s="29" customFormat="1" ht="15" thickBot="1" x14ac:dyDescent="0.25">
      <c r="A27" s="174"/>
      <c r="B27" s="1127" t="s">
        <v>105</v>
      </c>
      <c r="C27" s="1124">
        <v>777</v>
      </c>
      <c r="D27" s="1111">
        <v>3818</v>
      </c>
      <c r="E27" s="1111">
        <v>3068</v>
      </c>
      <c r="F27" s="1111">
        <v>3615</v>
      </c>
      <c r="G27" s="1111">
        <v>4059</v>
      </c>
      <c r="H27" s="1118">
        <v>2073</v>
      </c>
      <c r="I27" s="1121">
        <f>SUM(C27:H27)</f>
        <v>17410</v>
      </c>
    </row>
    <row r="28" spans="1:19" x14ac:dyDescent="0.2">
      <c r="A28" s="1" t="s">
        <v>248</v>
      </c>
    </row>
    <row r="29" spans="1:19" ht="20.25" customHeight="1" x14ac:dyDescent="0.2">
      <c r="A29" s="2" t="s">
        <v>240</v>
      </c>
      <c r="M29" s="2" t="s">
        <v>13</v>
      </c>
    </row>
    <row r="30" spans="1:19" x14ac:dyDescent="0.2">
      <c r="A30" s="1" t="s">
        <v>249</v>
      </c>
    </row>
    <row r="31" spans="1:19" x14ac:dyDescent="0.2">
      <c r="A31" s="1"/>
    </row>
  </sheetData>
  <mergeCells count="2">
    <mergeCell ref="C6:I6"/>
    <mergeCell ref="K22:L2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K140"/>
  <sheetViews>
    <sheetView showGridLines="0" topLeftCell="A93" zoomScaleNormal="100" zoomScalePageLayoutView="110" workbookViewId="0">
      <selection activeCell="N111" sqref="N111"/>
    </sheetView>
  </sheetViews>
  <sheetFormatPr baseColWidth="10" defaultColWidth="11.42578125" defaultRowHeight="12" x14ac:dyDescent="0.2"/>
  <cols>
    <col min="1" max="1" width="6.28515625" style="5" bestFit="1" customWidth="1"/>
    <col min="2" max="2" width="20.5703125" style="2" customWidth="1"/>
    <col min="3" max="3" width="15" style="2" customWidth="1"/>
    <col min="4" max="5" width="13.42578125" style="2" customWidth="1"/>
    <col min="6" max="6" width="13.42578125" style="2" bestFit="1" customWidth="1"/>
    <col min="7" max="7" width="12.7109375" style="2" customWidth="1"/>
    <col min="8" max="8" width="12.140625" style="2" customWidth="1"/>
    <col min="9" max="10" width="11.42578125" style="2"/>
    <col min="11" max="11" width="34" style="2" customWidth="1"/>
    <col min="12" max="16384" width="11.42578125" style="2"/>
  </cols>
  <sheetData>
    <row r="1" spans="1:11" x14ac:dyDescent="0.2">
      <c r="A1" s="1" t="s">
        <v>0</v>
      </c>
    </row>
    <row r="2" spans="1:11" x14ac:dyDescent="0.2">
      <c r="A2" s="1" t="str">
        <f>A8</f>
        <v xml:space="preserve">Tabell 3 - 5 - B - A1 - Andel utførte timer av vedtatte timer i hjemmetjenestene </v>
      </c>
    </row>
    <row r="3" spans="1:11" x14ac:dyDescent="0.2">
      <c r="A3" s="1" t="str">
        <f>A43</f>
        <v>Tabell 3 - 5 - B - A2 - Antall vedtakstimer i hjemmetjenesten - hittil i år</v>
      </c>
    </row>
    <row r="4" spans="1:11" x14ac:dyDescent="0.2">
      <c r="A4" s="1" t="str">
        <f>A75</f>
        <v>Tabell 3 - 5 - B - A3 - Antall utførte timer i hjemmetjenesten - hittil i år</v>
      </c>
    </row>
    <row r="5" spans="1:11" x14ac:dyDescent="0.2">
      <c r="A5" s="1" t="str">
        <f>A109</f>
        <v>Tabell 3 - 5 - B - A4- Antall utførte timer i hjemmetjenesten - herav utført av private leverandører - hittil i år</v>
      </c>
      <c r="H5" s="2" t="s">
        <v>13</v>
      </c>
    </row>
    <row r="7" spans="1:11" s="7" customFormat="1" ht="12.75" x14ac:dyDescent="0.2">
      <c r="A7" s="346" t="s">
        <v>250</v>
      </c>
      <c r="B7" s="397"/>
      <c r="C7" s="397"/>
    </row>
    <row r="8" spans="1:11" s="7" customFormat="1" ht="13.5" thickBot="1" x14ac:dyDescent="0.25">
      <c r="A8" s="71" t="s">
        <v>251</v>
      </c>
      <c r="B8" s="71"/>
      <c r="C8" s="71"/>
      <c r="D8" s="71"/>
      <c r="E8" s="71"/>
      <c r="F8" s="71"/>
      <c r="G8" s="71"/>
      <c r="H8" s="71"/>
    </row>
    <row r="9" spans="1:11" ht="72.75" thickBot="1" x14ac:dyDescent="0.25">
      <c r="A9" s="53" t="s">
        <v>51</v>
      </c>
      <c r="B9" s="1020" t="s">
        <v>5</v>
      </c>
      <c r="C9" s="1024" t="s">
        <v>252</v>
      </c>
      <c r="D9" s="74" t="s">
        <v>253</v>
      </c>
      <c r="E9" s="75" t="s">
        <v>254</v>
      </c>
      <c r="F9" s="1025" t="s">
        <v>255</v>
      </c>
      <c r="G9" s="75" t="s">
        <v>256</v>
      </c>
      <c r="H9" s="77" t="s">
        <v>257</v>
      </c>
    </row>
    <row r="10" spans="1:11" x14ac:dyDescent="0.2">
      <c r="A10" s="57">
        <v>1</v>
      </c>
      <c r="B10" s="25" t="s">
        <v>11</v>
      </c>
      <c r="C10" s="924">
        <f t="shared" ref="C10:H19" si="0">C77/C45</f>
        <v>0.9916175021087319</v>
      </c>
      <c r="D10" s="925">
        <f t="shared" si="0"/>
        <v>0.79631511046605374</v>
      </c>
      <c r="E10" s="1026">
        <f t="shared" si="0"/>
        <v>1</v>
      </c>
      <c r="F10" s="1026">
        <f t="shared" si="0"/>
        <v>1</v>
      </c>
      <c r="G10" s="1021">
        <f t="shared" si="0"/>
        <v>0.83728687091534026</v>
      </c>
      <c r="H10" s="926">
        <f t="shared" si="0"/>
        <v>0.80490262122001699</v>
      </c>
    </row>
    <row r="11" spans="1:11" x14ac:dyDescent="0.2">
      <c r="A11" s="58">
        <v>2</v>
      </c>
      <c r="B11" s="23" t="s">
        <v>12</v>
      </c>
      <c r="C11" s="927">
        <f t="shared" si="0"/>
        <v>0.98665231394966058</v>
      </c>
      <c r="D11" s="928">
        <f t="shared" si="0"/>
        <v>0.77134888623785602</v>
      </c>
      <c r="E11" s="929">
        <f t="shared" si="0"/>
        <v>1</v>
      </c>
      <c r="F11" s="929">
        <f t="shared" si="0"/>
        <v>1</v>
      </c>
      <c r="G11" s="1022">
        <f t="shared" si="0"/>
        <v>0.72149882163253831</v>
      </c>
      <c r="H11" s="929">
        <f t="shared" si="0"/>
        <v>0.47481710948122707</v>
      </c>
    </row>
    <row r="12" spans="1:11" x14ac:dyDescent="0.2">
      <c r="A12" s="58">
        <v>3</v>
      </c>
      <c r="B12" s="23" t="s">
        <v>14</v>
      </c>
      <c r="C12" s="927">
        <f t="shared" si="0"/>
        <v>0.99250955898487681</v>
      </c>
      <c r="D12" s="928">
        <f t="shared" si="0"/>
        <v>0.67552104943397406</v>
      </c>
      <c r="E12" s="929">
        <f t="shared" si="0"/>
        <v>1</v>
      </c>
      <c r="F12" s="929">
        <f t="shared" si="0"/>
        <v>1</v>
      </c>
      <c r="G12" s="1022">
        <f t="shared" si="0"/>
        <v>1.002952756210935</v>
      </c>
      <c r="H12" s="929">
        <f t="shared" si="0"/>
        <v>0.66949179931213632</v>
      </c>
    </row>
    <row r="13" spans="1:11" x14ac:dyDescent="0.2">
      <c r="A13" s="58">
        <v>4</v>
      </c>
      <c r="B13" s="23" t="s">
        <v>15</v>
      </c>
      <c r="C13" s="927">
        <f t="shared" si="0"/>
        <v>0.99181783115295941</v>
      </c>
      <c r="D13" s="928">
        <f t="shared" si="0"/>
        <v>0.70637418333925961</v>
      </c>
      <c r="E13" s="929">
        <f t="shared" si="0"/>
        <v>1</v>
      </c>
      <c r="F13" s="929">
        <f t="shared" si="0"/>
        <v>1</v>
      </c>
      <c r="G13" s="1022">
        <f t="shared" si="0"/>
        <v>0.72554666406824764</v>
      </c>
      <c r="H13" s="929">
        <f t="shared" si="0"/>
        <v>9.6857977607618953E-2</v>
      </c>
      <c r="K13" s="2" t="s">
        <v>13</v>
      </c>
    </row>
    <row r="14" spans="1:11" x14ac:dyDescent="0.2">
      <c r="A14" s="58">
        <v>5</v>
      </c>
      <c r="B14" s="23" t="s">
        <v>16</v>
      </c>
      <c r="C14" s="927">
        <f t="shared" si="0"/>
        <v>0.97871945671455451</v>
      </c>
      <c r="D14" s="928">
        <f t="shared" si="0"/>
        <v>0.73459068241285475</v>
      </c>
      <c r="E14" s="929">
        <f t="shared" si="0"/>
        <v>1</v>
      </c>
      <c r="F14" s="929">
        <f t="shared" si="0"/>
        <v>1</v>
      </c>
      <c r="G14" s="1022">
        <f t="shared" si="0"/>
        <v>0.74528712676997622</v>
      </c>
      <c r="H14" s="929">
        <f t="shared" si="0"/>
        <v>0.92296120864131825</v>
      </c>
    </row>
    <row r="15" spans="1:11" x14ac:dyDescent="0.2">
      <c r="A15" s="59">
        <v>6</v>
      </c>
      <c r="B15" s="25" t="s">
        <v>17</v>
      </c>
      <c r="C15" s="927">
        <f t="shared" si="0"/>
        <v>0.99143420991956521</v>
      </c>
      <c r="D15" s="928">
        <f t="shared" si="0"/>
        <v>0.76091116487498178</v>
      </c>
      <c r="E15" s="929">
        <f t="shared" si="0"/>
        <v>1</v>
      </c>
      <c r="F15" s="929">
        <f t="shared" si="0"/>
        <v>1</v>
      </c>
      <c r="G15" s="1022">
        <f t="shared" si="0"/>
        <v>0.97492321245788993</v>
      </c>
      <c r="H15" s="929">
        <f t="shared" si="0"/>
        <v>0.21079353927801256</v>
      </c>
    </row>
    <row r="16" spans="1:11" x14ac:dyDescent="0.2">
      <c r="A16" s="59">
        <v>7</v>
      </c>
      <c r="B16" s="25" t="s">
        <v>18</v>
      </c>
      <c r="C16" s="927">
        <f t="shared" si="0"/>
        <v>0.97879227299789673</v>
      </c>
      <c r="D16" s="928">
        <f t="shared" si="0"/>
        <v>0.49585788693259703</v>
      </c>
      <c r="E16" s="929">
        <f t="shared" si="0"/>
        <v>1</v>
      </c>
      <c r="F16" s="929">
        <f t="shared" si="0"/>
        <v>1</v>
      </c>
      <c r="G16" s="1022">
        <f t="shared" si="0"/>
        <v>0.82168411906391348</v>
      </c>
      <c r="H16" s="929">
        <f t="shared" si="0"/>
        <v>7.9474043002807637E-2</v>
      </c>
      <c r="K16" s="2" t="s">
        <v>13</v>
      </c>
    </row>
    <row r="17" spans="1:11" x14ac:dyDescent="0.2">
      <c r="A17" s="58">
        <v>8</v>
      </c>
      <c r="B17" s="23" t="s">
        <v>19</v>
      </c>
      <c r="C17" s="927">
        <f t="shared" si="0"/>
        <v>0.98970731732858963</v>
      </c>
      <c r="D17" s="928">
        <f t="shared" si="0"/>
        <v>0.63546690927469485</v>
      </c>
      <c r="E17" s="929">
        <f t="shared" si="0"/>
        <v>1</v>
      </c>
      <c r="F17" s="929">
        <f t="shared" si="0"/>
        <v>1</v>
      </c>
      <c r="G17" s="1022">
        <f t="shared" si="0"/>
        <v>1.011907024586153</v>
      </c>
      <c r="H17" s="929">
        <f t="shared" si="0"/>
        <v>0.13951369993338747</v>
      </c>
    </row>
    <row r="18" spans="1:11" x14ac:dyDescent="0.2">
      <c r="A18" s="58">
        <v>9</v>
      </c>
      <c r="B18" s="23" t="s">
        <v>20</v>
      </c>
      <c r="C18" s="927">
        <f t="shared" si="0"/>
        <v>0.99206366430893811</v>
      </c>
      <c r="D18" s="928">
        <f t="shared" si="0"/>
        <v>0.80009568105743301</v>
      </c>
      <c r="E18" s="929">
        <f t="shared" si="0"/>
        <v>1</v>
      </c>
      <c r="F18" s="929">
        <f t="shared" si="0"/>
        <v>1</v>
      </c>
      <c r="G18" s="1022">
        <f t="shared" si="0"/>
        <v>0.75798626369869682</v>
      </c>
      <c r="H18" s="929">
        <f t="shared" si="0"/>
        <v>1.0462172186521974</v>
      </c>
    </row>
    <row r="19" spans="1:11" x14ac:dyDescent="0.2">
      <c r="A19" s="58">
        <v>10</v>
      </c>
      <c r="B19" s="23" t="s">
        <v>21</v>
      </c>
      <c r="C19" s="927">
        <f t="shared" si="0"/>
        <v>0.9958562878901539</v>
      </c>
      <c r="D19" s="928">
        <f t="shared" si="0"/>
        <v>0.88202423567819421</v>
      </c>
      <c r="E19" s="929">
        <f t="shared" si="0"/>
        <v>1</v>
      </c>
      <c r="F19" s="929">
        <f t="shared" si="0"/>
        <v>1</v>
      </c>
      <c r="G19" s="1022">
        <f t="shared" si="0"/>
        <v>0.95584179588607243</v>
      </c>
      <c r="H19" s="929">
        <f t="shared" si="0"/>
        <v>0.55591859439497804</v>
      </c>
    </row>
    <row r="20" spans="1:11" x14ac:dyDescent="0.2">
      <c r="A20" s="59">
        <v>11</v>
      </c>
      <c r="B20" s="25" t="s">
        <v>22</v>
      </c>
      <c r="C20" s="927">
        <f t="shared" ref="C20:H25" si="1">C87/C55</f>
        <v>0.9916099370075655</v>
      </c>
      <c r="D20" s="928">
        <f t="shared" si="1"/>
        <v>0.80075339651439303</v>
      </c>
      <c r="E20" s="929">
        <f t="shared" si="1"/>
        <v>1</v>
      </c>
      <c r="F20" s="929">
        <f t="shared" si="1"/>
        <v>1</v>
      </c>
      <c r="G20" s="1022">
        <f t="shared" si="1"/>
        <v>0.83999970497944165</v>
      </c>
      <c r="H20" s="929">
        <f t="shared" si="1"/>
        <v>0.74129668493242507</v>
      </c>
    </row>
    <row r="21" spans="1:11" x14ac:dyDescent="0.2">
      <c r="A21" s="58">
        <v>12</v>
      </c>
      <c r="B21" s="23" t="s">
        <v>23</v>
      </c>
      <c r="C21" s="927">
        <f t="shared" si="1"/>
        <v>0.98487407133749816</v>
      </c>
      <c r="D21" s="928">
        <f t="shared" si="1"/>
        <v>0.82223367808581305</v>
      </c>
      <c r="E21" s="929">
        <f t="shared" si="1"/>
        <v>1</v>
      </c>
      <c r="F21" s="929">
        <f t="shared" si="1"/>
        <v>1</v>
      </c>
      <c r="G21" s="1022">
        <f t="shared" si="1"/>
        <v>0.75635600290194027</v>
      </c>
      <c r="H21" s="929">
        <f t="shared" si="1"/>
        <v>0.46879696378466629</v>
      </c>
    </row>
    <row r="22" spans="1:11" x14ac:dyDescent="0.2">
      <c r="A22" s="58">
        <v>13</v>
      </c>
      <c r="B22" s="23" t="s">
        <v>24</v>
      </c>
      <c r="C22" s="927">
        <f t="shared" si="1"/>
        <v>0.98976096775778388</v>
      </c>
      <c r="D22" s="928">
        <f t="shared" si="1"/>
        <v>0.77691623278509192</v>
      </c>
      <c r="E22" s="929">
        <f t="shared" si="1"/>
        <v>1</v>
      </c>
      <c r="F22" s="929">
        <f t="shared" si="1"/>
        <v>1</v>
      </c>
      <c r="G22" s="1022">
        <f t="shared" si="1"/>
        <v>0.95377512030329337</v>
      </c>
      <c r="H22" s="929">
        <f t="shared" si="1"/>
        <v>1.1524575289195562</v>
      </c>
    </row>
    <row r="23" spans="1:11" x14ac:dyDescent="0.2">
      <c r="A23" s="58">
        <v>14</v>
      </c>
      <c r="B23" s="23" t="s">
        <v>25</v>
      </c>
      <c r="C23" s="927">
        <f t="shared" si="1"/>
        <v>0.99353525387393338</v>
      </c>
      <c r="D23" s="928">
        <f t="shared" si="1"/>
        <v>0.81657194449560533</v>
      </c>
      <c r="E23" s="929">
        <f t="shared" si="1"/>
        <v>1</v>
      </c>
      <c r="F23" s="929">
        <f t="shared" si="1"/>
        <v>1</v>
      </c>
      <c r="G23" s="1022">
        <f t="shared" si="1"/>
        <v>0.69038743859347607</v>
      </c>
      <c r="H23" s="929">
        <f t="shared" si="1"/>
        <v>0.79893602205256797</v>
      </c>
    </row>
    <row r="24" spans="1:11" ht="12.75" customHeight="1" thickBot="1" x14ac:dyDescent="0.25">
      <c r="A24" s="64">
        <v>15</v>
      </c>
      <c r="B24" s="27" t="s">
        <v>26</v>
      </c>
      <c r="C24" s="1141">
        <f t="shared" si="1"/>
        <v>0.99339066346554805</v>
      </c>
      <c r="D24" s="1142">
        <f t="shared" si="1"/>
        <v>0.67701329651361652</v>
      </c>
      <c r="E24" s="930">
        <f t="shared" si="1"/>
        <v>1</v>
      </c>
      <c r="F24" s="930">
        <f t="shared" si="1"/>
        <v>1</v>
      </c>
      <c r="G24" s="1023">
        <f t="shared" si="1"/>
        <v>0.90445211113914603</v>
      </c>
      <c r="H24" s="930">
        <f t="shared" si="1"/>
        <v>0.75025900104808663</v>
      </c>
      <c r="K24" s="29"/>
    </row>
    <row r="25" spans="1:11" x14ac:dyDescent="0.2">
      <c r="A25" s="306" t="s">
        <v>59</v>
      </c>
      <c r="B25" s="304" t="s">
        <v>509</v>
      </c>
      <c r="C25" s="1143">
        <f t="shared" si="1"/>
        <v>0.9894116180647804</v>
      </c>
      <c r="D25" s="1143">
        <f t="shared" si="1"/>
        <v>0.74238686883328764</v>
      </c>
      <c r="E25" s="1143">
        <f t="shared" si="1"/>
        <v>1</v>
      </c>
      <c r="F25" s="1143">
        <f t="shared" si="1"/>
        <v>1</v>
      </c>
      <c r="G25" s="1143">
        <f t="shared" si="1"/>
        <v>0.82992635252003477</v>
      </c>
      <c r="H25" s="1144">
        <f t="shared" si="1"/>
        <v>0.62401648408367338</v>
      </c>
      <c r="I25" s="671"/>
    </row>
    <row r="26" spans="1:11" x14ac:dyDescent="0.2">
      <c r="A26" s="312" t="s">
        <v>59</v>
      </c>
      <c r="B26" s="307" t="s">
        <v>102</v>
      </c>
      <c r="C26" s="1367">
        <v>0.9890487595145282</v>
      </c>
      <c r="D26" s="1367">
        <v>0.7591150973823515</v>
      </c>
      <c r="E26" s="1367">
        <v>1</v>
      </c>
      <c r="F26" s="1367">
        <v>1</v>
      </c>
      <c r="G26" s="1367">
        <v>0.82514536560210971</v>
      </c>
      <c r="H26" s="1368">
        <v>0.58324549468847608</v>
      </c>
      <c r="I26" s="671"/>
    </row>
    <row r="27" spans="1:11" x14ac:dyDescent="0.2">
      <c r="A27" s="121" t="s">
        <v>59</v>
      </c>
      <c r="B27" s="275" t="s">
        <v>103</v>
      </c>
      <c r="C27" s="877">
        <v>0.9891855519028524</v>
      </c>
      <c r="D27" s="877">
        <v>0.79544156460921256</v>
      </c>
      <c r="E27" s="877">
        <v>1</v>
      </c>
      <c r="F27" s="877">
        <v>1</v>
      </c>
      <c r="G27" s="877">
        <v>0.79928072863617983</v>
      </c>
      <c r="H27" s="1019">
        <v>0.55636402222846149</v>
      </c>
      <c r="I27" s="671"/>
    </row>
    <row r="28" spans="1:11" x14ac:dyDescent="0.2">
      <c r="A28" s="121" t="s">
        <v>59</v>
      </c>
      <c r="B28" s="275" t="s">
        <v>104</v>
      </c>
      <c r="C28" s="877">
        <v>0.98754270133858191</v>
      </c>
      <c r="D28" s="877">
        <v>0.79307048344009934</v>
      </c>
      <c r="E28" s="877">
        <v>1</v>
      </c>
      <c r="F28" s="877">
        <v>1</v>
      </c>
      <c r="G28" s="877">
        <v>0.82561199251408313</v>
      </c>
      <c r="H28" s="1019">
        <v>0.64253083599817273</v>
      </c>
      <c r="I28" s="671"/>
    </row>
    <row r="29" spans="1:11" x14ac:dyDescent="0.2">
      <c r="A29" s="121"/>
      <c r="B29" s="275" t="s">
        <v>105</v>
      </c>
      <c r="C29" s="877">
        <v>0.8592467944964185</v>
      </c>
      <c r="D29" s="877">
        <v>0.74832017647131721</v>
      </c>
      <c r="E29" s="877">
        <v>0.84507111804802337</v>
      </c>
      <c r="F29" s="877">
        <v>0.96404396470789611</v>
      </c>
      <c r="G29" s="877">
        <v>0.82099531422571015</v>
      </c>
      <c r="H29" s="1019">
        <v>0.6630451332779953</v>
      </c>
    </row>
    <row r="30" spans="1:11" x14ac:dyDescent="0.2">
      <c r="A30" s="121"/>
      <c r="B30" s="275" t="s">
        <v>106</v>
      </c>
      <c r="C30" s="877">
        <v>0.79935304273965813</v>
      </c>
      <c r="D30" s="877">
        <v>0.76058794220229198</v>
      </c>
      <c r="E30" s="877">
        <v>0.7657938692264864</v>
      </c>
      <c r="F30" s="877">
        <v>0.96169225599977126</v>
      </c>
      <c r="G30" s="877">
        <v>0.81162919214964702</v>
      </c>
      <c r="H30" s="1019">
        <v>0.44604869713797524</v>
      </c>
      <c r="K30" s="791"/>
    </row>
    <row r="31" spans="1:11" x14ac:dyDescent="0.2">
      <c r="A31" s="121"/>
      <c r="B31" s="275" t="s">
        <v>107</v>
      </c>
      <c r="C31" s="877">
        <v>0.74848991118699426</v>
      </c>
      <c r="D31" s="877">
        <v>0.84986119892972034</v>
      </c>
      <c r="E31" s="877">
        <v>0.78431722326330622</v>
      </c>
      <c r="F31" s="877">
        <v>0.94179414928295024</v>
      </c>
      <c r="G31" s="877">
        <v>0.78388944629503288</v>
      </c>
      <c r="H31" s="1019">
        <v>0.66259422365114962</v>
      </c>
      <c r="K31" s="791"/>
    </row>
    <row r="32" spans="1:11" x14ac:dyDescent="0.2">
      <c r="A32" s="121"/>
      <c r="B32" s="275" t="s">
        <v>108</v>
      </c>
      <c r="C32" s="877">
        <v>0.73683823706360252</v>
      </c>
      <c r="D32" s="877">
        <v>0.76939650802019754</v>
      </c>
      <c r="E32" s="877">
        <v>0.69493415244706191</v>
      </c>
      <c r="F32" s="877">
        <v>0.90236147303072967</v>
      </c>
      <c r="G32" s="877">
        <v>0.78694153310239823</v>
      </c>
      <c r="H32" s="1019">
        <v>0.86062752560849543</v>
      </c>
      <c r="K32" s="791"/>
    </row>
    <row r="33" spans="1:11" x14ac:dyDescent="0.2">
      <c r="A33" s="121"/>
      <c r="B33" s="275" t="s">
        <v>109</v>
      </c>
      <c r="C33" s="877">
        <v>0.72490223557107969</v>
      </c>
      <c r="D33" s="877">
        <v>0.7588986823361823</v>
      </c>
      <c r="E33" s="877">
        <v>0.71351050311509712</v>
      </c>
      <c r="F33" s="877">
        <v>0.66369498861199983</v>
      </c>
      <c r="G33" s="877">
        <v>0.79052328872067823</v>
      </c>
      <c r="H33" s="1019">
        <v>0.64922740534046919</v>
      </c>
      <c r="K33" s="791"/>
    </row>
    <row r="34" spans="1:11" ht="12.75" thickBot="1" x14ac:dyDescent="0.25">
      <c r="A34" s="122"/>
      <c r="B34" s="305" t="s">
        <v>110</v>
      </c>
      <c r="C34" s="1145">
        <v>0.73277723358692437</v>
      </c>
      <c r="D34" s="1145">
        <v>0.79148483007922765</v>
      </c>
      <c r="E34" s="1145">
        <v>0.72087064822926439</v>
      </c>
      <c r="F34" s="1145">
        <v>0.66417943195857498</v>
      </c>
      <c r="G34" s="1145">
        <v>0.80268214074545807</v>
      </c>
      <c r="H34" s="1146">
        <v>0.56362934611302307</v>
      </c>
    </row>
    <row r="35" spans="1:11" ht="38.1" customHeight="1" x14ac:dyDescent="0.2">
      <c r="A35" s="1602" t="s">
        <v>258</v>
      </c>
      <c r="B35" s="1603"/>
      <c r="C35" s="1603"/>
      <c r="D35" s="1603"/>
      <c r="E35" s="1603"/>
      <c r="F35" s="1603"/>
      <c r="G35" s="1603"/>
      <c r="H35" s="1603"/>
    </row>
    <row r="36" spans="1:11" x14ac:dyDescent="0.2">
      <c r="A36" s="1129"/>
    </row>
    <row r="37" spans="1:11" x14ac:dyDescent="0.2">
      <c r="A37" s="1129" t="s">
        <v>259</v>
      </c>
    </row>
    <row r="38" spans="1:11" x14ac:dyDescent="0.2">
      <c r="A38" s="859" t="s">
        <v>260</v>
      </c>
    </row>
    <row r="39" spans="1:11" x14ac:dyDescent="0.2">
      <c r="A39" s="1129" t="s">
        <v>261</v>
      </c>
      <c r="E39" s="2" t="s">
        <v>13</v>
      </c>
    </row>
    <row r="40" spans="1:11" x14ac:dyDescent="0.2">
      <c r="A40" s="1"/>
      <c r="C40" s="43"/>
      <c r="D40" s="43"/>
      <c r="E40" s="43"/>
      <c r="F40" s="43"/>
      <c r="G40" s="43"/>
      <c r="H40" s="43"/>
    </row>
    <row r="41" spans="1:11" x14ac:dyDescent="0.2">
      <c r="A41" s="7"/>
      <c r="C41" s="43"/>
      <c r="D41" s="43"/>
      <c r="E41" s="43"/>
      <c r="F41" s="43"/>
      <c r="G41" s="43"/>
      <c r="H41" s="43"/>
    </row>
    <row r="42" spans="1:11" x14ac:dyDescent="0.2">
      <c r="C42" s="43"/>
      <c r="D42" s="43"/>
      <c r="E42" s="43"/>
      <c r="F42" s="43"/>
      <c r="G42" s="43"/>
      <c r="H42" s="43"/>
      <c r="K42" s="2" t="s">
        <v>13</v>
      </c>
    </row>
    <row r="43" spans="1:11" ht="13.5" thickBot="1" x14ac:dyDescent="0.25">
      <c r="A43" s="71" t="s">
        <v>262</v>
      </c>
      <c r="B43" s="71"/>
      <c r="C43" s="71"/>
      <c r="D43" s="71"/>
      <c r="E43" s="71"/>
      <c r="F43" s="71"/>
      <c r="G43" s="71"/>
      <c r="H43" s="71"/>
    </row>
    <row r="44" spans="1:11" ht="72.75" thickBot="1" x14ac:dyDescent="0.25">
      <c r="A44" s="769" t="s">
        <v>51</v>
      </c>
      <c r="B44" s="970" t="s">
        <v>5</v>
      </c>
      <c r="C44" s="971" t="s">
        <v>263</v>
      </c>
      <c r="D44" s="972" t="s">
        <v>253</v>
      </c>
      <c r="E44" s="973" t="s">
        <v>264</v>
      </c>
      <c r="F44" s="974" t="s">
        <v>265</v>
      </c>
      <c r="G44" s="975" t="s">
        <v>266</v>
      </c>
      <c r="H44" s="976" t="s">
        <v>267</v>
      </c>
      <c r="I44" s="562"/>
    </row>
    <row r="45" spans="1:11" x14ac:dyDescent="0.2">
      <c r="A45" s="59">
        <v>1</v>
      </c>
      <c r="B45" s="25" t="s">
        <v>11</v>
      </c>
      <c r="C45" s="874">
        <f>D45+E45+F45</f>
        <v>301354.08714285726</v>
      </c>
      <c r="D45" s="262">
        <v>12402.000000000002</v>
      </c>
      <c r="E45" s="262">
        <v>133264.38714285716</v>
      </c>
      <c r="F45" s="262">
        <v>155687.70000000007</v>
      </c>
      <c r="G45" s="262">
        <v>141208.07428571433</v>
      </c>
      <c r="H45" s="1100">
        <v>26537.951428571465</v>
      </c>
      <c r="I45" s="671"/>
    </row>
    <row r="46" spans="1:11" x14ac:dyDescent="0.2">
      <c r="A46" s="58">
        <v>2</v>
      </c>
      <c r="B46" s="23" t="s">
        <v>12</v>
      </c>
      <c r="C46" s="875">
        <f t="shared" ref="C46:C59" si="2">D46+E46+F46</f>
        <v>290103.36</v>
      </c>
      <c r="D46" s="65">
        <v>16935.008571428603</v>
      </c>
      <c r="E46" s="65">
        <v>197423.3871428571</v>
      </c>
      <c r="F46" s="65">
        <v>75744.96428571429</v>
      </c>
      <c r="G46" s="65">
        <v>148856.46857142853</v>
      </c>
      <c r="H46" s="66">
        <v>40765.801428571503</v>
      </c>
      <c r="I46" s="671"/>
    </row>
    <row r="47" spans="1:11" x14ac:dyDescent="0.2">
      <c r="A47" s="58">
        <v>3</v>
      </c>
      <c r="B47" s="23" t="s">
        <v>14</v>
      </c>
      <c r="C47" s="875">
        <f t="shared" si="2"/>
        <v>448047.17714285734</v>
      </c>
      <c r="D47" s="65">
        <v>10342.954285714284</v>
      </c>
      <c r="E47" s="65">
        <v>300927.192857143</v>
      </c>
      <c r="F47" s="65">
        <v>136777.03</v>
      </c>
      <c r="G47" s="65">
        <v>112023.98714285689</v>
      </c>
      <c r="H47" s="66">
        <v>14896.224285714286</v>
      </c>
      <c r="I47" s="671"/>
      <c r="K47" s="2" t="s">
        <v>13</v>
      </c>
    </row>
    <row r="48" spans="1:11" x14ac:dyDescent="0.2">
      <c r="A48" s="58">
        <v>4</v>
      </c>
      <c r="B48" s="23" t="s">
        <v>15</v>
      </c>
      <c r="C48" s="875">
        <f t="shared" si="2"/>
        <v>269890.25285714277</v>
      </c>
      <c r="D48" s="65">
        <v>7520.7542857142871</v>
      </c>
      <c r="E48" s="65">
        <v>179676.21999999991</v>
      </c>
      <c r="F48" s="65">
        <v>82693.278571428571</v>
      </c>
      <c r="G48" s="65">
        <v>113944.72714285708</v>
      </c>
      <c r="H48" s="66">
        <v>6084.5099999999975</v>
      </c>
      <c r="I48" s="671"/>
    </row>
    <row r="49" spans="1:11" x14ac:dyDescent="0.2">
      <c r="A49" s="58">
        <v>5</v>
      </c>
      <c r="B49" s="23" t="s">
        <v>16</v>
      </c>
      <c r="C49" s="875">
        <f t="shared" si="2"/>
        <v>291644.00428571424</v>
      </c>
      <c r="D49" s="65">
        <v>23384.042857142842</v>
      </c>
      <c r="E49" s="65">
        <v>191882.38285714283</v>
      </c>
      <c r="F49" s="65">
        <v>76377.578571428574</v>
      </c>
      <c r="G49" s="65">
        <v>201291.74999999951</v>
      </c>
      <c r="H49" s="66">
        <v>17413.082857142868</v>
      </c>
      <c r="I49" s="671"/>
      <c r="K49" s="2" t="s">
        <v>13</v>
      </c>
    </row>
    <row r="50" spans="1:11" x14ac:dyDescent="0.2">
      <c r="A50" s="59">
        <v>6</v>
      </c>
      <c r="B50" s="25" t="s">
        <v>17</v>
      </c>
      <c r="C50" s="875">
        <f t="shared" si="2"/>
        <v>350556.71571428573</v>
      </c>
      <c r="D50" s="65">
        <v>12559.328571428543</v>
      </c>
      <c r="E50" s="65">
        <v>243455.50000000006</v>
      </c>
      <c r="F50" s="65">
        <v>94541.887142857144</v>
      </c>
      <c r="G50" s="65">
        <v>106166.30999999979</v>
      </c>
      <c r="H50" s="66">
        <v>3285.9957142857143</v>
      </c>
      <c r="I50" s="671"/>
    </row>
    <row r="51" spans="1:11" x14ac:dyDescent="0.2">
      <c r="A51" s="59">
        <v>7</v>
      </c>
      <c r="B51" s="25" t="s">
        <v>18</v>
      </c>
      <c r="C51" s="875">
        <f t="shared" si="2"/>
        <v>712600.4457142856</v>
      </c>
      <c r="D51" s="65">
        <v>29976.935714285682</v>
      </c>
      <c r="E51" s="65">
        <v>557988.60857142846</v>
      </c>
      <c r="F51" s="65">
        <v>124634.90142857147</v>
      </c>
      <c r="G51" s="65">
        <v>189094.50285714274</v>
      </c>
      <c r="H51" s="66">
        <v>6295.137142857141</v>
      </c>
      <c r="I51" s="671"/>
    </row>
    <row r="52" spans="1:11" x14ac:dyDescent="0.2">
      <c r="A52" s="58">
        <v>8</v>
      </c>
      <c r="B52" s="23" t="s">
        <v>19</v>
      </c>
      <c r="C52" s="875">
        <f t="shared" si="2"/>
        <v>549119.69428571372</v>
      </c>
      <c r="D52" s="65">
        <v>15504.531428571447</v>
      </c>
      <c r="E52" s="65">
        <v>459860.16428571375</v>
      </c>
      <c r="F52" s="65">
        <v>73754.998571428558</v>
      </c>
      <c r="G52" s="65">
        <v>136081.09571428603</v>
      </c>
      <c r="H52" s="66">
        <v>14590.442857142869</v>
      </c>
      <c r="I52" s="671"/>
    </row>
    <row r="53" spans="1:11" x14ac:dyDescent="0.2">
      <c r="A53" s="58">
        <v>9</v>
      </c>
      <c r="B53" s="23" t="s">
        <v>20</v>
      </c>
      <c r="C53" s="875">
        <f t="shared" si="2"/>
        <v>302592.50714285718</v>
      </c>
      <c r="D53" s="65">
        <v>12013.125714285727</v>
      </c>
      <c r="E53" s="65">
        <v>228179.29571428575</v>
      </c>
      <c r="F53" s="65">
        <v>62400.085714285698</v>
      </c>
      <c r="G53" s="65">
        <v>134700.15428571441</v>
      </c>
      <c r="H53" s="66">
        <v>5420.1299999999983</v>
      </c>
      <c r="I53" s="671"/>
    </row>
    <row r="54" spans="1:11" x14ac:dyDescent="0.2">
      <c r="A54" s="58">
        <v>10</v>
      </c>
      <c r="B54" s="23" t="s">
        <v>21</v>
      </c>
      <c r="C54" s="875">
        <f t="shared" si="2"/>
        <v>494024.48428571428</v>
      </c>
      <c r="D54" s="65">
        <v>17351.828571428567</v>
      </c>
      <c r="E54" s="65">
        <v>434016.81285714288</v>
      </c>
      <c r="F54" s="65">
        <v>42655.842857142867</v>
      </c>
      <c r="G54" s="65">
        <v>98993.404285714467</v>
      </c>
      <c r="H54" s="66">
        <v>12017.167142857161</v>
      </c>
      <c r="I54" s="671"/>
    </row>
    <row r="55" spans="1:11" x14ac:dyDescent="0.2">
      <c r="A55" s="59">
        <v>11</v>
      </c>
      <c r="B55" s="25" t="s">
        <v>22</v>
      </c>
      <c r="C55" s="875">
        <f t="shared" si="2"/>
        <v>463499.04571428569</v>
      </c>
      <c r="D55" s="65">
        <v>19517.452857142831</v>
      </c>
      <c r="E55" s="65">
        <v>402700.6714285714</v>
      </c>
      <c r="F55" s="65">
        <v>41280.921428571433</v>
      </c>
      <c r="G55" s="65">
        <v>199760.08999999994</v>
      </c>
      <c r="H55" s="66">
        <v>26464.819999999989</v>
      </c>
      <c r="I55" s="671"/>
    </row>
    <row r="56" spans="1:11" x14ac:dyDescent="0.2">
      <c r="A56" s="58">
        <v>12</v>
      </c>
      <c r="B56" s="23" t="s">
        <v>23</v>
      </c>
      <c r="C56" s="875">
        <f t="shared" si="2"/>
        <v>473569.06571428617</v>
      </c>
      <c r="D56" s="65">
        <v>40295.438571428589</v>
      </c>
      <c r="E56" s="65">
        <v>366055.42428571469</v>
      </c>
      <c r="F56" s="65">
        <v>67218.202857142867</v>
      </c>
      <c r="G56" s="65">
        <v>252724.15714285721</v>
      </c>
      <c r="H56" s="66">
        <v>18895.955714285734</v>
      </c>
      <c r="I56" s="671"/>
    </row>
    <row r="57" spans="1:11" x14ac:dyDescent="0.2">
      <c r="A57" s="58">
        <v>13</v>
      </c>
      <c r="B57" s="23" t="s">
        <v>24</v>
      </c>
      <c r="C57" s="875">
        <f t="shared" si="2"/>
        <v>581196.66857142816</v>
      </c>
      <c r="D57" s="65">
        <v>26675.591428571424</v>
      </c>
      <c r="E57" s="65">
        <v>445837.47857142822</v>
      </c>
      <c r="F57" s="65">
        <v>108683.59857142853</v>
      </c>
      <c r="G57" s="65">
        <v>174607.59857142845</v>
      </c>
      <c r="H57" s="66">
        <v>6512.3585714285746</v>
      </c>
      <c r="I57" s="671"/>
    </row>
    <row r="58" spans="1:11" x14ac:dyDescent="0.2">
      <c r="A58" s="58">
        <v>14</v>
      </c>
      <c r="B58" s="23" t="s">
        <v>25</v>
      </c>
      <c r="C58" s="875">
        <f t="shared" si="2"/>
        <v>509476.78857142862</v>
      </c>
      <c r="D58" s="65">
        <v>17956.021428571436</v>
      </c>
      <c r="E58" s="65">
        <v>419534.1657142858</v>
      </c>
      <c r="F58" s="65">
        <v>71986.601428571419</v>
      </c>
      <c r="G58" s="65">
        <v>206879.19857142901</v>
      </c>
      <c r="H58" s="66">
        <v>20853.547142857169</v>
      </c>
      <c r="I58" s="671"/>
    </row>
    <row r="59" spans="1:11" ht="13.5" customHeight="1" thickBot="1" x14ac:dyDescent="0.25">
      <c r="A59" s="64">
        <v>15</v>
      </c>
      <c r="B59" s="27" t="s">
        <v>26</v>
      </c>
      <c r="C59" s="876">
        <f t="shared" si="2"/>
        <v>691676.65857142862</v>
      </c>
      <c r="D59" s="67">
        <v>14153.907142857137</v>
      </c>
      <c r="E59" s="67">
        <v>567641.54285714298</v>
      </c>
      <c r="F59" s="67">
        <v>109881.20857142859</v>
      </c>
      <c r="G59" s="67">
        <v>95243.129999999859</v>
      </c>
      <c r="H59" s="68">
        <v>13715.241428571429</v>
      </c>
      <c r="I59" s="671"/>
    </row>
    <row r="60" spans="1:11" x14ac:dyDescent="0.2">
      <c r="A60" s="1130" t="s">
        <v>59</v>
      </c>
      <c r="B60" s="304" t="s">
        <v>509</v>
      </c>
      <c r="C60" s="921">
        <f t="shared" ref="C60:H60" si="3">SUM(C45:C59)</f>
        <v>6729350.9557142854</v>
      </c>
      <c r="D60" s="921">
        <f t="shared" si="3"/>
        <v>276588.9214285714</v>
      </c>
      <c r="E60" s="921">
        <f t="shared" si="3"/>
        <v>5128443.2342857132</v>
      </c>
      <c r="F60" s="977">
        <f t="shared" si="3"/>
        <v>1324318.8000000003</v>
      </c>
      <c r="G60" s="978">
        <f t="shared" si="3"/>
        <v>2311574.6485714284</v>
      </c>
      <c r="H60" s="922">
        <f t="shared" si="3"/>
        <v>233748.36571428587</v>
      </c>
      <c r="I60" s="671"/>
      <c r="K60" s="776"/>
    </row>
    <row r="61" spans="1:11" x14ac:dyDescent="0.2">
      <c r="A61" s="1131" t="s">
        <v>59</v>
      </c>
      <c r="B61" s="275" t="s">
        <v>102</v>
      </c>
      <c r="C61" s="65">
        <v>6333642.7307348475</v>
      </c>
      <c r="D61" s="65">
        <v>287943.51136000536</v>
      </c>
      <c r="E61" s="65">
        <v>4805557.5690348437</v>
      </c>
      <c r="F61" s="65">
        <v>1240141.6503399983</v>
      </c>
      <c r="G61" s="65">
        <v>2329573.9920088802</v>
      </c>
      <c r="H61" s="65">
        <v>230837.55964300776</v>
      </c>
      <c r="I61" s="671"/>
      <c r="K61" s="776"/>
    </row>
    <row r="62" spans="1:11" x14ac:dyDescent="0.2">
      <c r="A62" s="1131" t="s">
        <v>59</v>
      </c>
      <c r="B62" s="275" t="s">
        <v>103</v>
      </c>
      <c r="C62" s="65">
        <v>5902009.9625338288</v>
      </c>
      <c r="D62" s="65">
        <v>312023.21374200267</v>
      </c>
      <c r="E62" s="65">
        <v>4444442.3365328377</v>
      </c>
      <c r="F62" s="65">
        <v>1145544.4122589873</v>
      </c>
      <c r="G62" s="65">
        <v>2261930.3646728303</v>
      </c>
      <c r="H62" s="65">
        <v>220896.86204799247</v>
      </c>
      <c r="I62" s="671"/>
      <c r="K62" s="776"/>
    </row>
    <row r="63" spans="1:11" x14ac:dyDescent="0.2">
      <c r="A63" s="1131" t="s">
        <v>59</v>
      </c>
      <c r="B63" s="275" t="s">
        <v>104</v>
      </c>
      <c r="C63" s="65">
        <v>5577694</v>
      </c>
      <c r="D63" s="65">
        <v>335781</v>
      </c>
      <c r="E63" s="65">
        <v>4212535</v>
      </c>
      <c r="F63" s="65">
        <v>1029378</v>
      </c>
      <c r="G63" s="65">
        <v>2126660</v>
      </c>
      <c r="H63" s="65">
        <v>214522</v>
      </c>
      <c r="I63" s="671"/>
      <c r="K63" s="776"/>
    </row>
    <row r="64" spans="1:11" x14ac:dyDescent="0.2">
      <c r="A64" s="1131"/>
      <c r="B64" s="275" t="s">
        <v>105</v>
      </c>
      <c r="C64" s="65">
        <v>5336525</v>
      </c>
      <c r="D64" s="65">
        <v>403465</v>
      </c>
      <c r="E64" s="65">
        <v>3969105</v>
      </c>
      <c r="F64" s="65">
        <v>963955</v>
      </c>
      <c r="G64" s="65">
        <v>2022718</v>
      </c>
      <c r="H64" s="65">
        <v>203597</v>
      </c>
      <c r="I64" s="776"/>
    </row>
    <row r="65" spans="1:11" x14ac:dyDescent="0.2">
      <c r="A65" s="1131"/>
      <c r="B65" s="275" t="s">
        <v>106</v>
      </c>
      <c r="C65" s="65">
        <v>4822266</v>
      </c>
      <c r="D65" s="65">
        <v>437526</v>
      </c>
      <c r="E65" s="65">
        <v>3545458</v>
      </c>
      <c r="F65" s="65">
        <v>839282</v>
      </c>
      <c r="G65" s="65">
        <v>1943454</v>
      </c>
      <c r="H65" s="65">
        <v>257510</v>
      </c>
    </row>
    <row r="66" spans="1:11" x14ac:dyDescent="0.2">
      <c r="A66" s="312"/>
      <c r="B66" s="275" t="s">
        <v>107</v>
      </c>
      <c r="C66" s="311">
        <v>4743843.5</v>
      </c>
      <c r="D66" s="311">
        <v>757559</v>
      </c>
      <c r="E66" s="311">
        <v>2797298</v>
      </c>
      <c r="F66" s="311">
        <v>821386.5</v>
      </c>
      <c r="G66" s="311">
        <v>1868775</v>
      </c>
      <c r="H66" s="310">
        <v>185065</v>
      </c>
    </row>
    <row r="67" spans="1:11" x14ac:dyDescent="0.2">
      <c r="A67" s="312"/>
      <c r="B67" s="275" t="s">
        <v>108</v>
      </c>
      <c r="C67" s="311">
        <v>4612509</v>
      </c>
      <c r="D67" s="311">
        <v>591756</v>
      </c>
      <c r="E67" s="311">
        <v>3307640</v>
      </c>
      <c r="F67" s="311">
        <v>714554</v>
      </c>
      <c r="G67" s="311">
        <v>1802815</v>
      </c>
      <c r="H67" s="310">
        <v>170256</v>
      </c>
    </row>
    <row r="68" spans="1:11" x14ac:dyDescent="0.2">
      <c r="A68" s="312"/>
      <c r="B68" s="275" t="s">
        <v>109</v>
      </c>
      <c r="C68" s="311">
        <v>4290671</v>
      </c>
      <c r="D68" s="311">
        <v>673920</v>
      </c>
      <c r="E68" s="311">
        <v>3047096</v>
      </c>
      <c r="F68" s="311">
        <v>598876</v>
      </c>
      <c r="G68" s="311">
        <v>1749130</v>
      </c>
      <c r="H68" s="310">
        <v>157327</v>
      </c>
    </row>
    <row r="69" spans="1:11" ht="12.75" thickBot="1" x14ac:dyDescent="0.25">
      <c r="A69" s="1128"/>
      <c r="B69" s="305" t="s">
        <v>110</v>
      </c>
      <c r="C69" s="452">
        <v>4194811</v>
      </c>
      <c r="D69" s="452">
        <v>747466</v>
      </c>
      <c r="E69" s="452">
        <v>2907351</v>
      </c>
      <c r="F69" s="452">
        <v>592492</v>
      </c>
      <c r="G69" s="452">
        <v>1755538</v>
      </c>
      <c r="H69" s="453">
        <v>155455</v>
      </c>
    </row>
    <row r="70" spans="1:11" ht="36" customHeight="1" x14ac:dyDescent="0.2">
      <c r="A70" s="1600" t="s">
        <v>258</v>
      </c>
      <c r="B70" s="1601"/>
      <c r="C70" s="1601"/>
      <c r="D70" s="1601"/>
      <c r="E70" s="1601"/>
      <c r="F70" s="1601"/>
      <c r="G70" s="1601"/>
      <c r="H70" s="1601"/>
    </row>
    <row r="71" spans="1:11" x14ac:dyDescent="0.2">
      <c r="C71" s="43"/>
      <c r="D71" s="43"/>
      <c r="E71" s="43"/>
      <c r="F71" s="43"/>
      <c r="G71" s="43"/>
      <c r="H71" s="43"/>
    </row>
    <row r="72" spans="1:11" x14ac:dyDescent="0.2">
      <c r="C72" s="43"/>
      <c r="D72" s="43"/>
      <c r="E72" s="43"/>
      <c r="F72" s="43"/>
      <c r="G72" s="43"/>
      <c r="H72" s="43"/>
    </row>
    <row r="73" spans="1:11" x14ac:dyDescent="0.2">
      <c r="C73" s="43"/>
      <c r="D73" s="43"/>
      <c r="E73" s="43"/>
      <c r="F73" s="43"/>
      <c r="G73" s="43"/>
      <c r="H73" s="43"/>
    </row>
    <row r="74" spans="1:11" x14ac:dyDescent="0.2">
      <c r="C74" s="43"/>
      <c r="D74" s="43"/>
      <c r="E74" s="43"/>
      <c r="F74" s="43"/>
      <c r="G74" s="43"/>
      <c r="H74" s="43"/>
    </row>
    <row r="75" spans="1:11" ht="13.5" thickBot="1" x14ac:dyDescent="0.25">
      <c r="A75" s="71" t="s">
        <v>268</v>
      </c>
      <c r="B75" s="71"/>
      <c r="C75" s="71"/>
      <c r="D75" s="71"/>
      <c r="E75" s="71"/>
      <c r="F75" s="71"/>
      <c r="G75" s="71"/>
      <c r="H75" s="71"/>
    </row>
    <row r="76" spans="1:11" s="10" customFormat="1" ht="72.75" thickBot="1" x14ac:dyDescent="0.25">
      <c r="A76" s="769" t="s">
        <v>51</v>
      </c>
      <c r="B76" s="970" t="s">
        <v>5</v>
      </c>
      <c r="C76" s="971" t="s">
        <v>269</v>
      </c>
      <c r="D76" s="972" t="s">
        <v>253</v>
      </c>
      <c r="E76" s="973" t="s">
        <v>254</v>
      </c>
      <c r="F76" s="973" t="s">
        <v>255</v>
      </c>
      <c r="G76" s="975" t="s">
        <v>270</v>
      </c>
      <c r="H76" s="976" t="s">
        <v>271</v>
      </c>
      <c r="K76" s="10" t="s">
        <v>13</v>
      </c>
    </row>
    <row r="77" spans="1:11" x14ac:dyDescent="0.2">
      <c r="A77" s="128">
        <v>1</v>
      </c>
      <c r="B77" s="129" t="s">
        <v>11</v>
      </c>
      <c r="C77" s="874">
        <f>D77+E77+F77</f>
        <v>298827.98714285722</v>
      </c>
      <c r="D77" s="262">
        <v>9875.9</v>
      </c>
      <c r="E77" s="262">
        <v>133264.38714285716</v>
      </c>
      <c r="F77" s="262">
        <v>155687.70000000007</v>
      </c>
      <c r="G77" s="262">
        <v>118231.66666666667</v>
      </c>
      <c r="H77" s="1100">
        <v>21360.466666666667</v>
      </c>
      <c r="I77" s="671"/>
    </row>
    <row r="78" spans="1:11" x14ac:dyDescent="0.2">
      <c r="A78" s="58">
        <v>2</v>
      </c>
      <c r="B78" s="23" t="s">
        <v>12</v>
      </c>
      <c r="C78" s="875">
        <f t="shared" ref="C78:C91" si="4">D78+E78+F78</f>
        <v>286231.15142857138</v>
      </c>
      <c r="D78" s="65">
        <v>13062.8</v>
      </c>
      <c r="E78" s="65">
        <v>197423.3871428571</v>
      </c>
      <c r="F78" s="65">
        <v>75744.96428571429</v>
      </c>
      <c r="G78" s="65">
        <v>107399.76666666666</v>
      </c>
      <c r="H78" s="66">
        <v>19356.3</v>
      </c>
      <c r="I78" s="671"/>
    </row>
    <row r="79" spans="1:11" x14ac:dyDescent="0.2">
      <c r="A79" s="58">
        <v>3</v>
      </c>
      <c r="B79" s="23" t="s">
        <v>14</v>
      </c>
      <c r="C79" s="875">
        <f t="shared" si="4"/>
        <v>444691.10619047633</v>
      </c>
      <c r="D79" s="65">
        <v>6986.8833333333332</v>
      </c>
      <c r="E79" s="65">
        <v>300927.192857143</v>
      </c>
      <c r="F79" s="65">
        <v>136777.03</v>
      </c>
      <c r="G79" s="65">
        <v>112354.76666666666</v>
      </c>
      <c r="H79" s="66">
        <v>9972.9</v>
      </c>
      <c r="I79" s="671"/>
      <c r="K79" s="2" t="s">
        <v>13</v>
      </c>
    </row>
    <row r="80" spans="1:11" x14ac:dyDescent="0.2">
      <c r="A80" s="58">
        <v>4</v>
      </c>
      <c r="B80" s="23" t="s">
        <v>15</v>
      </c>
      <c r="C80" s="875">
        <f t="shared" si="4"/>
        <v>267681.96523809514</v>
      </c>
      <c r="D80" s="65">
        <v>5312.4666666666662</v>
      </c>
      <c r="E80" s="65">
        <v>179676.21999999991</v>
      </c>
      <c r="F80" s="65">
        <v>82693.278571428571</v>
      </c>
      <c r="G80" s="65">
        <v>82672.21666666666</v>
      </c>
      <c r="H80" s="66">
        <v>589.33333333333337</v>
      </c>
      <c r="I80" s="671"/>
    </row>
    <row r="81" spans="1:11" x14ac:dyDescent="0.2">
      <c r="A81" s="58">
        <v>5</v>
      </c>
      <c r="B81" s="23" t="s">
        <v>16</v>
      </c>
      <c r="C81" s="875">
        <f t="shared" si="4"/>
        <v>285437.66142857145</v>
      </c>
      <c r="D81" s="65">
        <v>17177.7</v>
      </c>
      <c r="E81" s="65">
        <v>191882.38285714283</v>
      </c>
      <c r="F81" s="65">
        <v>76377.578571428574</v>
      </c>
      <c r="G81" s="65">
        <v>150020.15</v>
      </c>
      <c r="H81" s="66">
        <v>16071.6</v>
      </c>
      <c r="I81" s="671"/>
      <c r="K81" s="2" t="s">
        <v>13</v>
      </c>
    </row>
    <row r="82" spans="1:11" x14ac:dyDescent="0.2">
      <c r="A82" s="59">
        <v>6</v>
      </c>
      <c r="B82" s="25" t="s">
        <v>17</v>
      </c>
      <c r="C82" s="875">
        <f t="shared" si="4"/>
        <v>347553.92047619051</v>
      </c>
      <c r="D82" s="65">
        <v>9556.5333333333328</v>
      </c>
      <c r="E82" s="65">
        <v>243455.50000000006</v>
      </c>
      <c r="F82" s="65">
        <v>94541.887142857144</v>
      </c>
      <c r="G82" s="65">
        <v>103504</v>
      </c>
      <c r="H82" s="66">
        <v>692.66666666666663</v>
      </c>
      <c r="I82" s="671"/>
    </row>
    <row r="83" spans="1:11" x14ac:dyDescent="0.2">
      <c r="A83" s="59">
        <v>7</v>
      </c>
      <c r="B83" s="25" t="s">
        <v>18</v>
      </c>
      <c r="C83" s="875">
        <f t="shared" si="4"/>
        <v>697487.80999999994</v>
      </c>
      <c r="D83" s="65">
        <v>14864.3</v>
      </c>
      <c r="E83" s="65">
        <v>557988.60857142846</v>
      </c>
      <c r="F83" s="65">
        <v>124634.90142857147</v>
      </c>
      <c r="G83" s="65">
        <v>155375.95000000001</v>
      </c>
      <c r="H83" s="66">
        <v>500.3</v>
      </c>
      <c r="I83" s="671"/>
    </row>
    <row r="84" spans="1:11" x14ac:dyDescent="0.2">
      <c r="A84" s="58">
        <v>8</v>
      </c>
      <c r="B84" s="23" t="s">
        <v>19</v>
      </c>
      <c r="C84" s="875">
        <f t="shared" si="4"/>
        <v>543467.77952380897</v>
      </c>
      <c r="D84" s="65">
        <v>9852.6166666666668</v>
      </c>
      <c r="E84" s="65">
        <v>459860.16428571375</v>
      </c>
      <c r="F84" s="65">
        <v>73754.998571428558</v>
      </c>
      <c r="G84" s="65">
        <v>137701.41666666666</v>
      </c>
      <c r="H84" s="66">
        <v>2035.5666666666666</v>
      </c>
      <c r="I84" s="671"/>
    </row>
    <row r="85" spans="1:11" x14ac:dyDescent="0.2">
      <c r="A85" s="58">
        <v>9</v>
      </c>
      <c r="B85" s="23" t="s">
        <v>20</v>
      </c>
      <c r="C85" s="875">
        <f t="shared" si="4"/>
        <v>300191.03142857144</v>
      </c>
      <c r="D85" s="65">
        <v>9611.65</v>
      </c>
      <c r="E85" s="65">
        <v>228179.29571428575</v>
      </c>
      <c r="F85" s="65">
        <v>62400.085714285698</v>
      </c>
      <c r="G85" s="65">
        <v>102100.86666666667</v>
      </c>
      <c r="H85" s="66">
        <v>5670.6333333333332</v>
      </c>
      <c r="I85" s="671"/>
    </row>
    <row r="86" spans="1:11" x14ac:dyDescent="0.2">
      <c r="A86" s="58">
        <v>10</v>
      </c>
      <c r="B86" s="23" t="s">
        <v>21</v>
      </c>
      <c r="C86" s="875">
        <f t="shared" si="4"/>
        <v>491977.38904761907</v>
      </c>
      <c r="D86" s="65">
        <v>15304.733333333334</v>
      </c>
      <c r="E86" s="65">
        <v>434016.81285714288</v>
      </c>
      <c r="F86" s="65">
        <v>42655.842857142867</v>
      </c>
      <c r="G86" s="65">
        <v>94622.03333333334</v>
      </c>
      <c r="H86" s="66">
        <v>6680.5666666666666</v>
      </c>
      <c r="I86" s="671"/>
    </row>
    <row r="87" spans="1:11" x14ac:dyDescent="0.2">
      <c r="A87" s="59">
        <v>11</v>
      </c>
      <c r="B87" s="25" t="s">
        <v>22</v>
      </c>
      <c r="C87" s="875">
        <f t="shared" si="4"/>
        <v>459610.25952380954</v>
      </c>
      <c r="D87" s="65">
        <v>15628.666666666666</v>
      </c>
      <c r="E87" s="65">
        <v>402700.6714285714</v>
      </c>
      <c r="F87" s="65">
        <v>41280.921428571433</v>
      </c>
      <c r="G87" s="65">
        <v>167798.41666666666</v>
      </c>
      <c r="H87" s="66">
        <v>19618.283333333333</v>
      </c>
      <c r="I87" s="671"/>
    </row>
    <row r="88" spans="1:11" x14ac:dyDescent="0.2">
      <c r="A88" s="58">
        <v>12</v>
      </c>
      <c r="B88" s="23" t="s">
        <v>23</v>
      </c>
      <c r="C88" s="875">
        <f t="shared" si="4"/>
        <v>466405.89380952425</v>
      </c>
      <c r="D88" s="65">
        <v>33132.26666666667</v>
      </c>
      <c r="E88" s="65">
        <v>366055.42428571469</v>
      </c>
      <c r="F88" s="65">
        <v>67218.202857142867</v>
      </c>
      <c r="G88" s="65">
        <v>191149.43333333332</v>
      </c>
      <c r="H88" s="66">
        <v>8858.3666666666668</v>
      </c>
      <c r="I88" s="671"/>
    </row>
    <row r="89" spans="1:11" x14ac:dyDescent="0.2">
      <c r="A89" s="58">
        <v>13</v>
      </c>
      <c r="B89" s="23" t="s">
        <v>24</v>
      </c>
      <c r="C89" s="875">
        <f t="shared" si="4"/>
        <v>575245.77714285674</v>
      </c>
      <c r="D89" s="65">
        <v>20724.7</v>
      </c>
      <c r="E89" s="65">
        <v>445837.47857142822</v>
      </c>
      <c r="F89" s="65">
        <v>108683.59857142853</v>
      </c>
      <c r="G89" s="65">
        <v>166536.38333333333</v>
      </c>
      <c r="H89" s="66">
        <v>7505.2166666666662</v>
      </c>
      <c r="I89" s="671"/>
    </row>
    <row r="90" spans="1:11" x14ac:dyDescent="0.2">
      <c r="A90" s="58">
        <v>14</v>
      </c>
      <c r="B90" s="23" t="s">
        <v>25</v>
      </c>
      <c r="C90" s="875">
        <f t="shared" si="4"/>
        <v>506183.15047619061</v>
      </c>
      <c r="D90" s="65">
        <v>14662.383333333333</v>
      </c>
      <c r="E90" s="65">
        <v>419534.1657142858</v>
      </c>
      <c r="F90" s="65">
        <v>71986.601428571419</v>
      </c>
      <c r="G90" s="65">
        <v>142826.79999999999</v>
      </c>
      <c r="H90" s="66">
        <v>16660.650000000001</v>
      </c>
      <c r="I90" s="671"/>
    </row>
    <row r="91" spans="1:11" ht="13.5" customHeight="1" thickBot="1" x14ac:dyDescent="0.25">
      <c r="A91" s="60">
        <v>15</v>
      </c>
      <c r="B91" s="61" t="s">
        <v>26</v>
      </c>
      <c r="C91" s="876">
        <f t="shared" si="4"/>
        <v>687105.13476190483</v>
      </c>
      <c r="D91" s="67">
        <v>9582.3833333333332</v>
      </c>
      <c r="E91" s="67">
        <v>567641.54285714298</v>
      </c>
      <c r="F91" s="67">
        <v>109881.20857142859</v>
      </c>
      <c r="G91" s="67">
        <v>86142.85</v>
      </c>
      <c r="H91" s="68">
        <v>10289.983333333334</v>
      </c>
      <c r="I91" s="671"/>
    </row>
    <row r="92" spans="1:11" s="29" customFormat="1" x14ac:dyDescent="0.2">
      <c r="A92" s="1132" t="s">
        <v>59</v>
      </c>
      <c r="B92" s="304" t="s">
        <v>509</v>
      </c>
      <c r="C92" s="962">
        <f t="shared" ref="C92:H92" si="5">SUM(C77:C91)</f>
        <v>6658098.0176190473</v>
      </c>
      <c r="D92" s="979">
        <f t="shared" si="5"/>
        <v>205335.98333333334</v>
      </c>
      <c r="E92" s="962">
        <f t="shared" si="5"/>
        <v>5128443.2342857132</v>
      </c>
      <c r="F92" s="962">
        <f t="shared" si="5"/>
        <v>1324318.8000000003</v>
      </c>
      <c r="G92" s="962">
        <f t="shared" si="5"/>
        <v>1918436.7166666668</v>
      </c>
      <c r="H92" s="962">
        <f t="shared" si="5"/>
        <v>145862.83333333334</v>
      </c>
      <c r="I92" s="671"/>
    </row>
    <row r="93" spans="1:11" x14ac:dyDescent="0.2">
      <c r="A93" s="1133" t="s">
        <v>59</v>
      </c>
      <c r="B93" s="307" t="s">
        <v>102</v>
      </c>
      <c r="C93" s="311">
        <v>6264281.4860415095</v>
      </c>
      <c r="D93" s="1018">
        <v>218582.26666666669</v>
      </c>
      <c r="E93" s="311">
        <v>4805557.5690348437</v>
      </c>
      <c r="F93" s="311">
        <v>1240141.6503399983</v>
      </c>
      <c r="G93" s="311">
        <v>1922237.1833333336</v>
      </c>
      <c r="H93" s="311">
        <v>134634.96666666667</v>
      </c>
      <c r="I93" s="671"/>
    </row>
    <row r="94" spans="1:11" x14ac:dyDescent="0.2">
      <c r="A94" s="1133" t="s">
        <v>59</v>
      </c>
      <c r="B94" s="275" t="s">
        <v>103</v>
      </c>
      <c r="C94" s="311">
        <v>5838182.9821251584</v>
      </c>
      <c r="D94" s="1018">
        <v>248196.23333333337</v>
      </c>
      <c r="E94" s="311">
        <v>4444442.3365328377</v>
      </c>
      <c r="F94" s="311">
        <v>1145544.4122589873</v>
      </c>
      <c r="G94" s="311">
        <v>1807917.3499999999</v>
      </c>
      <c r="H94" s="311">
        <v>122899.06666666668</v>
      </c>
      <c r="I94" s="671"/>
    </row>
    <row r="95" spans="1:11" x14ac:dyDescent="0.2">
      <c r="A95" s="1131" t="s">
        <v>59</v>
      </c>
      <c r="B95" s="275" t="s">
        <v>104</v>
      </c>
      <c r="C95" s="65">
        <v>5508211</v>
      </c>
      <c r="D95" s="923">
        <v>266298</v>
      </c>
      <c r="E95" s="65">
        <v>4212535</v>
      </c>
      <c r="F95" s="65">
        <v>1029378</v>
      </c>
      <c r="G95" s="65">
        <v>1755796</v>
      </c>
      <c r="H95" s="65">
        <v>137837</v>
      </c>
      <c r="I95" s="671"/>
    </row>
    <row r="96" spans="1:11" x14ac:dyDescent="0.2">
      <c r="A96" s="1131"/>
      <c r="B96" s="275" t="s">
        <v>105</v>
      </c>
      <c r="C96" s="65">
        <v>4585392</v>
      </c>
      <c r="D96" s="65">
        <v>301921</v>
      </c>
      <c r="E96" s="65">
        <v>3354176</v>
      </c>
      <c r="F96" s="65">
        <v>929295</v>
      </c>
      <c r="G96" s="65">
        <v>1660642</v>
      </c>
      <c r="H96" s="65">
        <v>134994</v>
      </c>
      <c r="I96" s="671"/>
    </row>
    <row r="97" spans="1:11" x14ac:dyDescent="0.2">
      <c r="A97" s="1131"/>
      <c r="B97" s="275" t="s">
        <v>106</v>
      </c>
      <c r="C97" s="65">
        <v>3854693</v>
      </c>
      <c r="D97" s="65">
        <v>332777</v>
      </c>
      <c r="E97" s="65">
        <v>2715090</v>
      </c>
      <c r="F97" s="65">
        <v>807131</v>
      </c>
      <c r="G97" s="65">
        <v>1577364</v>
      </c>
      <c r="H97" s="65">
        <v>114862</v>
      </c>
    </row>
    <row r="98" spans="1:11" x14ac:dyDescent="0.2">
      <c r="A98" s="312"/>
      <c r="B98" s="275" t="s">
        <v>107</v>
      </c>
      <c r="C98" s="311">
        <v>3550719</v>
      </c>
      <c r="D98" s="311">
        <v>643820</v>
      </c>
      <c r="E98" s="311">
        <v>2193969</v>
      </c>
      <c r="F98" s="311">
        <v>773577</v>
      </c>
      <c r="G98" s="311">
        <v>1464913</v>
      </c>
      <c r="H98" s="310">
        <v>122623</v>
      </c>
    </row>
    <row r="99" spans="1:11" x14ac:dyDescent="0.2">
      <c r="A99" s="312"/>
      <c r="B99" s="275" t="s">
        <v>108</v>
      </c>
      <c r="C99" s="311">
        <v>3398673</v>
      </c>
      <c r="D99" s="311">
        <v>455295</v>
      </c>
      <c r="E99" s="311">
        <v>2298592</v>
      </c>
      <c r="F99" s="311">
        <v>644786</v>
      </c>
      <c r="G99" s="311">
        <v>1418710</v>
      </c>
      <c r="H99" s="310">
        <v>146527</v>
      </c>
    </row>
    <row r="100" spans="1:11" x14ac:dyDescent="0.2">
      <c r="A100" s="312"/>
      <c r="B100" s="275" t="s">
        <v>109</v>
      </c>
      <c r="C100" s="311">
        <v>3110317</v>
      </c>
      <c r="D100" s="311">
        <v>511437</v>
      </c>
      <c r="E100" s="311">
        <v>2174135</v>
      </c>
      <c r="F100" s="311">
        <v>397471</v>
      </c>
      <c r="G100" s="311">
        <v>1382728</v>
      </c>
      <c r="H100" s="310">
        <v>102141</v>
      </c>
    </row>
    <row r="101" spans="1:11" ht="12.75" thickBot="1" x14ac:dyDescent="0.25">
      <c r="A101" s="1128"/>
      <c r="B101" s="305" t="s">
        <v>110</v>
      </c>
      <c r="C101" s="452">
        <v>3073862</v>
      </c>
      <c r="D101" s="452">
        <v>591608</v>
      </c>
      <c r="E101" s="452">
        <v>2095824</v>
      </c>
      <c r="F101" s="452">
        <v>393521</v>
      </c>
      <c r="G101" s="452">
        <v>1409139</v>
      </c>
      <c r="H101" s="453">
        <v>87619</v>
      </c>
    </row>
    <row r="102" spans="1:11" ht="38.1" customHeight="1" x14ac:dyDescent="0.2">
      <c r="A102" s="1600" t="s">
        <v>258</v>
      </c>
      <c r="B102" s="1601"/>
      <c r="C102" s="1601"/>
      <c r="D102" s="1601"/>
      <c r="E102" s="1601"/>
      <c r="F102" s="1601"/>
      <c r="G102" s="1601"/>
      <c r="H102" s="1601"/>
    </row>
    <row r="103" spans="1:11" x14ac:dyDescent="0.2">
      <c r="A103" s="1129"/>
    </row>
    <row r="104" spans="1:11" x14ac:dyDescent="0.2">
      <c r="A104" s="1129" t="s">
        <v>259</v>
      </c>
    </row>
    <row r="105" spans="1:11" x14ac:dyDescent="0.2">
      <c r="A105" s="859" t="s">
        <v>260</v>
      </c>
    </row>
    <row r="106" spans="1:11" x14ac:dyDescent="0.2">
      <c r="A106" s="1129" t="s">
        <v>261</v>
      </c>
      <c r="E106" s="2" t="s">
        <v>13</v>
      </c>
    </row>
    <row r="109" spans="1:11" ht="13.5" thickBot="1" x14ac:dyDescent="0.25">
      <c r="A109" s="71" t="s">
        <v>272</v>
      </c>
      <c r="B109" s="71"/>
      <c r="C109" s="71"/>
      <c r="D109" s="71"/>
      <c r="E109" s="71"/>
      <c r="F109" s="71"/>
      <c r="G109" s="71"/>
      <c r="H109" s="71"/>
    </row>
    <row r="110" spans="1:11" ht="84.75" thickBot="1" x14ac:dyDescent="0.25">
      <c r="A110" s="699" t="s">
        <v>51</v>
      </c>
      <c r="B110" s="72" t="s">
        <v>5</v>
      </c>
      <c r="C110" s="73" t="s">
        <v>273</v>
      </c>
      <c r="D110" s="74" t="s">
        <v>253</v>
      </c>
      <c r="E110" s="75" t="s">
        <v>254</v>
      </c>
      <c r="F110" s="76" t="s">
        <v>255</v>
      </c>
      <c r="G110" s="74" t="s">
        <v>274</v>
      </c>
      <c r="H110" s="77" t="s">
        <v>257</v>
      </c>
      <c r="K110" s="2" t="s">
        <v>13</v>
      </c>
    </row>
    <row r="111" spans="1:11" x14ac:dyDescent="0.2">
      <c r="A111" s="1137">
        <v>1</v>
      </c>
      <c r="B111" s="1134" t="s">
        <v>11</v>
      </c>
      <c r="C111" s="1533">
        <f>D111+E111+F111</f>
        <v>170881.58476190479</v>
      </c>
      <c r="D111" s="1525">
        <v>2516.8333333333335</v>
      </c>
      <c r="E111" s="1525">
        <v>42090</v>
      </c>
      <c r="F111" s="1525">
        <v>126274.75142857146</v>
      </c>
      <c r="G111" s="1525">
        <v>10188.316666666668</v>
      </c>
      <c r="H111" s="1529">
        <v>0</v>
      </c>
    </row>
    <row r="112" spans="1:11" x14ac:dyDescent="0.2">
      <c r="A112" s="1138">
        <v>2</v>
      </c>
      <c r="B112" s="1135" t="s">
        <v>12</v>
      </c>
      <c r="C112" s="1534">
        <f t="shared" ref="C112:C125" si="6">D112+E112+F112</f>
        <v>204752.62380952376</v>
      </c>
      <c r="D112" s="1526">
        <v>1726.2666666666667</v>
      </c>
      <c r="E112" s="1526">
        <v>129265.39285714284</v>
      </c>
      <c r="F112" s="1526">
        <v>73760.964285714261</v>
      </c>
      <c r="G112" s="1526">
        <v>10761.983333333334</v>
      </c>
      <c r="H112" s="1530">
        <v>0</v>
      </c>
    </row>
    <row r="113" spans="1:8" x14ac:dyDescent="0.2">
      <c r="A113" s="1138">
        <v>3</v>
      </c>
      <c r="B113" s="1135" t="s">
        <v>14</v>
      </c>
      <c r="C113" s="1534">
        <f t="shared" si="6"/>
        <v>299853.42142857146</v>
      </c>
      <c r="D113" s="1526">
        <v>2726.9</v>
      </c>
      <c r="E113" s="1526">
        <v>172330.05714285714</v>
      </c>
      <c r="F113" s="1526">
        <v>124796.46428571429</v>
      </c>
      <c r="G113" s="1526">
        <v>17423.516666666666</v>
      </c>
      <c r="H113" s="1530">
        <v>0</v>
      </c>
    </row>
    <row r="114" spans="1:8" x14ac:dyDescent="0.2">
      <c r="A114" s="1138">
        <v>4</v>
      </c>
      <c r="B114" s="1135" t="s">
        <v>15</v>
      </c>
      <c r="C114" s="1534">
        <f t="shared" si="6"/>
        <v>213352.59285714282</v>
      </c>
      <c r="D114" s="1526">
        <v>2026.35</v>
      </c>
      <c r="E114" s="1526">
        <v>130442.25</v>
      </c>
      <c r="F114" s="1526">
        <v>80883.992857142817</v>
      </c>
      <c r="G114" s="1526">
        <v>8216.2833333333328</v>
      </c>
      <c r="H114" s="1530">
        <v>0</v>
      </c>
    </row>
    <row r="115" spans="1:8" x14ac:dyDescent="0.2">
      <c r="A115" s="1138">
        <v>5</v>
      </c>
      <c r="B115" s="1135" t="s">
        <v>16</v>
      </c>
      <c r="C115" s="1534">
        <f t="shared" si="6"/>
        <v>168266.18047619049</v>
      </c>
      <c r="D115" s="1526">
        <v>3401.0833333333335</v>
      </c>
      <c r="E115" s="1526">
        <v>94756.59714285715</v>
      </c>
      <c r="F115" s="1526">
        <v>70108.500000000015</v>
      </c>
      <c r="G115" s="1526">
        <v>18184.466666666667</v>
      </c>
      <c r="H115" s="1530">
        <v>6</v>
      </c>
    </row>
    <row r="116" spans="1:8" x14ac:dyDescent="0.2">
      <c r="A116" s="1139">
        <v>6</v>
      </c>
      <c r="B116" s="1134" t="s">
        <v>17</v>
      </c>
      <c r="C116" s="1534">
        <f t="shared" si="6"/>
        <v>206529.31333333332</v>
      </c>
      <c r="D116" s="1526">
        <v>4803.2833333333338</v>
      </c>
      <c r="E116" s="1526">
        <v>109421.78571428571</v>
      </c>
      <c r="F116" s="1526">
        <v>92304.244285714274</v>
      </c>
      <c r="G116" s="1526">
        <v>28150.1</v>
      </c>
      <c r="H116" s="1530">
        <v>5</v>
      </c>
    </row>
    <row r="117" spans="1:8" x14ac:dyDescent="0.2">
      <c r="A117" s="1139">
        <v>7</v>
      </c>
      <c r="B117" s="1134" t="s">
        <v>18</v>
      </c>
      <c r="C117" s="1534">
        <f t="shared" si="6"/>
        <v>422959.75142857136</v>
      </c>
      <c r="D117" s="1526">
        <v>5528.35</v>
      </c>
      <c r="E117" s="1526">
        <v>293667.5</v>
      </c>
      <c r="F117" s="1526">
        <v>123763.90142857138</v>
      </c>
      <c r="G117" s="1526">
        <v>34952.98333333333</v>
      </c>
      <c r="H117" s="1530">
        <v>0</v>
      </c>
    </row>
    <row r="118" spans="1:8" x14ac:dyDescent="0.2">
      <c r="A118" s="1138">
        <v>8</v>
      </c>
      <c r="B118" s="1135" t="s">
        <v>19</v>
      </c>
      <c r="C118" s="1534">
        <f t="shared" si="6"/>
        <v>250460.33857142861</v>
      </c>
      <c r="D118" s="1526">
        <v>2335.25</v>
      </c>
      <c r="E118" s="1526">
        <v>180843.87571428574</v>
      </c>
      <c r="F118" s="1526">
        <v>67281.212857142862</v>
      </c>
      <c r="G118" s="1526">
        <v>8594.65</v>
      </c>
      <c r="H118" s="1530">
        <v>0</v>
      </c>
    </row>
    <row r="119" spans="1:8" x14ac:dyDescent="0.2">
      <c r="A119" s="1138">
        <v>9</v>
      </c>
      <c r="B119" s="1135" t="s">
        <v>20</v>
      </c>
      <c r="C119" s="1534">
        <f t="shared" si="6"/>
        <v>135611.55952380953</v>
      </c>
      <c r="D119" s="1526">
        <v>4408.1166666666668</v>
      </c>
      <c r="E119" s="1526">
        <v>70197.5</v>
      </c>
      <c r="F119" s="1526">
        <v>61005.942857142858</v>
      </c>
      <c r="G119" s="1526">
        <v>7339.9833333333336</v>
      </c>
      <c r="H119" s="1530">
        <v>0</v>
      </c>
    </row>
    <row r="120" spans="1:8" x14ac:dyDescent="0.2">
      <c r="A120" s="1138">
        <v>10</v>
      </c>
      <c r="B120" s="1135" t="s">
        <v>21</v>
      </c>
      <c r="C120" s="1534">
        <f t="shared" si="6"/>
        <v>206452.62380952382</v>
      </c>
      <c r="D120" s="1526">
        <v>4691.166666666667</v>
      </c>
      <c r="E120" s="1526">
        <v>167374.42857142858</v>
      </c>
      <c r="F120" s="1526">
        <v>34387.028571428571</v>
      </c>
      <c r="G120" s="1526">
        <v>19210.599999999999</v>
      </c>
      <c r="H120" s="1530">
        <v>0</v>
      </c>
    </row>
    <row r="121" spans="1:8" x14ac:dyDescent="0.2">
      <c r="A121" s="1139">
        <v>11</v>
      </c>
      <c r="B121" s="1134" t="s">
        <v>22</v>
      </c>
      <c r="C121" s="1534">
        <f t="shared" si="6"/>
        <v>266912.12619047618</v>
      </c>
      <c r="D121" s="1526">
        <v>6155.7833333333338</v>
      </c>
      <c r="E121" s="1526">
        <v>224738.6642857143</v>
      </c>
      <c r="F121" s="1526">
        <v>36017.678571428565</v>
      </c>
      <c r="G121" s="1526">
        <v>42275.433333333334</v>
      </c>
      <c r="H121" s="1530">
        <v>0</v>
      </c>
    </row>
    <row r="122" spans="1:8" x14ac:dyDescent="0.2">
      <c r="A122" s="1138">
        <v>12</v>
      </c>
      <c r="B122" s="1135" t="s">
        <v>23</v>
      </c>
      <c r="C122" s="1534">
        <f t="shared" si="6"/>
        <v>239917.0076190476</v>
      </c>
      <c r="D122" s="1526">
        <v>6936.0333333333338</v>
      </c>
      <c r="E122" s="1526">
        <v>172245.06857142856</v>
      </c>
      <c r="F122" s="1526">
        <v>60735.90571428572</v>
      </c>
      <c r="G122" s="1526">
        <v>43152.933333333334</v>
      </c>
      <c r="H122" s="1530">
        <v>0</v>
      </c>
    </row>
    <row r="123" spans="1:8" x14ac:dyDescent="0.2">
      <c r="A123" s="1138">
        <v>13</v>
      </c>
      <c r="B123" s="1135" t="s">
        <v>24</v>
      </c>
      <c r="C123" s="1534">
        <f t="shared" si="6"/>
        <v>245333.36047619046</v>
      </c>
      <c r="D123" s="1526">
        <v>7044.583333333333</v>
      </c>
      <c r="E123" s="1526">
        <v>132400.38571428569</v>
      </c>
      <c r="F123" s="1526">
        <v>105888.39142857144</v>
      </c>
      <c r="G123" s="1526">
        <v>17622.599999999999</v>
      </c>
      <c r="H123" s="1530">
        <v>0</v>
      </c>
    </row>
    <row r="124" spans="1:8" x14ac:dyDescent="0.2">
      <c r="A124" s="1138">
        <v>14</v>
      </c>
      <c r="B124" s="1135" t="s">
        <v>25</v>
      </c>
      <c r="C124" s="1534">
        <f t="shared" si="6"/>
        <v>117067.43238095238</v>
      </c>
      <c r="D124" s="1526">
        <v>7613.0666666666666</v>
      </c>
      <c r="E124" s="1526">
        <v>54128.778571428571</v>
      </c>
      <c r="F124" s="1526">
        <v>55325.587142857141</v>
      </c>
      <c r="G124" s="1526">
        <v>25909.25</v>
      </c>
      <c r="H124" s="1530">
        <v>0</v>
      </c>
    </row>
    <row r="125" spans="1:8" ht="13.5" customHeight="1" thickBot="1" x14ac:dyDescent="0.25">
      <c r="A125" s="1140">
        <v>15</v>
      </c>
      <c r="B125" s="1136" t="s">
        <v>26</v>
      </c>
      <c r="C125" s="1535">
        <f t="shared" si="6"/>
        <v>488561.05857142853</v>
      </c>
      <c r="D125" s="1527">
        <v>4062.35</v>
      </c>
      <c r="E125" s="1527">
        <v>372427.14285714284</v>
      </c>
      <c r="F125" s="1527">
        <v>112071.56571428569</v>
      </c>
      <c r="G125" s="1527">
        <v>16723.666666666668</v>
      </c>
      <c r="H125" s="1531">
        <v>0</v>
      </c>
    </row>
    <row r="126" spans="1:8" x14ac:dyDescent="0.2">
      <c r="A126" s="1132" t="s">
        <v>59</v>
      </c>
      <c r="B126" s="304" t="s">
        <v>509</v>
      </c>
      <c r="C126" s="1536">
        <f t="shared" ref="C126:H126" si="7">SUM(C111:C125)</f>
        <v>3636910.975238095</v>
      </c>
      <c r="D126" s="1528">
        <f t="shared" si="7"/>
        <v>65975.416666666672</v>
      </c>
      <c r="E126" s="1528">
        <f t="shared" si="7"/>
        <v>2346329.4271428571</v>
      </c>
      <c r="F126" s="1528">
        <f t="shared" si="7"/>
        <v>1224606.1314285714</v>
      </c>
      <c r="G126" s="1528">
        <f t="shared" si="7"/>
        <v>308706.76666666666</v>
      </c>
      <c r="H126" s="1532">
        <f t="shared" si="7"/>
        <v>11</v>
      </c>
    </row>
    <row r="127" spans="1:8" x14ac:dyDescent="0.2">
      <c r="A127" s="1133" t="s">
        <v>59</v>
      </c>
      <c r="B127" s="307" t="s">
        <v>102</v>
      </c>
      <c r="C127" s="311">
        <v>3301459.1825979995</v>
      </c>
      <c r="D127" s="918">
        <v>70658.55</v>
      </c>
      <c r="E127" s="918">
        <v>2073885.0746570006</v>
      </c>
      <c r="F127" s="918">
        <v>1156915.5579409986</v>
      </c>
      <c r="G127" s="918">
        <v>289560.33333333331</v>
      </c>
      <c r="H127" s="454">
        <v>28</v>
      </c>
    </row>
    <row r="128" spans="1:8" x14ac:dyDescent="0.2">
      <c r="A128" s="1133" t="s">
        <v>59</v>
      </c>
      <c r="B128" s="275" t="s">
        <v>103</v>
      </c>
      <c r="C128" s="311">
        <v>2976938.1481283219</v>
      </c>
      <c r="D128" s="918">
        <v>79748.733333333308</v>
      </c>
      <c r="E128" s="918">
        <v>1824546.2948049989</v>
      </c>
      <c r="F128" s="918">
        <v>1072643.1199899896</v>
      </c>
      <c r="G128" s="918">
        <v>271756.16666666669</v>
      </c>
      <c r="H128" s="454">
        <v>141</v>
      </c>
    </row>
    <row r="129" spans="1:11" x14ac:dyDescent="0.2">
      <c r="A129" s="1131" t="s">
        <v>59</v>
      </c>
      <c r="B129" s="275" t="s">
        <v>104</v>
      </c>
      <c r="C129" s="311">
        <v>2704599</v>
      </c>
      <c r="D129" s="918">
        <v>97260</v>
      </c>
      <c r="E129" s="918">
        <v>1659177</v>
      </c>
      <c r="F129" s="918">
        <v>948162</v>
      </c>
      <c r="G129" s="918">
        <v>256040</v>
      </c>
      <c r="H129" s="454">
        <v>0</v>
      </c>
    </row>
    <row r="130" spans="1:11" x14ac:dyDescent="0.2">
      <c r="A130" s="1131"/>
      <c r="B130" s="275" t="s">
        <v>105</v>
      </c>
      <c r="C130" s="311">
        <v>2013672</v>
      </c>
      <c r="D130" s="311">
        <v>89581</v>
      </c>
      <c r="E130" s="311">
        <v>1036546</v>
      </c>
      <c r="F130" s="311">
        <v>887545</v>
      </c>
      <c r="G130" s="311">
        <v>233286</v>
      </c>
      <c r="H130" s="454">
        <v>0</v>
      </c>
    </row>
    <row r="131" spans="1:11" x14ac:dyDescent="0.2">
      <c r="A131" s="312"/>
      <c r="B131" s="275" t="s">
        <v>106</v>
      </c>
      <c r="C131" s="311">
        <v>1071034</v>
      </c>
      <c r="D131" s="311">
        <v>104117</v>
      </c>
      <c r="E131" s="311">
        <v>237743</v>
      </c>
      <c r="F131" s="311">
        <v>729174</v>
      </c>
      <c r="G131" s="311">
        <v>237195</v>
      </c>
      <c r="H131" s="454">
        <v>0</v>
      </c>
    </row>
    <row r="132" spans="1:11" x14ac:dyDescent="0.2">
      <c r="A132" s="312"/>
      <c r="B132" s="275" t="s">
        <v>107</v>
      </c>
      <c r="C132" s="311">
        <v>772445.16</v>
      </c>
      <c r="D132" s="311">
        <v>114103</v>
      </c>
      <c r="E132" s="311">
        <v>20103</v>
      </c>
      <c r="F132" s="311">
        <v>638721.15999999992</v>
      </c>
      <c r="G132" s="311">
        <v>218007</v>
      </c>
      <c r="H132" s="454">
        <v>0</v>
      </c>
    </row>
    <row r="133" spans="1:11" x14ac:dyDescent="0.2">
      <c r="A133" s="312"/>
      <c r="B133" s="275" t="s">
        <v>108</v>
      </c>
      <c r="C133" s="311">
        <v>740643</v>
      </c>
      <c r="D133" s="311">
        <v>143077</v>
      </c>
      <c r="E133" s="311">
        <v>417</v>
      </c>
      <c r="F133" s="311">
        <v>597149</v>
      </c>
      <c r="G133" s="311">
        <v>167553</v>
      </c>
      <c r="H133" s="454">
        <v>0</v>
      </c>
    </row>
    <row r="134" spans="1:11" x14ac:dyDescent="0.2">
      <c r="A134" s="312"/>
      <c r="B134" s="275" t="s">
        <v>109</v>
      </c>
      <c r="C134" s="311">
        <v>560356</v>
      </c>
      <c r="D134" s="311">
        <v>151912</v>
      </c>
      <c r="E134" s="311">
        <v>5435</v>
      </c>
      <c r="F134" s="311">
        <v>362743.43</v>
      </c>
      <c r="G134" s="311">
        <v>154575</v>
      </c>
      <c r="H134" s="454">
        <v>0</v>
      </c>
    </row>
    <row r="135" spans="1:11" ht="12.75" thickBot="1" x14ac:dyDescent="0.25">
      <c r="A135" s="1128"/>
      <c r="B135" s="305" t="s">
        <v>110</v>
      </c>
      <c r="C135" s="452">
        <v>454113</v>
      </c>
      <c r="D135" s="452">
        <v>154717</v>
      </c>
      <c r="E135" s="452">
        <v>28567</v>
      </c>
      <c r="F135" s="452">
        <v>294677</v>
      </c>
      <c r="G135" s="452">
        <v>114241</v>
      </c>
      <c r="H135" s="455">
        <v>0</v>
      </c>
    </row>
    <row r="136" spans="1:11" ht="41.25" customHeight="1" x14ac:dyDescent="0.2">
      <c r="A136" s="1600" t="s">
        <v>258</v>
      </c>
      <c r="B136" s="1601"/>
      <c r="C136" s="1601"/>
      <c r="D136" s="1601"/>
      <c r="E136" s="1601"/>
      <c r="F136" s="1601"/>
      <c r="G136" s="1601"/>
      <c r="H136" s="1601"/>
    </row>
    <row r="137" spans="1:11" x14ac:dyDescent="0.2">
      <c r="A137" s="1129"/>
      <c r="K137" s="2" t="s">
        <v>13</v>
      </c>
    </row>
    <row r="138" spans="1:11" x14ac:dyDescent="0.2">
      <c r="A138" s="1129" t="s">
        <v>259</v>
      </c>
    </row>
    <row r="139" spans="1:11" x14ac:dyDescent="0.2">
      <c r="A139" s="859" t="s">
        <v>260</v>
      </c>
    </row>
    <row r="140" spans="1:11" x14ac:dyDescent="0.2">
      <c r="A140" s="1129" t="s">
        <v>261</v>
      </c>
      <c r="E140" s="2" t="s">
        <v>13</v>
      </c>
    </row>
  </sheetData>
  <mergeCells count="4">
    <mergeCell ref="A102:H102"/>
    <mergeCell ref="A70:H70"/>
    <mergeCell ref="A35:H35"/>
    <mergeCell ref="A136:H136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7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22"/>
  <dimension ref="A1:X60"/>
  <sheetViews>
    <sheetView showGridLines="0" zoomScaleNormal="100" workbookViewId="0">
      <selection activeCell="P37" sqref="P37"/>
    </sheetView>
  </sheetViews>
  <sheetFormatPr baseColWidth="10" defaultColWidth="11.42578125" defaultRowHeight="12.75" x14ac:dyDescent="0.2"/>
  <cols>
    <col min="2" max="2" width="19.42578125" customWidth="1"/>
    <col min="3" max="3" width="12.140625" customWidth="1"/>
    <col min="7" max="7" width="14.5703125" customWidth="1"/>
    <col min="10" max="10" width="22.28515625" customWidth="1"/>
    <col min="18" max="18" width="22.140625" customWidth="1"/>
  </cols>
  <sheetData>
    <row r="1" spans="1:24" x14ac:dyDescent="0.2">
      <c r="A1" s="1" t="s">
        <v>0</v>
      </c>
    </row>
    <row r="2" spans="1:24" x14ac:dyDescent="0.2">
      <c r="A2" s="1" t="str">
        <f>A7</f>
        <v>Tabell 3 - 5 - C Antall mottagere av hverdagsrehabilitering 1), antall vedtakstimer og antall utførte timer - hittil i år</v>
      </c>
    </row>
    <row r="3" spans="1:24" x14ac:dyDescent="0.2">
      <c r="A3" s="1" t="str">
        <f>I7</f>
        <v>Tabell 3 - 5 - C Antall mottagere av avklaring og mestring, antall vedtakstimer og antall utførte timer - hittil i år</v>
      </c>
    </row>
    <row r="4" spans="1:24" x14ac:dyDescent="0.2">
      <c r="A4" t="str">
        <f>Q7</f>
        <v>Tabell 3 - 5 - C Antall unike mottagere av hverdagsrehabilitering og/eller avklaring og mestring 1), antall vedtakstimer og antall utførte timer - hittil i år</v>
      </c>
    </row>
    <row r="5" spans="1:24" x14ac:dyDescent="0.2">
      <c r="A5" t="str">
        <f>A36</f>
        <v>Tabell 3 - 5 - C  Antall mottagere av aktivitetstid, antall vedtakstimer og antall utførte timer - hittil i år</v>
      </c>
    </row>
    <row r="7" spans="1:24" ht="30" customHeight="1" thickBot="1" x14ac:dyDescent="0.25">
      <c r="A7" s="1604" t="s">
        <v>275</v>
      </c>
      <c r="B7" s="1604"/>
      <c r="C7" s="1604"/>
      <c r="D7" s="1604"/>
      <c r="E7" s="1604"/>
      <c r="F7" s="1604"/>
      <c r="G7" s="1604"/>
      <c r="I7" s="1604" t="s">
        <v>276</v>
      </c>
      <c r="J7" s="1604"/>
      <c r="K7" s="1604"/>
      <c r="L7" s="1604"/>
      <c r="M7" s="1604"/>
      <c r="N7" s="1604"/>
      <c r="O7" s="1604"/>
      <c r="Q7" s="1604" t="s">
        <v>277</v>
      </c>
      <c r="R7" s="1604"/>
      <c r="S7" s="1604"/>
      <c r="T7" s="1604"/>
      <c r="U7" s="1604"/>
      <c r="V7" s="1604"/>
      <c r="W7" s="1604"/>
    </row>
    <row r="8" spans="1:24" ht="60.75" thickBot="1" x14ac:dyDescent="0.25">
      <c r="A8" s="699" t="s">
        <v>51</v>
      </c>
      <c r="B8" s="700" t="s">
        <v>5</v>
      </c>
      <c r="C8" s="73" t="s">
        <v>278</v>
      </c>
      <c r="D8" s="74" t="s">
        <v>279</v>
      </c>
      <c r="E8" s="75" t="s">
        <v>280</v>
      </c>
      <c r="F8" s="76" t="s">
        <v>281</v>
      </c>
      <c r="G8" s="457" t="s">
        <v>282</v>
      </c>
      <c r="I8" s="699" t="s">
        <v>51</v>
      </c>
      <c r="J8" s="700" t="s">
        <v>5</v>
      </c>
      <c r="K8" s="73" t="s">
        <v>283</v>
      </c>
      <c r="L8" s="74" t="s">
        <v>279</v>
      </c>
      <c r="M8" s="75" t="s">
        <v>280</v>
      </c>
      <c r="N8" s="76" t="s">
        <v>281</v>
      </c>
      <c r="O8" s="457" t="s">
        <v>282</v>
      </c>
      <c r="Q8" s="699" t="s">
        <v>51</v>
      </c>
      <c r="R8" s="700" t="s">
        <v>5</v>
      </c>
      <c r="S8" s="73" t="s">
        <v>284</v>
      </c>
      <c r="T8" s="74" t="s">
        <v>279</v>
      </c>
      <c r="U8" s="75" t="s">
        <v>280</v>
      </c>
      <c r="V8" s="76" t="s">
        <v>281</v>
      </c>
      <c r="W8" s="457" t="s">
        <v>282</v>
      </c>
    </row>
    <row r="9" spans="1:24" x14ac:dyDescent="0.2">
      <c r="A9" s="128">
        <v>1</v>
      </c>
      <c r="B9" s="129" t="s">
        <v>11</v>
      </c>
      <c r="C9" s="805">
        <v>80</v>
      </c>
      <c r="D9" s="806">
        <v>22.285714285714285</v>
      </c>
      <c r="E9" s="807">
        <v>476.58333333333331</v>
      </c>
      <c r="F9" s="1147">
        <f>E9/D9</f>
        <v>21.385149572649574</v>
      </c>
      <c r="G9" s="458">
        <f>E9/C9</f>
        <v>5.9572916666666664</v>
      </c>
      <c r="I9" s="128">
        <v>1</v>
      </c>
      <c r="J9" s="387" t="s">
        <v>11</v>
      </c>
      <c r="K9" s="805">
        <v>175</v>
      </c>
      <c r="L9" s="806">
        <v>20.338571428571431</v>
      </c>
      <c r="M9" s="1446">
        <v>2568.2833333333333</v>
      </c>
      <c r="N9" s="1453">
        <f>M9/L9</f>
        <v>126.2764861511086</v>
      </c>
      <c r="O9" s="1449">
        <f>M9/K9</f>
        <v>14.675904761904762</v>
      </c>
      <c r="P9" t="s">
        <v>13</v>
      </c>
      <c r="Q9" s="128">
        <v>1</v>
      </c>
      <c r="R9" s="129" t="s">
        <v>11</v>
      </c>
      <c r="S9" s="805">
        <f>C9+K9</f>
        <v>255</v>
      </c>
      <c r="T9" s="806">
        <f t="shared" ref="T9:U23" si="0">D9+L9</f>
        <v>42.624285714285719</v>
      </c>
      <c r="U9" s="807">
        <f t="shared" si="0"/>
        <v>3044.8666666666668</v>
      </c>
      <c r="V9" s="1147">
        <f>U9/T9</f>
        <v>71.435019159656349</v>
      </c>
      <c r="W9" s="458">
        <f>U9/S9</f>
        <v>11.940653594771243</v>
      </c>
      <c r="X9" s="1027"/>
    </row>
    <row r="10" spans="1:24" x14ac:dyDescent="0.2">
      <c r="A10" s="58">
        <v>2</v>
      </c>
      <c r="B10" s="23" t="s">
        <v>12</v>
      </c>
      <c r="C10" s="694">
        <v>284</v>
      </c>
      <c r="D10" s="693">
        <v>2311.4285714285711</v>
      </c>
      <c r="E10" s="695">
        <v>2876.8166666666666</v>
      </c>
      <c r="F10" s="476">
        <f t="shared" ref="F10:F13" si="1">E10/D10</f>
        <v>1.2446054800164814</v>
      </c>
      <c r="G10" s="459">
        <f t="shared" ref="G10:G23" si="2">E10/C10</f>
        <v>10.129636150234742</v>
      </c>
      <c r="I10" s="58">
        <v>2</v>
      </c>
      <c r="J10" s="388" t="s">
        <v>12</v>
      </c>
      <c r="K10" s="780">
        <v>6</v>
      </c>
      <c r="L10" s="781">
        <v>10.857142857142858</v>
      </c>
      <c r="M10" s="1447">
        <v>27.883333333333333</v>
      </c>
      <c r="N10" s="813">
        <f t="shared" ref="N10:N23" si="3">M10/L10</f>
        <v>2.5682017543859645</v>
      </c>
      <c r="O10" s="1450">
        <f t="shared" ref="O10:O23" si="4">M10/K10</f>
        <v>4.6472222222222221</v>
      </c>
      <c r="Q10" s="58">
        <v>2</v>
      </c>
      <c r="R10" s="23" t="s">
        <v>12</v>
      </c>
      <c r="S10" s="694">
        <f t="shared" ref="S10:S23" si="5">C10+K10</f>
        <v>290</v>
      </c>
      <c r="T10" s="693">
        <f t="shared" si="0"/>
        <v>2322.2857142857138</v>
      </c>
      <c r="U10" s="695">
        <f t="shared" si="0"/>
        <v>2904.7</v>
      </c>
      <c r="V10" s="476">
        <f t="shared" ref="V10:V23" si="6">U10/T10</f>
        <v>1.2507935531496066</v>
      </c>
      <c r="W10" s="459">
        <f t="shared" ref="W10:W23" si="7">U10/S10</f>
        <v>10.016206896551724</v>
      </c>
      <c r="X10" s="824"/>
    </row>
    <row r="11" spans="1:24" x14ac:dyDescent="0.2">
      <c r="A11" s="58">
        <v>3</v>
      </c>
      <c r="B11" s="23" t="s">
        <v>14</v>
      </c>
      <c r="C11" s="694">
        <v>23</v>
      </c>
      <c r="D11" s="693">
        <v>59.571428571428569</v>
      </c>
      <c r="E11" s="695">
        <v>186.01666666666668</v>
      </c>
      <c r="F11" s="476">
        <f t="shared" si="1"/>
        <v>3.1225819344524384</v>
      </c>
      <c r="G11" s="459">
        <f t="shared" si="2"/>
        <v>8.0876811594202902</v>
      </c>
      <c r="I11" s="58">
        <v>3</v>
      </c>
      <c r="J11" s="388" t="s">
        <v>14</v>
      </c>
      <c r="K11" s="780">
        <v>318</v>
      </c>
      <c r="L11" s="781">
        <v>408.24857142857149</v>
      </c>
      <c r="M11" s="1447">
        <v>5150.6166666666668</v>
      </c>
      <c r="N11" s="813">
        <f t="shared" si="3"/>
        <v>12.616374011164998</v>
      </c>
      <c r="O11" s="1450">
        <f t="shared" si="4"/>
        <v>16.196907756813417</v>
      </c>
      <c r="Q11" s="58">
        <v>3</v>
      </c>
      <c r="R11" s="23" t="s">
        <v>14</v>
      </c>
      <c r="S11" s="694">
        <f t="shared" si="5"/>
        <v>341</v>
      </c>
      <c r="T11" s="693">
        <f t="shared" si="0"/>
        <v>467.82000000000005</v>
      </c>
      <c r="U11" s="695">
        <f t="shared" si="0"/>
        <v>5336.6333333333332</v>
      </c>
      <c r="V11" s="476">
        <f t="shared" si="6"/>
        <v>11.40745015889302</v>
      </c>
      <c r="W11" s="459">
        <f t="shared" si="7"/>
        <v>15.649951124144673</v>
      </c>
      <c r="X11" s="824"/>
    </row>
    <row r="12" spans="1:24" x14ac:dyDescent="0.2">
      <c r="A12" s="58">
        <v>4</v>
      </c>
      <c r="B12" s="23" t="s">
        <v>15</v>
      </c>
      <c r="C12" s="694">
        <v>58</v>
      </c>
      <c r="D12" s="693">
        <v>1323.0971428571427</v>
      </c>
      <c r="E12" s="695">
        <v>1656.8666666666666</v>
      </c>
      <c r="F12" s="476">
        <f t="shared" si="1"/>
        <v>1.2522638081499973</v>
      </c>
      <c r="G12" s="459">
        <f t="shared" si="2"/>
        <v>28.566666666666666</v>
      </c>
      <c r="I12" s="58">
        <v>4</v>
      </c>
      <c r="J12" s="388" t="s">
        <v>15</v>
      </c>
      <c r="K12" s="780">
        <v>387</v>
      </c>
      <c r="L12" s="781">
        <v>6864.2214285714281</v>
      </c>
      <c r="M12" s="1447">
        <v>6328.666666666667</v>
      </c>
      <c r="N12" s="813">
        <f t="shared" si="3"/>
        <v>0.92197880451880765</v>
      </c>
      <c r="O12" s="1450">
        <f t="shared" si="4"/>
        <v>16.353143841515934</v>
      </c>
      <c r="Q12" s="58">
        <v>4</v>
      </c>
      <c r="R12" s="23" t="s">
        <v>15</v>
      </c>
      <c r="S12" s="694">
        <f t="shared" si="5"/>
        <v>445</v>
      </c>
      <c r="T12" s="693">
        <f t="shared" si="0"/>
        <v>8187.318571428571</v>
      </c>
      <c r="U12" s="695">
        <f t="shared" si="0"/>
        <v>7985.5333333333338</v>
      </c>
      <c r="V12" s="476">
        <f t="shared" si="6"/>
        <v>0.9753539285988686</v>
      </c>
      <c r="W12" s="459">
        <f t="shared" si="7"/>
        <v>17.945018726591762</v>
      </c>
      <c r="X12" s="824"/>
    </row>
    <row r="13" spans="1:24" x14ac:dyDescent="0.2">
      <c r="A13" s="58">
        <v>5</v>
      </c>
      <c r="B13" s="23" t="s">
        <v>285</v>
      </c>
      <c r="C13" s="1444" t="s">
        <v>563</v>
      </c>
      <c r="D13" s="693">
        <v>120.45714285714286</v>
      </c>
      <c r="E13" s="695">
        <v>144.85</v>
      </c>
      <c r="F13" s="476">
        <f t="shared" si="1"/>
        <v>1.2025023719165084</v>
      </c>
      <c r="G13" s="459" t="e">
        <f t="shared" si="2"/>
        <v>#VALUE!</v>
      </c>
      <c r="I13" s="58">
        <v>5</v>
      </c>
      <c r="J13" s="388" t="s">
        <v>285</v>
      </c>
      <c r="K13" s="780">
        <v>561</v>
      </c>
      <c r="L13" s="781">
        <v>139.73285714285728</v>
      </c>
      <c r="M13" s="1447">
        <v>555.08333333333337</v>
      </c>
      <c r="N13" s="813">
        <f t="shared" si="3"/>
        <v>3.9724610566420924</v>
      </c>
      <c r="O13" s="1450">
        <f t="shared" si="4"/>
        <v>0.98945335710041604</v>
      </c>
      <c r="Q13" s="58">
        <v>5</v>
      </c>
      <c r="R13" s="23" t="s">
        <v>285</v>
      </c>
      <c r="S13" s="694">
        <f>K13</f>
        <v>561</v>
      </c>
      <c r="T13" s="693">
        <f t="shared" si="0"/>
        <v>260.19000000000017</v>
      </c>
      <c r="U13" s="695">
        <f t="shared" si="0"/>
        <v>699.93333333333339</v>
      </c>
      <c r="V13" s="476">
        <f t="shared" si="6"/>
        <v>2.6900854503760057</v>
      </c>
      <c r="W13" s="459">
        <f t="shared" si="7"/>
        <v>1.2476530005941773</v>
      </c>
      <c r="X13" s="824"/>
    </row>
    <row r="14" spans="1:24" x14ac:dyDescent="0.2">
      <c r="A14" s="59">
        <v>6</v>
      </c>
      <c r="B14" s="25" t="s">
        <v>286</v>
      </c>
      <c r="C14" s="1444">
        <v>0</v>
      </c>
      <c r="D14" s="1443">
        <v>0</v>
      </c>
      <c r="E14" s="1445">
        <v>0</v>
      </c>
      <c r="F14" s="476" t="e">
        <f>E14/D14</f>
        <v>#DIV/0!</v>
      </c>
      <c r="G14" s="459" t="e">
        <f t="shared" si="2"/>
        <v>#DIV/0!</v>
      </c>
      <c r="I14" s="59">
        <v>6</v>
      </c>
      <c r="J14" s="389" t="s">
        <v>286</v>
      </c>
      <c r="K14" s="780">
        <v>513</v>
      </c>
      <c r="L14" s="781">
        <v>54.505714285714284</v>
      </c>
      <c r="M14" s="1447">
        <v>4048.7833333333333</v>
      </c>
      <c r="N14" s="813">
        <f t="shared" si="3"/>
        <v>74.281814051825066</v>
      </c>
      <c r="O14" s="1450">
        <f t="shared" si="4"/>
        <v>7.8923651721897334</v>
      </c>
      <c r="Q14" s="59">
        <v>6</v>
      </c>
      <c r="R14" s="25" t="s">
        <v>286</v>
      </c>
      <c r="S14" s="694">
        <f t="shared" si="5"/>
        <v>513</v>
      </c>
      <c r="T14" s="693">
        <f t="shared" si="0"/>
        <v>54.505714285714284</v>
      </c>
      <c r="U14" s="695">
        <f t="shared" si="0"/>
        <v>4048.7833333333333</v>
      </c>
      <c r="V14" s="476">
        <f t="shared" si="6"/>
        <v>74.281814051825066</v>
      </c>
      <c r="W14" s="459">
        <f t="shared" si="7"/>
        <v>7.8923651721897334</v>
      </c>
      <c r="X14" s="824"/>
    </row>
    <row r="15" spans="1:24" x14ac:dyDescent="0.2">
      <c r="A15" s="59">
        <v>7</v>
      </c>
      <c r="B15" s="25" t="s">
        <v>18</v>
      </c>
      <c r="C15" s="694">
        <v>103</v>
      </c>
      <c r="D15" s="693">
        <v>3594.6671428571435</v>
      </c>
      <c r="E15" s="695">
        <v>2283.1666666666665</v>
      </c>
      <c r="F15" s="476">
        <f t="shared" ref="F15:F23" si="8">E15/D15</f>
        <v>0.635153847611031</v>
      </c>
      <c r="G15" s="459">
        <f t="shared" si="2"/>
        <v>22.166666666666664</v>
      </c>
      <c r="I15" s="59">
        <v>7</v>
      </c>
      <c r="J15" s="389" t="s">
        <v>18</v>
      </c>
      <c r="K15" s="780">
        <v>1047</v>
      </c>
      <c r="L15" s="781">
        <v>4742.6814285714381</v>
      </c>
      <c r="M15" s="1447">
        <v>6590.4</v>
      </c>
      <c r="N15" s="813">
        <f t="shared" si="3"/>
        <v>1.3895936506081372</v>
      </c>
      <c r="O15" s="1450">
        <f t="shared" si="4"/>
        <v>6.2945558739255008</v>
      </c>
      <c r="Q15" s="59">
        <v>7</v>
      </c>
      <c r="R15" s="25" t="s">
        <v>18</v>
      </c>
      <c r="S15" s="694">
        <f t="shared" si="5"/>
        <v>1150</v>
      </c>
      <c r="T15" s="693">
        <f t="shared" si="0"/>
        <v>8337.3485714285816</v>
      </c>
      <c r="U15" s="695">
        <f t="shared" si="0"/>
        <v>8873.5666666666657</v>
      </c>
      <c r="V15" s="476">
        <f t="shared" si="6"/>
        <v>1.0643151825360475</v>
      </c>
      <c r="W15" s="459">
        <f t="shared" si="7"/>
        <v>7.7161449275362308</v>
      </c>
      <c r="X15" s="824"/>
    </row>
    <row r="16" spans="1:24" x14ac:dyDescent="0.2">
      <c r="A16" s="58">
        <v>8</v>
      </c>
      <c r="B16" s="23" t="s">
        <v>19</v>
      </c>
      <c r="C16" s="694">
        <v>18</v>
      </c>
      <c r="D16" s="693">
        <v>175.94285714285715</v>
      </c>
      <c r="E16" s="695">
        <v>214.83333333333334</v>
      </c>
      <c r="F16" s="476">
        <f t="shared" si="8"/>
        <v>1.221040381076107</v>
      </c>
      <c r="G16" s="459">
        <f t="shared" si="2"/>
        <v>11.935185185185185</v>
      </c>
      <c r="I16" s="58">
        <v>8</v>
      </c>
      <c r="J16" s="388" t="s">
        <v>19</v>
      </c>
      <c r="K16" s="780">
        <v>552</v>
      </c>
      <c r="L16" s="781">
        <v>624.36714285714277</v>
      </c>
      <c r="M16" s="1447">
        <v>8108.7333333333336</v>
      </c>
      <c r="N16" s="813">
        <f t="shared" si="3"/>
        <v>12.987123723755332</v>
      </c>
      <c r="O16" s="1450">
        <f t="shared" si="4"/>
        <v>14.689734299516909</v>
      </c>
      <c r="Q16" s="58">
        <v>8</v>
      </c>
      <c r="R16" s="23" t="s">
        <v>19</v>
      </c>
      <c r="S16" s="694">
        <f t="shared" si="5"/>
        <v>570</v>
      </c>
      <c r="T16" s="693">
        <f t="shared" si="0"/>
        <v>800.31</v>
      </c>
      <c r="U16" s="695">
        <f t="shared" si="0"/>
        <v>8323.5666666666675</v>
      </c>
      <c r="V16" s="476">
        <f t="shared" si="6"/>
        <v>10.400428167418461</v>
      </c>
      <c r="W16" s="459">
        <f t="shared" si="7"/>
        <v>14.602748538011697</v>
      </c>
      <c r="X16" s="824"/>
    </row>
    <row r="17" spans="1:24" x14ac:dyDescent="0.2">
      <c r="A17" s="58">
        <v>9</v>
      </c>
      <c r="B17" s="23" t="s">
        <v>287</v>
      </c>
      <c r="C17" s="694">
        <v>398</v>
      </c>
      <c r="D17" s="693">
        <v>4477.1814285714272</v>
      </c>
      <c r="E17" s="695">
        <v>3326.6833333333334</v>
      </c>
      <c r="F17" s="476">
        <f t="shared" si="8"/>
        <v>0.74303071841223256</v>
      </c>
      <c r="G17" s="459">
        <f t="shared" si="2"/>
        <v>8.3585008375209373</v>
      </c>
      <c r="I17" s="58">
        <v>9</v>
      </c>
      <c r="J17" s="388" t="s">
        <v>287</v>
      </c>
      <c r="K17" s="780">
        <v>8</v>
      </c>
      <c r="L17" s="781">
        <v>0.14285714285714285</v>
      </c>
      <c r="M17" s="1447">
        <v>50.75</v>
      </c>
      <c r="N17" s="813">
        <f t="shared" si="3"/>
        <v>355.25</v>
      </c>
      <c r="O17" s="1450">
        <f t="shared" si="4"/>
        <v>6.34375</v>
      </c>
      <c r="Q17" s="58">
        <v>9</v>
      </c>
      <c r="R17" s="23" t="s">
        <v>287</v>
      </c>
      <c r="S17" s="694">
        <f t="shared" si="5"/>
        <v>406</v>
      </c>
      <c r="T17" s="693">
        <f t="shared" si="0"/>
        <v>4477.3242857142841</v>
      </c>
      <c r="U17" s="695">
        <f t="shared" si="0"/>
        <v>3377.4333333333334</v>
      </c>
      <c r="V17" s="476">
        <f t="shared" si="6"/>
        <v>0.75434190552371816</v>
      </c>
      <c r="W17" s="459">
        <f t="shared" si="7"/>
        <v>8.3188013136288994</v>
      </c>
      <c r="X17" s="824"/>
    </row>
    <row r="18" spans="1:24" x14ac:dyDescent="0.2">
      <c r="A18" s="58">
        <v>10</v>
      </c>
      <c r="B18" s="23" t="s">
        <v>288</v>
      </c>
      <c r="C18" s="694">
        <v>164</v>
      </c>
      <c r="D18" s="693">
        <v>3484.8571428571431</v>
      </c>
      <c r="E18" s="695">
        <v>1335.3166666666666</v>
      </c>
      <c r="F18" s="476">
        <f t="shared" si="8"/>
        <v>0.38317687409472267</v>
      </c>
      <c r="G18" s="459">
        <f t="shared" si="2"/>
        <v>8.1421747967479678</v>
      </c>
      <c r="I18" s="58">
        <v>10</v>
      </c>
      <c r="J18" s="388" t="s">
        <v>288</v>
      </c>
      <c r="K18" s="780">
        <v>259</v>
      </c>
      <c r="L18" s="781">
        <v>2424.0914285714293</v>
      </c>
      <c r="M18" s="1447">
        <v>185.73333333333332</v>
      </c>
      <c r="N18" s="813">
        <f t="shared" si="3"/>
        <v>7.6619772317247162E-2</v>
      </c>
      <c r="O18" s="1450">
        <f t="shared" si="4"/>
        <v>0.71711711711711712</v>
      </c>
      <c r="Q18" s="58">
        <v>10</v>
      </c>
      <c r="R18" s="23" t="s">
        <v>288</v>
      </c>
      <c r="S18" s="694">
        <f t="shared" si="5"/>
        <v>423</v>
      </c>
      <c r="T18" s="693">
        <f t="shared" si="0"/>
        <v>5908.9485714285729</v>
      </c>
      <c r="U18" s="695">
        <f t="shared" si="0"/>
        <v>1521.05</v>
      </c>
      <c r="V18" s="476">
        <f t="shared" si="6"/>
        <v>0.25741466212021274</v>
      </c>
      <c r="W18" s="459">
        <f t="shared" si="7"/>
        <v>3.5958628841607565</v>
      </c>
      <c r="X18" s="824"/>
    </row>
    <row r="19" spans="1:24" x14ac:dyDescent="0.2">
      <c r="A19" s="59">
        <v>11</v>
      </c>
      <c r="B19" s="25" t="s">
        <v>22</v>
      </c>
      <c r="C19" s="694">
        <v>297</v>
      </c>
      <c r="D19" s="693">
        <v>4237.357142857144</v>
      </c>
      <c r="E19" s="695">
        <v>4058.3333333333335</v>
      </c>
      <c r="F19" s="476">
        <f t="shared" si="8"/>
        <v>0.95775106900639972</v>
      </c>
      <c r="G19" s="459">
        <f t="shared" si="2"/>
        <v>13.664421997755332</v>
      </c>
      <c r="I19" s="59">
        <v>11</v>
      </c>
      <c r="J19" s="389" t="s">
        <v>22</v>
      </c>
      <c r="K19" s="780">
        <v>6</v>
      </c>
      <c r="L19" s="781">
        <v>0</v>
      </c>
      <c r="M19" s="1447">
        <v>20.466666666666665</v>
      </c>
      <c r="N19" s="813" t="e">
        <f t="shared" si="3"/>
        <v>#DIV/0!</v>
      </c>
      <c r="O19" s="1450">
        <f t="shared" si="4"/>
        <v>3.411111111111111</v>
      </c>
      <c r="Q19" s="59">
        <v>11</v>
      </c>
      <c r="R19" s="25" t="s">
        <v>22</v>
      </c>
      <c r="S19" s="694">
        <f t="shared" si="5"/>
        <v>303</v>
      </c>
      <c r="T19" s="693">
        <f t="shared" si="0"/>
        <v>4237.357142857144</v>
      </c>
      <c r="U19" s="695">
        <f t="shared" si="0"/>
        <v>4078.8</v>
      </c>
      <c r="V19" s="476">
        <f t="shared" si="6"/>
        <v>0.96258112367884274</v>
      </c>
      <c r="W19" s="459">
        <f t="shared" si="7"/>
        <v>13.461386138613863</v>
      </c>
      <c r="X19" s="824"/>
    </row>
    <row r="20" spans="1:24" x14ac:dyDescent="0.2">
      <c r="A20" s="58">
        <v>12</v>
      </c>
      <c r="B20" s="23" t="s">
        <v>23</v>
      </c>
      <c r="C20" s="694">
        <v>202</v>
      </c>
      <c r="D20" s="693">
        <v>874.72571428571428</v>
      </c>
      <c r="E20" s="695">
        <v>2427.5</v>
      </c>
      <c r="F20" s="476">
        <f t="shared" si="8"/>
        <v>2.7751556406253064</v>
      </c>
      <c r="G20" s="459">
        <f t="shared" si="2"/>
        <v>12.017326732673267</v>
      </c>
      <c r="I20" s="58">
        <v>12</v>
      </c>
      <c r="J20" s="388" t="s">
        <v>23</v>
      </c>
      <c r="K20" s="780">
        <v>413</v>
      </c>
      <c r="L20" s="781">
        <v>2604.9057142857132</v>
      </c>
      <c r="M20" s="1447">
        <v>4486.7333333333336</v>
      </c>
      <c r="N20" s="813">
        <f t="shared" si="3"/>
        <v>1.7224167879579599</v>
      </c>
      <c r="O20" s="1450">
        <f t="shared" si="4"/>
        <v>10.863761097659403</v>
      </c>
      <c r="Q20" s="58">
        <v>12</v>
      </c>
      <c r="R20" s="23" t="s">
        <v>23</v>
      </c>
      <c r="S20" s="694">
        <f t="shared" si="5"/>
        <v>615</v>
      </c>
      <c r="T20" s="693">
        <f t="shared" si="0"/>
        <v>3479.6314285714275</v>
      </c>
      <c r="U20" s="695">
        <f t="shared" si="0"/>
        <v>6914.2333333333336</v>
      </c>
      <c r="V20" s="476">
        <f t="shared" si="6"/>
        <v>1.9870591110771727</v>
      </c>
      <c r="W20" s="459">
        <f t="shared" si="7"/>
        <v>11.242655826558266</v>
      </c>
      <c r="X20" s="824"/>
    </row>
    <row r="21" spans="1:24" x14ac:dyDescent="0.2">
      <c r="A21" s="58">
        <v>13</v>
      </c>
      <c r="B21" s="23" t="s">
        <v>24</v>
      </c>
      <c r="C21" s="694">
        <v>115</v>
      </c>
      <c r="D21" s="693">
        <v>0</v>
      </c>
      <c r="E21" s="695">
        <v>1964.9666666666667</v>
      </c>
      <c r="F21" s="476" t="e">
        <f t="shared" si="8"/>
        <v>#DIV/0!</v>
      </c>
      <c r="G21" s="459">
        <f t="shared" si="2"/>
        <v>17.086666666666666</v>
      </c>
      <c r="I21" s="58">
        <v>13</v>
      </c>
      <c r="J21" s="388" t="s">
        <v>24</v>
      </c>
      <c r="K21" s="780">
        <v>597</v>
      </c>
      <c r="L21" s="781">
        <v>11.72</v>
      </c>
      <c r="M21" s="1447">
        <v>5105.083333333333</v>
      </c>
      <c r="N21" s="813">
        <f t="shared" si="3"/>
        <v>435.58731513083046</v>
      </c>
      <c r="O21" s="1450">
        <f t="shared" si="4"/>
        <v>8.5512283640424336</v>
      </c>
      <c r="Q21" s="58">
        <v>13</v>
      </c>
      <c r="R21" s="23" t="s">
        <v>24</v>
      </c>
      <c r="S21" s="694">
        <f t="shared" si="5"/>
        <v>712</v>
      </c>
      <c r="T21" s="693">
        <f t="shared" si="0"/>
        <v>11.72</v>
      </c>
      <c r="U21" s="695">
        <f t="shared" si="0"/>
        <v>7070.0499999999993</v>
      </c>
      <c r="V21" s="476">
        <f t="shared" si="6"/>
        <v>603.24658703071668</v>
      </c>
      <c r="W21" s="459">
        <f t="shared" si="7"/>
        <v>9.9298455056179762</v>
      </c>
      <c r="X21" s="824"/>
    </row>
    <row r="22" spans="1:24" x14ac:dyDescent="0.2">
      <c r="A22" s="58">
        <v>14</v>
      </c>
      <c r="B22" s="23" t="s">
        <v>25</v>
      </c>
      <c r="C22" s="694">
        <v>234</v>
      </c>
      <c r="D22" s="693">
        <v>3866.734285714283</v>
      </c>
      <c r="E22" s="695">
        <v>2765.2666666666669</v>
      </c>
      <c r="F22" s="476">
        <f t="shared" si="8"/>
        <v>0.71514266622431044</v>
      </c>
      <c r="G22" s="459">
        <f t="shared" si="2"/>
        <v>11.817378917378917</v>
      </c>
      <c r="I22" s="58">
        <v>14</v>
      </c>
      <c r="J22" s="388" t="s">
        <v>25</v>
      </c>
      <c r="K22" s="780">
        <v>929</v>
      </c>
      <c r="L22" s="781">
        <v>4389.4614285714224</v>
      </c>
      <c r="M22" s="1447">
        <v>2054.8166666666666</v>
      </c>
      <c r="N22" s="813">
        <f t="shared" si="3"/>
        <v>0.46812500806856833</v>
      </c>
      <c r="O22" s="1450">
        <f t="shared" si="4"/>
        <v>2.211858629350556</v>
      </c>
      <c r="Q22" s="58">
        <v>14</v>
      </c>
      <c r="R22" s="23" t="s">
        <v>25</v>
      </c>
      <c r="S22" s="694">
        <f t="shared" si="5"/>
        <v>1163</v>
      </c>
      <c r="T22" s="693">
        <f t="shared" si="0"/>
        <v>8256.1957142857063</v>
      </c>
      <c r="U22" s="695">
        <f t="shared" si="0"/>
        <v>4820.0833333333339</v>
      </c>
      <c r="V22" s="476">
        <f t="shared" si="6"/>
        <v>0.58381408340322372</v>
      </c>
      <c r="W22" s="459">
        <f t="shared" si="7"/>
        <v>4.1445256520492979</v>
      </c>
      <c r="X22" s="824"/>
    </row>
    <row r="23" spans="1:24" ht="24.75" thickBot="1" x14ac:dyDescent="0.25">
      <c r="A23" s="60">
        <v>15</v>
      </c>
      <c r="B23" s="61" t="s">
        <v>26</v>
      </c>
      <c r="C23" s="696">
        <v>181</v>
      </c>
      <c r="D23" s="697">
        <v>1885.5271428571427</v>
      </c>
      <c r="E23" s="698">
        <v>1525.6666666666667</v>
      </c>
      <c r="F23" s="476">
        <f t="shared" si="8"/>
        <v>0.80914595817211166</v>
      </c>
      <c r="G23" s="459">
        <f t="shared" si="2"/>
        <v>8.4290976058931868</v>
      </c>
      <c r="I23" s="60">
        <v>15</v>
      </c>
      <c r="J23" s="390" t="s">
        <v>26</v>
      </c>
      <c r="K23" s="808">
        <v>673</v>
      </c>
      <c r="L23" s="809">
        <v>334.84142857142854</v>
      </c>
      <c r="M23" s="1448">
        <v>3807.3666666666668</v>
      </c>
      <c r="N23" s="814">
        <f t="shared" si="3"/>
        <v>11.370655903931784</v>
      </c>
      <c r="O23" s="1451">
        <f t="shared" si="4"/>
        <v>5.6573055968301142</v>
      </c>
      <c r="Q23" s="60">
        <v>15</v>
      </c>
      <c r="R23" s="61" t="s">
        <v>26</v>
      </c>
      <c r="S23" s="696">
        <f t="shared" si="5"/>
        <v>854</v>
      </c>
      <c r="T23" s="697">
        <f t="shared" si="0"/>
        <v>2220.3685714285712</v>
      </c>
      <c r="U23" s="698">
        <f t="shared" si="0"/>
        <v>5333.0333333333338</v>
      </c>
      <c r="V23" s="701">
        <f t="shared" si="6"/>
        <v>2.4018685014542851</v>
      </c>
      <c r="W23" s="515">
        <f t="shared" si="7"/>
        <v>6.2447697111631539</v>
      </c>
      <c r="X23" s="824"/>
    </row>
    <row r="24" spans="1:24" ht="18" customHeight="1" x14ac:dyDescent="0.2">
      <c r="A24" s="50" t="s">
        <v>59</v>
      </c>
      <c r="B24" s="702" t="s">
        <v>509</v>
      </c>
      <c r="C24" s="1440">
        <f>SUM(C9:C23)</f>
        <v>2157</v>
      </c>
      <c r="D24" s="1441">
        <f>SUM(D9:D23)</f>
        <v>26433.832857142854</v>
      </c>
      <c r="E24" s="1442">
        <f>SUM(E9:E23)</f>
        <v>25242.866666666669</v>
      </c>
      <c r="F24" s="703">
        <f>E24/D24</f>
        <v>0.9549453839360883</v>
      </c>
      <c r="G24" s="704">
        <f>E24/C24</f>
        <v>11.702766187606244</v>
      </c>
      <c r="I24" s="50" t="s">
        <v>59</v>
      </c>
      <c r="J24" s="702" t="s">
        <v>509</v>
      </c>
      <c r="K24" s="608">
        <f t="shared" ref="K24:M24" si="9">SUM(K9:K23)</f>
        <v>6444</v>
      </c>
      <c r="L24" s="609">
        <f t="shared" si="9"/>
        <v>22630.115714285719</v>
      </c>
      <c r="M24" s="507">
        <f t="shared" si="9"/>
        <v>49089.4</v>
      </c>
      <c r="N24" s="1452">
        <f>M24/L24</f>
        <v>2.169206760573978</v>
      </c>
      <c r="O24" s="704">
        <f>M24/K24</f>
        <v>7.6178460583488521</v>
      </c>
      <c r="Q24" s="50" t="s">
        <v>59</v>
      </c>
      <c r="R24" s="702" t="s">
        <v>509</v>
      </c>
      <c r="S24" s="1440">
        <f t="shared" ref="S24:U24" si="10">SUM(S9:S23)</f>
        <v>8601</v>
      </c>
      <c r="T24" s="1441">
        <f t="shared" si="10"/>
        <v>49063.948571428569</v>
      </c>
      <c r="U24" s="1442">
        <f t="shared" si="10"/>
        <v>74332.266666666677</v>
      </c>
      <c r="V24" s="703">
        <f>U24/T24</f>
        <v>1.5150078383612324</v>
      </c>
      <c r="W24" s="704">
        <f>U24/S24</f>
        <v>8.6422819052048219</v>
      </c>
      <c r="X24" s="824"/>
    </row>
    <row r="25" spans="1:24" s="1215" customFormat="1" ht="15.75" customHeight="1" x14ac:dyDescent="0.2">
      <c r="A25" s="59" t="s">
        <v>59</v>
      </c>
      <c r="B25" s="25" t="s">
        <v>102</v>
      </c>
      <c r="C25" s="780">
        <v>2257</v>
      </c>
      <c r="D25" s="781">
        <v>26861.839894000193</v>
      </c>
      <c r="E25" s="782">
        <v>24955.383333333331</v>
      </c>
      <c r="F25" s="783">
        <v>0.92902732768157537</v>
      </c>
      <c r="G25" s="784">
        <v>11.056882292128194</v>
      </c>
      <c r="I25" s="59" t="s">
        <v>59</v>
      </c>
      <c r="J25" s="25" t="s">
        <v>102</v>
      </c>
      <c r="K25" s="780">
        <v>5811</v>
      </c>
      <c r="L25" s="781">
        <v>22175.190532000295</v>
      </c>
      <c r="M25" s="782">
        <v>39873.533333333326</v>
      </c>
      <c r="N25" s="783">
        <v>1.7981145765486493</v>
      </c>
      <c r="O25" s="784">
        <v>6.8617334939482575</v>
      </c>
      <c r="Q25" s="59" t="s">
        <v>59</v>
      </c>
      <c r="R25" s="25" t="s">
        <v>102</v>
      </c>
      <c r="S25" s="780">
        <v>7469</v>
      </c>
      <c r="T25" s="781">
        <v>49037.030426000405</v>
      </c>
      <c r="U25" s="782">
        <v>64828.916666666657</v>
      </c>
      <c r="V25" s="783">
        <v>1.3220400196234778</v>
      </c>
      <c r="W25" s="784">
        <v>8.6797317802472431</v>
      </c>
      <c r="X25" s="1438"/>
    </row>
    <row r="26" spans="1:24" ht="15" customHeight="1" x14ac:dyDescent="0.2">
      <c r="A26" s="59" t="s">
        <v>59</v>
      </c>
      <c r="B26" s="25" t="s">
        <v>103</v>
      </c>
      <c r="C26" s="780">
        <v>2203</v>
      </c>
      <c r="D26" s="781">
        <v>31700.856110000157</v>
      </c>
      <c r="E26" s="782">
        <v>25434.033333333336</v>
      </c>
      <c r="F26" s="783">
        <v>0.80231376859598669</v>
      </c>
      <c r="G26" s="784">
        <v>11.54518081404146</v>
      </c>
      <c r="I26" s="59" t="s">
        <v>59</v>
      </c>
      <c r="J26" s="25" t="s">
        <v>103</v>
      </c>
      <c r="K26" s="780">
        <v>5382</v>
      </c>
      <c r="L26" s="781">
        <v>24388.09724800014</v>
      </c>
      <c r="M26" s="782">
        <v>36530.050000000003</v>
      </c>
      <c r="N26" s="783">
        <v>1.4978638812421301</v>
      </c>
      <c r="O26" s="784">
        <v>6.7874489037532522</v>
      </c>
      <c r="Q26" s="59" t="s">
        <v>59</v>
      </c>
      <c r="R26" s="25" t="s">
        <v>103</v>
      </c>
      <c r="S26" s="780">
        <v>6876</v>
      </c>
      <c r="T26" s="781">
        <v>56088.953358000537</v>
      </c>
      <c r="U26" s="782">
        <v>61964.083333333343</v>
      </c>
      <c r="V26" s="783">
        <v>1.1047466501618144</v>
      </c>
      <c r="W26" s="784">
        <v>9.011646790769829</v>
      </c>
      <c r="X26" s="824"/>
    </row>
    <row r="27" spans="1:24" x14ac:dyDescent="0.2">
      <c r="A27" s="59" t="s">
        <v>59</v>
      </c>
      <c r="B27" s="25" t="s">
        <v>104</v>
      </c>
      <c r="C27" s="780">
        <v>2572</v>
      </c>
      <c r="D27" s="781">
        <v>44670</v>
      </c>
      <c r="E27" s="782">
        <v>37118</v>
      </c>
      <c r="F27" s="783">
        <v>0.83093798970226107</v>
      </c>
      <c r="G27" s="784">
        <v>14.431570762052877</v>
      </c>
    </row>
    <row r="28" spans="1:24" x14ac:dyDescent="0.2">
      <c r="A28" s="59"/>
      <c r="B28" s="25" t="s">
        <v>105</v>
      </c>
      <c r="C28" s="780">
        <v>3548</v>
      </c>
      <c r="D28" s="781">
        <v>84927</v>
      </c>
      <c r="E28" s="782">
        <v>49526</v>
      </c>
      <c r="F28" s="783">
        <v>0.58315965476232534</v>
      </c>
      <c r="G28" s="784">
        <v>13.958850056369785</v>
      </c>
      <c r="K28" s="824"/>
    </row>
    <row r="29" spans="1:24" x14ac:dyDescent="0.2">
      <c r="A29" s="59"/>
      <c r="B29" s="25" t="s">
        <v>106</v>
      </c>
      <c r="C29" s="780">
        <v>3366</v>
      </c>
      <c r="D29" s="781">
        <v>74595</v>
      </c>
      <c r="E29" s="782">
        <v>53902</v>
      </c>
      <c r="F29" s="783">
        <v>0.72259534821368721</v>
      </c>
      <c r="G29" s="784">
        <v>16.013666072489602</v>
      </c>
    </row>
    <row r="30" spans="1:24" x14ac:dyDescent="0.2">
      <c r="A30" s="59"/>
      <c r="B30" s="25" t="s">
        <v>107</v>
      </c>
      <c r="C30" s="694">
        <v>2810</v>
      </c>
      <c r="D30" s="693">
        <v>57828</v>
      </c>
      <c r="E30" s="695">
        <v>43583</v>
      </c>
      <c r="F30" s="476">
        <v>0.7536660441308709</v>
      </c>
      <c r="G30" s="459">
        <v>15.509964412811389</v>
      </c>
    </row>
    <row r="31" spans="1:24" ht="13.5" thickBot="1" x14ac:dyDescent="0.25">
      <c r="A31" s="62"/>
      <c r="B31" s="78" t="s">
        <v>108</v>
      </c>
      <c r="C31" s="696">
        <v>2101</v>
      </c>
      <c r="D31" s="697">
        <v>46787</v>
      </c>
      <c r="E31" s="698">
        <v>31185</v>
      </c>
      <c r="F31" s="701">
        <v>0.66653130142988437</v>
      </c>
      <c r="G31" s="515">
        <f t="shared" ref="G31" si="11">E31/C31</f>
        <v>14.842931937172775</v>
      </c>
    </row>
    <row r="32" spans="1:24" x14ac:dyDescent="0.2">
      <c r="A32" t="s">
        <v>289</v>
      </c>
    </row>
    <row r="35" spans="1:13" x14ac:dyDescent="0.2">
      <c r="I35" t="s">
        <v>13</v>
      </c>
    </row>
    <row r="36" spans="1:13" ht="13.5" thickBot="1" x14ac:dyDescent="0.25">
      <c r="A36" s="1604" t="s">
        <v>290</v>
      </c>
      <c r="B36" s="1604"/>
      <c r="C36" s="1604"/>
      <c r="D36" s="1604"/>
      <c r="E36" s="1604"/>
      <c r="F36" s="1604"/>
      <c r="G36" s="1604"/>
    </row>
    <row r="37" spans="1:13" ht="72.75" thickBot="1" x14ac:dyDescent="0.25">
      <c r="A37" s="699" t="s">
        <v>51</v>
      </c>
      <c r="B37" s="700" t="s">
        <v>5</v>
      </c>
      <c r="C37" s="73" t="s">
        <v>291</v>
      </c>
      <c r="D37" s="74" t="s">
        <v>279</v>
      </c>
      <c r="E37" s="75" t="s">
        <v>280</v>
      </c>
      <c r="F37" s="75" t="s">
        <v>281</v>
      </c>
      <c r="G37" s="75" t="s">
        <v>292</v>
      </c>
      <c r="H37" s="457" t="s">
        <v>293</v>
      </c>
      <c r="M37" t="s">
        <v>13</v>
      </c>
    </row>
    <row r="38" spans="1:13" x14ac:dyDescent="0.2">
      <c r="A38" s="128">
        <v>1</v>
      </c>
      <c r="B38" s="129" t="s">
        <v>11</v>
      </c>
      <c r="C38" s="805">
        <v>61</v>
      </c>
      <c r="D38" s="806">
        <v>1787.1428571428571</v>
      </c>
      <c r="E38" s="807">
        <v>1161.3499999999999</v>
      </c>
      <c r="F38" s="1147">
        <f>E38/D38</f>
        <v>0.64983613109512384</v>
      </c>
      <c r="G38" s="807">
        <f>D38/C38</f>
        <v>29.297423887587822</v>
      </c>
      <c r="H38" s="878">
        <f t="shared" ref="H38:H55" si="12">E38/C38</f>
        <v>19.038524590163934</v>
      </c>
    </row>
    <row r="39" spans="1:13" x14ac:dyDescent="0.2">
      <c r="A39" s="58">
        <v>2</v>
      </c>
      <c r="B39" s="23" t="s">
        <v>12</v>
      </c>
      <c r="C39" s="694">
        <v>123</v>
      </c>
      <c r="D39" s="693">
        <v>3879.6100000000006</v>
      </c>
      <c r="E39" s="695">
        <v>1920.6666666666667</v>
      </c>
      <c r="F39" s="476">
        <f t="shared" ref="F39:F52" si="13">E39/D39</f>
        <v>0.49506694401413193</v>
      </c>
      <c r="G39" s="695">
        <f t="shared" ref="G39:G55" si="14">D39/C39</f>
        <v>31.541544715447159</v>
      </c>
      <c r="H39" s="879">
        <f t="shared" si="12"/>
        <v>15.615176151761519</v>
      </c>
    </row>
    <row r="40" spans="1:13" x14ac:dyDescent="0.2">
      <c r="A40" s="58">
        <v>3</v>
      </c>
      <c r="B40" s="23" t="s">
        <v>14</v>
      </c>
      <c r="C40" s="694">
        <v>52</v>
      </c>
      <c r="D40" s="693">
        <v>595.85714285714289</v>
      </c>
      <c r="E40" s="695">
        <v>654.11666666666667</v>
      </c>
      <c r="F40" s="476">
        <f t="shared" si="13"/>
        <v>1.0977743147126988</v>
      </c>
      <c r="G40" s="695">
        <f t="shared" si="14"/>
        <v>11.45879120879121</v>
      </c>
      <c r="H40" s="879">
        <f t="shared" si="12"/>
        <v>12.579166666666667</v>
      </c>
    </row>
    <row r="41" spans="1:13" x14ac:dyDescent="0.2">
      <c r="A41" s="58">
        <v>4</v>
      </c>
      <c r="B41" s="23" t="s">
        <v>15</v>
      </c>
      <c r="C41" s="694">
        <v>30</v>
      </c>
      <c r="D41" s="693">
        <v>568.142857142857</v>
      </c>
      <c r="E41" s="695">
        <v>203.11666666666667</v>
      </c>
      <c r="F41" s="476">
        <f t="shared" si="13"/>
        <v>0.35750984829435933</v>
      </c>
      <c r="G41" s="695">
        <f t="shared" si="14"/>
        <v>18.938095238095233</v>
      </c>
      <c r="H41" s="879">
        <f t="shared" si="12"/>
        <v>6.7705555555555561</v>
      </c>
    </row>
    <row r="42" spans="1:13" x14ac:dyDescent="0.2">
      <c r="A42" s="58">
        <v>5</v>
      </c>
      <c r="B42" s="23" t="s">
        <v>285</v>
      </c>
      <c r="C42" s="694">
        <v>89</v>
      </c>
      <c r="D42" s="693">
        <v>3410.2857142857169</v>
      </c>
      <c r="E42" s="695">
        <v>2170.15</v>
      </c>
      <c r="F42" s="476">
        <f t="shared" si="13"/>
        <v>0.63635430630026768</v>
      </c>
      <c r="G42" s="695">
        <f t="shared" si="14"/>
        <v>38.317817014446256</v>
      </c>
      <c r="H42" s="879">
        <f t="shared" si="12"/>
        <v>24.383707865168539</v>
      </c>
    </row>
    <row r="43" spans="1:13" x14ac:dyDescent="0.2">
      <c r="A43" s="59">
        <v>6</v>
      </c>
      <c r="B43" s="25" t="s">
        <v>286</v>
      </c>
      <c r="C43" s="694">
        <v>12</v>
      </c>
      <c r="D43" s="693">
        <v>387.14285714285711</v>
      </c>
      <c r="E43" s="695">
        <v>2</v>
      </c>
      <c r="F43" s="476">
        <f t="shared" si="13"/>
        <v>5.1660516605166054E-3</v>
      </c>
      <c r="G43" s="695">
        <f t="shared" si="14"/>
        <v>32.261904761904759</v>
      </c>
      <c r="H43" s="879">
        <f t="shared" si="12"/>
        <v>0.16666666666666666</v>
      </c>
    </row>
    <row r="44" spans="1:13" x14ac:dyDescent="0.2">
      <c r="A44" s="59">
        <v>7</v>
      </c>
      <c r="B44" s="25" t="s">
        <v>18</v>
      </c>
      <c r="C44" s="694">
        <v>41</v>
      </c>
      <c r="D44" s="693">
        <v>1637.9071428571426</v>
      </c>
      <c r="E44" s="695">
        <v>75.966666666666669</v>
      </c>
      <c r="F44" s="476">
        <f t="shared" si="13"/>
        <v>4.638032564785783E-2</v>
      </c>
      <c r="G44" s="695">
        <f t="shared" si="14"/>
        <v>39.948954703832747</v>
      </c>
      <c r="H44" s="879">
        <f t="shared" si="12"/>
        <v>1.8528455284552845</v>
      </c>
    </row>
    <row r="45" spans="1:13" x14ac:dyDescent="0.2">
      <c r="A45" s="58">
        <v>8</v>
      </c>
      <c r="B45" s="23" t="s">
        <v>19</v>
      </c>
      <c r="C45" s="694">
        <v>110</v>
      </c>
      <c r="D45" s="693">
        <v>2119.9214285714288</v>
      </c>
      <c r="E45" s="695">
        <v>1226.8666666666666</v>
      </c>
      <c r="F45" s="476">
        <f t="shared" si="13"/>
        <v>0.57873214079138147</v>
      </c>
      <c r="G45" s="695">
        <f t="shared" si="14"/>
        <v>19.272012987012989</v>
      </c>
      <c r="H45" s="879">
        <f t="shared" si="12"/>
        <v>11.153333333333332</v>
      </c>
    </row>
    <row r="46" spans="1:13" x14ac:dyDescent="0.2">
      <c r="A46" s="58">
        <v>9</v>
      </c>
      <c r="B46" s="23" t="s">
        <v>287</v>
      </c>
      <c r="C46" s="694">
        <v>97</v>
      </c>
      <c r="D46" s="693">
        <v>1807.4999999999995</v>
      </c>
      <c r="E46" s="695">
        <v>792.7833333333333</v>
      </c>
      <c r="F46" s="476">
        <f t="shared" si="13"/>
        <v>0.43860765329645007</v>
      </c>
      <c r="G46" s="695">
        <f t="shared" si="14"/>
        <v>18.634020618556697</v>
      </c>
      <c r="H46" s="879">
        <f t="shared" si="12"/>
        <v>8.1730240549828181</v>
      </c>
    </row>
    <row r="47" spans="1:13" x14ac:dyDescent="0.2">
      <c r="A47" s="58">
        <v>10</v>
      </c>
      <c r="B47" s="23" t="s">
        <v>288</v>
      </c>
      <c r="C47" s="694">
        <v>51</v>
      </c>
      <c r="D47" s="693">
        <v>299.5714285714285</v>
      </c>
      <c r="E47" s="695">
        <v>629.54999999999995</v>
      </c>
      <c r="F47" s="476">
        <f t="shared" si="13"/>
        <v>2.1015021459227472</v>
      </c>
      <c r="G47" s="695">
        <f t="shared" si="14"/>
        <v>5.8739495798319314</v>
      </c>
      <c r="H47" s="879">
        <f t="shared" si="12"/>
        <v>12.344117647058823</v>
      </c>
    </row>
    <row r="48" spans="1:13" x14ac:dyDescent="0.2">
      <c r="A48" s="59">
        <v>11</v>
      </c>
      <c r="B48" s="25" t="s">
        <v>22</v>
      </c>
      <c r="C48" s="694">
        <v>18</v>
      </c>
      <c r="D48" s="693">
        <v>527.28571428571411</v>
      </c>
      <c r="E48" s="695"/>
      <c r="F48" s="476">
        <f t="shared" si="13"/>
        <v>0</v>
      </c>
      <c r="G48" s="695">
        <f t="shared" si="14"/>
        <v>29.293650793650784</v>
      </c>
      <c r="H48" s="879">
        <f t="shared" si="12"/>
        <v>0</v>
      </c>
    </row>
    <row r="49" spans="1:8" x14ac:dyDescent="0.2">
      <c r="A49" s="58">
        <v>12</v>
      </c>
      <c r="B49" s="23" t="s">
        <v>23</v>
      </c>
      <c r="C49" s="694">
        <v>96</v>
      </c>
      <c r="D49" s="693">
        <v>3299.7200000000007</v>
      </c>
      <c r="E49" s="695">
        <v>1513.25</v>
      </c>
      <c r="F49" s="476">
        <f t="shared" si="13"/>
        <v>0.45859951753482103</v>
      </c>
      <c r="G49" s="695">
        <f t="shared" si="14"/>
        <v>34.372083333333343</v>
      </c>
      <c r="H49" s="879">
        <f t="shared" si="12"/>
        <v>15.763020833333334</v>
      </c>
    </row>
    <row r="50" spans="1:8" x14ac:dyDescent="0.2">
      <c r="A50" s="58">
        <v>13</v>
      </c>
      <c r="B50" s="23" t="s">
        <v>24</v>
      </c>
      <c r="C50" s="694">
        <v>85</v>
      </c>
      <c r="D50" s="693">
        <v>2500.6428571428582</v>
      </c>
      <c r="E50" s="695">
        <v>1576.7333333333333</v>
      </c>
      <c r="F50" s="476">
        <f t="shared" si="13"/>
        <v>0.63053119673988567</v>
      </c>
      <c r="G50" s="695">
        <f t="shared" si="14"/>
        <v>29.419327731092451</v>
      </c>
      <c r="H50" s="879">
        <f t="shared" si="12"/>
        <v>18.549803921568628</v>
      </c>
    </row>
    <row r="51" spans="1:8" x14ac:dyDescent="0.2">
      <c r="A51" s="58">
        <v>14</v>
      </c>
      <c r="B51" s="23" t="s">
        <v>25</v>
      </c>
      <c r="C51" s="694">
        <v>117</v>
      </c>
      <c r="D51" s="693">
        <v>4198.1071428571431</v>
      </c>
      <c r="E51" s="695">
        <v>1273.5166666666667</v>
      </c>
      <c r="F51" s="476">
        <f t="shared" si="13"/>
        <v>0.30335497006871009</v>
      </c>
      <c r="G51" s="695">
        <f t="shared" si="14"/>
        <v>35.881257631257633</v>
      </c>
      <c r="H51" s="879">
        <f t="shared" si="12"/>
        <v>10.884757834757835</v>
      </c>
    </row>
    <row r="52" spans="1:8" ht="24.75" thickBot="1" x14ac:dyDescent="0.25">
      <c r="A52" s="60">
        <v>15</v>
      </c>
      <c r="B52" s="61" t="s">
        <v>26</v>
      </c>
      <c r="C52" s="696">
        <v>99</v>
      </c>
      <c r="D52" s="697">
        <v>3047.2142857142881</v>
      </c>
      <c r="E52" s="698">
        <v>1857.95</v>
      </c>
      <c r="F52" s="701">
        <f t="shared" si="13"/>
        <v>0.60972082229671087</v>
      </c>
      <c r="G52" s="698">
        <f t="shared" si="14"/>
        <v>30.779942279942304</v>
      </c>
      <c r="H52" s="880">
        <f t="shared" si="12"/>
        <v>18.767171717171717</v>
      </c>
    </row>
    <row r="53" spans="1:8" x14ac:dyDescent="0.2">
      <c r="A53" s="50" t="s">
        <v>59</v>
      </c>
      <c r="B53" s="702" t="s">
        <v>509</v>
      </c>
      <c r="C53" s="608">
        <f t="shared" ref="C53:E53" si="15">SUM(C38:C52)</f>
        <v>1081</v>
      </c>
      <c r="D53" s="609">
        <f t="shared" si="15"/>
        <v>30066.051428571438</v>
      </c>
      <c r="E53" s="507">
        <f t="shared" si="15"/>
        <v>15058.016666666666</v>
      </c>
      <c r="F53" s="1452">
        <f>E53/D53</f>
        <v>0.50083120167742412</v>
      </c>
      <c r="G53" s="704">
        <f>D53/C53</f>
        <v>27.813183560195593</v>
      </c>
      <c r="H53" s="1537">
        <f t="shared" si="12"/>
        <v>13.929710144927537</v>
      </c>
    </row>
    <row r="54" spans="1:8" s="1215" customFormat="1" x14ac:dyDescent="0.2">
      <c r="A54" s="59" t="s">
        <v>59</v>
      </c>
      <c r="B54" s="25" t="s">
        <v>102</v>
      </c>
      <c r="C54" s="780">
        <v>1153</v>
      </c>
      <c r="D54" s="781">
        <v>34335.642711000488</v>
      </c>
      <c r="E54" s="782">
        <v>14093.733333333334</v>
      </c>
      <c r="F54" s="783">
        <v>0.41046947779480386</v>
      </c>
      <c r="G54" s="784">
        <v>29.779395239375965</v>
      </c>
      <c r="H54" s="1538">
        <v>12.223532812951721</v>
      </c>
    </row>
    <row r="55" spans="1:8" x14ac:dyDescent="0.2">
      <c r="A55" s="59" t="s">
        <v>59</v>
      </c>
      <c r="B55" s="25" t="s">
        <v>103</v>
      </c>
      <c r="C55" s="780">
        <v>1299</v>
      </c>
      <c r="D55" s="781">
        <v>39323</v>
      </c>
      <c r="E55" s="782">
        <v>12876</v>
      </c>
      <c r="F55" s="783">
        <f>E55/D55</f>
        <v>0.32744195508989649</v>
      </c>
      <c r="G55" s="784">
        <f t="shared" si="14"/>
        <v>30.271747498075442</v>
      </c>
      <c r="H55" s="1538">
        <f t="shared" si="12"/>
        <v>9.9122401847575059</v>
      </c>
    </row>
    <row r="60" spans="1:8" x14ac:dyDescent="0.2">
      <c r="G60" t="s">
        <v>13</v>
      </c>
    </row>
  </sheetData>
  <mergeCells count="4">
    <mergeCell ref="A7:G7"/>
    <mergeCell ref="A36:G36"/>
    <mergeCell ref="I7:O7"/>
    <mergeCell ref="Q7:W7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5">
    <tabColor rgb="FFFF0000"/>
  </sheetPr>
  <dimension ref="A1:O55"/>
  <sheetViews>
    <sheetView showGridLines="0" zoomScaleNormal="100" workbookViewId="0">
      <selection activeCell="T33" sqref="T33"/>
    </sheetView>
  </sheetViews>
  <sheetFormatPr baseColWidth="10" defaultColWidth="11.42578125" defaultRowHeight="12" x14ac:dyDescent="0.2"/>
  <cols>
    <col min="1" max="1" width="6.140625" style="347" bestFit="1" customWidth="1"/>
    <col min="2" max="2" width="20.5703125" style="48" customWidth="1"/>
    <col min="3" max="3" width="8.5703125" style="48" customWidth="1"/>
    <col min="4" max="4" width="9.5703125" style="48" customWidth="1"/>
    <col min="5" max="5" width="9" style="48" customWidth="1"/>
    <col min="6" max="6" width="7.7109375" style="48" customWidth="1"/>
    <col min="7" max="8" width="11.42578125" style="48" customWidth="1"/>
    <col min="9" max="9" width="8.5703125" style="48" customWidth="1"/>
    <col min="10" max="10" width="8.28515625" style="48" customWidth="1"/>
    <col min="11" max="11" width="8.85546875" style="48" customWidth="1"/>
    <col min="12" max="12" width="8.28515625" style="48" customWidth="1"/>
    <col min="13" max="13" width="8" style="48" customWidth="1"/>
    <col min="14" max="14" width="8.42578125" style="48" customWidth="1"/>
    <col min="15" max="15" width="3.7109375" style="48" customWidth="1"/>
    <col min="16" max="16384" width="11.42578125" style="48"/>
  </cols>
  <sheetData>
    <row r="1" spans="1:15" x14ac:dyDescent="0.2">
      <c r="A1" s="360" t="s">
        <v>0</v>
      </c>
    </row>
    <row r="2" spans="1:15" x14ac:dyDescent="0.2">
      <c r="A2" s="360"/>
    </row>
    <row r="3" spans="1:15" x14ac:dyDescent="0.2">
      <c r="A3" s="360" t="str">
        <f>A5</f>
        <v>Tabell 3-6 - A -  Andel brukere av hjemmetjenester pr. 31.12. av antall innbyggere i samme aldersgruppe.   1)</v>
      </c>
    </row>
    <row r="4" spans="1:15" x14ac:dyDescent="0.2">
      <c r="A4" s="360"/>
    </row>
    <row r="5" spans="1:15" s="49" customFormat="1" ht="30" customHeight="1" thickBot="1" x14ac:dyDescent="0.25">
      <c r="A5" s="346" t="s">
        <v>294</v>
      </c>
      <c r="O5" s="48"/>
    </row>
    <row r="6" spans="1:15" s="337" customFormat="1" ht="12.75" thickBot="1" x14ac:dyDescent="0.25">
      <c r="A6" s="328"/>
      <c r="B6" s="329"/>
      <c r="C6" s="1543" t="s">
        <v>295</v>
      </c>
      <c r="D6" s="1543"/>
      <c r="E6" s="1543"/>
      <c r="F6" s="1543"/>
      <c r="G6" s="1543"/>
      <c r="H6" s="1543"/>
      <c r="I6" s="1543" t="s">
        <v>296</v>
      </c>
      <c r="J6" s="1543"/>
      <c r="K6" s="1543"/>
      <c r="L6" s="1543"/>
      <c r="M6" s="1543"/>
      <c r="N6" s="1543"/>
      <c r="O6" s="48"/>
    </row>
    <row r="7" spans="1:15" s="337" customFormat="1" ht="48.75" thickBot="1" x14ac:dyDescent="0.25">
      <c r="A7" s="330" t="s">
        <v>51</v>
      </c>
      <c r="B7" s="331" t="s">
        <v>5</v>
      </c>
      <c r="C7" s="335" t="s">
        <v>297</v>
      </c>
      <c r="D7" s="336" t="s">
        <v>298</v>
      </c>
      <c r="E7" s="334" t="s">
        <v>299</v>
      </c>
      <c r="F7" s="334" t="s">
        <v>300</v>
      </c>
      <c r="G7" s="332" t="s">
        <v>301</v>
      </c>
      <c r="H7" s="334" t="s">
        <v>302</v>
      </c>
      <c r="I7" s="333" t="s">
        <v>303</v>
      </c>
      <c r="J7" s="336" t="s">
        <v>304</v>
      </c>
      <c r="K7" s="336" t="s">
        <v>305</v>
      </c>
      <c r="L7" s="334" t="s">
        <v>306</v>
      </c>
      <c r="M7" s="334" t="s">
        <v>307</v>
      </c>
      <c r="N7" s="334" t="s">
        <v>308</v>
      </c>
      <c r="O7" s="48"/>
    </row>
    <row r="8" spans="1:15" x14ac:dyDescent="0.2">
      <c r="A8" s="338">
        <v>1</v>
      </c>
      <c r="B8" s="339" t="s">
        <v>11</v>
      </c>
      <c r="C8" s="1479">
        <f>kriteriebefolkning!C6+kriteriebefolkning!D6+kriteriebefolkning!E6+kriteriebefolkning!F6+kriteriebefolkning!G6+kriteriebefolkning!H6+kriteriebefolkning!I6+kriteriebefolkning!J6+kriteriebefolkning!K6+kriteriebefolkning!L6+kriteriebefolkning!M6+kriteriebefolkning!N6+kriteriebefolkning!O6+kriteriebefolkning!P6</f>
        <v>57657</v>
      </c>
      <c r="D8" s="1480">
        <f>kriteriebefolkning!Q6+kriteriebefolkning!R6</f>
        <v>3365</v>
      </c>
      <c r="E8" s="1480">
        <f>kriteriebefolkning!S6+kriteriebefolkning!T6</f>
        <v>607</v>
      </c>
      <c r="F8" s="1481">
        <f>kriteriebefolkning!U6+kriteriebefolkning!V6</f>
        <v>163</v>
      </c>
      <c r="G8" s="1482">
        <f t="shared" ref="G8:G22" si="0">SUM(E8:F8)</f>
        <v>770</v>
      </c>
      <c r="H8" s="1483">
        <f>D8+E8+F8</f>
        <v>4135</v>
      </c>
      <c r="I8" s="1484">
        <f>('Tab_3_5_-_hjemmetjenester'!X10+'Tab_3_5_-_hjemmetjenester'!Y10)/'Tab_3_6_-_andel_mottakere_hj_tj'!C8</f>
        <v>1.1273566089113203E-2</v>
      </c>
      <c r="J8" s="1485">
        <f>'Tab_3_5_-_hjemmetjenester'!Z10/'Tab_3_6_-_andel_mottakere_hj_tj'!D8</f>
        <v>8.2020802377414562E-2</v>
      </c>
      <c r="K8" s="1485">
        <f>'Tab_3_5_-_hjemmetjenester'!AA10/'Tab_3_6_-_andel_mottakere_hj_tj'!E8</f>
        <v>0.24546952224052718</v>
      </c>
      <c r="L8" s="1485">
        <f>'Tab_3_5_-_hjemmetjenester'!AB10/'Tab_3_6_-_andel_mottakere_hj_tj'!F8</f>
        <v>0.39263803680981596</v>
      </c>
      <c r="M8" s="1485">
        <f>('Tab_3_5_-_hjemmetjenester'!AA10+'Tab_3_5_-_hjemmetjenester'!AB10)/'Tab_3_6_-_andel_mottakere_hj_tj'!G8</f>
        <v>0.2766233766233766</v>
      </c>
      <c r="N8" s="1486">
        <f>('Tab_3_5_-_hjemmetjenester'!Z10+'Tab_3_5_-_hjemmetjenester'!AA10+'Tab_3_5_-_hjemmetjenester'!AB10)/'Tab_3_6_-_andel_mottakere_hj_tj'!H8</f>
        <v>0.11825876662636034</v>
      </c>
    </row>
    <row r="9" spans="1:15" x14ac:dyDescent="0.2">
      <c r="A9" s="340">
        <v>2</v>
      </c>
      <c r="B9" s="341" t="s">
        <v>12</v>
      </c>
      <c r="C9" s="1487">
        <f>kriteriebefolkning!C7+kriteriebefolkning!D7+kriteriebefolkning!E7+kriteriebefolkning!F7+kriteriebefolkning!G7+kriteriebefolkning!H7+kriteriebefolkning!I7+kriteriebefolkning!J7+kriteriebefolkning!K7+kriteriebefolkning!L7+kriteriebefolkning!M7+kriteriebefolkning!N7+kriteriebefolkning!O7+kriteriebefolkning!P7</f>
        <v>60670</v>
      </c>
      <c r="D9" s="1488">
        <f>kriteriebefolkning!Q7+kriteriebefolkning!R7</f>
        <v>2858</v>
      </c>
      <c r="E9" s="1488">
        <f>kriteriebefolkning!S7+kriteriebefolkning!T7</f>
        <v>573</v>
      </c>
      <c r="F9" s="1489">
        <f>kriteriebefolkning!U7+kriteriebefolkning!V7</f>
        <v>156</v>
      </c>
      <c r="G9" s="1490">
        <f t="shared" si="0"/>
        <v>729</v>
      </c>
      <c r="H9" s="1491">
        <f t="shared" ref="H9:H22" si="1">D9+E9+F9</f>
        <v>3587</v>
      </c>
      <c r="I9" s="1492">
        <f>('Tab_3_5_-_hjemmetjenester'!X11+'Tab_3_5_-_hjemmetjenester'!Y11)/'Tab_3_6_-_andel_mottakere_hj_tj'!C9</f>
        <v>1.0977418823141585E-2</v>
      </c>
      <c r="J9" s="1493">
        <f>'Tab_3_5_-_hjemmetjenester'!Z11/'Tab_3_6_-_andel_mottakere_hj_tj'!D9</f>
        <v>0.10811756473058083</v>
      </c>
      <c r="K9" s="1493">
        <f>'Tab_3_5_-_hjemmetjenester'!AA11/'Tab_3_6_-_andel_mottakere_hj_tj'!E9</f>
        <v>0.2879581151832461</v>
      </c>
      <c r="L9" s="1493">
        <f>'Tab_3_5_-_hjemmetjenester'!AB11/'Tab_3_6_-_andel_mottakere_hj_tj'!F9</f>
        <v>0.41025641025641024</v>
      </c>
      <c r="M9" s="1493">
        <f>('Tab_3_5_-_hjemmetjenester'!AA11+'Tab_3_5_-_hjemmetjenester'!AB11)/'Tab_3_6_-_andel_mottakere_hj_tj'!G9</f>
        <v>0.31412894375857336</v>
      </c>
      <c r="N9" s="1494">
        <f>('Tab_3_5_-_hjemmetjenester'!Z11+'Tab_3_5_-_hjemmetjenester'!AA11+'Tab_3_5_-_hjemmetjenester'!AB11)/'Tab_3_6_-_andel_mottakere_hj_tj'!H9</f>
        <v>0.14998606077502091</v>
      </c>
    </row>
    <row r="10" spans="1:15" x14ac:dyDescent="0.2">
      <c r="A10" s="340">
        <v>3</v>
      </c>
      <c r="B10" s="341" t="s">
        <v>14</v>
      </c>
      <c r="C10" s="1487">
        <f>kriteriebefolkning!C8+kriteriebefolkning!D8+kriteriebefolkning!E8+kriteriebefolkning!F8+kriteriebefolkning!G8+kriteriebefolkning!H8+kriteriebefolkning!I8+kriteriebefolkning!J8+kriteriebefolkning!K8+kriteriebefolkning!L8+kriteriebefolkning!M8+kriteriebefolkning!N8+kriteriebefolkning!O8+kriteriebefolkning!P8</f>
        <v>43604</v>
      </c>
      <c r="D10" s="1488">
        <f>kriteriebefolkning!Q8+kriteriebefolkning!R8</f>
        <v>2643</v>
      </c>
      <c r="E10" s="1488">
        <f>kriteriebefolkning!S8+kriteriebefolkning!T8</f>
        <v>576</v>
      </c>
      <c r="F10" s="1489">
        <f>kriteriebefolkning!U8+kriteriebefolkning!V8</f>
        <v>116</v>
      </c>
      <c r="G10" s="1490">
        <f t="shared" si="0"/>
        <v>692</v>
      </c>
      <c r="H10" s="1491">
        <f t="shared" si="1"/>
        <v>3335</v>
      </c>
      <c r="I10" s="1492">
        <f>('Tab_3_5_-_hjemmetjenester'!X12+'Tab_3_5_-_hjemmetjenester'!Y12)/'Tab_3_6_-_andel_mottakere_hj_tj'!C10</f>
        <v>9.861480598110265E-3</v>
      </c>
      <c r="J10" s="1493">
        <f>'Tab_3_5_-_hjemmetjenester'!Z12/'Tab_3_6_-_andel_mottakere_hj_tj'!D10</f>
        <v>9.2697692016647751E-2</v>
      </c>
      <c r="K10" s="1493">
        <f>'Tab_3_5_-_hjemmetjenester'!AA12/'Tab_3_6_-_andel_mottakere_hj_tj'!E10</f>
        <v>0.25347222222222221</v>
      </c>
      <c r="L10" s="1493">
        <f>'Tab_3_5_-_hjemmetjenester'!AB12/'Tab_3_6_-_andel_mottakere_hj_tj'!F10</f>
        <v>0.42241379310344829</v>
      </c>
      <c r="M10" s="1493">
        <f>('Tab_3_5_-_hjemmetjenester'!AA12+'Tab_3_5_-_hjemmetjenester'!AB12)/'Tab_3_6_-_andel_mottakere_hj_tj'!G10</f>
        <v>0.28179190751445088</v>
      </c>
      <c r="N10" s="1494">
        <f>('Tab_3_5_-_hjemmetjenester'!Z12+'Tab_3_5_-_hjemmetjenester'!AA12+'Tab_3_5_-_hjemmetjenester'!AB12)/'Tab_3_6_-_andel_mottakere_hj_tj'!H10</f>
        <v>0.13193403298350825</v>
      </c>
    </row>
    <row r="11" spans="1:15" x14ac:dyDescent="0.2">
      <c r="A11" s="340">
        <v>4</v>
      </c>
      <c r="B11" s="341" t="s">
        <v>15</v>
      </c>
      <c r="C11" s="1487">
        <f>kriteriebefolkning!C9+kriteriebefolkning!D9+kriteriebefolkning!E9+kriteriebefolkning!F9+kriteriebefolkning!G9+kriteriebefolkning!H9+kriteriebefolkning!I9+kriteriebefolkning!J9+kriteriebefolkning!K9+kriteriebefolkning!L9+kriteriebefolkning!M9+kriteriebefolkning!N9+kriteriebefolkning!O9+kriteriebefolkning!P9</f>
        <v>38075</v>
      </c>
      <c r="D11" s="1488">
        <f>kriteriebefolkning!Q9+kriteriebefolkning!R9</f>
        <v>2207</v>
      </c>
      <c r="E11" s="1488">
        <f>kriteriebefolkning!S9+kriteriebefolkning!T9</f>
        <v>609</v>
      </c>
      <c r="F11" s="1489">
        <f>kriteriebefolkning!U9+kriteriebefolkning!V9</f>
        <v>135</v>
      </c>
      <c r="G11" s="1490">
        <f t="shared" si="0"/>
        <v>744</v>
      </c>
      <c r="H11" s="1491">
        <f t="shared" si="1"/>
        <v>2951</v>
      </c>
      <c r="I11" s="1492">
        <f>('Tab_3_5_-_hjemmetjenester'!X13+'Tab_3_5_-_hjemmetjenester'!Y13)/'Tab_3_6_-_andel_mottakere_hj_tj'!C11</f>
        <v>8.2994090610636895E-3</v>
      </c>
      <c r="J11" s="1493">
        <f>'Tab_3_5_-_hjemmetjenester'!Z13/'Tab_3_6_-_andel_mottakere_hj_tj'!D11</f>
        <v>7.3402809243316713E-2</v>
      </c>
      <c r="K11" s="1493">
        <f>'Tab_3_5_-_hjemmetjenester'!AA13/'Tab_3_6_-_andel_mottakere_hj_tj'!E11</f>
        <v>0.23809523809523808</v>
      </c>
      <c r="L11" s="1493">
        <f>'Tab_3_5_-_hjemmetjenester'!AB13/'Tab_3_6_-_andel_mottakere_hj_tj'!F11</f>
        <v>0.49629629629629629</v>
      </c>
      <c r="M11" s="1493">
        <f>('Tab_3_5_-_hjemmetjenester'!AA13+'Tab_3_5_-_hjemmetjenester'!AB13)/'Tab_3_6_-_andel_mottakere_hj_tj'!G11</f>
        <v>0.28494623655913981</v>
      </c>
      <c r="N11" s="1494">
        <f>('Tab_3_5_-_hjemmetjenester'!Z13+'Tab_3_5_-_hjemmetjenester'!AA13+'Tab_3_5_-_hjemmetjenester'!AB13)/'Tab_3_6_-_andel_mottakere_hj_tj'!H11</f>
        <v>0.1267366994239241</v>
      </c>
    </row>
    <row r="12" spans="1:15" x14ac:dyDescent="0.2">
      <c r="A12" s="340">
        <v>5</v>
      </c>
      <c r="B12" s="341" t="s">
        <v>16</v>
      </c>
      <c r="C12" s="1487">
        <f>kriteriebefolkning!C10+kriteriebefolkning!D10+kriteriebefolkning!E10+kriteriebefolkning!F10+kriteriebefolkning!G10+kriteriebefolkning!H10+kriteriebefolkning!I10+kriteriebefolkning!J10+kriteriebefolkning!K10+kriteriebefolkning!L10+kriteriebefolkning!M10+kriteriebefolkning!N10+kriteriebefolkning!O10+kriteriebefolkning!P10</f>
        <v>52048</v>
      </c>
      <c r="D12" s="1488">
        <f>kriteriebefolkning!Q10+kriteriebefolkning!R10</f>
        <v>5903</v>
      </c>
      <c r="E12" s="1488">
        <f>kriteriebefolkning!S10+kriteriebefolkning!T10</f>
        <v>1866</v>
      </c>
      <c r="F12" s="1489">
        <f>kriteriebefolkning!U10+kriteriebefolkning!V10</f>
        <v>435</v>
      </c>
      <c r="G12" s="1490">
        <f t="shared" si="0"/>
        <v>2301</v>
      </c>
      <c r="H12" s="1491">
        <f t="shared" si="1"/>
        <v>8204</v>
      </c>
      <c r="I12" s="1492">
        <f>('Tab_3_5_-_hjemmetjenester'!X14+'Tab_3_5_-_hjemmetjenester'!Y14)/'Tab_3_6_-_andel_mottakere_hj_tj'!C12</f>
        <v>8.4729480479557324E-3</v>
      </c>
      <c r="J12" s="1493">
        <f>'Tab_3_5_-_hjemmetjenester'!Z14/'Tab_3_6_-_andel_mottakere_hj_tj'!D12</f>
        <v>5.0482805353210231E-2</v>
      </c>
      <c r="K12" s="1493">
        <f>'Tab_3_5_-_hjemmetjenester'!AA14/'Tab_3_6_-_andel_mottakere_hj_tj'!E12</f>
        <v>0.19346195069667738</v>
      </c>
      <c r="L12" s="1493">
        <f>'Tab_3_5_-_hjemmetjenester'!AB14/'Tab_3_6_-_andel_mottakere_hj_tj'!F12</f>
        <v>0.38160919540229887</v>
      </c>
      <c r="M12" s="1493">
        <f>('Tab_3_5_-_hjemmetjenester'!AA14+'Tab_3_5_-_hjemmetjenester'!AB14)/'Tab_3_6_-_andel_mottakere_hj_tj'!G12</f>
        <v>0.22903085614950022</v>
      </c>
      <c r="N12" s="1494">
        <f>('Tab_3_5_-_hjemmetjenester'!Z14+'Tab_3_5_-_hjemmetjenester'!AA14+'Tab_3_5_-_hjemmetjenester'!AB14)/'Tab_3_6_-_andel_mottakere_hj_tj'!H12</f>
        <v>0.10056070209653828</v>
      </c>
    </row>
    <row r="13" spans="1:15" x14ac:dyDescent="0.2">
      <c r="A13" s="342">
        <v>6</v>
      </c>
      <c r="B13" s="343" t="s">
        <v>17</v>
      </c>
      <c r="C13" s="1487">
        <f>kriteriebefolkning!C11+kriteriebefolkning!D11+kriteriebefolkning!E11+kriteriebefolkning!F11+kriteriebefolkning!G11+kriteriebefolkning!H11+kriteriebefolkning!I11+kriteriebefolkning!J11+kriteriebefolkning!K11+kriteriebefolkning!L11+kriteriebefolkning!M11+kriteriebefolkning!N11+kriteriebefolkning!O11+kriteriebefolkning!P11</f>
        <v>28758</v>
      </c>
      <c r="D13" s="1488">
        <f>kriteriebefolkning!Q11+kriteriebefolkning!R11</f>
        <v>4579</v>
      </c>
      <c r="E13" s="1488">
        <f>kriteriebefolkning!S11+kriteriebefolkning!T11</f>
        <v>1457</v>
      </c>
      <c r="F13" s="1489">
        <f>kriteriebefolkning!U11+kriteriebefolkning!V11</f>
        <v>393</v>
      </c>
      <c r="G13" s="1490">
        <f t="shared" si="0"/>
        <v>1850</v>
      </c>
      <c r="H13" s="1491">
        <f t="shared" si="1"/>
        <v>6429</v>
      </c>
      <c r="I13" s="1492">
        <f>('Tab_3_5_-_hjemmetjenester'!X15+'Tab_3_5_-_hjemmetjenester'!Y15)/'Tab_3_6_-_andel_mottakere_hj_tj'!C13</f>
        <v>9.0409625147784972E-3</v>
      </c>
      <c r="J13" s="1493">
        <f>'Tab_3_5_-_hjemmetjenester'!Z15/'Tab_3_6_-_andel_mottakere_hj_tj'!D13</f>
        <v>4.957414282594453E-2</v>
      </c>
      <c r="K13" s="1493">
        <f>'Tab_3_5_-_hjemmetjenester'!AA15/'Tab_3_6_-_andel_mottakere_hj_tj'!E13</f>
        <v>0.17089910775566233</v>
      </c>
      <c r="L13" s="1493">
        <f>'Tab_3_5_-_hjemmetjenester'!AB15/'Tab_3_6_-_andel_mottakere_hj_tj'!F13</f>
        <v>0.41730279898218831</v>
      </c>
      <c r="M13" s="1493">
        <f>('Tab_3_5_-_hjemmetjenester'!AA15+'Tab_3_5_-_hjemmetjenester'!AB15)/'Tab_3_6_-_andel_mottakere_hj_tj'!G13</f>
        <v>0.22324324324324324</v>
      </c>
      <c r="N13" s="1494">
        <f>('Tab_3_5_-_hjemmetjenester'!Z15+'Tab_3_5_-_hjemmetjenester'!AA15+'Tab_3_5_-_hjemmetjenester'!AB15)/'Tab_3_6_-_andel_mottakere_hj_tj'!H13</f>
        <v>9.954891896095816E-2</v>
      </c>
    </row>
    <row r="14" spans="1:15" x14ac:dyDescent="0.2">
      <c r="A14" s="342">
        <v>7</v>
      </c>
      <c r="B14" s="343" t="s">
        <v>18</v>
      </c>
      <c r="C14" s="1487">
        <f>kriteriebefolkning!C12+kriteriebefolkning!D12+kriteriebefolkning!E12+kriteriebefolkning!F12+kriteriebefolkning!G12+kriteriebefolkning!H12+kriteriebefolkning!I12+kriteriebefolkning!J12+kriteriebefolkning!K12+kriteriebefolkning!L12+kriteriebefolkning!M12+kriteriebefolkning!N12+kriteriebefolkning!O12+kriteriebefolkning!P12</f>
        <v>43723</v>
      </c>
      <c r="D14" s="1488">
        <f>kriteriebefolkning!Q12+kriteriebefolkning!R12</f>
        <v>6053</v>
      </c>
      <c r="E14" s="1488">
        <f>kriteriebefolkning!S12+kriteriebefolkning!T12</f>
        <v>1869</v>
      </c>
      <c r="F14" s="1489">
        <f>kriteriebefolkning!U12+kriteriebefolkning!V12</f>
        <v>537</v>
      </c>
      <c r="G14" s="1490">
        <f t="shared" si="0"/>
        <v>2406</v>
      </c>
      <c r="H14" s="1491">
        <f t="shared" si="1"/>
        <v>8459</v>
      </c>
      <c r="I14" s="1492">
        <f>('Tab_3_5_-_hjemmetjenester'!X16+'Tab_3_5_-_hjemmetjenester'!Y16)/'Tab_3_6_-_andel_mottakere_hj_tj'!C14</f>
        <v>7.8448413878279173E-3</v>
      </c>
      <c r="J14" s="1493">
        <f>'Tab_3_5_-_hjemmetjenester'!Z16/'Tab_3_6_-_andel_mottakere_hj_tj'!D14</f>
        <v>4.0145382454981005E-2</v>
      </c>
      <c r="K14" s="1493">
        <f>'Tab_3_5_-_hjemmetjenester'!AA16/'Tab_3_6_-_andel_mottakere_hj_tj'!E14</f>
        <v>0.18245050829320492</v>
      </c>
      <c r="L14" s="1493">
        <f>'Tab_3_5_-_hjemmetjenester'!AB16/'Tab_3_6_-_andel_mottakere_hj_tj'!F14</f>
        <v>0.44878957169459965</v>
      </c>
      <c r="M14" s="1493">
        <f>('Tab_3_5_-_hjemmetjenester'!AA16+'Tab_3_5_-_hjemmetjenester'!AB16)/'Tab_3_6_-_andel_mottakere_hj_tj'!G14</f>
        <v>0.24189526184538654</v>
      </c>
      <c r="N14" s="1494">
        <f>('Tab_3_5_-_hjemmetjenester'!Z16+'Tab_3_5_-_hjemmetjenester'!AA16+'Tab_3_5_-_hjemmetjenester'!AB16)/'Tab_3_6_-_andel_mottakere_hj_tj'!H14</f>
        <v>9.7529258777633285E-2</v>
      </c>
    </row>
    <row r="15" spans="1:15" x14ac:dyDescent="0.2">
      <c r="A15" s="340">
        <v>8</v>
      </c>
      <c r="B15" s="341" t="s">
        <v>19</v>
      </c>
      <c r="C15" s="1487">
        <f>kriteriebefolkning!C13+kriteriebefolkning!D13+kriteriebefolkning!E13+kriteriebefolkning!F13+kriteriebefolkning!G13+kriteriebefolkning!H13+kriteriebefolkning!I13+kriteriebefolkning!J13+kriteriebefolkning!K13+kriteriebefolkning!L13+kriteriebefolkning!M13+kriteriebefolkning!N13+kriteriebefolkning!O13+kriteriebefolkning!P13</f>
        <v>47651</v>
      </c>
      <c r="D15" s="1488">
        <f>kriteriebefolkning!Q13+kriteriebefolkning!R13</f>
        <v>4913</v>
      </c>
      <c r="E15" s="1488">
        <f>kriteriebefolkning!S13+kriteriebefolkning!T13</f>
        <v>1532</v>
      </c>
      <c r="F15" s="1489">
        <f>kriteriebefolkning!U13+kriteriebefolkning!V13</f>
        <v>474</v>
      </c>
      <c r="G15" s="1490">
        <f t="shared" si="0"/>
        <v>2006</v>
      </c>
      <c r="H15" s="1491">
        <f t="shared" si="1"/>
        <v>6919</v>
      </c>
      <c r="I15" s="1492">
        <f>('Tab_3_5_-_hjemmetjenester'!X17+'Tab_3_5_-_hjemmetjenester'!Y17)/'Tab_3_6_-_andel_mottakere_hj_tj'!C15</f>
        <v>1.1920001678873476E-2</v>
      </c>
      <c r="J15" s="1493">
        <f>'Tab_3_5_-_hjemmetjenester'!Z17/'Tab_3_6_-_andel_mottakere_hj_tj'!D15</f>
        <v>4.9460614695705271E-2</v>
      </c>
      <c r="K15" s="1493">
        <f>'Tab_3_5_-_hjemmetjenester'!AA17/'Tab_3_6_-_andel_mottakere_hj_tj'!E15</f>
        <v>0.17950391644908617</v>
      </c>
      <c r="L15" s="1493">
        <f>'Tab_3_5_-_hjemmetjenester'!AB17/'Tab_3_6_-_andel_mottakere_hj_tj'!F15</f>
        <v>0.43248945147679324</v>
      </c>
      <c r="M15" s="1493">
        <f>('Tab_3_5_-_hjemmetjenester'!AA17+'Tab_3_5_-_hjemmetjenester'!AB17)/'Tab_3_6_-_andel_mottakere_hj_tj'!G15</f>
        <v>0.23928215353938184</v>
      </c>
      <c r="N15" s="1494">
        <f>('Tab_3_5_-_hjemmetjenester'!Z17+'Tab_3_5_-_hjemmetjenester'!AA17+'Tab_3_5_-_hjemmetjenester'!AB17)/'Tab_3_6_-_andel_mottakere_hj_tj'!H15</f>
        <v>0.10449486920075156</v>
      </c>
    </row>
    <row r="16" spans="1:15" x14ac:dyDescent="0.2">
      <c r="A16" s="340">
        <v>9</v>
      </c>
      <c r="B16" s="341" t="s">
        <v>20</v>
      </c>
      <c r="C16" s="1487">
        <f>kriteriebefolkning!C14+kriteriebefolkning!D14+kriteriebefolkning!E14+kriteriebefolkning!F14+kriteriebefolkning!G14+kriteriebefolkning!H14+kriteriebefolkning!I14+kriteriebefolkning!J14+kriteriebefolkning!K14+kriteriebefolkning!L14+kriteriebefolkning!M14+kriteriebefolkning!N14+kriteriebefolkning!O14+kriteriebefolkning!P14</f>
        <v>32913</v>
      </c>
      <c r="D16" s="1488">
        <f>kriteriebefolkning!Q14+kriteriebefolkning!R14</f>
        <v>2420</v>
      </c>
      <c r="E16" s="1488">
        <f>kriteriebefolkning!S14+kriteriebefolkning!T14</f>
        <v>741</v>
      </c>
      <c r="F16" s="1489">
        <f>kriteriebefolkning!U14+kriteriebefolkning!V14</f>
        <v>255</v>
      </c>
      <c r="G16" s="1490">
        <f t="shared" si="0"/>
        <v>996</v>
      </c>
      <c r="H16" s="1491">
        <f t="shared" si="1"/>
        <v>3416</v>
      </c>
      <c r="I16" s="1492">
        <f>('Tab_3_5_-_hjemmetjenester'!X18+'Tab_3_5_-_hjemmetjenester'!Y18)/'Tab_3_6_-_andel_mottakere_hj_tj'!C16</f>
        <v>1.2274785039346155E-2</v>
      </c>
      <c r="J16" s="1493">
        <f>'Tab_3_5_-_hjemmetjenester'!Z18/'Tab_3_6_-_andel_mottakere_hj_tj'!D16</f>
        <v>7.6859504132231402E-2</v>
      </c>
      <c r="K16" s="1493">
        <f>'Tab_3_5_-_hjemmetjenester'!AA18/'Tab_3_6_-_andel_mottakere_hj_tj'!E16</f>
        <v>0.26180836707152494</v>
      </c>
      <c r="L16" s="1493">
        <f>'Tab_3_5_-_hjemmetjenester'!AB18/'Tab_3_6_-_andel_mottakere_hj_tj'!F16</f>
        <v>0.50196078431372548</v>
      </c>
      <c r="M16" s="1493">
        <f>('Tab_3_5_-_hjemmetjenester'!AA18+'Tab_3_5_-_hjemmetjenester'!AB18)/'Tab_3_6_-_andel_mottakere_hj_tj'!G16</f>
        <v>0.32329317269076308</v>
      </c>
      <c r="N16" s="1494">
        <f>('Tab_3_5_-_hjemmetjenester'!Z18+'Tab_3_5_-_hjemmetjenester'!AA18+'Tab_3_5_-_hjemmetjenester'!AB18)/'Tab_3_6_-_andel_mottakere_hj_tj'!H16</f>
        <v>0.14871194379391101</v>
      </c>
    </row>
    <row r="17" spans="1:15" x14ac:dyDescent="0.2">
      <c r="A17" s="340">
        <v>10</v>
      </c>
      <c r="B17" s="341" t="s">
        <v>21</v>
      </c>
      <c r="C17" s="1487">
        <f>kriteriebefolkning!C15+kriteriebefolkning!D15+kriteriebefolkning!E15+kriteriebefolkning!F15+kriteriebefolkning!G15+kriteriebefolkning!H15+kriteriebefolkning!I15+kriteriebefolkning!J15+kriteriebefolkning!K15+kriteriebefolkning!L15+kriteriebefolkning!M15+kriteriebefolkning!N15+kriteriebefolkning!O15+kriteriebefolkning!P15</f>
        <v>24393</v>
      </c>
      <c r="D17" s="1488">
        <f>kriteriebefolkning!Q15+kriteriebefolkning!R15</f>
        <v>2392</v>
      </c>
      <c r="E17" s="1488">
        <f>kriteriebefolkning!S15+kriteriebefolkning!T15</f>
        <v>767</v>
      </c>
      <c r="F17" s="1489">
        <f>kriteriebefolkning!U15+kriteriebefolkning!V15</f>
        <v>217</v>
      </c>
      <c r="G17" s="1490">
        <f t="shared" si="0"/>
        <v>984</v>
      </c>
      <c r="H17" s="1491">
        <f t="shared" si="1"/>
        <v>3376</v>
      </c>
      <c r="I17" s="1492">
        <f>('Tab_3_5_-_hjemmetjenester'!X19+'Tab_3_5_-_hjemmetjenester'!Y19)/'Tab_3_6_-_andel_mottakere_hj_tj'!C17</f>
        <v>1.6152174804247119E-2</v>
      </c>
      <c r="J17" s="1493">
        <f>'Tab_3_5_-_hjemmetjenester'!Z19/'Tab_3_6_-_andel_mottakere_hj_tj'!D17</f>
        <v>9.4899665551839471E-2</v>
      </c>
      <c r="K17" s="1493">
        <f>'Tab_3_5_-_hjemmetjenester'!AA19/'Tab_3_6_-_andel_mottakere_hj_tj'!E17</f>
        <v>0.26727509778357234</v>
      </c>
      <c r="L17" s="1493">
        <f>'Tab_3_5_-_hjemmetjenester'!AB19/'Tab_3_6_-_andel_mottakere_hj_tj'!F17</f>
        <v>0.40552995391705071</v>
      </c>
      <c r="M17" s="1493">
        <f>('Tab_3_5_-_hjemmetjenester'!AA19+'Tab_3_5_-_hjemmetjenester'!AB19)/'Tab_3_6_-_andel_mottakere_hj_tj'!G17</f>
        <v>0.29776422764227645</v>
      </c>
      <c r="N17" s="1494">
        <f>('Tab_3_5_-_hjemmetjenester'!Z19+'Tab_3_5_-_hjemmetjenester'!AA19+'Tab_3_5_-_hjemmetjenester'!AB19)/'Tab_3_6_-_andel_mottakere_hj_tj'!H17</f>
        <v>0.15402843601895735</v>
      </c>
    </row>
    <row r="18" spans="1:15" x14ac:dyDescent="0.2">
      <c r="A18" s="342">
        <v>11</v>
      </c>
      <c r="B18" s="343" t="s">
        <v>22</v>
      </c>
      <c r="C18" s="1487">
        <f>kriteriebefolkning!C16+kriteriebefolkning!D16+kriteriebefolkning!E16+kriteriebefolkning!F16+kriteriebefolkning!G16+kriteriebefolkning!H16+kriteriebefolkning!I16+kriteriebefolkning!J16+kriteriebefolkning!K16+kriteriebefolkning!L16+kriteriebefolkning!M16+kriteriebefolkning!N16+kriteriebefolkning!O16+kriteriebefolkning!P16</f>
        <v>29267</v>
      </c>
      <c r="D18" s="1488">
        <f>kriteriebefolkning!Q16+kriteriebefolkning!R16</f>
        <v>3170</v>
      </c>
      <c r="E18" s="1488">
        <f>kriteriebefolkning!S16+kriteriebefolkning!T16</f>
        <v>1094</v>
      </c>
      <c r="F18" s="1489">
        <f>kriteriebefolkning!U16+kriteriebefolkning!V16</f>
        <v>197</v>
      </c>
      <c r="G18" s="1490">
        <f t="shared" si="0"/>
        <v>1291</v>
      </c>
      <c r="H18" s="1491">
        <f t="shared" si="1"/>
        <v>4461</v>
      </c>
      <c r="I18" s="1492">
        <f>('Tab_3_5_-_hjemmetjenester'!X20+'Tab_3_5_-_hjemmetjenester'!Y20)/'Tab_3_6_-_andel_mottakere_hj_tj'!C18</f>
        <v>1.2163870570950216E-2</v>
      </c>
      <c r="J18" s="1493">
        <f>'Tab_3_5_-_hjemmetjenester'!Z20/'Tab_3_6_-_andel_mottakere_hj_tj'!D18</f>
        <v>7.066246056782334E-2</v>
      </c>
      <c r="K18" s="1493">
        <f>'Tab_3_5_-_hjemmetjenester'!AA20/'Tab_3_6_-_andel_mottakere_hj_tj'!E18</f>
        <v>0.18647166361974407</v>
      </c>
      <c r="L18" s="1493">
        <f>'Tab_3_5_-_hjemmetjenester'!AB20/'Tab_3_6_-_andel_mottakere_hj_tj'!F18</f>
        <v>0.44162436548223349</v>
      </c>
      <c r="M18" s="1493">
        <f>('Tab_3_5_-_hjemmetjenester'!AA20+'Tab_3_5_-_hjemmetjenester'!AB20)/'Tab_3_6_-_andel_mottakere_hj_tj'!G18</f>
        <v>0.22540666150271108</v>
      </c>
      <c r="N18" s="1494">
        <f>('Tab_3_5_-_hjemmetjenester'!Z20+'Tab_3_5_-_hjemmetjenester'!AA20+'Tab_3_5_-_hjemmetjenester'!AB20)/'Tab_3_6_-_andel_mottakere_hj_tj'!H18</f>
        <v>0.11544496749607712</v>
      </c>
    </row>
    <row r="19" spans="1:15" x14ac:dyDescent="0.2">
      <c r="A19" s="340">
        <v>12</v>
      </c>
      <c r="B19" s="341" t="s">
        <v>23</v>
      </c>
      <c r="C19" s="1487">
        <f>kriteriebefolkning!C17+kriteriebefolkning!D17+kriteriebefolkning!E17+kriteriebefolkning!F17+kriteriebefolkning!G17+kriteriebefolkning!H17+kriteriebefolkning!I17+kriteriebefolkning!J17+kriteriebefolkning!K17+kriteriebefolkning!L17+kriteriebefolkning!M17+kriteriebefolkning!N17+kriteriebefolkning!O17+kriteriebefolkning!P17</f>
        <v>43343</v>
      </c>
      <c r="D19" s="1488">
        <f>kriteriebefolkning!Q17+kriteriebefolkning!R17</f>
        <v>4699</v>
      </c>
      <c r="E19" s="1488">
        <f>kriteriebefolkning!S17+kriteriebefolkning!T17</f>
        <v>1368</v>
      </c>
      <c r="F19" s="1489">
        <f>kriteriebefolkning!U17+kriteriebefolkning!V17</f>
        <v>337</v>
      </c>
      <c r="G19" s="1490">
        <f t="shared" si="0"/>
        <v>1705</v>
      </c>
      <c r="H19" s="1491">
        <f t="shared" si="1"/>
        <v>6404</v>
      </c>
      <c r="I19" s="1492">
        <f>('Tab_3_5_-_hjemmetjenester'!X21+'Tab_3_5_-_hjemmetjenester'!Y21)/'Tab_3_6_-_andel_mottakere_hj_tj'!C19</f>
        <v>1.4419860185035646E-2</v>
      </c>
      <c r="J19" s="1493">
        <f>'Tab_3_5_-_hjemmetjenester'!Z21/'Tab_3_6_-_andel_mottakere_hj_tj'!D19</f>
        <v>7.4483932751649287E-2</v>
      </c>
      <c r="K19" s="1493">
        <f>'Tab_3_5_-_hjemmetjenester'!AA21/'Tab_3_6_-_andel_mottakere_hj_tj'!E19</f>
        <v>0.21929824561403508</v>
      </c>
      <c r="L19" s="1493">
        <f>'Tab_3_5_-_hjemmetjenester'!AB21/'Tab_3_6_-_andel_mottakere_hj_tj'!F19</f>
        <v>0.45400593471810091</v>
      </c>
      <c r="M19" s="1493">
        <f>('Tab_3_5_-_hjemmetjenester'!AA21+'Tab_3_5_-_hjemmetjenester'!AB21)/'Tab_3_6_-_andel_mottakere_hj_tj'!G19</f>
        <v>0.2656891495601173</v>
      </c>
      <c r="N19" s="1494">
        <f>('Tab_3_5_-_hjemmetjenester'!Z21+'Tab_3_5_-_hjemmetjenester'!AA21+'Tab_3_5_-_hjemmetjenester'!AB21)/'Tab_3_6_-_andel_mottakere_hj_tj'!H19</f>
        <v>0.12539038101186759</v>
      </c>
    </row>
    <row r="20" spans="1:15" x14ac:dyDescent="0.2">
      <c r="A20" s="340">
        <v>13</v>
      </c>
      <c r="B20" s="341" t="s">
        <v>24</v>
      </c>
      <c r="C20" s="1487">
        <f>kriteriebefolkning!C18+kriteriebefolkning!D18+kriteriebefolkning!E18+kriteriebefolkning!F18+kriteriebefolkning!G18+kriteriebefolkning!H18+kriteriebefolkning!I18+kriteriebefolkning!J18+kriteriebefolkning!K18+kriteriebefolkning!L18+kriteriebefolkning!M18+kriteriebefolkning!N18+kriteriebefolkning!O18+kriteriebefolkning!P18</f>
        <v>44484</v>
      </c>
      <c r="D20" s="1488">
        <f>kriteriebefolkning!Q18+kriteriebefolkning!R18</f>
        <v>4513</v>
      </c>
      <c r="E20" s="1488">
        <f>kriteriebefolkning!S18+kriteriebefolkning!T18</f>
        <v>1770</v>
      </c>
      <c r="F20" s="1489">
        <f>kriteriebefolkning!U18+kriteriebefolkning!V18</f>
        <v>657</v>
      </c>
      <c r="G20" s="1490">
        <f t="shared" si="0"/>
        <v>2427</v>
      </c>
      <c r="H20" s="1491">
        <f t="shared" si="1"/>
        <v>6940</v>
      </c>
      <c r="I20" s="1492">
        <f>('Tab_3_5_-_hjemmetjenester'!X22+'Tab_3_5_-_hjemmetjenester'!Y22)/'Tab_3_6_-_andel_mottakere_hj_tj'!C20</f>
        <v>1.1419836345652369E-2</v>
      </c>
      <c r="J20" s="1493">
        <f>'Tab_3_5_-_hjemmetjenester'!Z22/'Tab_3_6_-_andel_mottakere_hj_tj'!D20</f>
        <v>5.4066031464657653E-2</v>
      </c>
      <c r="K20" s="1493">
        <f>'Tab_3_5_-_hjemmetjenester'!AA22/'Tab_3_6_-_andel_mottakere_hj_tj'!E20</f>
        <v>0.22655367231638418</v>
      </c>
      <c r="L20" s="1493">
        <f>'Tab_3_5_-_hjemmetjenester'!AB22/'Tab_3_6_-_andel_mottakere_hj_tj'!F20</f>
        <v>0.45357686453576862</v>
      </c>
      <c r="M20" s="1493">
        <f>('Tab_3_5_-_hjemmetjenester'!AA22+'Tab_3_5_-_hjemmetjenester'!AB22)/'Tab_3_6_-_andel_mottakere_hj_tj'!G20</f>
        <v>0.2880098887515451</v>
      </c>
      <c r="N20" s="1494">
        <f>('Tab_3_5_-_hjemmetjenester'!Z22+'Tab_3_5_-_hjemmetjenester'!AA22+'Tab_3_5_-_hjemmetjenester'!AB22)/'Tab_3_6_-_andel_mottakere_hj_tj'!H20</f>
        <v>0.13587896253602305</v>
      </c>
    </row>
    <row r="21" spans="1:15" x14ac:dyDescent="0.2">
      <c r="A21" s="340">
        <v>14</v>
      </c>
      <c r="B21" s="341" t="s">
        <v>25</v>
      </c>
      <c r="C21" s="1487">
        <f>kriteriebefolkning!C19+kriteriebefolkning!D19+kriteriebefolkning!E19+kriteriebefolkning!F19+kriteriebefolkning!G19+kriteriebefolkning!H19+kriteriebefolkning!I19+kriteriebefolkning!J19+kriteriebefolkning!K19+kriteriebefolkning!L19+kriteriebefolkning!M19+kriteriebefolkning!N19+kriteriebefolkning!O19+kriteriebefolkning!P19</f>
        <v>45131</v>
      </c>
      <c r="D21" s="1488">
        <f>kriteriebefolkning!Q19+kriteriebefolkning!R19</f>
        <v>5688</v>
      </c>
      <c r="E21" s="1488">
        <f>kriteriebefolkning!S19+kriteriebefolkning!T19</f>
        <v>1833</v>
      </c>
      <c r="F21" s="1489">
        <f>kriteriebefolkning!U19+kriteriebefolkning!V19</f>
        <v>579</v>
      </c>
      <c r="G21" s="1490">
        <f t="shared" si="0"/>
        <v>2412</v>
      </c>
      <c r="H21" s="1491">
        <f t="shared" si="1"/>
        <v>8100</v>
      </c>
      <c r="I21" s="1492">
        <f>('Tab_3_5_-_hjemmetjenester'!X23+'Tab_3_5_-_hjemmetjenester'!Y23)/'Tab_3_6_-_andel_mottakere_hj_tj'!C21</f>
        <v>1.0214708293634087E-2</v>
      </c>
      <c r="J21" s="1493">
        <f>'Tab_3_5_-_hjemmetjenester'!Z23/'Tab_3_6_-_andel_mottakere_hj_tj'!D21</f>
        <v>5.573136427566807E-2</v>
      </c>
      <c r="K21" s="1493">
        <f>'Tab_3_5_-_hjemmetjenester'!AA23/'Tab_3_6_-_andel_mottakere_hj_tj'!E21</f>
        <v>0.19585379159847244</v>
      </c>
      <c r="L21" s="1493">
        <f>'Tab_3_5_-_hjemmetjenester'!AB23/'Tab_3_6_-_andel_mottakere_hj_tj'!F21</f>
        <v>0.46977547495682209</v>
      </c>
      <c r="M21" s="1493">
        <f>('Tab_3_5_-_hjemmetjenester'!AA23+'Tab_3_5_-_hjemmetjenester'!AB23)/'Tab_3_6_-_andel_mottakere_hj_tj'!G21</f>
        <v>0.26160862354892206</v>
      </c>
      <c r="N21" s="1494">
        <f>('Tab_3_5_-_hjemmetjenester'!Z23+'Tab_3_5_-_hjemmetjenester'!AA23+'Tab_3_5_-_hjemmetjenester'!AB23)/'Tab_3_6_-_andel_mottakere_hj_tj'!H21</f>
        <v>0.11703703703703704</v>
      </c>
    </row>
    <row r="22" spans="1:15" ht="14.25" customHeight="1" thickBot="1" x14ac:dyDescent="0.25">
      <c r="A22" s="344">
        <v>15</v>
      </c>
      <c r="B22" s="345" t="s">
        <v>26</v>
      </c>
      <c r="C22" s="1495">
        <f>kriteriebefolkning!C20+kriteriebefolkning!D20+kriteriebefolkning!E20+kriteriebefolkning!F20+kriteriebefolkning!G20+kriteriebefolkning!H20+kriteriebefolkning!I20+kriteriebefolkning!J20+kriteriebefolkning!K20+kriteriebefolkning!L20+kriteriebefolkning!M20+kriteriebefolkning!N20+kriteriebefolkning!O20+kriteriebefolkning!P20</f>
        <v>34990</v>
      </c>
      <c r="D22" s="1496">
        <f>kriteriebefolkning!Q20+kriteriebefolkning!R20</f>
        <v>3389</v>
      </c>
      <c r="E22" s="1496">
        <f>kriteriebefolkning!S20+kriteriebefolkning!T20</f>
        <v>667</v>
      </c>
      <c r="F22" s="1497">
        <f>kriteriebefolkning!U20+kriteriebefolkning!V20</f>
        <v>128</v>
      </c>
      <c r="G22" s="1498">
        <f t="shared" si="0"/>
        <v>795</v>
      </c>
      <c r="H22" s="1499">
        <f t="shared" si="1"/>
        <v>4184</v>
      </c>
      <c r="I22" s="1500">
        <f>('Tab_3_5_-_hjemmetjenester'!X24+'Tab_3_5_-_hjemmetjenester'!Y24)/'Tab_3_6_-_andel_mottakere_hj_tj'!C22</f>
        <v>1.403258073735353E-2</v>
      </c>
      <c r="J22" s="1501">
        <f>'Tab_3_5_-_hjemmetjenester'!Z24/'Tab_3_6_-_andel_mottakere_hj_tj'!D22</f>
        <v>6.4030687518442014E-2</v>
      </c>
      <c r="K22" s="1501">
        <f>'Tab_3_5_-_hjemmetjenester'!AA24/'Tab_3_6_-_andel_mottakere_hj_tj'!E22</f>
        <v>0.20239880059970014</v>
      </c>
      <c r="L22" s="1501">
        <f>'Tab_3_5_-_hjemmetjenester'!AB24/'Tab_3_6_-_andel_mottakere_hj_tj'!F22</f>
        <v>0.375</v>
      </c>
      <c r="M22" s="1501">
        <f>('Tab_3_5_-_hjemmetjenester'!AA24+'Tab_3_5_-_hjemmetjenester'!AB24)/'Tab_3_6_-_andel_mottakere_hj_tj'!G22</f>
        <v>0.23018867924528302</v>
      </c>
      <c r="N22" s="1502">
        <f>('Tab_3_5_-_hjemmetjenester'!Z24+'Tab_3_5_-_hjemmetjenester'!AA24+'Tab_3_5_-_hjemmetjenester'!AB24)/'Tab_3_6_-_andel_mottakere_hj_tj'!H22</f>
        <v>9.5602294455066919E-2</v>
      </c>
    </row>
    <row r="23" spans="1:15" s="418" customFormat="1" x14ac:dyDescent="0.2">
      <c r="A23" s="361"/>
      <c r="B23" s="470" t="s">
        <v>60</v>
      </c>
      <c r="C23" s="1503">
        <f t="shared" ref="C23:H23" si="2">SUM(C8:C22)</f>
        <v>626707</v>
      </c>
      <c r="D23" s="1504">
        <f t="shared" si="2"/>
        <v>58792</v>
      </c>
      <c r="E23" s="1504">
        <f t="shared" si="2"/>
        <v>17329</v>
      </c>
      <c r="F23" s="1505">
        <f t="shared" si="2"/>
        <v>4779</v>
      </c>
      <c r="G23" s="1506">
        <f t="shared" si="2"/>
        <v>22108</v>
      </c>
      <c r="H23" s="1507">
        <f t="shared" si="2"/>
        <v>80900</v>
      </c>
      <c r="I23" s="1508">
        <f>('Tab_3_5_-_hjemmetjenester'!X25+'Tab_3_5_-_hjemmetjenester'!Y25)/'Tab_3_6_-_andel_mottakere_hj_tj'!C23</f>
        <v>1.1030673025831848E-2</v>
      </c>
      <c r="J23" s="1509">
        <f>'Tab_3_5_-_hjemmetjenester'!Z25/'Tab_3_6_-_andel_mottakere_hj_tj'!D23</f>
        <v>6.4090352428901889E-2</v>
      </c>
      <c r="K23" s="1509">
        <f>'Tab_3_5_-_hjemmetjenester'!AA25/'Tab_3_6_-_andel_mottakere_hj_tj'!E23</f>
        <v>0.20941773905014716</v>
      </c>
      <c r="L23" s="1509">
        <f>'Tab_3_5_-_hjemmetjenester'!AB25/'Tab_3_6_-_andel_mottakere_hj_tj'!F23</f>
        <v>0.43816698053986192</v>
      </c>
      <c r="M23" s="1509">
        <f>('Tab_3_5_-_hjemmetjenester'!AA25+'Tab_3_5_-_hjemmetjenester'!AB25)/'Tab_3_6_-_andel_mottakere_hj_tj'!G23</f>
        <v>0.25886556902478741</v>
      </c>
      <c r="N23" s="1510">
        <f>('Tab_3_5_-_hjemmetjenester'!Z25+'Tab_3_5_-_hjemmetjenester'!AA25+'Tab_3_5_-_hjemmetjenester'!AB25)/'Tab_3_6_-_andel_mottakere_hj_tj'!H23</f>
        <v>0.1173176761433869</v>
      </c>
      <c r="O23" s="48"/>
    </row>
    <row r="24" spans="1:15" x14ac:dyDescent="0.2">
      <c r="A24" s="440"/>
      <c r="B24" s="438" t="s">
        <v>61</v>
      </c>
      <c r="C24" s="469">
        <v>619072</v>
      </c>
      <c r="D24" s="437">
        <v>57624</v>
      </c>
      <c r="E24" s="437">
        <v>16802</v>
      </c>
      <c r="F24" s="647">
        <v>4864</v>
      </c>
      <c r="G24" s="469">
        <v>21666</v>
      </c>
      <c r="H24" s="647">
        <v>79290</v>
      </c>
      <c r="I24" s="1028">
        <v>1.11667140494159E-2</v>
      </c>
      <c r="J24" s="650">
        <v>6.538942107455227E-2</v>
      </c>
      <c r="K24" s="650">
        <v>0.21598619211998571</v>
      </c>
      <c r="L24" s="650">
        <v>0.43050986842105265</v>
      </c>
      <c r="M24" s="650">
        <v>0.26414658912581923</v>
      </c>
      <c r="N24" s="651">
        <v>0.11969983604489848</v>
      </c>
    </row>
    <row r="25" spans="1:15" s="418" customFormat="1" x14ac:dyDescent="0.2">
      <c r="A25" s="440"/>
      <c r="B25" s="438" t="s">
        <v>62</v>
      </c>
      <c r="C25" s="469">
        <v>616943</v>
      </c>
      <c r="D25" s="437">
        <v>56226</v>
      </c>
      <c r="E25" s="437">
        <v>16771</v>
      </c>
      <c r="F25" s="647">
        <v>4918</v>
      </c>
      <c r="G25" s="469">
        <v>21689</v>
      </c>
      <c r="H25" s="647">
        <v>77915</v>
      </c>
      <c r="I25" s="1028">
        <v>1.090214168894047E-2</v>
      </c>
      <c r="J25" s="650">
        <v>6.5610215914345682E-2</v>
      </c>
      <c r="K25" s="650">
        <v>0.22628346550593287</v>
      </c>
      <c r="L25" s="650">
        <v>0.42781618544123629</v>
      </c>
      <c r="M25" s="650">
        <v>0.27198118862095993</v>
      </c>
      <c r="N25" s="651">
        <v>0.12305717769364051</v>
      </c>
      <c r="O25" s="48"/>
    </row>
    <row r="26" spans="1:15" x14ac:dyDescent="0.2">
      <c r="A26" s="440"/>
      <c r="B26" s="438" t="s">
        <v>63</v>
      </c>
      <c r="C26" s="469">
        <v>614823</v>
      </c>
      <c r="D26" s="437">
        <v>55034</v>
      </c>
      <c r="E26" s="437">
        <v>16459</v>
      </c>
      <c r="F26" s="647">
        <v>4856</v>
      </c>
      <c r="G26" s="469">
        <v>21315</v>
      </c>
      <c r="H26" s="647">
        <v>76349</v>
      </c>
      <c r="I26" s="1028">
        <v>1.1128406061581952E-2</v>
      </c>
      <c r="J26" s="650">
        <v>6.7013119162699419E-2</v>
      </c>
      <c r="K26" s="650">
        <v>0.24412175709338355</v>
      </c>
      <c r="L26" s="650">
        <v>0.42874794069192751</v>
      </c>
      <c r="M26" s="650">
        <v>0.28618343889279851</v>
      </c>
      <c r="N26" s="651">
        <v>0.12820076228896252</v>
      </c>
    </row>
    <row r="27" spans="1:15" x14ac:dyDescent="0.2">
      <c r="A27" s="440"/>
      <c r="B27" s="438" t="s">
        <v>64</v>
      </c>
      <c r="C27" s="469">
        <v>604219</v>
      </c>
      <c r="D27" s="437">
        <v>53574</v>
      </c>
      <c r="E27" s="437">
        <v>16141</v>
      </c>
      <c r="F27" s="647">
        <v>4796</v>
      </c>
      <c r="G27" s="469">
        <v>20937</v>
      </c>
      <c r="H27" s="647">
        <v>74511</v>
      </c>
      <c r="I27" s="648">
        <v>1.0610391265418665E-2</v>
      </c>
      <c r="J27" s="649">
        <v>6.266099227237093E-2</v>
      </c>
      <c r="K27" s="650">
        <v>0.24000991264481755</v>
      </c>
      <c r="L27" s="650">
        <v>0.42535446205170974</v>
      </c>
      <c r="M27" s="650">
        <v>0.2824664469599274</v>
      </c>
      <c r="N27" s="651">
        <v>0.12442458160540054</v>
      </c>
    </row>
    <row r="28" spans="1:15" x14ac:dyDescent="0.2">
      <c r="A28" s="440"/>
      <c r="B28" s="438" t="s">
        <v>65</v>
      </c>
      <c r="C28" s="469">
        <v>600523</v>
      </c>
      <c r="D28" s="437">
        <v>52087.363489823998</v>
      </c>
      <c r="E28" s="437">
        <v>16088.389025033806</v>
      </c>
      <c r="F28" s="647">
        <v>4839.6222896809222</v>
      </c>
      <c r="G28" s="469">
        <v>20928.011314714728</v>
      </c>
      <c r="H28" s="647">
        <v>73015.374804538718</v>
      </c>
      <c r="I28" s="648">
        <v>1.0675694353088891E-2</v>
      </c>
      <c r="J28" s="649">
        <v>6.4449412968576106E-2</v>
      </c>
      <c r="K28" s="650">
        <v>0.24079477404306859</v>
      </c>
      <c r="L28" s="650">
        <v>0.42152049847974765</v>
      </c>
      <c r="M28" s="650">
        <v>0.28258776770833444</v>
      </c>
      <c r="N28" s="651">
        <v>0.10556680727359441</v>
      </c>
    </row>
    <row r="29" spans="1:15" s="418" customFormat="1" x14ac:dyDescent="0.2">
      <c r="A29" s="440"/>
      <c r="B29" s="438" t="s">
        <v>66</v>
      </c>
      <c r="C29" s="469">
        <v>591892</v>
      </c>
      <c r="D29" s="437">
        <v>50499</v>
      </c>
      <c r="E29" s="437">
        <v>15998</v>
      </c>
      <c r="F29" s="647">
        <v>4965</v>
      </c>
      <c r="G29" s="469">
        <v>20963</v>
      </c>
      <c r="H29" s="647">
        <v>71462</v>
      </c>
      <c r="I29" s="648">
        <v>1.0309313185513574E-2</v>
      </c>
      <c r="J29" s="649">
        <v>6.4258698192043412E-2</v>
      </c>
      <c r="K29" s="650">
        <v>0.25565695711963998</v>
      </c>
      <c r="L29" s="650">
        <v>0.43705941591137965</v>
      </c>
      <c r="M29" s="650">
        <v>0.29862138052759624</v>
      </c>
      <c r="N29" s="651">
        <v>0.10949875458285523</v>
      </c>
      <c r="O29" s="48"/>
    </row>
    <row r="30" spans="1:15" x14ac:dyDescent="0.2">
      <c r="A30" s="358"/>
      <c r="B30" s="439" t="s">
        <v>67</v>
      </c>
      <c r="C30" s="364">
        <v>585090</v>
      </c>
      <c r="D30" s="359">
        <v>48562</v>
      </c>
      <c r="E30" s="359">
        <v>16205</v>
      </c>
      <c r="F30" s="546">
        <v>5015</v>
      </c>
      <c r="G30" s="364">
        <v>21220</v>
      </c>
      <c r="H30" s="546">
        <v>69782</v>
      </c>
      <c r="I30" s="548">
        <v>1.0118101488659863E-2</v>
      </c>
      <c r="J30" s="419">
        <v>6.6677649190725261E-2</v>
      </c>
      <c r="K30" s="420">
        <v>0.27065720456649184</v>
      </c>
      <c r="L30" s="420">
        <v>0.45004985044865403</v>
      </c>
      <c r="M30" s="420">
        <v>0.31305372290292177</v>
      </c>
      <c r="N30" s="421">
        <v>0.11576051130664068</v>
      </c>
    </row>
    <row r="31" spans="1:15" x14ac:dyDescent="0.2">
      <c r="A31" s="358"/>
      <c r="B31" s="439" t="s">
        <v>309</v>
      </c>
      <c r="C31" s="364">
        <v>574518</v>
      </c>
      <c r="D31" s="359">
        <v>46503</v>
      </c>
      <c r="E31" s="359">
        <v>16527</v>
      </c>
      <c r="F31" s="546">
        <v>5055</v>
      </c>
      <c r="G31" s="364">
        <v>21582</v>
      </c>
      <c r="H31" s="546">
        <v>68085</v>
      </c>
      <c r="I31" s="549">
        <v>1.0361729310482874E-2</v>
      </c>
      <c r="J31" s="420">
        <v>6.8490204933015081E-2</v>
      </c>
      <c r="K31" s="420">
        <v>0.28825558177527683</v>
      </c>
      <c r="L31" s="420">
        <v>0.44431256181998025</v>
      </c>
      <c r="M31" s="420">
        <v>0.32480771012881104</v>
      </c>
      <c r="N31" s="421">
        <v>0.14973929646765072</v>
      </c>
    </row>
    <row r="32" spans="1:15" s="418" customFormat="1" ht="12.75" thickBot="1" x14ac:dyDescent="0.25">
      <c r="A32" s="362"/>
      <c r="B32" s="441" t="s">
        <v>310</v>
      </c>
      <c r="C32" s="442">
        <v>555191</v>
      </c>
      <c r="D32" s="363">
        <v>41315</v>
      </c>
      <c r="E32" s="363">
        <v>17503</v>
      </c>
      <c r="F32" s="547">
        <v>4798</v>
      </c>
      <c r="G32" s="442">
        <v>22301</v>
      </c>
      <c r="H32" s="547">
        <v>63616</v>
      </c>
      <c r="I32" s="550">
        <v>1.0322573672844121E-2</v>
      </c>
      <c r="J32" s="422">
        <v>7.6146677961999268E-2</v>
      </c>
      <c r="K32" s="423">
        <v>0.28960749585785295</v>
      </c>
      <c r="L32" s="423">
        <v>0.45706544393497289</v>
      </c>
      <c r="M32" s="423">
        <v>0.32563562172099908</v>
      </c>
      <c r="N32" s="424">
        <v>0.1636066398390342</v>
      </c>
      <c r="O32" s="48"/>
    </row>
    <row r="33" spans="1:15" s="418" customFormat="1" x14ac:dyDescent="0.2">
      <c r="A33" s="360" t="s">
        <v>311</v>
      </c>
      <c r="B33" s="429"/>
      <c r="C33" s="430"/>
      <c r="D33" s="430"/>
      <c r="E33" s="430"/>
      <c r="F33" s="430"/>
      <c r="G33" s="430"/>
      <c r="H33" s="430"/>
      <c r="I33" s="431"/>
      <c r="J33" s="431"/>
      <c r="K33" s="432"/>
      <c r="L33" s="432"/>
      <c r="M33" s="432"/>
      <c r="N33" s="432"/>
      <c r="O33" s="48"/>
    </row>
    <row r="34" spans="1:15" s="418" customFormat="1" x14ac:dyDescent="0.2">
      <c r="A34" s="2" t="s">
        <v>312</v>
      </c>
      <c r="B34" s="429"/>
      <c r="C34" s="430"/>
      <c r="D34" s="430"/>
      <c r="E34" s="430"/>
      <c r="F34" s="430"/>
      <c r="G34" s="430"/>
      <c r="H34" s="430"/>
      <c r="I34" s="431"/>
      <c r="J34" s="431"/>
      <c r="K34" s="432"/>
      <c r="L34" s="432"/>
      <c r="M34" s="432"/>
      <c r="N34" s="432"/>
      <c r="O34" s="48"/>
    </row>
    <row r="35" spans="1:15" s="418" customFormat="1" x14ac:dyDescent="0.2">
      <c r="A35" s="859" t="s">
        <v>313</v>
      </c>
      <c r="B35" s="429"/>
      <c r="C35" s="430"/>
      <c r="D35" s="430"/>
      <c r="E35" s="430"/>
      <c r="F35" s="430"/>
      <c r="G35" s="430"/>
      <c r="H35" s="430"/>
      <c r="I35" s="431"/>
      <c r="J35" s="431"/>
      <c r="K35" s="432"/>
      <c r="L35" s="432"/>
      <c r="M35" s="432"/>
      <c r="N35" s="432"/>
      <c r="O35" s="48"/>
    </row>
    <row r="36" spans="1:15" s="418" customFormat="1" x14ac:dyDescent="0.2">
      <c r="A36" s="1" t="s">
        <v>243</v>
      </c>
      <c r="B36" s="429"/>
      <c r="C36" s="430"/>
      <c r="D36" s="430"/>
      <c r="E36" s="430"/>
      <c r="F36" s="430"/>
      <c r="G36" s="430"/>
      <c r="H36" s="430"/>
      <c r="I36" s="431"/>
      <c r="J36" s="431"/>
      <c r="K36" s="432"/>
      <c r="L36" s="432"/>
      <c r="M36" s="432"/>
      <c r="N36" s="432"/>
      <c r="O36" s="48"/>
    </row>
    <row r="37" spans="1:15" s="418" customFormat="1" x14ac:dyDescent="0.2">
      <c r="A37" s="360" t="s">
        <v>314</v>
      </c>
      <c r="B37" s="429"/>
      <c r="C37" s="430"/>
      <c r="D37" s="430"/>
      <c r="E37" s="430"/>
      <c r="F37" s="430"/>
      <c r="G37" s="430"/>
      <c r="H37" s="430"/>
      <c r="I37" s="431"/>
      <c r="J37" s="431"/>
      <c r="K37" s="432"/>
      <c r="L37" s="432"/>
      <c r="M37" s="432"/>
      <c r="N37" s="432"/>
      <c r="O37" s="48"/>
    </row>
    <row r="38" spans="1:15" s="418" customFormat="1" x14ac:dyDescent="0.2">
      <c r="A38" s="360" t="s">
        <v>315</v>
      </c>
      <c r="B38" s="429"/>
      <c r="C38" s="430"/>
      <c r="D38" s="430"/>
      <c r="E38" s="430"/>
      <c r="F38" s="430"/>
      <c r="G38" s="430"/>
      <c r="H38" s="430"/>
      <c r="I38" s="431"/>
      <c r="J38" s="431"/>
      <c r="K38" s="432"/>
      <c r="L38" s="432"/>
      <c r="M38" s="432"/>
      <c r="N38" s="432"/>
      <c r="O38" s="48"/>
    </row>
    <row r="39" spans="1:15" s="418" customFormat="1" ht="22.5" customHeight="1" x14ac:dyDescent="0.2">
      <c r="A39" s="49"/>
      <c r="B39" s="425"/>
      <c r="C39" s="426"/>
      <c r="D39" s="426"/>
      <c r="E39" s="426"/>
      <c r="F39" s="426"/>
      <c r="G39" s="426"/>
      <c r="H39" s="426"/>
      <c r="I39" s="427"/>
      <c r="J39" s="427"/>
      <c r="K39" s="428"/>
      <c r="L39" s="428"/>
      <c r="M39" s="428"/>
      <c r="N39" s="428"/>
      <c r="O39" s="48"/>
    </row>
    <row r="45" spans="1:15" x14ac:dyDescent="0.2">
      <c r="O45" s="48" t="s">
        <v>13</v>
      </c>
    </row>
    <row r="55" spans="1:1" x14ac:dyDescent="0.2">
      <c r="A55" s="48"/>
    </row>
  </sheetData>
  <mergeCells count="2">
    <mergeCell ref="C6:H6"/>
    <mergeCell ref="I6:N6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6"/>
  <dimension ref="A1:M45"/>
  <sheetViews>
    <sheetView showGridLines="0" topLeftCell="A3" zoomScaleNormal="100" workbookViewId="0">
      <selection activeCell="J9" sqref="J9"/>
    </sheetView>
  </sheetViews>
  <sheetFormatPr baseColWidth="10" defaultColWidth="11.42578125" defaultRowHeight="12.75" x14ac:dyDescent="0.2"/>
  <cols>
    <col min="1" max="1" width="6.140625" style="159" bestFit="1" customWidth="1"/>
    <col min="2" max="2" width="34.140625" customWidth="1"/>
    <col min="3" max="3" width="11.85546875" customWidth="1"/>
    <col min="4" max="4" width="11.28515625" customWidth="1"/>
    <col min="5" max="5" width="12.42578125" customWidth="1"/>
    <col min="6" max="6" width="11.5703125" customWidth="1"/>
    <col min="7" max="7" width="12.42578125" customWidth="1"/>
    <col min="8" max="8" width="11" customWidth="1"/>
  </cols>
  <sheetData>
    <row r="1" spans="1:13" x14ac:dyDescent="0.2">
      <c r="A1"/>
    </row>
    <row r="2" spans="1:13" x14ac:dyDescent="0.2">
      <c r="A2" s="135" t="s">
        <v>0</v>
      </c>
    </row>
    <row r="3" spans="1:13" x14ac:dyDescent="0.2">
      <c r="A3" s="135"/>
    </row>
    <row r="4" spans="1:13" x14ac:dyDescent="0.2">
      <c r="A4" s="135" t="str">
        <f>A7</f>
        <v>Tabell 3 -7 - A1 -  Saksbehandlingstider i pleie- og omsorgssektoren - hjemmetjenester hittil i år</v>
      </c>
    </row>
    <row r="5" spans="1:13" x14ac:dyDescent="0.2">
      <c r="A5" s="135"/>
    </row>
    <row r="7" spans="1:13" s="136" customFormat="1" ht="30" customHeight="1" thickBot="1" x14ac:dyDescent="0.25">
      <c r="A7" s="6" t="s">
        <v>316</v>
      </c>
    </row>
    <row r="8" spans="1:13" s="139" customFormat="1" ht="26.25" customHeight="1" thickBot="1" x14ac:dyDescent="0.25">
      <c r="A8" s="137"/>
      <c r="B8" s="138"/>
      <c r="C8" s="1605" t="s">
        <v>80</v>
      </c>
      <c r="D8" s="1606"/>
      <c r="E8" s="1607" t="s">
        <v>317</v>
      </c>
      <c r="F8" s="1608"/>
      <c r="G8" s="136"/>
      <c r="H8" s="136"/>
    </row>
    <row r="9" spans="1:13" s="139" customFormat="1" ht="82.5" customHeight="1" thickBot="1" x14ac:dyDescent="0.25">
      <c r="A9" s="140" t="s">
        <v>51</v>
      </c>
      <c r="B9" s="141" t="s">
        <v>5</v>
      </c>
      <c r="C9" s="142" t="s">
        <v>559</v>
      </c>
      <c r="D9" s="143" t="s">
        <v>561</v>
      </c>
      <c r="E9" s="144" t="s">
        <v>560</v>
      </c>
      <c r="F9" s="145" t="s">
        <v>561</v>
      </c>
      <c r="G9" s="136"/>
      <c r="H9" s="136"/>
    </row>
    <row r="10" spans="1:13" x14ac:dyDescent="0.2">
      <c r="A10" s="146">
        <v>1</v>
      </c>
      <c r="B10" s="147" t="s">
        <v>11</v>
      </c>
      <c r="C10" s="1516">
        <v>42.07</v>
      </c>
      <c r="D10" s="1517">
        <v>0.747</v>
      </c>
      <c r="E10" s="1517">
        <v>4.1900000000000004</v>
      </c>
      <c r="F10" s="1437">
        <v>1.016</v>
      </c>
      <c r="H10" s="303"/>
      <c r="I10" s="302"/>
      <c r="J10" s="516"/>
      <c r="K10" s="516"/>
      <c r="L10" s="516"/>
      <c r="M10" s="516"/>
    </row>
    <row r="11" spans="1:13" x14ac:dyDescent="0.2">
      <c r="A11" s="148">
        <v>2</v>
      </c>
      <c r="B11" s="149" t="s">
        <v>12</v>
      </c>
      <c r="C11" s="1518">
        <v>19.84</v>
      </c>
      <c r="D11" s="1514">
        <v>4.79</v>
      </c>
      <c r="E11" s="1514">
        <v>20.49</v>
      </c>
      <c r="F11" s="1519">
        <v>2.7130000000000001</v>
      </c>
      <c r="H11" s="303"/>
      <c r="I11" s="302"/>
      <c r="J11" s="516"/>
      <c r="K11" s="516"/>
      <c r="L11" s="516"/>
      <c r="M11" s="516"/>
    </row>
    <row r="12" spans="1:13" x14ac:dyDescent="0.2">
      <c r="A12" s="148">
        <v>3</v>
      </c>
      <c r="B12" s="149" t="s">
        <v>14</v>
      </c>
      <c r="C12" s="1518">
        <v>48.2</v>
      </c>
      <c r="D12" s="1514">
        <v>2.2959999999999998</v>
      </c>
      <c r="E12" s="1514">
        <v>7.9</v>
      </c>
      <c r="F12" s="1519">
        <v>1.6220000000000001</v>
      </c>
      <c r="H12" s="303"/>
      <c r="I12" s="302"/>
      <c r="J12" s="516"/>
      <c r="K12" s="516"/>
      <c r="L12" s="516"/>
      <c r="M12" s="516"/>
    </row>
    <row r="13" spans="1:13" x14ac:dyDescent="0.2">
      <c r="A13" s="148">
        <v>4</v>
      </c>
      <c r="B13" s="149" t="s">
        <v>15</v>
      </c>
      <c r="C13" s="1520">
        <v>20.67</v>
      </c>
      <c r="D13" s="1514">
        <v>1.6240000000000001</v>
      </c>
      <c r="E13" s="1515">
        <v>21.46</v>
      </c>
      <c r="F13" s="1519">
        <v>1.046</v>
      </c>
      <c r="H13" s="303"/>
      <c r="I13" s="302"/>
      <c r="J13" s="516"/>
      <c r="K13" s="516"/>
      <c r="L13" s="516"/>
      <c r="M13" s="516"/>
    </row>
    <row r="14" spans="1:13" x14ac:dyDescent="0.2">
      <c r="A14" s="148">
        <v>5</v>
      </c>
      <c r="B14" s="149" t="s">
        <v>16</v>
      </c>
      <c r="C14" s="1520">
        <v>25.45</v>
      </c>
      <c r="D14" s="1514">
        <v>4.3250000000000002</v>
      </c>
      <c r="E14" s="1515">
        <v>3.84</v>
      </c>
      <c r="F14" s="1519">
        <v>1.17</v>
      </c>
      <c r="J14" s="516"/>
      <c r="K14" s="516"/>
      <c r="L14" s="516"/>
      <c r="M14" s="516"/>
    </row>
    <row r="15" spans="1:13" x14ac:dyDescent="0.2">
      <c r="A15" s="151">
        <v>6</v>
      </c>
      <c r="B15" s="152" t="s">
        <v>17</v>
      </c>
      <c r="C15" s="1520">
        <v>34.68</v>
      </c>
      <c r="D15" s="1514">
        <v>1.0249999999999999</v>
      </c>
      <c r="E15" s="1515">
        <v>10.99</v>
      </c>
      <c r="F15" s="1519">
        <v>3.93</v>
      </c>
      <c r="J15" s="516"/>
      <c r="K15" s="516"/>
      <c r="L15" s="516"/>
      <c r="M15" s="516"/>
    </row>
    <row r="16" spans="1:13" x14ac:dyDescent="0.2">
      <c r="A16" s="151">
        <v>7</v>
      </c>
      <c r="B16" s="152" t="s">
        <v>18</v>
      </c>
      <c r="C16" s="1520">
        <v>19.059999999999999</v>
      </c>
      <c r="D16" s="1514">
        <v>1.966</v>
      </c>
      <c r="E16" s="1515">
        <v>8.52</v>
      </c>
      <c r="F16" s="1519">
        <v>1.649</v>
      </c>
      <c r="J16" s="516"/>
      <c r="K16" s="516"/>
      <c r="L16" s="516"/>
      <c r="M16" s="516"/>
    </row>
    <row r="17" spans="1:13" x14ac:dyDescent="0.2">
      <c r="A17" s="148">
        <v>8</v>
      </c>
      <c r="B17" s="149" t="s">
        <v>19</v>
      </c>
      <c r="C17" s="1520">
        <v>29.4</v>
      </c>
      <c r="D17" s="1514">
        <v>5.96</v>
      </c>
      <c r="E17" s="1515">
        <v>11.35</v>
      </c>
      <c r="F17" s="1519">
        <v>1.4550000000000001</v>
      </c>
      <c r="H17" t="s">
        <v>13</v>
      </c>
      <c r="J17" s="516"/>
      <c r="K17" s="516"/>
      <c r="L17" s="516"/>
      <c r="M17" s="516"/>
    </row>
    <row r="18" spans="1:13" x14ac:dyDescent="0.2">
      <c r="A18" s="148">
        <v>9</v>
      </c>
      <c r="B18" s="149" t="s">
        <v>20</v>
      </c>
      <c r="C18" s="1520">
        <v>34.659999999999997</v>
      </c>
      <c r="D18" s="1514">
        <v>0.67200000000000004</v>
      </c>
      <c r="E18" s="1515">
        <v>9.36</v>
      </c>
      <c r="F18" s="1519">
        <v>1.9930000000000001</v>
      </c>
      <c r="J18" s="516"/>
      <c r="K18" s="516"/>
      <c r="L18" s="516"/>
      <c r="M18" s="516"/>
    </row>
    <row r="19" spans="1:13" x14ac:dyDescent="0.2">
      <c r="A19" s="148">
        <v>10</v>
      </c>
      <c r="B19" s="149" t="s">
        <v>21</v>
      </c>
      <c r="C19" s="1520">
        <v>22.53</v>
      </c>
      <c r="D19" s="1514">
        <v>0.76500000000000001</v>
      </c>
      <c r="E19" s="1515">
        <v>10.99</v>
      </c>
      <c r="F19" s="1519">
        <v>2.0449999999999999</v>
      </c>
      <c r="J19" s="516"/>
      <c r="K19" s="516"/>
      <c r="L19" s="516"/>
      <c r="M19" s="516"/>
    </row>
    <row r="20" spans="1:13" x14ac:dyDescent="0.2">
      <c r="A20" s="151">
        <v>11</v>
      </c>
      <c r="B20" s="152" t="s">
        <v>22</v>
      </c>
      <c r="C20" s="1520">
        <v>19.190000000000001</v>
      </c>
      <c r="D20" s="1514">
        <v>0.374</v>
      </c>
      <c r="E20" s="1515">
        <v>0.1108</v>
      </c>
      <c r="F20" s="1519">
        <v>1.7290000000000001</v>
      </c>
      <c r="J20" s="516"/>
      <c r="K20" s="516"/>
      <c r="L20" s="516"/>
      <c r="M20" s="516"/>
    </row>
    <row r="21" spans="1:13" x14ac:dyDescent="0.2">
      <c r="A21" s="148">
        <v>12</v>
      </c>
      <c r="B21" s="149" t="s">
        <v>23</v>
      </c>
      <c r="C21" s="1520">
        <v>25.9</v>
      </c>
      <c r="D21" s="1514">
        <v>0.14360000000000001</v>
      </c>
      <c r="E21" s="1515">
        <v>1.635</v>
      </c>
      <c r="F21" s="1519">
        <v>2.0270000000000001</v>
      </c>
      <c r="G21" s="94"/>
      <c r="J21" s="516"/>
      <c r="K21" s="516"/>
      <c r="L21" s="516"/>
      <c r="M21" s="516"/>
    </row>
    <row r="22" spans="1:13" x14ac:dyDescent="0.2">
      <c r="A22" s="148">
        <v>13</v>
      </c>
      <c r="B22" s="149" t="s">
        <v>24</v>
      </c>
      <c r="C22" s="1520">
        <v>42.01</v>
      </c>
      <c r="D22" s="1514">
        <v>0.91500000000000004</v>
      </c>
      <c r="E22" s="1515">
        <v>21.52</v>
      </c>
      <c r="F22" s="1519">
        <v>4.0609999999999999</v>
      </c>
      <c r="J22" s="516"/>
      <c r="K22" s="516"/>
      <c r="L22" s="516"/>
      <c r="M22" s="516"/>
    </row>
    <row r="23" spans="1:13" x14ac:dyDescent="0.2">
      <c r="A23" s="148">
        <v>14</v>
      </c>
      <c r="B23" s="149" t="s">
        <v>25</v>
      </c>
      <c r="C23" s="1520">
        <v>9.93</v>
      </c>
      <c r="D23" s="1514">
        <v>7.33</v>
      </c>
      <c r="E23" s="1515">
        <v>7.42</v>
      </c>
      <c r="F23" s="1519">
        <v>1.7430000000000001</v>
      </c>
      <c r="J23" s="516"/>
      <c r="K23" s="516"/>
      <c r="L23" s="516"/>
      <c r="M23" s="516"/>
    </row>
    <row r="24" spans="1:13" ht="13.5" thickBot="1" x14ac:dyDescent="0.25">
      <c r="A24" s="153">
        <v>15</v>
      </c>
      <c r="B24" s="154" t="s">
        <v>26</v>
      </c>
      <c r="C24" s="1521">
        <v>33.31</v>
      </c>
      <c r="D24" s="1522">
        <v>6.43</v>
      </c>
      <c r="E24" s="1523">
        <v>18.329999999999998</v>
      </c>
      <c r="F24" s="1524">
        <v>2.8580000000000001</v>
      </c>
      <c r="J24" s="516"/>
      <c r="K24" s="516"/>
      <c r="L24" s="516"/>
      <c r="M24" s="516"/>
    </row>
    <row r="25" spans="1:13" x14ac:dyDescent="0.2">
      <c r="A25" s="155"/>
      <c r="B25" s="508" t="s">
        <v>514</v>
      </c>
      <c r="C25" s="1511">
        <v>27.88</v>
      </c>
      <c r="D25" s="1512">
        <v>2.3919999999999999</v>
      </c>
      <c r="E25" s="1511">
        <v>9.91</v>
      </c>
      <c r="F25" s="1513">
        <v>2.109</v>
      </c>
    </row>
    <row r="26" spans="1:13" s="1215" customFormat="1" x14ac:dyDescent="0.2">
      <c r="A26" s="1222"/>
      <c r="B26" s="1369" t="s">
        <v>86</v>
      </c>
      <c r="C26" s="1370">
        <v>26.1</v>
      </c>
      <c r="D26" s="1371">
        <v>2.1</v>
      </c>
      <c r="E26" s="1370">
        <v>9</v>
      </c>
      <c r="F26" s="1372">
        <v>2.2799999999999998</v>
      </c>
    </row>
    <row r="27" spans="1:13" x14ac:dyDescent="0.2">
      <c r="A27" s="652"/>
      <c r="B27" s="653" t="s">
        <v>87</v>
      </c>
      <c r="C27" s="314">
        <v>27</v>
      </c>
      <c r="D27" s="654">
        <v>6</v>
      </c>
      <c r="E27" s="314">
        <v>9.86</v>
      </c>
      <c r="F27" s="655">
        <v>3.1190000000000002</v>
      </c>
    </row>
    <row r="28" spans="1:13" x14ac:dyDescent="0.2">
      <c r="A28" s="652"/>
      <c r="B28" s="653" t="s">
        <v>88</v>
      </c>
      <c r="C28" s="314">
        <v>30.293333333333333</v>
      </c>
      <c r="D28" s="654">
        <v>7.8133333333333326</v>
      </c>
      <c r="E28" s="314">
        <v>10.146666666666667</v>
      </c>
      <c r="F28" s="655">
        <v>2.7199999999999998</v>
      </c>
    </row>
    <row r="29" spans="1:13" x14ac:dyDescent="0.2">
      <c r="A29" s="652"/>
      <c r="B29" s="653" t="s">
        <v>90</v>
      </c>
      <c r="C29" s="314">
        <v>26.853333333333335</v>
      </c>
      <c r="D29" s="654">
        <v>7.1933333333333325</v>
      </c>
      <c r="E29" s="314">
        <v>11.120000000000001</v>
      </c>
      <c r="F29" s="655">
        <v>3.4666666666666663</v>
      </c>
    </row>
    <row r="30" spans="1:13" x14ac:dyDescent="0.2">
      <c r="A30" s="652"/>
      <c r="B30" s="653" t="s">
        <v>91</v>
      </c>
      <c r="C30" s="314">
        <v>26.266666666666666</v>
      </c>
      <c r="D30" s="654">
        <v>9.0200000000000014</v>
      </c>
      <c r="E30" s="314">
        <v>8.3733333333333331</v>
      </c>
      <c r="F30" s="655">
        <v>3.1466666666666665</v>
      </c>
    </row>
    <row r="31" spans="1:13" x14ac:dyDescent="0.2">
      <c r="A31" s="652"/>
      <c r="B31" s="653" t="s">
        <v>92</v>
      </c>
      <c r="C31" s="314">
        <v>24.326666666666668</v>
      </c>
      <c r="D31" s="654">
        <v>6.98</v>
      </c>
      <c r="E31" s="314">
        <v>9.7200000000000006</v>
      </c>
      <c r="F31" s="655">
        <v>3.1733333333333333</v>
      </c>
    </row>
    <row r="32" spans="1:13" x14ac:dyDescent="0.2">
      <c r="A32" s="156"/>
      <c r="B32" s="460" t="s">
        <v>93</v>
      </c>
      <c r="C32" s="462">
        <v>24.073333333333327</v>
      </c>
      <c r="D32" s="551">
        <v>5.6799999999999988</v>
      </c>
      <c r="E32" s="462">
        <v>10.146666666666667</v>
      </c>
      <c r="F32" s="150">
        <v>2.1533333333333333</v>
      </c>
    </row>
    <row r="33" spans="1:6" ht="13.5" thickBot="1" x14ac:dyDescent="0.25">
      <c r="A33" s="157"/>
      <c r="B33" s="461" t="s">
        <v>94</v>
      </c>
      <c r="C33" s="463">
        <v>26.573333333333334</v>
      </c>
      <c r="D33" s="552">
        <v>5.1800000000000006</v>
      </c>
      <c r="E33" s="463">
        <v>9.3199999999999985</v>
      </c>
      <c r="F33" s="158">
        <v>1.4400000000000004</v>
      </c>
    </row>
    <row r="34" spans="1:6" x14ac:dyDescent="0.2">
      <c r="A34" s="135" t="s">
        <v>97</v>
      </c>
    </row>
    <row r="35" spans="1:6" x14ac:dyDescent="0.2">
      <c r="A35" s="135" t="s">
        <v>318</v>
      </c>
    </row>
    <row r="36" spans="1:6" x14ac:dyDescent="0.2">
      <c r="A36" s="1149" t="s">
        <v>319</v>
      </c>
    </row>
    <row r="37" spans="1:6" x14ac:dyDescent="0.2">
      <c r="A37" s="1" t="s">
        <v>562</v>
      </c>
    </row>
    <row r="38" spans="1:6" x14ac:dyDescent="0.2">
      <c r="A38" s="135" t="s">
        <v>320</v>
      </c>
    </row>
    <row r="45" spans="1:6" x14ac:dyDescent="0.2">
      <c r="D45" t="s">
        <v>13</v>
      </c>
    </row>
  </sheetData>
  <mergeCells count="2">
    <mergeCell ref="C8:D8"/>
    <mergeCell ref="E8:F8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2486-EBB7-4F39-A806-D5277A27FEF4}">
  <dimension ref="A1:M30"/>
  <sheetViews>
    <sheetView showGridLines="0" workbookViewId="0">
      <selection activeCell="L26" sqref="L26:M26"/>
    </sheetView>
  </sheetViews>
  <sheetFormatPr baseColWidth="10" defaultRowHeight="12.75" x14ac:dyDescent="0.2"/>
  <cols>
    <col min="2" max="2" width="29.140625" customWidth="1"/>
    <col min="5" max="5" width="13" customWidth="1"/>
    <col min="6" max="6" width="13.28515625" customWidth="1"/>
    <col min="10" max="10" width="13.5703125" customWidth="1"/>
  </cols>
  <sheetData>
    <row r="1" spans="1:10" x14ac:dyDescent="0.2">
      <c r="A1" s="1343" t="s">
        <v>100</v>
      </c>
      <c r="B1" s="1343"/>
    </row>
    <row r="3" spans="1:10" x14ac:dyDescent="0.2">
      <c r="A3" t="s">
        <v>0</v>
      </c>
    </row>
    <row r="4" spans="1:10" x14ac:dyDescent="0.2">
      <c r="A4" t="str">
        <f>A7</f>
        <v>Tabell 3-7-B</v>
      </c>
      <c r="B4" t="str">
        <f>A8</f>
        <v xml:space="preserve">Klager på vedtak om helsetjenester i hjemmet </v>
      </c>
    </row>
    <row r="7" spans="1:10" x14ac:dyDescent="0.2">
      <c r="A7" s="1336" t="s">
        <v>540</v>
      </c>
    </row>
    <row r="8" spans="1:10" x14ac:dyDescent="0.2">
      <c r="A8" s="1336" t="s">
        <v>541</v>
      </c>
    </row>
    <row r="9" spans="1:10" ht="13.5" thickBot="1" x14ac:dyDescent="0.25"/>
    <row r="10" spans="1:10" ht="141" thickBot="1" x14ac:dyDescent="0.25">
      <c r="A10" s="1159" t="s">
        <v>51</v>
      </c>
      <c r="B10" s="1339" t="s">
        <v>5</v>
      </c>
      <c r="C10" s="1373" t="s">
        <v>542</v>
      </c>
      <c r="D10" s="1373" t="s">
        <v>518</v>
      </c>
      <c r="E10" s="1373" t="s">
        <v>519</v>
      </c>
      <c r="F10" s="1373" t="s">
        <v>520</v>
      </c>
      <c r="G10" s="1373" t="s">
        <v>521</v>
      </c>
      <c r="H10" s="1373" t="s">
        <v>543</v>
      </c>
      <c r="I10" s="1373" t="s">
        <v>544</v>
      </c>
      <c r="J10" s="1374" t="s">
        <v>545</v>
      </c>
    </row>
    <row r="11" spans="1:10" x14ac:dyDescent="0.2">
      <c r="A11" s="1338">
        <v>1</v>
      </c>
      <c r="B11" s="795" t="s">
        <v>11</v>
      </c>
      <c r="C11" s="1350">
        <v>4</v>
      </c>
      <c r="D11" s="1351">
        <v>1</v>
      </c>
      <c r="E11" s="1351">
        <v>0</v>
      </c>
      <c r="F11" s="1351">
        <v>0</v>
      </c>
      <c r="G11" s="1351">
        <v>1</v>
      </c>
      <c r="H11" s="1351">
        <v>2</v>
      </c>
      <c r="I11" s="1351">
        <v>1</v>
      </c>
      <c r="J11" s="1352">
        <v>0</v>
      </c>
    </row>
    <row r="12" spans="1:10" x14ac:dyDescent="0.2">
      <c r="A12" s="1337">
        <v>2</v>
      </c>
      <c r="B12" s="666" t="s">
        <v>12</v>
      </c>
      <c r="C12" s="1353">
        <v>0</v>
      </c>
      <c r="D12" s="1348">
        <v>0</v>
      </c>
      <c r="E12" s="1348">
        <v>0</v>
      </c>
      <c r="F12" s="1348">
        <v>0</v>
      </c>
      <c r="G12" s="1348">
        <v>0</v>
      </c>
      <c r="H12" s="1348">
        <v>0</v>
      </c>
      <c r="I12" s="1348">
        <v>0</v>
      </c>
      <c r="J12" s="1354">
        <v>0</v>
      </c>
    </row>
    <row r="13" spans="1:10" x14ac:dyDescent="0.2">
      <c r="A13" s="1337">
        <v>3</v>
      </c>
      <c r="B13" s="666" t="s">
        <v>14</v>
      </c>
      <c r="C13" s="1353">
        <v>2</v>
      </c>
      <c r="D13" s="1348">
        <v>1</v>
      </c>
      <c r="E13" s="1348">
        <v>0</v>
      </c>
      <c r="F13" s="1348">
        <v>0</v>
      </c>
      <c r="G13" s="1348">
        <v>1</v>
      </c>
      <c r="H13" s="1348">
        <v>1</v>
      </c>
      <c r="I13" s="1348">
        <v>0</v>
      </c>
      <c r="J13" s="1354">
        <v>0</v>
      </c>
    </row>
    <row r="14" spans="1:10" x14ac:dyDescent="0.2">
      <c r="A14" s="1337">
        <v>4</v>
      </c>
      <c r="B14" s="666" t="s">
        <v>15</v>
      </c>
      <c r="C14" s="1353">
        <v>0</v>
      </c>
      <c r="D14" s="1348">
        <v>0</v>
      </c>
      <c r="E14" s="1348">
        <v>0</v>
      </c>
      <c r="F14" s="1348">
        <v>0</v>
      </c>
      <c r="G14" s="1348">
        <v>0</v>
      </c>
      <c r="H14" s="1348">
        <v>0</v>
      </c>
      <c r="I14" s="1348">
        <v>0</v>
      </c>
      <c r="J14" s="1354">
        <v>0</v>
      </c>
    </row>
    <row r="15" spans="1:10" x14ac:dyDescent="0.2">
      <c r="A15" s="1337">
        <v>5</v>
      </c>
      <c r="B15" s="666" t="s">
        <v>16</v>
      </c>
      <c r="C15" s="1353">
        <v>2</v>
      </c>
      <c r="D15" s="1348">
        <v>0</v>
      </c>
      <c r="E15" s="1348">
        <v>0</v>
      </c>
      <c r="F15" s="1348">
        <v>0</v>
      </c>
      <c r="G15" s="1348">
        <v>0</v>
      </c>
      <c r="H15" s="1348">
        <v>1</v>
      </c>
      <c r="I15" s="1348">
        <v>1</v>
      </c>
      <c r="J15" s="1354">
        <v>0</v>
      </c>
    </row>
    <row r="16" spans="1:10" x14ac:dyDescent="0.2">
      <c r="A16" s="1337">
        <v>6</v>
      </c>
      <c r="B16" s="666" t="s">
        <v>17</v>
      </c>
      <c r="C16" s="1353">
        <v>0</v>
      </c>
      <c r="D16" s="1348">
        <v>0</v>
      </c>
      <c r="E16" s="1348">
        <v>0</v>
      </c>
      <c r="F16" s="1348">
        <v>0</v>
      </c>
      <c r="G16" s="1348">
        <v>0</v>
      </c>
      <c r="H16" s="1348">
        <v>0</v>
      </c>
      <c r="I16" s="1348">
        <v>0</v>
      </c>
      <c r="J16" s="1354">
        <v>0</v>
      </c>
    </row>
    <row r="17" spans="1:13" x14ac:dyDescent="0.2">
      <c r="A17" s="1337">
        <v>7</v>
      </c>
      <c r="B17" s="666" t="s">
        <v>18</v>
      </c>
      <c r="C17" s="1353">
        <v>0</v>
      </c>
      <c r="D17" s="1348">
        <v>0</v>
      </c>
      <c r="E17" s="1348">
        <v>0</v>
      </c>
      <c r="F17" s="1348">
        <v>0</v>
      </c>
      <c r="G17" s="1348">
        <v>0</v>
      </c>
      <c r="H17" s="1348">
        <v>0</v>
      </c>
      <c r="I17" s="1348">
        <v>0</v>
      </c>
      <c r="J17" s="1354">
        <v>0</v>
      </c>
    </row>
    <row r="18" spans="1:13" x14ac:dyDescent="0.2">
      <c r="A18" s="1337">
        <v>8</v>
      </c>
      <c r="B18" s="666" t="s">
        <v>19</v>
      </c>
      <c r="C18" s="1353">
        <v>0</v>
      </c>
      <c r="D18" s="1348">
        <v>0</v>
      </c>
      <c r="E18" s="1348">
        <v>0</v>
      </c>
      <c r="F18" s="1348">
        <v>0</v>
      </c>
      <c r="G18" s="1348">
        <v>0</v>
      </c>
      <c r="H18" s="1348">
        <v>0</v>
      </c>
      <c r="I18" s="1348">
        <v>0</v>
      </c>
      <c r="J18" s="1354">
        <v>0</v>
      </c>
    </row>
    <row r="19" spans="1:13" x14ac:dyDescent="0.2">
      <c r="A19" s="1337">
        <v>9</v>
      </c>
      <c r="B19" s="666" t="s">
        <v>20</v>
      </c>
      <c r="C19" s="1353">
        <v>0</v>
      </c>
      <c r="D19" s="1348">
        <v>0</v>
      </c>
      <c r="E19" s="1348">
        <v>0</v>
      </c>
      <c r="F19" s="1348">
        <v>0</v>
      </c>
      <c r="G19" s="1348">
        <v>0</v>
      </c>
      <c r="H19" s="1348">
        <v>0</v>
      </c>
      <c r="I19" s="1348">
        <v>0</v>
      </c>
      <c r="J19" s="1354">
        <v>0</v>
      </c>
    </row>
    <row r="20" spans="1:13" x14ac:dyDescent="0.2">
      <c r="A20" s="1337">
        <v>10</v>
      </c>
      <c r="B20" s="666" t="s">
        <v>21</v>
      </c>
      <c r="C20" s="1353">
        <v>3</v>
      </c>
      <c r="D20" s="1348">
        <v>3</v>
      </c>
      <c r="E20" s="1348">
        <v>0</v>
      </c>
      <c r="F20" s="1348">
        <v>0</v>
      </c>
      <c r="G20" s="1348">
        <v>3</v>
      </c>
      <c r="H20" s="1348">
        <v>0</v>
      </c>
      <c r="I20" s="1348">
        <v>0</v>
      </c>
      <c r="J20" s="1354">
        <v>0</v>
      </c>
    </row>
    <row r="21" spans="1:13" x14ac:dyDescent="0.2">
      <c r="A21" s="1337">
        <v>11</v>
      </c>
      <c r="B21" s="666" t="s">
        <v>22</v>
      </c>
      <c r="C21" s="1353">
        <v>0</v>
      </c>
      <c r="D21" s="1348">
        <v>0</v>
      </c>
      <c r="E21" s="1348">
        <v>0</v>
      </c>
      <c r="F21" s="1348">
        <v>0</v>
      </c>
      <c r="G21" s="1348">
        <v>0</v>
      </c>
      <c r="H21" s="1348">
        <v>0</v>
      </c>
      <c r="I21" s="1348">
        <v>0</v>
      </c>
      <c r="J21" s="1354">
        <v>0</v>
      </c>
    </row>
    <row r="22" spans="1:13" x14ac:dyDescent="0.2">
      <c r="A22" s="1337">
        <v>12</v>
      </c>
      <c r="B22" s="666" t="s">
        <v>23</v>
      </c>
      <c r="C22" s="1353">
        <v>1</v>
      </c>
      <c r="D22" s="1348">
        <v>0</v>
      </c>
      <c r="E22" s="1348">
        <v>0</v>
      </c>
      <c r="F22" s="1348">
        <v>0</v>
      </c>
      <c r="G22" s="1348">
        <v>0</v>
      </c>
      <c r="H22" s="1348">
        <v>1</v>
      </c>
      <c r="I22" s="1348">
        <v>0</v>
      </c>
      <c r="J22" s="1354">
        <v>0</v>
      </c>
    </row>
    <row r="23" spans="1:13" x14ac:dyDescent="0.2">
      <c r="A23" s="1337">
        <v>13</v>
      </c>
      <c r="B23" s="666" t="s">
        <v>24</v>
      </c>
      <c r="C23" s="1353">
        <v>1</v>
      </c>
      <c r="D23" s="1348">
        <v>0</v>
      </c>
      <c r="E23" s="1348">
        <v>1</v>
      </c>
      <c r="F23" s="1348">
        <v>0</v>
      </c>
      <c r="G23" s="1348">
        <v>0</v>
      </c>
      <c r="H23" s="1348">
        <v>0</v>
      </c>
      <c r="I23" s="1348">
        <v>0</v>
      </c>
      <c r="J23" s="1354">
        <v>1</v>
      </c>
    </row>
    <row r="24" spans="1:13" x14ac:dyDescent="0.2">
      <c r="A24" s="1337">
        <v>14</v>
      </c>
      <c r="B24" s="666" t="s">
        <v>25</v>
      </c>
      <c r="C24" s="1353">
        <v>3</v>
      </c>
      <c r="D24" s="1348">
        <v>1</v>
      </c>
      <c r="E24" s="1348">
        <v>1</v>
      </c>
      <c r="F24" s="1348">
        <v>1</v>
      </c>
      <c r="G24" s="1348">
        <v>2</v>
      </c>
      <c r="H24" s="1348">
        <v>1</v>
      </c>
      <c r="I24" s="1348">
        <v>0</v>
      </c>
      <c r="J24" s="1354">
        <v>0</v>
      </c>
    </row>
    <row r="25" spans="1:13" ht="13.5" thickBot="1" x14ac:dyDescent="0.25">
      <c r="A25" s="1340">
        <v>15</v>
      </c>
      <c r="B25" s="1349" t="s">
        <v>26</v>
      </c>
      <c r="C25" s="1355">
        <v>1</v>
      </c>
      <c r="D25" s="1356">
        <v>0</v>
      </c>
      <c r="E25" s="1356">
        <v>1</v>
      </c>
      <c r="F25" s="1356">
        <v>0</v>
      </c>
      <c r="G25" s="1356">
        <v>0</v>
      </c>
      <c r="H25" s="1356">
        <v>0</v>
      </c>
      <c r="I25" s="1356">
        <v>1</v>
      </c>
      <c r="J25" s="1357">
        <v>0</v>
      </c>
    </row>
    <row r="26" spans="1:13" ht="13.5" thickBot="1" x14ac:dyDescent="0.25">
      <c r="A26" s="1341"/>
      <c r="B26" s="1342" t="s">
        <v>510</v>
      </c>
      <c r="C26" s="1346">
        <f>SUM(C11:C25)</f>
        <v>17</v>
      </c>
      <c r="D26" s="1346">
        <f t="shared" ref="D26:J26" si="0">SUM(D11:D25)</f>
        <v>6</v>
      </c>
      <c r="E26" s="1347">
        <f t="shared" si="0"/>
        <v>3</v>
      </c>
      <c r="F26" s="1347">
        <f t="shared" si="0"/>
        <v>1</v>
      </c>
      <c r="G26" s="1347">
        <f t="shared" si="0"/>
        <v>7</v>
      </c>
      <c r="H26" s="1347">
        <f t="shared" si="0"/>
        <v>6</v>
      </c>
      <c r="I26" s="1347">
        <f t="shared" si="0"/>
        <v>3</v>
      </c>
      <c r="J26" s="1347">
        <f t="shared" si="0"/>
        <v>1</v>
      </c>
      <c r="L26" s="824">
        <f>C26-H26-I26-J26</f>
        <v>7</v>
      </c>
      <c r="M26" s="1361">
        <f>G26/L26</f>
        <v>1</v>
      </c>
    </row>
    <row r="27" spans="1:13" x14ac:dyDescent="0.2">
      <c r="A27" t="s">
        <v>525</v>
      </c>
    </row>
    <row r="30" spans="1:13" x14ac:dyDescent="0.2">
      <c r="A30" t="s">
        <v>546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AB6E-3AAA-4A3A-A07D-8AD1FA0D8DC0}">
  <dimension ref="A1:M30"/>
  <sheetViews>
    <sheetView showGridLines="0" topLeftCell="A2" workbookViewId="0">
      <selection activeCell="R25" sqref="R25"/>
    </sheetView>
  </sheetViews>
  <sheetFormatPr baseColWidth="10" defaultRowHeight="12.75" x14ac:dyDescent="0.2"/>
  <cols>
    <col min="2" max="2" width="29.140625" customWidth="1"/>
    <col min="5" max="5" width="13" customWidth="1"/>
    <col min="6" max="6" width="13.28515625" customWidth="1"/>
    <col min="10" max="10" width="13.5703125" customWidth="1"/>
  </cols>
  <sheetData>
    <row r="1" spans="1:10" x14ac:dyDescent="0.2">
      <c r="A1" s="1343" t="s">
        <v>100</v>
      </c>
      <c r="B1" s="1343"/>
    </row>
    <row r="3" spans="1:10" x14ac:dyDescent="0.2">
      <c r="A3" t="s">
        <v>0</v>
      </c>
    </row>
    <row r="4" spans="1:10" x14ac:dyDescent="0.2">
      <c r="A4" t="str">
        <f>A7</f>
        <v>Tabell 3-7-C</v>
      </c>
      <c r="B4" t="str">
        <f>A8</f>
        <v xml:space="preserve">Klager på vedtak om praktisk bistand - daglige gjøremål </v>
      </c>
    </row>
    <row r="7" spans="1:10" x14ac:dyDescent="0.2">
      <c r="A7" s="1336" t="s">
        <v>534</v>
      </c>
    </row>
    <row r="8" spans="1:10" x14ac:dyDescent="0.2">
      <c r="A8" s="1336" t="s">
        <v>535</v>
      </c>
    </row>
    <row r="9" spans="1:10" ht="13.5" thickBot="1" x14ac:dyDescent="0.25"/>
    <row r="10" spans="1:10" ht="166.5" thickBot="1" x14ac:dyDescent="0.25">
      <c r="A10" s="1159" t="s">
        <v>51</v>
      </c>
      <c r="B10" s="1339" t="s">
        <v>5</v>
      </c>
      <c r="C10" s="1373" t="s">
        <v>536</v>
      </c>
      <c r="D10" s="1373" t="s">
        <v>518</v>
      </c>
      <c r="E10" s="1373" t="s">
        <v>519</v>
      </c>
      <c r="F10" s="1373" t="s">
        <v>520</v>
      </c>
      <c r="G10" s="1373" t="s">
        <v>521</v>
      </c>
      <c r="H10" s="1373" t="s">
        <v>537</v>
      </c>
      <c r="I10" s="1373" t="s">
        <v>538</v>
      </c>
      <c r="J10" s="1374" t="s">
        <v>539</v>
      </c>
    </row>
    <row r="11" spans="1:10" x14ac:dyDescent="0.2">
      <c r="A11" s="1338">
        <v>1</v>
      </c>
      <c r="B11" s="795" t="s">
        <v>11</v>
      </c>
      <c r="C11" s="1350">
        <v>5</v>
      </c>
      <c r="D11" s="1351">
        <v>0</v>
      </c>
      <c r="E11" s="1351">
        <v>0</v>
      </c>
      <c r="F11" s="1351">
        <v>0</v>
      </c>
      <c r="G11" s="1351">
        <v>0</v>
      </c>
      <c r="H11" s="1351">
        <v>3</v>
      </c>
      <c r="I11" s="1351">
        <v>1</v>
      </c>
      <c r="J11" s="1352">
        <v>0</v>
      </c>
    </row>
    <row r="12" spans="1:10" x14ac:dyDescent="0.2">
      <c r="A12" s="1337">
        <v>2</v>
      </c>
      <c r="B12" s="666" t="s">
        <v>12</v>
      </c>
      <c r="C12" s="1353">
        <v>1</v>
      </c>
      <c r="D12" s="1348">
        <v>0</v>
      </c>
      <c r="E12" s="1348">
        <v>1</v>
      </c>
      <c r="F12" s="1348">
        <v>0</v>
      </c>
      <c r="G12" s="1348">
        <v>0</v>
      </c>
      <c r="H12" s="1348">
        <v>0</v>
      </c>
      <c r="I12" s="1348">
        <v>0</v>
      </c>
      <c r="J12" s="1354">
        <v>0</v>
      </c>
    </row>
    <row r="13" spans="1:10" x14ac:dyDescent="0.2">
      <c r="A13" s="1337">
        <v>3</v>
      </c>
      <c r="B13" s="666" t="s">
        <v>14</v>
      </c>
      <c r="C13" s="1353">
        <v>2</v>
      </c>
      <c r="D13" s="1348">
        <v>0</v>
      </c>
      <c r="E13" s="1348">
        <v>1</v>
      </c>
      <c r="F13" s="1348">
        <v>0</v>
      </c>
      <c r="G13" s="1348">
        <v>0</v>
      </c>
      <c r="H13" s="1348">
        <v>0</v>
      </c>
      <c r="I13" s="1348">
        <v>0</v>
      </c>
      <c r="J13" s="1354">
        <v>1</v>
      </c>
    </row>
    <row r="14" spans="1:10" x14ac:dyDescent="0.2">
      <c r="A14" s="1337">
        <v>4</v>
      </c>
      <c r="B14" s="666" t="s">
        <v>15</v>
      </c>
      <c r="C14" s="1353">
        <v>0</v>
      </c>
      <c r="D14" s="1348">
        <v>0</v>
      </c>
      <c r="E14" s="1348">
        <v>0</v>
      </c>
      <c r="F14" s="1348">
        <v>0</v>
      </c>
      <c r="G14" s="1348">
        <v>0</v>
      </c>
      <c r="H14" s="1348">
        <v>0</v>
      </c>
      <c r="I14" s="1348">
        <v>0</v>
      </c>
      <c r="J14" s="1354">
        <v>0</v>
      </c>
    </row>
    <row r="15" spans="1:10" x14ac:dyDescent="0.2">
      <c r="A15" s="1337">
        <v>5</v>
      </c>
      <c r="B15" s="666" t="s">
        <v>16</v>
      </c>
      <c r="C15" s="1353">
        <v>0</v>
      </c>
      <c r="D15" s="1348">
        <v>0</v>
      </c>
      <c r="E15" s="1348">
        <v>0</v>
      </c>
      <c r="F15" s="1348">
        <v>0</v>
      </c>
      <c r="G15" s="1348">
        <v>0</v>
      </c>
      <c r="H15" s="1348">
        <v>0</v>
      </c>
      <c r="I15" s="1348">
        <v>0</v>
      </c>
      <c r="J15" s="1354">
        <v>0</v>
      </c>
    </row>
    <row r="16" spans="1:10" x14ac:dyDescent="0.2">
      <c r="A16" s="1337">
        <v>6</v>
      </c>
      <c r="B16" s="666" t="s">
        <v>17</v>
      </c>
      <c r="C16" s="1353">
        <v>1</v>
      </c>
      <c r="D16" s="1348">
        <v>1</v>
      </c>
      <c r="E16" s="1348">
        <v>0</v>
      </c>
      <c r="F16" s="1348">
        <v>0</v>
      </c>
      <c r="G16" s="1348">
        <v>1</v>
      </c>
      <c r="H16" s="1348">
        <v>0</v>
      </c>
      <c r="I16" s="1348">
        <v>0</v>
      </c>
      <c r="J16" s="1354">
        <v>0</v>
      </c>
    </row>
    <row r="17" spans="1:13" x14ac:dyDescent="0.2">
      <c r="A17" s="1337">
        <v>7</v>
      </c>
      <c r="B17" s="666" t="s">
        <v>18</v>
      </c>
      <c r="C17" s="1353">
        <v>0</v>
      </c>
      <c r="D17" s="1348">
        <v>0</v>
      </c>
      <c r="E17" s="1348">
        <v>0</v>
      </c>
      <c r="F17" s="1348">
        <v>0</v>
      </c>
      <c r="G17" s="1348">
        <v>0</v>
      </c>
      <c r="H17" s="1348">
        <v>0</v>
      </c>
      <c r="I17" s="1348">
        <v>0</v>
      </c>
      <c r="J17" s="1354">
        <v>0</v>
      </c>
    </row>
    <row r="18" spans="1:13" x14ac:dyDescent="0.2">
      <c r="A18" s="1337">
        <v>8</v>
      </c>
      <c r="B18" s="666" t="s">
        <v>19</v>
      </c>
      <c r="C18" s="1353">
        <v>1</v>
      </c>
      <c r="D18" s="1348">
        <v>0</v>
      </c>
      <c r="E18" s="1348">
        <v>0</v>
      </c>
      <c r="F18" s="1348">
        <v>0</v>
      </c>
      <c r="G18" s="1348">
        <v>0</v>
      </c>
      <c r="H18" s="1348">
        <v>0</v>
      </c>
      <c r="I18" s="1348">
        <v>1</v>
      </c>
      <c r="J18" s="1354">
        <v>0</v>
      </c>
    </row>
    <row r="19" spans="1:13" x14ac:dyDescent="0.2">
      <c r="A19" s="1337">
        <v>9</v>
      </c>
      <c r="B19" s="666" t="s">
        <v>20</v>
      </c>
      <c r="C19" s="1353">
        <v>1</v>
      </c>
      <c r="D19" s="1348">
        <v>0</v>
      </c>
      <c r="E19" s="1348">
        <v>1</v>
      </c>
      <c r="F19" s="1348">
        <v>0</v>
      </c>
      <c r="G19" s="1348">
        <v>0</v>
      </c>
      <c r="H19" s="1348">
        <v>0</v>
      </c>
      <c r="I19" s="1348">
        <v>0</v>
      </c>
      <c r="J19" s="1354">
        <v>1</v>
      </c>
    </row>
    <row r="20" spans="1:13" x14ac:dyDescent="0.2">
      <c r="A20" s="1337">
        <v>10</v>
      </c>
      <c r="B20" s="666" t="s">
        <v>21</v>
      </c>
      <c r="C20" s="1353">
        <v>3</v>
      </c>
      <c r="D20" s="1348">
        <v>2</v>
      </c>
      <c r="E20" s="1348">
        <v>0</v>
      </c>
      <c r="F20" s="1348">
        <v>0</v>
      </c>
      <c r="G20" s="1348">
        <v>2</v>
      </c>
      <c r="H20" s="1348">
        <v>1</v>
      </c>
      <c r="I20" s="1348">
        <v>0</v>
      </c>
      <c r="J20" s="1354">
        <v>0</v>
      </c>
    </row>
    <row r="21" spans="1:13" x14ac:dyDescent="0.2">
      <c r="A21" s="1337">
        <v>11</v>
      </c>
      <c r="B21" s="666" t="s">
        <v>22</v>
      </c>
      <c r="C21" s="1353">
        <v>0</v>
      </c>
      <c r="D21" s="1348">
        <v>0</v>
      </c>
      <c r="E21" s="1348">
        <v>0</v>
      </c>
      <c r="F21" s="1348">
        <v>0</v>
      </c>
      <c r="G21" s="1348">
        <v>0</v>
      </c>
      <c r="H21" s="1348">
        <v>0</v>
      </c>
      <c r="I21" s="1348">
        <v>0</v>
      </c>
      <c r="J21" s="1354">
        <v>0</v>
      </c>
    </row>
    <row r="22" spans="1:13" x14ac:dyDescent="0.2">
      <c r="A22" s="1337">
        <v>12</v>
      </c>
      <c r="B22" s="666" t="s">
        <v>23</v>
      </c>
      <c r="C22" s="1353">
        <v>1</v>
      </c>
      <c r="D22" s="1348">
        <v>0</v>
      </c>
      <c r="E22" s="1348">
        <v>0</v>
      </c>
      <c r="F22" s="1348">
        <v>0</v>
      </c>
      <c r="G22" s="1348">
        <v>0</v>
      </c>
      <c r="H22" s="1348">
        <v>0</v>
      </c>
      <c r="I22" s="1348">
        <v>0</v>
      </c>
      <c r="J22" s="1354">
        <v>1</v>
      </c>
    </row>
    <row r="23" spans="1:13" x14ac:dyDescent="0.2">
      <c r="A23" s="1337">
        <v>13</v>
      </c>
      <c r="B23" s="666" t="s">
        <v>24</v>
      </c>
      <c r="C23" s="1353">
        <v>7</v>
      </c>
      <c r="D23" s="1348">
        <v>3</v>
      </c>
      <c r="E23" s="1348">
        <v>1</v>
      </c>
      <c r="F23" s="1348">
        <v>0</v>
      </c>
      <c r="G23" s="1348">
        <v>3</v>
      </c>
      <c r="H23" s="1348">
        <v>3</v>
      </c>
      <c r="I23" s="1348">
        <v>0</v>
      </c>
      <c r="J23" s="1354">
        <v>1</v>
      </c>
    </row>
    <row r="24" spans="1:13" x14ac:dyDescent="0.2">
      <c r="A24" s="1337">
        <v>14</v>
      </c>
      <c r="B24" s="666" t="s">
        <v>25</v>
      </c>
      <c r="C24" s="1353">
        <v>2</v>
      </c>
      <c r="D24" s="1348">
        <v>2</v>
      </c>
      <c r="E24" s="1348">
        <v>0</v>
      </c>
      <c r="F24" s="1348">
        <v>0</v>
      </c>
      <c r="G24" s="1348">
        <v>2</v>
      </c>
      <c r="H24" s="1348">
        <v>0</v>
      </c>
      <c r="I24" s="1348">
        <v>0</v>
      </c>
      <c r="J24" s="1354">
        <v>0</v>
      </c>
    </row>
    <row r="25" spans="1:13" ht="13.5" thickBot="1" x14ac:dyDescent="0.25">
      <c r="A25" s="1340">
        <v>15</v>
      </c>
      <c r="B25" s="1349" t="s">
        <v>26</v>
      </c>
      <c r="C25" s="1355">
        <v>0</v>
      </c>
      <c r="D25" s="1356">
        <v>0</v>
      </c>
      <c r="E25" s="1356">
        <v>0</v>
      </c>
      <c r="F25" s="1356">
        <v>0</v>
      </c>
      <c r="G25" s="1356">
        <v>0</v>
      </c>
      <c r="H25" s="1356">
        <v>0</v>
      </c>
      <c r="I25" s="1356">
        <v>0</v>
      </c>
      <c r="J25" s="1357">
        <v>0</v>
      </c>
    </row>
    <row r="26" spans="1:13" ht="13.5" thickBot="1" x14ac:dyDescent="0.25">
      <c r="A26" s="1341"/>
      <c r="B26" s="1342" t="s">
        <v>510</v>
      </c>
      <c r="C26" s="1346">
        <f>SUM(C11:C25)</f>
        <v>24</v>
      </c>
      <c r="D26" s="1346">
        <f t="shared" ref="D26:J26" si="0">SUM(D11:D25)</f>
        <v>8</v>
      </c>
      <c r="E26" s="1347">
        <f t="shared" si="0"/>
        <v>4</v>
      </c>
      <c r="F26" s="1347">
        <f t="shared" si="0"/>
        <v>0</v>
      </c>
      <c r="G26" s="1347">
        <f t="shared" si="0"/>
        <v>8</v>
      </c>
      <c r="H26" s="1347">
        <f t="shared" si="0"/>
        <v>7</v>
      </c>
      <c r="I26" s="1347">
        <f t="shared" si="0"/>
        <v>2</v>
      </c>
      <c r="J26" s="1347">
        <f t="shared" si="0"/>
        <v>4</v>
      </c>
      <c r="L26" s="824">
        <f>C26-H26-I26-J26</f>
        <v>11</v>
      </c>
      <c r="M26" s="1361">
        <f>G26/L26</f>
        <v>0.72727272727272729</v>
      </c>
    </row>
    <row r="27" spans="1:13" x14ac:dyDescent="0.2">
      <c r="A27" t="s">
        <v>525</v>
      </c>
    </row>
    <row r="30" spans="1:13" x14ac:dyDescent="0.2">
      <c r="A30" t="s">
        <v>609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6"/>
  <dimension ref="A2:D45"/>
  <sheetViews>
    <sheetView showGridLines="0" zoomScaleNormal="100" workbookViewId="0">
      <selection activeCell="J36" sqref="J36"/>
    </sheetView>
  </sheetViews>
  <sheetFormatPr baseColWidth="10" defaultColWidth="11.42578125" defaultRowHeight="12.75" x14ac:dyDescent="0.2"/>
  <cols>
    <col min="1" max="1" width="5.140625" customWidth="1"/>
    <col min="2" max="2" width="23.42578125" customWidth="1"/>
    <col min="3" max="3" width="21" customWidth="1"/>
    <col min="4" max="4" width="16.42578125" customWidth="1"/>
  </cols>
  <sheetData>
    <row r="2" spans="1:4" x14ac:dyDescent="0.2">
      <c r="A2" s="135" t="s">
        <v>0</v>
      </c>
    </row>
    <row r="3" spans="1:4" x14ac:dyDescent="0.2">
      <c r="A3" t="str">
        <f>A6</f>
        <v>Tabell 1 - 16 - B - Psykologer i bydelen 1)</v>
      </c>
    </row>
    <row r="6" spans="1:4" ht="13.5" thickBot="1" x14ac:dyDescent="0.25">
      <c r="A6" s="6" t="s">
        <v>39</v>
      </c>
    </row>
    <row r="7" spans="1:4" ht="13.5" thickBot="1" x14ac:dyDescent="0.25">
      <c r="A7" s="660"/>
      <c r="B7" s="661"/>
      <c r="C7" s="668" t="s">
        <v>2</v>
      </c>
      <c r="D7" s="669" t="s">
        <v>3</v>
      </c>
    </row>
    <row r="8" spans="1:4" ht="13.5" thickBot="1" x14ac:dyDescent="0.25">
      <c r="A8" s="662" t="s">
        <v>4</v>
      </c>
      <c r="B8" s="141" t="s">
        <v>5</v>
      </c>
      <c r="C8" s="663" t="s">
        <v>40</v>
      </c>
      <c r="D8" s="670" t="s">
        <v>40</v>
      </c>
    </row>
    <row r="9" spans="1:4" x14ac:dyDescent="0.2">
      <c r="A9" s="151">
        <v>1</v>
      </c>
      <c r="B9" s="152" t="s">
        <v>11</v>
      </c>
      <c r="C9" s="920">
        <v>9</v>
      </c>
      <c r="D9" s="1034">
        <v>10</v>
      </c>
    </row>
    <row r="10" spans="1:4" x14ac:dyDescent="0.2">
      <c r="A10" s="148">
        <v>2</v>
      </c>
      <c r="B10" s="149" t="s">
        <v>12</v>
      </c>
      <c r="C10" s="1059" t="s">
        <v>507</v>
      </c>
      <c r="D10" s="1035">
        <v>5</v>
      </c>
    </row>
    <row r="11" spans="1:4" x14ac:dyDescent="0.2">
      <c r="A11" s="148">
        <v>3</v>
      </c>
      <c r="B11" s="149" t="s">
        <v>14</v>
      </c>
      <c r="C11" s="1059">
        <v>5</v>
      </c>
      <c r="D11" s="1035">
        <v>5</v>
      </c>
    </row>
    <row r="12" spans="1:4" x14ac:dyDescent="0.2">
      <c r="A12" s="148">
        <v>4</v>
      </c>
      <c r="B12" s="149" t="s">
        <v>15</v>
      </c>
      <c r="C12" s="1059">
        <v>2</v>
      </c>
      <c r="D12" s="1035">
        <v>2</v>
      </c>
    </row>
    <row r="13" spans="1:4" x14ac:dyDescent="0.2">
      <c r="A13" s="148">
        <v>5</v>
      </c>
      <c r="B13" s="149" t="s">
        <v>16</v>
      </c>
      <c r="C13" s="1059">
        <v>8.4</v>
      </c>
      <c r="D13" s="1035">
        <v>10</v>
      </c>
    </row>
    <row r="14" spans="1:4" x14ac:dyDescent="0.2">
      <c r="A14" s="148">
        <v>6</v>
      </c>
      <c r="B14" s="149" t="s">
        <v>17</v>
      </c>
      <c r="C14" s="1059">
        <v>3.6</v>
      </c>
      <c r="D14" s="1035">
        <v>4</v>
      </c>
    </row>
    <row r="15" spans="1:4" x14ac:dyDescent="0.2">
      <c r="A15" s="148">
        <v>7</v>
      </c>
      <c r="B15" s="149" t="s">
        <v>18</v>
      </c>
      <c r="C15" s="1059">
        <v>5</v>
      </c>
      <c r="D15" s="1035">
        <v>5</v>
      </c>
    </row>
    <row r="16" spans="1:4" x14ac:dyDescent="0.2">
      <c r="A16" s="148">
        <v>8</v>
      </c>
      <c r="B16" s="149" t="s">
        <v>19</v>
      </c>
      <c r="C16" s="1059">
        <v>5</v>
      </c>
      <c r="D16" s="1035">
        <v>5</v>
      </c>
    </row>
    <row r="17" spans="1:4" x14ac:dyDescent="0.2">
      <c r="A17" s="148">
        <v>9</v>
      </c>
      <c r="B17" s="149" t="s">
        <v>20</v>
      </c>
      <c r="C17" s="1059">
        <v>4</v>
      </c>
      <c r="D17" s="1035">
        <v>4</v>
      </c>
    </row>
    <row r="18" spans="1:4" x14ac:dyDescent="0.2">
      <c r="A18" s="148">
        <v>10</v>
      </c>
      <c r="B18" s="149" t="s">
        <v>21</v>
      </c>
      <c r="C18" s="1059">
        <v>6</v>
      </c>
      <c r="D18" s="1035">
        <v>6</v>
      </c>
    </row>
    <row r="19" spans="1:4" x14ac:dyDescent="0.2">
      <c r="A19" s="148">
        <v>11</v>
      </c>
      <c r="B19" s="149" t="s">
        <v>22</v>
      </c>
      <c r="C19" s="1059">
        <v>7</v>
      </c>
      <c r="D19" s="1035">
        <v>7</v>
      </c>
    </row>
    <row r="20" spans="1:4" x14ac:dyDescent="0.2">
      <c r="A20" s="148">
        <v>12</v>
      </c>
      <c r="B20" s="149" t="s">
        <v>23</v>
      </c>
      <c r="C20" s="1059">
        <v>6</v>
      </c>
      <c r="D20" s="1035">
        <v>6</v>
      </c>
    </row>
    <row r="21" spans="1:4" x14ac:dyDescent="0.2">
      <c r="A21" s="148">
        <v>13</v>
      </c>
      <c r="B21" s="149" t="s">
        <v>24</v>
      </c>
      <c r="C21" s="1059">
        <v>7</v>
      </c>
      <c r="D21" s="1035">
        <v>7</v>
      </c>
    </row>
    <row r="22" spans="1:4" x14ac:dyDescent="0.2">
      <c r="A22" s="148">
        <v>14</v>
      </c>
      <c r="B22" s="149" t="s">
        <v>25</v>
      </c>
      <c r="C22" s="1059">
        <v>9</v>
      </c>
      <c r="D22" s="1035">
        <v>9</v>
      </c>
    </row>
    <row r="23" spans="1:4" ht="13.5" thickBot="1" x14ac:dyDescent="0.25">
      <c r="A23" s="153">
        <v>15</v>
      </c>
      <c r="B23" s="154" t="s">
        <v>26</v>
      </c>
      <c r="C23" s="1060">
        <v>6</v>
      </c>
      <c r="D23" s="1036">
        <v>6</v>
      </c>
    </row>
    <row r="24" spans="1:4" x14ac:dyDescent="0.2">
      <c r="A24" s="686"/>
      <c r="B24" s="687" t="s">
        <v>508</v>
      </c>
      <c r="C24" s="1220">
        <f>SUM(C9:C23)</f>
        <v>83</v>
      </c>
      <c r="D24" s="1221">
        <f t="shared" ref="D24" si="0">SUM(D9:D23)</f>
        <v>91</v>
      </c>
    </row>
    <row r="25" spans="1:4" s="1215" customFormat="1" x14ac:dyDescent="0.2">
      <c r="A25" s="1222"/>
      <c r="B25" s="1223" t="s">
        <v>41</v>
      </c>
      <c r="C25" s="1047">
        <v>76.8</v>
      </c>
      <c r="D25" s="893">
        <v>81</v>
      </c>
    </row>
    <row r="26" spans="1:4" x14ac:dyDescent="0.2">
      <c r="A26" s="652"/>
      <c r="B26" s="795" t="s">
        <v>42</v>
      </c>
      <c r="C26" s="1047">
        <v>70.099999999999994</v>
      </c>
      <c r="D26" s="893">
        <v>76</v>
      </c>
    </row>
    <row r="27" spans="1:4" x14ac:dyDescent="0.2">
      <c r="A27" s="652"/>
      <c r="B27" s="795" t="s">
        <v>43</v>
      </c>
      <c r="C27" s="1047">
        <v>66.199999999999989</v>
      </c>
      <c r="D27" s="893">
        <v>71</v>
      </c>
    </row>
    <row r="28" spans="1:4" x14ac:dyDescent="0.2">
      <c r="A28" s="652"/>
      <c r="B28" s="795" t="s">
        <v>44</v>
      </c>
      <c r="C28" s="1047">
        <v>52.2</v>
      </c>
      <c r="D28" s="893">
        <v>56.5</v>
      </c>
    </row>
    <row r="29" spans="1:4" x14ac:dyDescent="0.2">
      <c r="A29" s="652"/>
      <c r="B29" s="795" t="s">
        <v>45</v>
      </c>
      <c r="C29" s="1047">
        <v>61.5</v>
      </c>
      <c r="D29" s="893">
        <v>63.4</v>
      </c>
    </row>
    <row r="30" spans="1:4" x14ac:dyDescent="0.2">
      <c r="A30" s="652"/>
      <c r="B30" s="795" t="s">
        <v>46</v>
      </c>
      <c r="C30" s="1047">
        <v>60.7</v>
      </c>
      <c r="D30" s="893">
        <v>67</v>
      </c>
    </row>
    <row r="31" spans="1:4" x14ac:dyDescent="0.2">
      <c r="A31" s="652"/>
      <c r="B31" s="795" t="s">
        <v>47</v>
      </c>
      <c r="C31" s="1047">
        <v>44.9</v>
      </c>
      <c r="D31" s="893">
        <v>56.5</v>
      </c>
    </row>
    <row r="32" spans="1:4" x14ac:dyDescent="0.2">
      <c r="A32" s="156"/>
      <c r="B32" s="666" t="s">
        <v>36</v>
      </c>
      <c r="C32" s="1048">
        <v>47</v>
      </c>
      <c r="D32" s="1050">
        <v>52</v>
      </c>
    </row>
    <row r="33" spans="1:4" ht="13.5" thickBot="1" x14ac:dyDescent="0.25">
      <c r="A33" s="157"/>
      <c r="B33" s="667" t="s">
        <v>37</v>
      </c>
      <c r="C33" s="1049">
        <v>40.4</v>
      </c>
      <c r="D33" s="1051">
        <v>43</v>
      </c>
    </row>
    <row r="34" spans="1:4" x14ac:dyDescent="0.2">
      <c r="A34" s="664" t="s">
        <v>48</v>
      </c>
    </row>
    <row r="45" spans="1:4" x14ac:dyDescent="0.2">
      <c r="C45" t="s">
        <v>13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9977-BD92-4BDA-933D-BF2D3386BE23}">
  <dimension ref="A1:M30"/>
  <sheetViews>
    <sheetView showGridLines="0" workbookViewId="0">
      <selection activeCell="L26" sqref="L26:M26"/>
    </sheetView>
  </sheetViews>
  <sheetFormatPr baseColWidth="10" defaultRowHeight="12.75" x14ac:dyDescent="0.2"/>
  <cols>
    <col min="2" max="2" width="29.140625" customWidth="1"/>
    <col min="5" max="5" width="13" customWidth="1"/>
    <col min="6" max="6" width="13.28515625" customWidth="1"/>
    <col min="10" max="10" width="13.5703125" customWidth="1"/>
  </cols>
  <sheetData>
    <row r="1" spans="1:10" x14ac:dyDescent="0.2">
      <c r="A1" s="1343" t="s">
        <v>100</v>
      </c>
      <c r="B1" s="1343"/>
    </row>
    <row r="3" spans="1:10" x14ac:dyDescent="0.2">
      <c r="A3" t="s">
        <v>0</v>
      </c>
    </row>
    <row r="4" spans="1:10" x14ac:dyDescent="0.2">
      <c r="A4" t="str">
        <f>A7</f>
        <v>Tabell 3-7-D</v>
      </c>
      <c r="B4" t="str">
        <f>A8</f>
        <v xml:space="preserve">Klager på vedtak om praktisk bistand - opplæring i daglige gjøremål </v>
      </c>
    </row>
    <row r="7" spans="1:10" x14ac:dyDescent="0.2">
      <c r="A7" s="1336" t="s">
        <v>527</v>
      </c>
    </row>
    <row r="8" spans="1:10" x14ac:dyDescent="0.2">
      <c r="A8" s="1336" t="s">
        <v>528</v>
      </c>
    </row>
    <row r="9" spans="1:10" ht="13.5" thickBot="1" x14ac:dyDescent="0.25"/>
    <row r="10" spans="1:10" ht="153.75" thickBot="1" x14ac:dyDescent="0.25">
      <c r="A10" s="1159" t="s">
        <v>51</v>
      </c>
      <c r="B10" s="1339" t="s">
        <v>5</v>
      </c>
      <c r="C10" s="1373" t="s">
        <v>529</v>
      </c>
      <c r="D10" s="1373" t="s">
        <v>518</v>
      </c>
      <c r="E10" s="1373" t="s">
        <v>519</v>
      </c>
      <c r="F10" s="1373" t="s">
        <v>520</v>
      </c>
      <c r="G10" s="1373" t="s">
        <v>521</v>
      </c>
      <c r="H10" s="1373" t="s">
        <v>530</v>
      </c>
      <c r="I10" s="1373" t="s">
        <v>531</v>
      </c>
      <c r="J10" s="1374" t="s">
        <v>532</v>
      </c>
    </row>
    <row r="11" spans="1:10" x14ac:dyDescent="0.2">
      <c r="A11" s="1338">
        <v>1</v>
      </c>
      <c r="B11" s="795" t="s">
        <v>11</v>
      </c>
      <c r="C11" s="1350">
        <v>0</v>
      </c>
      <c r="D11" s="1351">
        <v>0</v>
      </c>
      <c r="E11" s="1351">
        <v>0</v>
      </c>
      <c r="F11" s="1351">
        <v>0</v>
      </c>
      <c r="G11" s="1351">
        <v>0</v>
      </c>
      <c r="H11" s="1351">
        <v>0</v>
      </c>
      <c r="I11" s="1351">
        <v>0</v>
      </c>
      <c r="J11" s="1352">
        <v>0</v>
      </c>
    </row>
    <row r="12" spans="1:10" x14ac:dyDescent="0.2">
      <c r="A12" s="1337">
        <v>2</v>
      </c>
      <c r="B12" s="666" t="s">
        <v>12</v>
      </c>
      <c r="C12" s="1353">
        <v>0</v>
      </c>
      <c r="D12" s="1348">
        <v>0</v>
      </c>
      <c r="E12" s="1348">
        <v>0</v>
      </c>
      <c r="F12" s="1348">
        <v>0</v>
      </c>
      <c r="G12" s="1348">
        <v>0</v>
      </c>
      <c r="H12" s="1348">
        <v>0</v>
      </c>
      <c r="I12" s="1348">
        <v>0</v>
      </c>
      <c r="J12" s="1354">
        <v>0</v>
      </c>
    </row>
    <row r="13" spans="1:10" x14ac:dyDescent="0.2">
      <c r="A13" s="1337">
        <v>3</v>
      </c>
      <c r="B13" s="666" t="s">
        <v>14</v>
      </c>
      <c r="C13" s="1353">
        <v>0</v>
      </c>
      <c r="D13" s="1348">
        <v>0</v>
      </c>
      <c r="E13" s="1348">
        <v>0</v>
      </c>
      <c r="F13" s="1348">
        <v>0</v>
      </c>
      <c r="G13" s="1348">
        <v>0</v>
      </c>
      <c r="H13" s="1348">
        <v>0</v>
      </c>
      <c r="I13" s="1348">
        <v>0</v>
      </c>
      <c r="J13" s="1354">
        <v>0</v>
      </c>
    </row>
    <row r="14" spans="1:10" x14ac:dyDescent="0.2">
      <c r="A14" s="1337">
        <v>4</v>
      </c>
      <c r="B14" s="666" t="s">
        <v>15</v>
      </c>
      <c r="C14" s="1353">
        <v>0</v>
      </c>
      <c r="D14" s="1348">
        <v>0</v>
      </c>
      <c r="E14" s="1348">
        <v>0</v>
      </c>
      <c r="F14" s="1348">
        <v>0</v>
      </c>
      <c r="G14" s="1348">
        <v>0</v>
      </c>
      <c r="H14" s="1348">
        <v>0</v>
      </c>
      <c r="I14" s="1348">
        <v>0</v>
      </c>
      <c r="J14" s="1354">
        <v>0</v>
      </c>
    </row>
    <row r="15" spans="1:10" x14ac:dyDescent="0.2">
      <c r="A15" s="1337">
        <v>5</v>
      </c>
      <c r="B15" s="666" t="s">
        <v>16</v>
      </c>
      <c r="C15" s="1353">
        <v>0</v>
      </c>
      <c r="D15" s="1348">
        <v>0</v>
      </c>
      <c r="E15" s="1348">
        <v>0</v>
      </c>
      <c r="F15" s="1348">
        <v>0</v>
      </c>
      <c r="G15" s="1348">
        <v>0</v>
      </c>
      <c r="H15" s="1348">
        <v>0</v>
      </c>
      <c r="I15" s="1348">
        <v>0</v>
      </c>
      <c r="J15" s="1354">
        <v>0</v>
      </c>
    </row>
    <row r="16" spans="1:10" x14ac:dyDescent="0.2">
      <c r="A16" s="1337">
        <v>6</v>
      </c>
      <c r="B16" s="666" t="s">
        <v>17</v>
      </c>
      <c r="C16" s="1353">
        <v>0</v>
      </c>
      <c r="D16" s="1348">
        <v>0</v>
      </c>
      <c r="E16" s="1348">
        <v>0</v>
      </c>
      <c r="F16" s="1348">
        <v>0</v>
      </c>
      <c r="G16" s="1348">
        <v>0</v>
      </c>
      <c r="H16" s="1348">
        <v>0</v>
      </c>
      <c r="I16" s="1348">
        <v>0</v>
      </c>
      <c r="J16" s="1354">
        <v>0</v>
      </c>
    </row>
    <row r="17" spans="1:13" x14ac:dyDescent="0.2">
      <c r="A17" s="1337">
        <v>7</v>
      </c>
      <c r="B17" s="666" t="s">
        <v>18</v>
      </c>
      <c r="C17" s="1353">
        <v>3</v>
      </c>
      <c r="D17" s="1348">
        <v>1</v>
      </c>
      <c r="E17" s="1348">
        <v>1</v>
      </c>
      <c r="F17" s="1348">
        <v>0</v>
      </c>
      <c r="G17" s="1348">
        <v>1</v>
      </c>
      <c r="H17" s="1348">
        <v>0</v>
      </c>
      <c r="I17" s="1348">
        <v>0</v>
      </c>
      <c r="J17" s="1354">
        <v>1</v>
      </c>
    </row>
    <row r="18" spans="1:13" x14ac:dyDescent="0.2">
      <c r="A18" s="1337">
        <v>8</v>
      </c>
      <c r="B18" s="666" t="s">
        <v>19</v>
      </c>
      <c r="C18" s="1353">
        <v>1</v>
      </c>
      <c r="D18" s="1348">
        <v>0</v>
      </c>
      <c r="E18" s="1348">
        <v>0</v>
      </c>
      <c r="F18" s="1348">
        <v>0</v>
      </c>
      <c r="G18" s="1348">
        <v>0</v>
      </c>
      <c r="H18" s="1348">
        <v>0</v>
      </c>
      <c r="I18" s="1348">
        <v>0</v>
      </c>
      <c r="J18" s="1354">
        <v>0</v>
      </c>
    </row>
    <row r="19" spans="1:13" x14ac:dyDescent="0.2">
      <c r="A19" s="1337">
        <v>9</v>
      </c>
      <c r="B19" s="666" t="s">
        <v>20</v>
      </c>
      <c r="C19" s="1353">
        <v>0</v>
      </c>
      <c r="D19" s="1348">
        <v>0</v>
      </c>
      <c r="E19" s="1348">
        <v>0</v>
      </c>
      <c r="F19" s="1348">
        <v>0</v>
      </c>
      <c r="G19" s="1348">
        <v>0</v>
      </c>
      <c r="H19" s="1348">
        <v>1</v>
      </c>
      <c r="I19" s="1348">
        <v>0</v>
      </c>
      <c r="J19" s="1354">
        <v>0</v>
      </c>
    </row>
    <row r="20" spans="1:13" x14ac:dyDescent="0.2">
      <c r="A20" s="1337">
        <v>10</v>
      </c>
      <c r="B20" s="666" t="s">
        <v>21</v>
      </c>
      <c r="C20" s="1353">
        <v>1</v>
      </c>
      <c r="D20" s="1348">
        <v>0</v>
      </c>
      <c r="E20" s="1348">
        <v>0</v>
      </c>
      <c r="F20" s="1348">
        <v>0</v>
      </c>
      <c r="G20" s="1348">
        <v>0</v>
      </c>
      <c r="H20" s="1348">
        <v>0</v>
      </c>
      <c r="I20" s="1348">
        <v>1</v>
      </c>
      <c r="J20" s="1354">
        <v>0</v>
      </c>
    </row>
    <row r="21" spans="1:13" x14ac:dyDescent="0.2">
      <c r="A21" s="1337">
        <v>11</v>
      </c>
      <c r="B21" s="666" t="s">
        <v>22</v>
      </c>
      <c r="C21" s="1353">
        <v>1</v>
      </c>
      <c r="D21" s="1348">
        <v>0</v>
      </c>
      <c r="E21" s="1348">
        <v>0</v>
      </c>
      <c r="F21" s="1348">
        <v>0</v>
      </c>
      <c r="G21" s="1348">
        <v>0</v>
      </c>
      <c r="H21" s="1348">
        <v>1</v>
      </c>
      <c r="I21" s="1348">
        <v>0</v>
      </c>
      <c r="J21" s="1354">
        <v>0</v>
      </c>
    </row>
    <row r="22" spans="1:13" x14ac:dyDescent="0.2">
      <c r="A22" s="1337">
        <v>12</v>
      </c>
      <c r="B22" s="666" t="s">
        <v>23</v>
      </c>
      <c r="C22" s="1353">
        <v>0</v>
      </c>
      <c r="D22" s="1348">
        <v>0</v>
      </c>
      <c r="E22" s="1348">
        <v>0</v>
      </c>
      <c r="F22" s="1348">
        <v>0</v>
      </c>
      <c r="G22" s="1348">
        <v>0</v>
      </c>
      <c r="H22" s="1348">
        <v>0</v>
      </c>
      <c r="I22" s="1348">
        <v>0</v>
      </c>
      <c r="J22" s="1354">
        <v>0</v>
      </c>
    </row>
    <row r="23" spans="1:13" x14ac:dyDescent="0.2">
      <c r="A23" s="1337">
        <v>13</v>
      </c>
      <c r="B23" s="666" t="s">
        <v>24</v>
      </c>
      <c r="C23" s="1353">
        <v>1</v>
      </c>
      <c r="D23" s="1348">
        <v>0</v>
      </c>
      <c r="E23" s="1348">
        <v>0</v>
      </c>
      <c r="F23" s="1348">
        <v>0</v>
      </c>
      <c r="G23" s="1348">
        <v>0</v>
      </c>
      <c r="H23" s="1348">
        <v>0</v>
      </c>
      <c r="I23" s="1348">
        <v>1</v>
      </c>
      <c r="J23" s="1354">
        <v>0</v>
      </c>
    </row>
    <row r="24" spans="1:13" x14ac:dyDescent="0.2">
      <c r="A24" s="1337">
        <v>14</v>
      </c>
      <c r="B24" s="666" t="s">
        <v>25</v>
      </c>
      <c r="C24" s="1353">
        <v>0</v>
      </c>
      <c r="D24" s="1348">
        <v>0</v>
      </c>
      <c r="E24" s="1348">
        <v>0</v>
      </c>
      <c r="F24" s="1348">
        <v>0</v>
      </c>
      <c r="G24" s="1348">
        <v>0</v>
      </c>
      <c r="H24" s="1348">
        <v>0</v>
      </c>
      <c r="I24" s="1348">
        <v>0</v>
      </c>
      <c r="J24" s="1354">
        <v>0</v>
      </c>
    </row>
    <row r="25" spans="1:13" ht="13.5" thickBot="1" x14ac:dyDescent="0.25">
      <c r="A25" s="1340">
        <v>15</v>
      </c>
      <c r="B25" s="1349" t="s">
        <v>26</v>
      </c>
      <c r="C25" s="1355">
        <v>0</v>
      </c>
      <c r="D25" s="1356">
        <v>0</v>
      </c>
      <c r="E25" s="1356">
        <v>0</v>
      </c>
      <c r="F25" s="1356">
        <v>0</v>
      </c>
      <c r="G25" s="1356">
        <v>0</v>
      </c>
      <c r="H25" s="1356">
        <v>0</v>
      </c>
      <c r="I25" s="1356">
        <v>0</v>
      </c>
      <c r="J25" s="1357">
        <v>0</v>
      </c>
    </row>
    <row r="26" spans="1:13" ht="13.5" thickBot="1" x14ac:dyDescent="0.25">
      <c r="A26" s="1341"/>
      <c r="B26" s="1342" t="s">
        <v>510</v>
      </c>
      <c r="C26" s="1346">
        <f>SUM(C11:C25)</f>
        <v>7</v>
      </c>
      <c r="D26" s="1346">
        <f t="shared" ref="D26:J26" si="0">SUM(D11:D25)</f>
        <v>1</v>
      </c>
      <c r="E26" s="1347">
        <f t="shared" si="0"/>
        <v>1</v>
      </c>
      <c r="F26" s="1347">
        <f t="shared" si="0"/>
        <v>0</v>
      </c>
      <c r="G26" s="1347">
        <f t="shared" si="0"/>
        <v>1</v>
      </c>
      <c r="H26" s="1347">
        <f t="shared" si="0"/>
        <v>2</v>
      </c>
      <c r="I26" s="1347">
        <f t="shared" si="0"/>
        <v>2</v>
      </c>
      <c r="J26" s="1347">
        <f t="shared" si="0"/>
        <v>1</v>
      </c>
      <c r="L26" s="824">
        <f>C26-H26-I26-J26</f>
        <v>2</v>
      </c>
      <c r="M26" s="1361">
        <f>G26/L26</f>
        <v>0.5</v>
      </c>
    </row>
    <row r="27" spans="1:13" x14ac:dyDescent="0.2">
      <c r="A27" t="s">
        <v>525</v>
      </c>
    </row>
    <row r="30" spans="1:13" x14ac:dyDescent="0.2">
      <c r="A30" t="s">
        <v>533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9AC9-931F-4193-9C0A-4F50DFE72279}">
  <dimension ref="A1:M30"/>
  <sheetViews>
    <sheetView showGridLines="0" zoomScaleNormal="100" workbookViewId="0">
      <selection activeCell="H36" sqref="H36"/>
    </sheetView>
  </sheetViews>
  <sheetFormatPr baseColWidth="10" defaultRowHeight="12.75" x14ac:dyDescent="0.2"/>
  <cols>
    <col min="2" max="2" width="29.140625" customWidth="1"/>
    <col min="5" max="5" width="13" customWidth="1"/>
    <col min="6" max="6" width="13.28515625" customWidth="1"/>
    <col min="10" max="10" width="13.5703125" customWidth="1"/>
  </cols>
  <sheetData>
    <row r="1" spans="1:10" x14ac:dyDescent="0.2">
      <c r="A1" s="1343" t="s">
        <v>100</v>
      </c>
      <c r="B1" s="1343"/>
    </row>
    <row r="3" spans="1:10" x14ac:dyDescent="0.2">
      <c r="A3" t="s">
        <v>0</v>
      </c>
    </row>
    <row r="4" spans="1:10" x14ac:dyDescent="0.2">
      <c r="A4" t="str">
        <f>A7</f>
        <v>Tabell 3-7-E</v>
      </c>
      <c r="B4" t="str">
        <f>A8</f>
        <v xml:space="preserve">Klager på vedtak om BPA (brukerstyrt personlig assistanse) </v>
      </c>
    </row>
    <row r="7" spans="1:10" x14ac:dyDescent="0.2">
      <c r="A7" s="1336" t="s">
        <v>515</v>
      </c>
    </row>
    <row r="8" spans="1:10" x14ac:dyDescent="0.2">
      <c r="A8" s="1336" t="s">
        <v>516</v>
      </c>
    </row>
    <row r="9" spans="1:10" ht="13.5" thickBot="1" x14ac:dyDescent="0.25"/>
    <row r="10" spans="1:10" ht="115.5" thickBot="1" x14ac:dyDescent="0.25">
      <c r="A10" s="1159" t="s">
        <v>51</v>
      </c>
      <c r="B10" s="1339" t="s">
        <v>5</v>
      </c>
      <c r="C10" s="1344" t="s">
        <v>517</v>
      </c>
      <c r="D10" s="1344" t="s">
        <v>518</v>
      </c>
      <c r="E10" s="1344" t="s">
        <v>519</v>
      </c>
      <c r="F10" s="1344" t="s">
        <v>520</v>
      </c>
      <c r="G10" s="1344" t="s">
        <v>521</v>
      </c>
      <c r="H10" s="1344" t="s">
        <v>522</v>
      </c>
      <c r="I10" s="1344" t="s">
        <v>523</v>
      </c>
      <c r="J10" s="1345" t="s">
        <v>524</v>
      </c>
    </row>
    <row r="11" spans="1:10" x14ac:dyDescent="0.2">
      <c r="A11" s="1338">
        <v>1</v>
      </c>
      <c r="B11" s="795" t="s">
        <v>11</v>
      </c>
      <c r="C11" s="1350">
        <v>12</v>
      </c>
      <c r="D11" s="1351">
        <v>6</v>
      </c>
      <c r="E11" s="1351">
        <v>6</v>
      </c>
      <c r="F11" s="1351">
        <v>0</v>
      </c>
      <c r="G11" s="1351">
        <v>6</v>
      </c>
      <c r="H11" s="1351">
        <v>3</v>
      </c>
      <c r="I11" s="1351">
        <v>0</v>
      </c>
      <c r="J11" s="1352">
        <v>1</v>
      </c>
    </row>
    <row r="12" spans="1:10" x14ac:dyDescent="0.2">
      <c r="A12" s="1337">
        <v>2</v>
      </c>
      <c r="B12" s="666" t="s">
        <v>12</v>
      </c>
      <c r="C12" s="1353">
        <v>4</v>
      </c>
      <c r="D12" s="1348">
        <v>1</v>
      </c>
      <c r="E12" s="1348">
        <v>2</v>
      </c>
      <c r="F12" s="1348">
        <v>0</v>
      </c>
      <c r="G12" s="1348">
        <v>1</v>
      </c>
      <c r="H12" s="1348">
        <v>1</v>
      </c>
      <c r="I12" s="1348">
        <v>0</v>
      </c>
      <c r="J12" s="1354">
        <v>1</v>
      </c>
    </row>
    <row r="13" spans="1:10" x14ac:dyDescent="0.2">
      <c r="A13" s="1337">
        <v>3</v>
      </c>
      <c r="B13" s="666" t="s">
        <v>14</v>
      </c>
      <c r="C13" s="1353">
        <v>5</v>
      </c>
      <c r="D13" s="1348">
        <v>1</v>
      </c>
      <c r="E13" s="1348">
        <v>2</v>
      </c>
      <c r="F13" s="1348">
        <v>0</v>
      </c>
      <c r="G13" s="1348">
        <v>1</v>
      </c>
      <c r="H13" s="1348">
        <v>3</v>
      </c>
      <c r="I13" s="1348">
        <v>0</v>
      </c>
      <c r="J13" s="1354">
        <v>1</v>
      </c>
    </row>
    <row r="14" spans="1:10" x14ac:dyDescent="0.2">
      <c r="A14" s="1337">
        <v>4</v>
      </c>
      <c r="B14" s="666" t="s">
        <v>15</v>
      </c>
      <c r="C14" s="1353">
        <v>6</v>
      </c>
      <c r="D14" s="1348">
        <v>1</v>
      </c>
      <c r="E14" s="1348">
        <v>2</v>
      </c>
      <c r="F14" s="1348">
        <v>0</v>
      </c>
      <c r="G14" s="1348">
        <v>1</v>
      </c>
      <c r="H14" s="1348">
        <v>3</v>
      </c>
      <c r="I14" s="1348">
        <v>0</v>
      </c>
      <c r="J14" s="1354">
        <v>0</v>
      </c>
    </row>
    <row r="15" spans="1:10" x14ac:dyDescent="0.2">
      <c r="A15" s="1337">
        <v>5</v>
      </c>
      <c r="B15" s="666" t="s">
        <v>16</v>
      </c>
      <c r="C15" s="1353">
        <v>2</v>
      </c>
      <c r="D15" s="1348">
        <v>0</v>
      </c>
      <c r="E15" s="1348">
        <v>0</v>
      </c>
      <c r="F15" s="1348">
        <v>0</v>
      </c>
      <c r="G15" s="1348">
        <v>0</v>
      </c>
      <c r="H15" s="1348">
        <v>0</v>
      </c>
      <c r="I15" s="1348">
        <v>2</v>
      </c>
      <c r="J15" s="1354">
        <v>0</v>
      </c>
    </row>
    <row r="16" spans="1:10" x14ac:dyDescent="0.2">
      <c r="A16" s="1337">
        <v>6</v>
      </c>
      <c r="B16" s="666" t="s">
        <v>17</v>
      </c>
      <c r="C16" s="1353">
        <v>1</v>
      </c>
      <c r="D16" s="1348">
        <v>0</v>
      </c>
      <c r="E16" s="1348">
        <v>0</v>
      </c>
      <c r="F16" s="1348">
        <v>0</v>
      </c>
      <c r="G16" s="1348">
        <v>0</v>
      </c>
      <c r="H16" s="1348">
        <v>0</v>
      </c>
      <c r="I16" s="1348">
        <v>1</v>
      </c>
      <c r="J16" s="1354">
        <v>0</v>
      </c>
    </row>
    <row r="17" spans="1:13" x14ac:dyDescent="0.2">
      <c r="A17" s="1337">
        <v>7</v>
      </c>
      <c r="B17" s="666" t="s">
        <v>18</v>
      </c>
      <c r="C17" s="1353">
        <v>14</v>
      </c>
      <c r="D17" s="1348">
        <v>5</v>
      </c>
      <c r="E17" s="1348">
        <v>6</v>
      </c>
      <c r="F17" s="1348">
        <v>0</v>
      </c>
      <c r="G17" s="1348">
        <v>5</v>
      </c>
      <c r="H17" s="1348">
        <v>6</v>
      </c>
      <c r="I17" s="1348">
        <v>3</v>
      </c>
      <c r="J17" s="1354">
        <v>1</v>
      </c>
    </row>
    <row r="18" spans="1:13" x14ac:dyDescent="0.2">
      <c r="A18" s="1337">
        <v>8</v>
      </c>
      <c r="B18" s="666" t="s">
        <v>19</v>
      </c>
      <c r="C18" s="1353">
        <v>3</v>
      </c>
      <c r="D18" s="1348">
        <v>0</v>
      </c>
      <c r="E18" s="1348">
        <v>2</v>
      </c>
      <c r="F18" s="1348">
        <v>0</v>
      </c>
      <c r="G18" s="1348">
        <v>0</v>
      </c>
      <c r="H18" s="1348">
        <v>2</v>
      </c>
      <c r="I18" s="1348">
        <v>0</v>
      </c>
      <c r="J18" s="1354">
        <v>1</v>
      </c>
    </row>
    <row r="19" spans="1:13" x14ac:dyDescent="0.2">
      <c r="A19" s="1337">
        <v>9</v>
      </c>
      <c r="B19" s="666" t="s">
        <v>20</v>
      </c>
      <c r="C19" s="1353">
        <v>2</v>
      </c>
      <c r="D19" s="1348">
        <v>0</v>
      </c>
      <c r="E19" s="1348">
        <v>1</v>
      </c>
      <c r="F19" s="1348">
        <v>0</v>
      </c>
      <c r="G19" s="1348">
        <v>0</v>
      </c>
      <c r="H19" s="1348">
        <v>2</v>
      </c>
      <c r="I19" s="1348">
        <v>0</v>
      </c>
      <c r="J19" s="1354">
        <v>1</v>
      </c>
    </row>
    <row r="20" spans="1:13" x14ac:dyDescent="0.2">
      <c r="A20" s="1337">
        <v>10</v>
      </c>
      <c r="B20" s="666" t="s">
        <v>21</v>
      </c>
      <c r="C20" s="1353">
        <v>5</v>
      </c>
      <c r="D20" s="1348">
        <v>0</v>
      </c>
      <c r="E20" s="1348">
        <v>4</v>
      </c>
      <c r="F20" s="1348">
        <v>0</v>
      </c>
      <c r="G20" s="1348">
        <v>0</v>
      </c>
      <c r="H20" s="1348">
        <v>3</v>
      </c>
      <c r="I20" s="1348">
        <v>0</v>
      </c>
      <c r="J20" s="1354">
        <v>0</v>
      </c>
    </row>
    <row r="21" spans="1:13" x14ac:dyDescent="0.2">
      <c r="A21" s="1337">
        <v>11</v>
      </c>
      <c r="B21" s="666" t="s">
        <v>22</v>
      </c>
      <c r="C21" s="1353">
        <v>1</v>
      </c>
      <c r="D21" s="1348">
        <v>0</v>
      </c>
      <c r="E21" s="1348">
        <v>1</v>
      </c>
      <c r="F21" s="1348">
        <v>0</v>
      </c>
      <c r="G21" s="1348">
        <v>0</v>
      </c>
      <c r="H21" s="1348">
        <v>0</v>
      </c>
      <c r="I21" s="1348">
        <v>0</v>
      </c>
      <c r="J21" s="1354">
        <v>0</v>
      </c>
    </row>
    <row r="22" spans="1:13" x14ac:dyDescent="0.2">
      <c r="A22" s="1337">
        <v>12</v>
      </c>
      <c r="B22" s="666" t="s">
        <v>23</v>
      </c>
      <c r="C22" s="1353">
        <v>17</v>
      </c>
      <c r="D22" s="1348">
        <v>7</v>
      </c>
      <c r="E22" s="1348">
        <v>8</v>
      </c>
      <c r="F22" s="1348">
        <v>0</v>
      </c>
      <c r="G22" s="1348">
        <v>7</v>
      </c>
      <c r="H22" s="1348">
        <v>3</v>
      </c>
      <c r="I22" s="1348">
        <v>0</v>
      </c>
      <c r="J22" s="1354">
        <v>3</v>
      </c>
    </row>
    <row r="23" spans="1:13" x14ac:dyDescent="0.2">
      <c r="A23" s="1337">
        <v>13</v>
      </c>
      <c r="B23" s="666" t="s">
        <v>24</v>
      </c>
      <c r="C23" s="1353">
        <v>2</v>
      </c>
      <c r="D23" s="1348">
        <v>0</v>
      </c>
      <c r="E23" s="1348">
        <v>2</v>
      </c>
      <c r="F23" s="1348">
        <v>0</v>
      </c>
      <c r="G23" s="1348">
        <v>0</v>
      </c>
      <c r="H23" s="1348">
        <v>0</v>
      </c>
      <c r="I23" s="1348">
        <v>0</v>
      </c>
      <c r="J23" s="1354">
        <v>2</v>
      </c>
    </row>
    <row r="24" spans="1:13" x14ac:dyDescent="0.2">
      <c r="A24" s="1337">
        <v>14</v>
      </c>
      <c r="B24" s="666" t="s">
        <v>25</v>
      </c>
      <c r="C24" s="1353">
        <v>4</v>
      </c>
      <c r="D24" s="1348">
        <v>4</v>
      </c>
      <c r="E24" s="1348">
        <v>1</v>
      </c>
      <c r="F24" s="1348">
        <v>0</v>
      </c>
      <c r="G24" s="1348">
        <v>4</v>
      </c>
      <c r="H24" s="1348">
        <v>3</v>
      </c>
      <c r="I24" s="1348">
        <v>0</v>
      </c>
      <c r="J24" s="1354">
        <v>0</v>
      </c>
    </row>
    <row r="25" spans="1:13" ht="13.5" thickBot="1" x14ac:dyDescent="0.25">
      <c r="A25" s="1340">
        <v>15</v>
      </c>
      <c r="B25" s="1349" t="s">
        <v>26</v>
      </c>
      <c r="C25" s="1355">
        <v>6</v>
      </c>
      <c r="D25" s="1356">
        <v>1</v>
      </c>
      <c r="E25" s="1356">
        <v>5</v>
      </c>
      <c r="F25" s="1356">
        <v>0</v>
      </c>
      <c r="G25" s="1356">
        <v>1</v>
      </c>
      <c r="H25" s="1356">
        <v>2</v>
      </c>
      <c r="I25" s="1356">
        <v>0</v>
      </c>
      <c r="J25" s="1357">
        <v>1</v>
      </c>
    </row>
    <row r="26" spans="1:13" ht="13.5" thickBot="1" x14ac:dyDescent="0.25">
      <c r="A26" s="1341"/>
      <c r="B26" s="1342" t="s">
        <v>510</v>
      </c>
      <c r="C26" s="1346">
        <f>SUM(C11:C25)</f>
        <v>84</v>
      </c>
      <c r="D26" s="1346">
        <f t="shared" ref="D26:J26" si="0">SUM(D11:D25)</f>
        <v>26</v>
      </c>
      <c r="E26" s="1347">
        <f t="shared" si="0"/>
        <v>42</v>
      </c>
      <c r="F26" s="1347">
        <f t="shared" si="0"/>
        <v>0</v>
      </c>
      <c r="G26" s="1347">
        <f t="shared" si="0"/>
        <v>26</v>
      </c>
      <c r="H26" s="1347">
        <f t="shared" si="0"/>
        <v>31</v>
      </c>
      <c r="I26" s="1347">
        <f t="shared" si="0"/>
        <v>6</v>
      </c>
      <c r="J26" s="1347">
        <f t="shared" si="0"/>
        <v>12</v>
      </c>
      <c r="L26" s="824">
        <f>C26-H26-I26-J26</f>
        <v>35</v>
      </c>
      <c r="M26" s="1361">
        <f>G26/L26</f>
        <v>0.74285714285714288</v>
      </c>
    </row>
    <row r="27" spans="1:13" x14ac:dyDescent="0.2">
      <c r="A27" t="s">
        <v>525</v>
      </c>
    </row>
    <row r="30" spans="1:13" x14ac:dyDescent="0.2">
      <c r="A30" t="s">
        <v>526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3">
    <tabColor rgb="FFFF0000"/>
  </sheetPr>
  <dimension ref="A1:J27"/>
  <sheetViews>
    <sheetView showGridLines="0" topLeftCell="A6" zoomScaleNormal="100" workbookViewId="0">
      <selection activeCell="H39" sqref="H39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6" width="16.28515625" style="2" customWidth="1"/>
    <col min="7" max="7" width="26.42578125" style="2" customWidth="1"/>
    <col min="8" max="8" width="19.85546875" style="2" customWidth="1"/>
    <col min="9" max="9" width="6.42578125" style="2" customWidth="1"/>
    <col min="10" max="10" width="7.140625" style="2" customWidth="1"/>
    <col min="11" max="11" width="11.42578125" style="2" customWidth="1"/>
    <col min="12" max="16384" width="11.42578125" style="2"/>
  </cols>
  <sheetData>
    <row r="1" spans="1:10" x14ac:dyDescent="0.2">
      <c r="A1" s="89" t="s">
        <v>100</v>
      </c>
      <c r="B1" s="89"/>
    </row>
    <row r="2" spans="1:10" x14ac:dyDescent="0.2">
      <c r="A2" s="1" t="s">
        <v>0</v>
      </c>
    </row>
    <row r="3" spans="1:10" x14ac:dyDescent="0.2">
      <c r="A3" s="1"/>
    </row>
    <row r="4" spans="1:10" x14ac:dyDescent="0.2">
      <c r="A4" s="1"/>
    </row>
    <row r="5" spans="1:10" x14ac:dyDescent="0.2">
      <c r="A5" s="1" t="str">
        <f>A8</f>
        <v>Tabell 3-7 A -  Brukerundersøkelse og kvalitetsmåling i hjemmetjenesten</v>
      </c>
    </row>
    <row r="6" spans="1:10" x14ac:dyDescent="0.2">
      <c r="A6" s="1"/>
    </row>
    <row r="8" spans="1:10" s="7" customFormat="1" ht="30" customHeight="1" thickBot="1" x14ac:dyDescent="0.25">
      <c r="A8" s="6" t="s">
        <v>321</v>
      </c>
    </row>
    <row r="9" spans="1:10" s="10" customFormat="1" ht="26.25" customHeight="1" thickBot="1" x14ac:dyDescent="0.25">
      <c r="A9" s="8"/>
      <c r="B9" s="9"/>
      <c r="C9" s="1583" t="s">
        <v>322</v>
      </c>
      <c r="D9" s="1609"/>
      <c r="E9" s="1611" t="s">
        <v>323</v>
      </c>
      <c r="F9" s="1612"/>
      <c r="G9" s="1610" t="s">
        <v>324</v>
      </c>
      <c r="H9" s="1583"/>
      <c r="I9" s="35"/>
    </row>
    <row r="10" spans="1:10" s="10" customFormat="1" ht="53.25" customHeight="1" thickBot="1" x14ac:dyDescent="0.25">
      <c r="A10" s="12" t="s">
        <v>51</v>
      </c>
      <c r="B10" s="13" t="s">
        <v>5</v>
      </c>
      <c r="C10" s="32" t="s">
        <v>325</v>
      </c>
      <c r="D10" s="42" t="s">
        <v>326</v>
      </c>
      <c r="E10" s="117" t="s">
        <v>325</v>
      </c>
      <c r="F10" s="727" t="s">
        <v>326</v>
      </c>
      <c r="G10" s="30" t="s">
        <v>327</v>
      </c>
      <c r="H10" s="31" t="s">
        <v>328</v>
      </c>
    </row>
    <row r="11" spans="1:10" ht="12.95" customHeight="1" x14ac:dyDescent="0.2">
      <c r="A11" s="16">
        <v>1</v>
      </c>
      <c r="B11" s="17" t="s">
        <v>11</v>
      </c>
      <c r="C11" s="477"/>
      <c r="D11" s="481"/>
      <c r="E11" s="477"/>
      <c r="F11" s="605"/>
      <c r="G11" s="602"/>
      <c r="H11" s="509"/>
      <c r="I11" s="21"/>
      <c r="J11" s="21"/>
    </row>
    <row r="12" spans="1:10" ht="12.95" customHeight="1" x14ac:dyDescent="0.2">
      <c r="A12" s="22">
        <v>2</v>
      </c>
      <c r="B12" s="23" t="s">
        <v>12</v>
      </c>
      <c r="C12" s="478"/>
      <c r="D12" s="482"/>
      <c r="E12" s="478"/>
      <c r="F12" s="606"/>
      <c r="G12" s="603"/>
      <c r="H12" s="510"/>
      <c r="I12" s="21"/>
      <c r="J12" s="21"/>
    </row>
    <row r="13" spans="1:10" ht="12.95" customHeight="1" x14ac:dyDescent="0.2">
      <c r="A13" s="22">
        <v>3</v>
      </c>
      <c r="B13" s="23" t="s">
        <v>14</v>
      </c>
      <c r="C13" s="478"/>
      <c r="D13" s="482"/>
      <c r="E13" s="478"/>
      <c r="F13" s="606"/>
      <c r="G13" s="603"/>
      <c r="H13" s="510"/>
      <c r="I13" s="21"/>
      <c r="J13" s="21"/>
    </row>
    <row r="14" spans="1:10" ht="12.95" customHeight="1" x14ac:dyDescent="0.2">
      <c r="A14" s="22">
        <v>4</v>
      </c>
      <c r="B14" s="23" t="s">
        <v>15</v>
      </c>
      <c r="C14" s="478"/>
      <c r="D14" s="482"/>
      <c r="E14" s="478"/>
      <c r="F14" s="606"/>
      <c r="G14" s="603"/>
      <c r="H14" s="510"/>
      <c r="I14" s="21"/>
      <c r="J14" s="21"/>
    </row>
    <row r="15" spans="1:10" ht="12.95" customHeight="1" x14ac:dyDescent="0.2">
      <c r="A15" s="22">
        <v>5</v>
      </c>
      <c r="B15" s="23" t="s">
        <v>16</v>
      </c>
      <c r="C15" s="478"/>
      <c r="D15" s="482"/>
      <c r="E15" s="478"/>
      <c r="F15" s="606"/>
      <c r="G15" s="603"/>
      <c r="H15" s="510"/>
      <c r="I15" s="21"/>
      <c r="J15" s="21"/>
    </row>
    <row r="16" spans="1:10" ht="12.95" customHeight="1" x14ac:dyDescent="0.2">
      <c r="A16" s="22">
        <v>6</v>
      </c>
      <c r="B16" s="23" t="s">
        <v>17</v>
      </c>
      <c r="C16" s="478"/>
      <c r="D16" s="482"/>
      <c r="E16" s="478"/>
      <c r="F16" s="606"/>
      <c r="G16" s="603"/>
      <c r="H16" s="510"/>
      <c r="I16" s="21"/>
      <c r="J16" s="21"/>
    </row>
    <row r="17" spans="1:10" ht="12.95" customHeight="1" x14ac:dyDescent="0.2">
      <c r="A17" s="24">
        <v>7</v>
      </c>
      <c r="B17" s="25" t="s">
        <v>18</v>
      </c>
      <c r="C17" s="478"/>
      <c r="D17" s="482"/>
      <c r="E17" s="478"/>
      <c r="F17" s="606"/>
      <c r="G17" s="603"/>
      <c r="H17" s="510"/>
      <c r="I17" s="21"/>
      <c r="J17" s="21"/>
    </row>
    <row r="18" spans="1:10" ht="12.95" customHeight="1" x14ac:dyDescent="0.2">
      <c r="A18" s="22">
        <v>8</v>
      </c>
      <c r="B18" s="23" t="s">
        <v>19</v>
      </c>
      <c r="C18" s="478"/>
      <c r="D18" s="482"/>
      <c r="E18" s="478"/>
      <c r="F18" s="606"/>
      <c r="G18" s="603"/>
      <c r="H18" s="510"/>
      <c r="I18" s="21"/>
      <c r="J18" s="21"/>
    </row>
    <row r="19" spans="1:10" ht="12.95" customHeight="1" x14ac:dyDescent="0.2">
      <c r="A19" s="22">
        <v>9</v>
      </c>
      <c r="B19" s="23" t="s">
        <v>20</v>
      </c>
      <c r="C19" s="478"/>
      <c r="D19" s="482"/>
      <c r="E19" s="478"/>
      <c r="F19" s="606"/>
      <c r="G19" s="603"/>
      <c r="H19" s="510"/>
      <c r="I19" s="21"/>
      <c r="J19" s="21"/>
    </row>
    <row r="20" spans="1:10" ht="12.95" customHeight="1" x14ac:dyDescent="0.2">
      <c r="A20" s="22">
        <v>10</v>
      </c>
      <c r="B20" s="23" t="s">
        <v>21</v>
      </c>
      <c r="C20" s="478"/>
      <c r="D20" s="482"/>
      <c r="E20" s="478"/>
      <c r="F20" s="606"/>
      <c r="G20" s="603"/>
      <c r="H20" s="510"/>
      <c r="I20" s="21"/>
      <c r="J20" s="21"/>
    </row>
    <row r="21" spans="1:10" ht="12.75" x14ac:dyDescent="0.2">
      <c r="A21" s="24">
        <v>11</v>
      </c>
      <c r="B21" s="25" t="s">
        <v>22</v>
      </c>
      <c r="C21" s="478"/>
      <c r="D21" s="482"/>
      <c r="E21" s="478"/>
      <c r="F21" s="606"/>
      <c r="G21" s="603"/>
      <c r="H21" s="510"/>
      <c r="I21" s="21"/>
      <c r="J21" s="21"/>
    </row>
    <row r="22" spans="1:10" ht="12.95" customHeight="1" x14ac:dyDescent="0.2">
      <c r="A22" s="22">
        <v>12</v>
      </c>
      <c r="B22" s="23" t="s">
        <v>23</v>
      </c>
      <c r="C22" s="478"/>
      <c r="D22" s="482"/>
      <c r="E22" s="478"/>
      <c r="F22" s="606"/>
      <c r="G22" s="603"/>
      <c r="H22" s="510"/>
      <c r="I22" s="21"/>
      <c r="J22" s="21"/>
    </row>
    <row r="23" spans="1:10" ht="12.95" customHeight="1" x14ac:dyDescent="0.2">
      <c r="A23" s="22">
        <v>13</v>
      </c>
      <c r="B23" s="23" t="s">
        <v>24</v>
      </c>
      <c r="C23" s="479"/>
      <c r="D23" s="482"/>
      <c r="E23" s="479"/>
      <c r="F23" s="606"/>
      <c r="G23" s="603"/>
      <c r="H23" s="510"/>
      <c r="I23" s="21"/>
      <c r="J23" s="21"/>
    </row>
    <row r="24" spans="1:10" ht="12.95" customHeight="1" x14ac:dyDescent="0.2">
      <c r="A24" s="22">
        <v>14</v>
      </c>
      <c r="B24" s="23" t="s">
        <v>25</v>
      </c>
      <c r="C24" s="479"/>
      <c r="D24" s="482"/>
      <c r="E24" s="479"/>
      <c r="F24" s="606"/>
      <c r="G24" s="603"/>
      <c r="H24" s="510"/>
      <c r="I24" s="21"/>
      <c r="J24" s="21"/>
    </row>
    <row r="25" spans="1:10" ht="12.95" customHeight="1" thickBot="1" x14ac:dyDescent="0.25">
      <c r="A25" s="398">
        <v>15</v>
      </c>
      <c r="B25" s="399" t="s">
        <v>26</v>
      </c>
      <c r="C25" s="480"/>
      <c r="D25" s="483"/>
      <c r="E25" s="480"/>
      <c r="F25" s="607"/>
      <c r="G25" s="604"/>
      <c r="H25" s="511"/>
      <c r="I25" s="21"/>
      <c r="J25" s="21"/>
    </row>
    <row r="26" spans="1:10" s="29" customFormat="1" ht="22.5" customHeight="1" x14ac:dyDescent="0.2">
      <c r="A26" s="1" t="s">
        <v>329</v>
      </c>
      <c r="B26" s="2"/>
      <c r="C26" s="2"/>
      <c r="D26" s="2"/>
      <c r="E26" s="2"/>
      <c r="F26" s="2"/>
      <c r="G26" s="2"/>
      <c r="H26" s="2"/>
      <c r="I26" s="38"/>
      <c r="J26" s="38"/>
    </row>
    <row r="27" spans="1:10" x14ac:dyDescent="0.2">
      <c r="A27" s="1"/>
    </row>
  </sheetData>
  <mergeCells count="3">
    <mergeCell ref="C9:D9"/>
    <mergeCell ref="G9:H9"/>
    <mergeCell ref="E9:F9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8"/>
  <dimension ref="A1:AG51"/>
  <sheetViews>
    <sheetView showGridLines="0" zoomScaleNormal="100" workbookViewId="0">
      <selection activeCell="Z31" sqref="Z31"/>
    </sheetView>
  </sheetViews>
  <sheetFormatPr baseColWidth="10" defaultColWidth="11.42578125" defaultRowHeight="12.75" x14ac:dyDescent="0.2"/>
  <cols>
    <col min="1" max="1" width="5.5703125" customWidth="1"/>
    <col min="2" max="2" width="23.28515625" customWidth="1"/>
    <col min="3" max="4" width="8.7109375" customWidth="1"/>
    <col min="5" max="5" width="9.5703125" customWidth="1"/>
    <col min="6" max="6" width="11.140625" customWidth="1"/>
    <col min="7" max="7" width="11" customWidth="1"/>
    <col min="8" max="8" width="11.85546875" customWidth="1"/>
    <col min="9" max="9" width="9.28515625" customWidth="1"/>
    <col min="10" max="10" width="11.7109375" customWidth="1"/>
    <col min="11" max="11" width="10.7109375" customWidth="1"/>
    <col min="12" max="12" width="11.140625" customWidth="1"/>
    <col min="13" max="13" width="10" customWidth="1"/>
    <col min="14" max="14" width="9.42578125" customWidth="1"/>
    <col min="15" max="15" width="8.7109375" customWidth="1"/>
    <col min="16" max="16" width="11.5703125" customWidth="1"/>
    <col min="17" max="17" width="10.85546875" customWidth="1"/>
    <col min="18" max="18" width="11.42578125" customWidth="1"/>
    <col min="26" max="26" width="20.5703125" customWidth="1"/>
  </cols>
  <sheetData>
    <row r="1" spans="1:33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33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33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33" x14ac:dyDescent="0.2">
      <c r="A4" s="1" t="str">
        <f>A7</f>
        <v>Tabell 3-8-A - Antall personer som har hatt dagsenter/dagsopphold/dagtilbud og totalt antall vedtakstimer, fordelt på type tjeneste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33" x14ac:dyDescent="0.2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33" x14ac:dyDescent="0.2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33" ht="20.25" customHeight="1" thickBot="1" x14ac:dyDescent="0.25">
      <c r="A7" s="134" t="s">
        <v>330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2"/>
      <c r="N7" s="2"/>
      <c r="O7" s="2"/>
      <c r="P7" s="2"/>
      <c r="Q7" s="2"/>
    </row>
    <row r="8" spans="1:33" s="70" customFormat="1" ht="13.5" customHeight="1" thickBot="1" x14ac:dyDescent="0.25">
      <c r="A8" s="81"/>
      <c r="B8" s="54"/>
      <c r="C8" s="1568" t="s">
        <v>331</v>
      </c>
      <c r="D8" s="1568"/>
      <c r="E8" s="1568"/>
      <c r="F8" s="1568"/>
      <c r="G8" s="1568"/>
      <c r="H8" s="1568" t="s">
        <v>279</v>
      </c>
      <c r="I8" s="1568"/>
      <c r="J8" s="1568"/>
      <c r="K8" s="1568"/>
      <c r="L8" s="1568"/>
      <c r="M8" s="1613" t="s">
        <v>332</v>
      </c>
      <c r="N8" s="1613"/>
      <c r="O8" s="1613"/>
      <c r="P8" s="1613"/>
      <c r="Q8" s="1614"/>
    </row>
    <row r="9" spans="1:33" ht="159" customHeight="1" thickBot="1" x14ac:dyDescent="0.25">
      <c r="A9" s="888" t="s">
        <v>4</v>
      </c>
      <c r="B9" s="219" t="s">
        <v>5</v>
      </c>
      <c r="C9" s="889" t="s">
        <v>333</v>
      </c>
      <c r="D9" s="890" t="s">
        <v>334</v>
      </c>
      <c r="E9" s="891" t="s">
        <v>335</v>
      </c>
      <c r="F9" s="892" t="s">
        <v>336</v>
      </c>
      <c r="G9" s="892" t="s">
        <v>337</v>
      </c>
      <c r="H9" s="889" t="s">
        <v>333</v>
      </c>
      <c r="I9" s="890" t="s">
        <v>338</v>
      </c>
      <c r="J9" s="891" t="s">
        <v>339</v>
      </c>
      <c r="K9" s="892" t="s">
        <v>340</v>
      </c>
      <c r="L9" s="892" t="s">
        <v>341</v>
      </c>
      <c r="M9" s="889" t="s">
        <v>333</v>
      </c>
      <c r="N9" s="890" t="s">
        <v>342</v>
      </c>
      <c r="O9" s="891" t="s">
        <v>343</v>
      </c>
      <c r="P9" s="892" t="s">
        <v>344</v>
      </c>
      <c r="Q9" s="892" t="s">
        <v>345</v>
      </c>
      <c r="W9" s="130"/>
    </row>
    <row r="10" spans="1:33" ht="15" x14ac:dyDescent="0.2">
      <c r="A10" s="170">
        <v>1</v>
      </c>
      <c r="B10" s="171" t="s">
        <v>11</v>
      </c>
      <c r="C10" s="229">
        <f>SUM(D10:G10)</f>
        <v>217</v>
      </c>
      <c r="D10" s="229">
        <v>150</v>
      </c>
      <c r="E10" s="230">
        <v>37</v>
      </c>
      <c r="F10" s="230">
        <v>4</v>
      </c>
      <c r="G10" s="231">
        <v>26</v>
      </c>
      <c r="H10" s="229">
        <f>SUM(I10:L10)</f>
        <v>47028.06941199991</v>
      </c>
      <c r="I10" s="229">
        <v>1262</v>
      </c>
      <c r="J10" s="230">
        <v>5381.7140250000048</v>
      </c>
      <c r="K10" s="230">
        <v>2974.8564220000035</v>
      </c>
      <c r="L10" s="1420">
        <v>37409.498964999904</v>
      </c>
      <c r="M10" s="1424">
        <f>H10/C10</f>
        <v>216.71921388018393</v>
      </c>
      <c r="N10" s="1425">
        <f t="shared" ref="N10:N24" si="0">IFERROR(I10/D10,0)</f>
        <v>8.413333333333334</v>
      </c>
      <c r="O10" s="1425">
        <f t="shared" ref="O10:O24" si="1">IFERROR(J10/E10,0)</f>
        <v>145.45173040540553</v>
      </c>
      <c r="P10" s="1425">
        <f t="shared" ref="P10:Q24" si="2">IFERROR(K10/F10,0)</f>
        <v>743.71410550000087</v>
      </c>
      <c r="Q10" s="1426">
        <f>L10/G10</f>
        <v>1438.826883269227</v>
      </c>
      <c r="R10" s="1419"/>
      <c r="S10" s="1419"/>
      <c r="T10" s="1419"/>
      <c r="U10" s="1419"/>
      <c r="V10" s="1419"/>
    </row>
    <row r="11" spans="1:33" ht="15" x14ac:dyDescent="0.2">
      <c r="A11" s="168">
        <v>2</v>
      </c>
      <c r="B11" s="169" t="s">
        <v>12</v>
      </c>
      <c r="C11" s="232">
        <f t="shared" ref="C11:C34" si="3">SUM(D11:G11)</f>
        <v>96</v>
      </c>
      <c r="D11" s="232"/>
      <c r="E11" s="233">
        <v>73</v>
      </c>
      <c r="F11" s="233">
        <v>10</v>
      </c>
      <c r="G11" s="234">
        <v>13</v>
      </c>
      <c r="H11" s="232">
        <f t="shared" ref="H11:H34" si="4">SUM(I11:L11)</f>
        <v>52072.514648999851</v>
      </c>
      <c r="I11" s="232"/>
      <c r="J11" s="233">
        <v>22321.624939000012</v>
      </c>
      <c r="K11" s="233">
        <v>5531.4269509999831</v>
      </c>
      <c r="L11" s="1421">
        <v>24219.462758999856</v>
      </c>
      <c r="M11" s="1427">
        <f t="shared" ref="M11:M24" si="5">H11/C11</f>
        <v>542.42202759374845</v>
      </c>
      <c r="N11" s="1423">
        <f t="shared" si="0"/>
        <v>0</v>
      </c>
      <c r="O11" s="1423">
        <f t="shared" si="1"/>
        <v>305.7756840958906</v>
      </c>
      <c r="P11" s="1423">
        <f t="shared" si="2"/>
        <v>553.14269509999826</v>
      </c>
      <c r="Q11" s="1428">
        <f t="shared" ref="Q11:Q24" si="6">L11/G11</f>
        <v>1863.0355968461429</v>
      </c>
      <c r="R11" s="1419"/>
      <c r="S11" s="1419"/>
      <c r="T11" s="1419"/>
      <c r="U11" s="1419"/>
      <c r="V11" s="1419"/>
      <c r="W11" s="303"/>
      <c r="X11" s="302"/>
      <c r="Y11" s="303"/>
      <c r="Z11" s="302"/>
      <c r="AA11" s="302"/>
      <c r="AB11" s="303"/>
      <c r="AC11" s="303"/>
      <c r="AD11" s="303"/>
      <c r="AE11" s="303"/>
      <c r="AF11" s="303"/>
      <c r="AG11" s="303"/>
    </row>
    <row r="12" spans="1:33" ht="15" x14ac:dyDescent="0.2">
      <c r="A12" s="168">
        <v>3</v>
      </c>
      <c r="B12" s="169" t="s">
        <v>14</v>
      </c>
      <c r="C12" s="232">
        <f t="shared" si="3"/>
        <v>67</v>
      </c>
      <c r="D12" s="232"/>
      <c r="E12" s="233">
        <v>35</v>
      </c>
      <c r="F12" s="233">
        <v>2</v>
      </c>
      <c r="G12" s="234">
        <v>30</v>
      </c>
      <c r="H12" s="232">
        <f t="shared" si="4"/>
        <v>55625.35334200014</v>
      </c>
      <c r="I12" s="232"/>
      <c r="J12" s="233">
        <v>4619.7118390000314</v>
      </c>
      <c r="K12" s="233">
        <v>1355.7140250000032</v>
      </c>
      <c r="L12" s="1421">
        <v>49649.927478000107</v>
      </c>
      <c r="M12" s="1427">
        <f t="shared" si="5"/>
        <v>830.22915435821108</v>
      </c>
      <c r="N12" s="1423">
        <f t="shared" si="0"/>
        <v>0</v>
      </c>
      <c r="O12" s="1423">
        <f t="shared" si="1"/>
        <v>131.99176682857234</v>
      </c>
      <c r="P12" s="1423">
        <f t="shared" si="2"/>
        <v>677.85701250000159</v>
      </c>
      <c r="Q12" s="1428">
        <f t="shared" si="6"/>
        <v>1654.9975826000036</v>
      </c>
      <c r="R12" s="1419"/>
      <c r="S12" s="1419"/>
      <c r="T12" s="1419"/>
      <c r="U12" s="1419"/>
      <c r="V12" s="1419"/>
      <c r="W12" s="303"/>
      <c r="X12" s="302" t="s">
        <v>13</v>
      </c>
      <c r="Y12" s="303"/>
      <c r="Z12" s="302"/>
      <c r="AA12" s="302"/>
      <c r="AB12" s="303"/>
      <c r="AC12" s="303"/>
      <c r="AD12" s="303"/>
      <c r="AE12" s="303"/>
      <c r="AF12" s="303"/>
      <c r="AG12" s="303"/>
    </row>
    <row r="13" spans="1:33" ht="15" x14ac:dyDescent="0.2">
      <c r="A13" s="168">
        <v>4</v>
      </c>
      <c r="B13" s="169" t="s">
        <v>15</v>
      </c>
      <c r="C13" s="232">
        <f t="shared" si="3"/>
        <v>69</v>
      </c>
      <c r="D13" s="232"/>
      <c r="E13" s="233">
        <v>64</v>
      </c>
      <c r="F13" s="233">
        <v>5</v>
      </c>
      <c r="G13" s="882">
        <v>0</v>
      </c>
      <c r="H13" s="232">
        <f t="shared" si="4"/>
        <v>31672.495767000233</v>
      </c>
      <c r="I13" s="232"/>
      <c r="J13" s="233">
        <v>27864.639632000235</v>
      </c>
      <c r="K13" s="233">
        <v>3807.8561349999995</v>
      </c>
      <c r="L13" s="882">
        <v>0</v>
      </c>
      <c r="M13" s="1427">
        <f t="shared" si="5"/>
        <v>459.02167778261207</v>
      </c>
      <c r="N13" s="1423">
        <f t="shared" si="0"/>
        <v>0</v>
      </c>
      <c r="O13" s="1423">
        <f t="shared" si="1"/>
        <v>435.38499425000367</v>
      </c>
      <c r="P13" s="1423">
        <f t="shared" si="2"/>
        <v>761.57122699999991</v>
      </c>
      <c r="Q13" s="1428">
        <f t="shared" si="2"/>
        <v>0</v>
      </c>
      <c r="R13" s="1419"/>
      <c r="S13" s="1419"/>
      <c r="T13" s="1419"/>
      <c r="U13" s="1419"/>
      <c r="V13" s="1419"/>
      <c r="W13" s="303"/>
      <c r="X13" s="302"/>
      <c r="Y13" s="303"/>
      <c r="Z13" s="643"/>
      <c r="AA13" s="302"/>
      <c r="AB13" s="303"/>
      <c r="AC13" s="303"/>
      <c r="AD13" s="303"/>
      <c r="AE13" s="303"/>
      <c r="AF13" s="303"/>
      <c r="AG13" s="303"/>
    </row>
    <row r="14" spans="1:33" ht="15" x14ac:dyDescent="0.2">
      <c r="A14" s="168">
        <v>5</v>
      </c>
      <c r="B14" s="169" t="s">
        <v>346</v>
      </c>
      <c r="C14" s="232">
        <f t="shared" si="3"/>
        <v>287</v>
      </c>
      <c r="D14" s="232">
        <v>193</v>
      </c>
      <c r="E14" s="233">
        <v>74</v>
      </c>
      <c r="F14" s="233">
        <v>2</v>
      </c>
      <c r="G14" s="234">
        <v>18</v>
      </c>
      <c r="H14" s="232">
        <f t="shared" si="4"/>
        <v>59725.951291999714</v>
      </c>
      <c r="I14" s="232">
        <v>8102</v>
      </c>
      <c r="J14" s="233">
        <v>22109.284139000054</v>
      </c>
      <c r="K14" s="233">
        <v>2001.4282920000142</v>
      </c>
      <c r="L14" s="1421">
        <v>27513.238860999645</v>
      </c>
      <c r="M14" s="1427">
        <f t="shared" si="5"/>
        <v>208.10435990243803</v>
      </c>
      <c r="N14" s="1423">
        <f t="shared" si="0"/>
        <v>41.979274611398964</v>
      </c>
      <c r="O14" s="1423">
        <f t="shared" si="1"/>
        <v>298.77410998648719</v>
      </c>
      <c r="P14" s="1423">
        <f t="shared" si="2"/>
        <v>1000.7141460000071</v>
      </c>
      <c r="Q14" s="1428">
        <f t="shared" si="6"/>
        <v>1528.5132700555359</v>
      </c>
      <c r="R14" s="1419"/>
      <c r="S14" s="1419"/>
      <c r="T14" s="1419"/>
      <c r="U14" s="1419"/>
      <c r="V14" s="1419"/>
      <c r="W14" s="303"/>
      <c r="X14" s="302"/>
      <c r="Y14" s="303"/>
      <c r="Z14" s="302"/>
      <c r="AA14" s="302"/>
      <c r="AB14" s="303"/>
      <c r="AC14" s="303"/>
      <c r="AD14" s="303"/>
      <c r="AE14" s="303"/>
      <c r="AF14" s="303"/>
      <c r="AG14" s="303"/>
    </row>
    <row r="15" spans="1:33" ht="15" x14ac:dyDescent="0.2">
      <c r="A15" s="168">
        <v>6</v>
      </c>
      <c r="B15" s="169" t="s">
        <v>17</v>
      </c>
      <c r="C15" s="232">
        <f t="shared" si="3"/>
        <v>171</v>
      </c>
      <c r="D15" s="232">
        <v>2</v>
      </c>
      <c r="E15" s="233">
        <v>130</v>
      </c>
      <c r="F15" s="233">
        <v>2</v>
      </c>
      <c r="G15" s="234">
        <v>37</v>
      </c>
      <c r="H15" s="232">
        <f t="shared" si="4"/>
        <v>88549.117524000088</v>
      </c>
      <c r="I15" s="232">
        <v>57</v>
      </c>
      <c r="J15" s="233">
        <v>34999.549850001</v>
      </c>
      <c r="K15" s="233">
        <v>538.28549000000226</v>
      </c>
      <c r="L15" s="1421">
        <v>52954.282183999087</v>
      </c>
      <c r="M15" s="1427">
        <f t="shared" si="5"/>
        <v>517.8310966315795</v>
      </c>
      <c r="N15" s="1423">
        <f t="shared" si="0"/>
        <v>28.5</v>
      </c>
      <c r="O15" s="1423">
        <f t="shared" si="1"/>
        <v>269.22730653846924</v>
      </c>
      <c r="P15" s="1423">
        <f t="shared" si="2"/>
        <v>269.14274500000113</v>
      </c>
      <c r="Q15" s="1428">
        <f t="shared" si="6"/>
        <v>1431.1968157837591</v>
      </c>
      <c r="R15" s="1419"/>
      <c r="S15" s="1419"/>
      <c r="T15" s="1419"/>
      <c r="U15" s="1419"/>
      <c r="V15" s="1419"/>
      <c r="W15" s="303"/>
      <c r="X15" s="302"/>
      <c r="Y15" s="303"/>
      <c r="Z15" s="302"/>
      <c r="AA15" s="302"/>
      <c r="AB15" s="303"/>
      <c r="AC15" s="303"/>
      <c r="AD15" s="303"/>
      <c r="AE15" s="303"/>
      <c r="AF15" s="303"/>
      <c r="AG15" s="303"/>
    </row>
    <row r="16" spans="1:33" ht="15" x14ac:dyDescent="0.2">
      <c r="A16" s="168">
        <v>7</v>
      </c>
      <c r="B16" s="169" t="s">
        <v>347</v>
      </c>
      <c r="C16" s="232">
        <f t="shared" si="3"/>
        <v>154</v>
      </c>
      <c r="D16" s="232"/>
      <c r="E16" s="233">
        <v>99</v>
      </c>
      <c r="F16" s="233">
        <v>6</v>
      </c>
      <c r="G16" s="234">
        <v>49</v>
      </c>
      <c r="H16" s="232">
        <f t="shared" si="4"/>
        <v>111736.47972499965</v>
      </c>
      <c r="I16" s="232"/>
      <c r="J16" s="233">
        <v>38554.270150000069</v>
      </c>
      <c r="K16" s="233">
        <v>4604</v>
      </c>
      <c r="L16" s="1421">
        <v>68578.209574999579</v>
      </c>
      <c r="M16" s="1427">
        <f t="shared" si="5"/>
        <v>725.56155665584185</v>
      </c>
      <c r="N16" s="1423">
        <f t="shared" si="0"/>
        <v>0</v>
      </c>
      <c r="O16" s="1423">
        <f t="shared" si="1"/>
        <v>389.43707222222292</v>
      </c>
      <c r="P16" s="1423">
        <f t="shared" si="2"/>
        <v>767.33333333333337</v>
      </c>
      <c r="Q16" s="1428">
        <f t="shared" si="6"/>
        <v>1399.555297448971</v>
      </c>
      <c r="R16" s="1419"/>
      <c r="S16" s="1419"/>
      <c r="T16" s="1419"/>
      <c r="U16" s="1419"/>
      <c r="V16" s="1419"/>
    </row>
    <row r="17" spans="1:22" ht="15" x14ac:dyDescent="0.2">
      <c r="A17" s="168">
        <v>8</v>
      </c>
      <c r="B17" s="169" t="s">
        <v>19</v>
      </c>
      <c r="C17" s="232">
        <f t="shared" si="3"/>
        <v>147</v>
      </c>
      <c r="D17" s="232"/>
      <c r="E17" s="233">
        <v>89</v>
      </c>
      <c r="F17" s="233">
        <v>3</v>
      </c>
      <c r="G17" s="234">
        <v>55</v>
      </c>
      <c r="H17" s="232">
        <f t="shared" si="4"/>
        <v>103947.69333400001</v>
      </c>
      <c r="I17" s="232"/>
      <c r="J17" s="233">
        <v>32751.701606000337</v>
      </c>
      <c r="K17" s="233">
        <v>2815.7136599999835</v>
      </c>
      <c r="L17" s="1421">
        <v>68380.278067999679</v>
      </c>
      <c r="M17" s="1427">
        <f t="shared" si="5"/>
        <v>707.12716553741507</v>
      </c>
      <c r="N17" s="1423">
        <f t="shared" si="0"/>
        <v>0</v>
      </c>
      <c r="O17" s="1423">
        <f t="shared" si="1"/>
        <v>367.99664725843076</v>
      </c>
      <c r="P17" s="1423">
        <f t="shared" si="2"/>
        <v>938.57121999999447</v>
      </c>
      <c r="Q17" s="1428">
        <f t="shared" si="6"/>
        <v>1243.2777830545397</v>
      </c>
      <c r="R17" s="1419"/>
      <c r="S17" s="1419"/>
      <c r="T17" s="1419"/>
      <c r="U17" s="1419"/>
      <c r="V17" s="1419"/>
    </row>
    <row r="18" spans="1:22" ht="15" x14ac:dyDescent="0.2">
      <c r="A18" s="168">
        <v>9</v>
      </c>
      <c r="B18" s="169" t="s">
        <v>20</v>
      </c>
      <c r="C18" s="232">
        <f t="shared" si="3"/>
        <v>186</v>
      </c>
      <c r="D18" s="232"/>
      <c r="E18" s="233">
        <v>141</v>
      </c>
      <c r="F18" s="233">
        <v>3</v>
      </c>
      <c r="G18" s="234">
        <v>42</v>
      </c>
      <c r="H18" s="232">
        <f t="shared" si="4"/>
        <v>140038.53947199983</v>
      </c>
      <c r="I18" s="232"/>
      <c r="J18" s="233">
        <v>83764.158666000963</v>
      </c>
      <c r="K18" s="233">
        <v>2918.5710630000031</v>
      </c>
      <c r="L18" s="1421">
        <v>53355.809742998848</v>
      </c>
      <c r="M18" s="1427">
        <f t="shared" si="5"/>
        <v>752.89537350537546</v>
      </c>
      <c r="N18" s="1423">
        <f t="shared" si="0"/>
        <v>0</v>
      </c>
      <c r="O18" s="1423">
        <f t="shared" si="1"/>
        <v>594.07204727660258</v>
      </c>
      <c r="P18" s="1423">
        <f t="shared" si="2"/>
        <v>972.85702100000105</v>
      </c>
      <c r="Q18" s="1428">
        <f t="shared" si="6"/>
        <v>1270.3764224523536</v>
      </c>
      <c r="R18" s="1419"/>
      <c r="S18" s="1419"/>
      <c r="T18" s="1419"/>
      <c r="U18" s="1419"/>
      <c r="V18" s="1419"/>
    </row>
    <row r="19" spans="1:22" ht="15" x14ac:dyDescent="0.2">
      <c r="A19" s="168">
        <v>10</v>
      </c>
      <c r="B19" s="169" t="s">
        <v>21</v>
      </c>
      <c r="C19" s="232">
        <f t="shared" si="3"/>
        <v>178</v>
      </c>
      <c r="D19" s="232">
        <v>16</v>
      </c>
      <c r="E19" s="233">
        <v>104</v>
      </c>
      <c r="F19" s="233">
        <v>2</v>
      </c>
      <c r="G19" s="234">
        <v>56</v>
      </c>
      <c r="H19" s="232">
        <f t="shared" si="4"/>
        <v>112786.48025700096</v>
      </c>
      <c r="I19" s="232">
        <v>3295</v>
      </c>
      <c r="J19" s="233">
        <v>29262.559409000041</v>
      </c>
      <c r="K19" s="233">
        <v>302.85694999999981</v>
      </c>
      <c r="L19" s="1421">
        <v>79926.063898000924</v>
      </c>
      <c r="M19" s="1427">
        <f t="shared" si="5"/>
        <v>633.63191155618517</v>
      </c>
      <c r="N19" s="1423">
        <f t="shared" si="0"/>
        <v>205.9375</v>
      </c>
      <c r="O19" s="1423">
        <f t="shared" si="1"/>
        <v>281.37076354807732</v>
      </c>
      <c r="P19" s="1423">
        <f t="shared" si="2"/>
        <v>151.42847499999991</v>
      </c>
      <c r="Q19" s="1428">
        <f t="shared" si="6"/>
        <v>1427.2511410357308</v>
      </c>
      <c r="R19" s="1419"/>
      <c r="S19" s="1419"/>
      <c r="T19" s="1419"/>
      <c r="U19" s="1419"/>
      <c r="V19" s="1419"/>
    </row>
    <row r="20" spans="1:22" ht="15" x14ac:dyDescent="0.2">
      <c r="A20" s="168">
        <v>11</v>
      </c>
      <c r="B20" s="169" t="s">
        <v>22</v>
      </c>
      <c r="C20" s="232">
        <f t="shared" si="3"/>
        <v>174</v>
      </c>
      <c r="D20" s="232">
        <v>11</v>
      </c>
      <c r="E20" s="233">
        <v>88</v>
      </c>
      <c r="F20" s="233">
        <v>11</v>
      </c>
      <c r="G20" s="234">
        <v>64</v>
      </c>
      <c r="H20" s="232">
        <f t="shared" si="4"/>
        <v>149554.56511299562</v>
      </c>
      <c r="I20" s="232">
        <v>1127</v>
      </c>
      <c r="J20" s="233">
        <v>50772.848451998681</v>
      </c>
      <c r="K20" s="233">
        <v>8250.997984000016</v>
      </c>
      <c r="L20" s="1421">
        <v>89403.718676996912</v>
      </c>
      <c r="M20" s="1427">
        <f t="shared" si="5"/>
        <v>859.50899490227368</v>
      </c>
      <c r="N20" s="1423">
        <f t="shared" si="0"/>
        <v>102.45454545454545</v>
      </c>
      <c r="O20" s="1423">
        <f t="shared" si="1"/>
        <v>576.96418695453042</v>
      </c>
      <c r="P20" s="1423">
        <f t="shared" si="2"/>
        <v>750.09072581818327</v>
      </c>
      <c r="Q20" s="1428">
        <f t="shared" si="6"/>
        <v>1396.9331043280768</v>
      </c>
      <c r="R20" s="1419"/>
      <c r="S20" s="1419"/>
      <c r="T20" s="1419"/>
      <c r="U20" s="1419"/>
      <c r="V20" s="1419"/>
    </row>
    <row r="21" spans="1:22" ht="15" x14ac:dyDescent="0.2">
      <c r="A21" s="168">
        <v>12</v>
      </c>
      <c r="B21" s="169" t="s">
        <v>23</v>
      </c>
      <c r="C21" s="232">
        <f t="shared" si="3"/>
        <v>160</v>
      </c>
      <c r="D21" s="232">
        <v>49</v>
      </c>
      <c r="E21" s="233">
        <v>56</v>
      </c>
      <c r="F21" s="233">
        <v>9</v>
      </c>
      <c r="G21" s="234">
        <v>46</v>
      </c>
      <c r="H21" s="232">
        <f t="shared" si="4"/>
        <v>111699.77629199915</v>
      </c>
      <c r="I21" s="232">
        <v>15634</v>
      </c>
      <c r="J21" s="233">
        <v>18893.710816000017</v>
      </c>
      <c r="K21" s="233">
        <v>8944.7128860000685</v>
      </c>
      <c r="L21" s="1421">
        <v>68227.352589999064</v>
      </c>
      <c r="M21" s="1427">
        <f t="shared" si="5"/>
        <v>698.12360182499469</v>
      </c>
      <c r="N21" s="1423">
        <f t="shared" si="0"/>
        <v>319.0612244897959</v>
      </c>
      <c r="O21" s="1423">
        <f t="shared" si="1"/>
        <v>337.38769314285747</v>
      </c>
      <c r="P21" s="1423">
        <f t="shared" si="2"/>
        <v>993.85698733334095</v>
      </c>
      <c r="Q21" s="1428">
        <f t="shared" si="6"/>
        <v>1483.2033171738926</v>
      </c>
      <c r="R21" s="1419"/>
      <c r="S21" s="1419"/>
      <c r="T21" s="1419"/>
      <c r="U21" s="1419"/>
      <c r="V21" s="1419"/>
    </row>
    <row r="22" spans="1:22" ht="15" x14ac:dyDescent="0.2">
      <c r="A22" s="168">
        <v>13</v>
      </c>
      <c r="B22" s="169" t="s">
        <v>24</v>
      </c>
      <c r="C22" s="232">
        <f t="shared" si="3"/>
        <v>128</v>
      </c>
      <c r="D22" s="232"/>
      <c r="E22" s="233">
        <v>86</v>
      </c>
      <c r="F22" s="233">
        <v>4</v>
      </c>
      <c r="G22" s="234">
        <v>38</v>
      </c>
      <c r="H22" s="232">
        <f t="shared" si="4"/>
        <v>84986.619072998932</v>
      </c>
      <c r="I22" s="232"/>
      <c r="J22" s="233">
        <v>31730.988149000143</v>
      </c>
      <c r="K22" s="233">
        <v>1282.4994710000046</v>
      </c>
      <c r="L22" s="1421">
        <v>51973.131452998794</v>
      </c>
      <c r="M22" s="1427">
        <f t="shared" si="5"/>
        <v>663.95796150780416</v>
      </c>
      <c r="N22" s="1423">
        <f t="shared" si="0"/>
        <v>0</v>
      </c>
      <c r="O22" s="1423">
        <f t="shared" si="1"/>
        <v>368.96497847674584</v>
      </c>
      <c r="P22" s="1423">
        <f t="shared" si="2"/>
        <v>320.62486775000116</v>
      </c>
      <c r="Q22" s="1428">
        <f t="shared" si="6"/>
        <v>1367.7139856052315</v>
      </c>
      <c r="R22" s="1419"/>
      <c r="S22" s="1419"/>
      <c r="T22" s="1419"/>
      <c r="U22" s="1419"/>
      <c r="V22" s="1419"/>
    </row>
    <row r="23" spans="1:22" ht="15" x14ac:dyDescent="0.2">
      <c r="A23" s="168">
        <v>14</v>
      </c>
      <c r="B23" s="169" t="s">
        <v>25</v>
      </c>
      <c r="C23" s="232">
        <f t="shared" si="3"/>
        <v>284</v>
      </c>
      <c r="D23" s="232"/>
      <c r="E23" s="233">
        <v>241</v>
      </c>
      <c r="F23" s="233">
        <v>0</v>
      </c>
      <c r="G23" s="234">
        <v>43</v>
      </c>
      <c r="H23" s="232">
        <f t="shared" si="4"/>
        <v>163128.46533399972</v>
      </c>
      <c r="I23" s="232"/>
      <c r="J23" s="233">
        <v>105171.75697599999</v>
      </c>
      <c r="K23" s="233">
        <v>0</v>
      </c>
      <c r="L23" s="1421">
        <v>57956.708357999727</v>
      </c>
      <c r="M23" s="1427">
        <f t="shared" si="5"/>
        <v>574.39600469718209</v>
      </c>
      <c r="N23" s="1423">
        <f t="shared" si="0"/>
        <v>0</v>
      </c>
      <c r="O23" s="1423">
        <f t="shared" si="1"/>
        <v>436.39733185062238</v>
      </c>
      <c r="P23" s="1423">
        <f t="shared" si="2"/>
        <v>0</v>
      </c>
      <c r="Q23" s="1428">
        <f t="shared" si="6"/>
        <v>1347.8304269302262</v>
      </c>
      <c r="R23" s="1419"/>
      <c r="S23" s="1419"/>
      <c r="T23" s="1419"/>
      <c r="U23" s="1419"/>
      <c r="V23" s="1419"/>
    </row>
    <row r="24" spans="1:22" ht="32.25" customHeight="1" thickBot="1" x14ac:dyDescent="0.25">
      <c r="A24" s="365">
        <v>15</v>
      </c>
      <c r="B24" s="172" t="s">
        <v>26</v>
      </c>
      <c r="C24" s="235">
        <f>SUM(D24:G24)</f>
        <v>156</v>
      </c>
      <c r="D24" s="235"/>
      <c r="E24" s="236">
        <v>91</v>
      </c>
      <c r="F24" s="236">
        <v>8</v>
      </c>
      <c r="G24" s="234">
        <v>57</v>
      </c>
      <c r="H24" s="235">
        <f>SUM(I24:L24)</f>
        <v>106215.76247699792</v>
      </c>
      <c r="I24" s="235"/>
      <c r="J24" s="236">
        <v>32800.983590999887</v>
      </c>
      <c r="K24" s="236">
        <v>4642.3911900000112</v>
      </c>
      <c r="L24" s="1421">
        <v>68772.387695998026</v>
      </c>
      <c r="M24" s="1429">
        <f t="shared" si="5"/>
        <v>680.87027228844818</v>
      </c>
      <c r="N24" s="1430">
        <f t="shared" si="0"/>
        <v>0</v>
      </c>
      <c r="O24" s="1430">
        <f t="shared" si="1"/>
        <v>360.45036913186692</v>
      </c>
      <c r="P24" s="1430">
        <f t="shared" si="2"/>
        <v>580.2988987500014</v>
      </c>
      <c r="Q24" s="1431">
        <f t="shared" si="6"/>
        <v>1206.5331174736496</v>
      </c>
      <c r="R24" s="1419"/>
      <c r="S24" s="1419"/>
      <c r="T24" s="1419"/>
      <c r="U24" s="1419"/>
      <c r="V24" s="1419"/>
    </row>
    <row r="25" spans="1:22" ht="15.75" x14ac:dyDescent="0.25">
      <c r="A25" s="1435"/>
      <c r="B25" s="954" t="s">
        <v>509</v>
      </c>
      <c r="C25" s="486">
        <f t="shared" ref="C25:F25" si="7">SUM(C10:C24)</f>
        <v>2474</v>
      </c>
      <c r="D25" s="486">
        <f t="shared" ref="D25" si="8">SUM(D10:D24)</f>
        <v>421</v>
      </c>
      <c r="E25" s="484">
        <f t="shared" si="7"/>
        <v>1408</v>
      </c>
      <c r="F25" s="484">
        <f t="shared" si="7"/>
        <v>71</v>
      </c>
      <c r="G25" s="485">
        <f>SUM(G10:G24)</f>
        <v>574</v>
      </c>
      <c r="H25" s="486">
        <f t="shared" ref="H25" si="9">SUM(H10:H24)</f>
        <v>1418767.8830629918</v>
      </c>
      <c r="I25" s="486">
        <f>SUM(I10:I24)</f>
        <v>29477</v>
      </c>
      <c r="J25" s="486">
        <f>SUM(J10:J24)</f>
        <v>540999.50223900145</v>
      </c>
      <c r="K25" s="486">
        <f>SUM(K10:K24)</f>
        <v>49971.310519000093</v>
      </c>
      <c r="L25" s="980">
        <f>SUM(L10:L24)</f>
        <v>798320.07030499028</v>
      </c>
      <c r="M25" s="1422">
        <f>H25/C25</f>
        <v>573.47125426960054</v>
      </c>
      <c r="N25" s="1422">
        <f>I25/D25</f>
        <v>70.016627078384801</v>
      </c>
      <c r="O25" s="1422">
        <f t="shared" ref="N25:Q34" si="10">J25/E25</f>
        <v>384.23260102201806</v>
      </c>
      <c r="P25" s="1422">
        <f t="shared" si="10"/>
        <v>703.82127491549431</v>
      </c>
      <c r="Q25" s="1422">
        <f t="shared" si="10"/>
        <v>1390.8015162107845</v>
      </c>
      <c r="R25" s="1419"/>
      <c r="S25" s="1419"/>
      <c r="T25" s="1419"/>
      <c r="U25" s="1419"/>
      <c r="V25" s="1419"/>
    </row>
    <row r="26" spans="1:22" s="1215" customFormat="1" ht="15" x14ac:dyDescent="0.2">
      <c r="A26" s="1436"/>
      <c r="B26" s="955" t="s">
        <v>102</v>
      </c>
      <c r="C26" s="656">
        <v>2393</v>
      </c>
      <c r="D26" s="656">
        <v>339</v>
      </c>
      <c r="E26" s="657">
        <v>1412</v>
      </c>
      <c r="F26" s="657">
        <v>69</v>
      </c>
      <c r="G26" s="659">
        <v>573</v>
      </c>
      <c r="H26" s="656">
        <v>1431284</v>
      </c>
      <c r="I26" s="656">
        <v>22409</v>
      </c>
      <c r="J26" s="1151">
        <v>572900</v>
      </c>
      <c r="K26" s="1151">
        <v>50027</v>
      </c>
      <c r="L26" s="1029">
        <v>785948</v>
      </c>
      <c r="M26" s="656">
        <v>598.11282908483076</v>
      </c>
      <c r="N26" s="656">
        <v>66.103244837758112</v>
      </c>
      <c r="O26" s="656">
        <v>405.73654390934843</v>
      </c>
      <c r="P26" s="656">
        <v>725.02898550724638</v>
      </c>
      <c r="Q26" s="656">
        <v>1371.6369982547992</v>
      </c>
    </row>
    <row r="27" spans="1:22" ht="15" x14ac:dyDescent="0.2">
      <c r="A27" s="1436"/>
      <c r="B27" s="955" t="s">
        <v>103</v>
      </c>
      <c r="C27" s="656">
        <v>2593</v>
      </c>
      <c r="D27" s="656">
        <v>268</v>
      </c>
      <c r="E27" s="657">
        <v>1694</v>
      </c>
      <c r="F27" s="657">
        <v>77</v>
      </c>
      <c r="G27" s="659">
        <v>554</v>
      </c>
      <c r="H27" s="656">
        <v>1605101.9616490048</v>
      </c>
      <c r="I27" s="656">
        <v>34832</v>
      </c>
      <c r="J27" s="1151">
        <v>738425.34663900023</v>
      </c>
      <c r="K27" s="1151">
        <v>54589.202988000339</v>
      </c>
      <c r="L27" s="1029">
        <v>777255.4120220039</v>
      </c>
      <c r="M27" s="656">
        <v>619.01348308870217</v>
      </c>
      <c r="N27" s="656">
        <v>129.97014925373134</v>
      </c>
      <c r="O27" s="656">
        <v>435.90634394273923</v>
      </c>
      <c r="P27" s="656">
        <v>708.95068815584852</v>
      </c>
      <c r="Q27" s="656">
        <v>1402.9881083429673</v>
      </c>
    </row>
    <row r="28" spans="1:22" ht="15" x14ac:dyDescent="0.2">
      <c r="A28" s="1436"/>
      <c r="B28" s="955" t="s">
        <v>104</v>
      </c>
      <c r="C28" s="656">
        <v>3086</v>
      </c>
      <c r="D28" s="656">
        <v>307</v>
      </c>
      <c r="E28" s="657">
        <v>2155</v>
      </c>
      <c r="F28" s="657">
        <v>81</v>
      </c>
      <c r="G28" s="659">
        <v>543</v>
      </c>
      <c r="H28" s="656">
        <v>1766118</v>
      </c>
      <c r="I28" s="656">
        <v>35133</v>
      </c>
      <c r="J28" s="657">
        <v>936634</v>
      </c>
      <c r="K28" s="657">
        <v>60789</v>
      </c>
      <c r="L28" s="658">
        <v>733562</v>
      </c>
      <c r="M28" s="656">
        <v>572.300064808814</v>
      </c>
      <c r="N28" s="656">
        <v>114.43973941368078</v>
      </c>
      <c r="O28" s="656">
        <v>434.63294663573083</v>
      </c>
      <c r="P28" s="656">
        <v>750.48148148148152</v>
      </c>
      <c r="Q28" s="656">
        <v>1350.9429097605894</v>
      </c>
    </row>
    <row r="29" spans="1:22" ht="15" x14ac:dyDescent="0.2">
      <c r="A29" s="956"/>
      <c r="B29" s="955" t="s">
        <v>105</v>
      </c>
      <c r="C29" s="656">
        <v>3291</v>
      </c>
      <c r="D29" s="656">
        <v>422</v>
      </c>
      <c r="E29" s="657">
        <v>2252</v>
      </c>
      <c r="F29" s="657">
        <v>72</v>
      </c>
      <c r="G29" s="659">
        <v>545</v>
      </c>
      <c r="H29" s="656">
        <v>2042055</v>
      </c>
      <c r="I29" s="656">
        <v>38440</v>
      </c>
      <c r="J29" s="657">
        <v>1003641</v>
      </c>
      <c r="K29" s="657">
        <v>52653</v>
      </c>
      <c r="L29" s="658">
        <v>947321</v>
      </c>
      <c r="M29" s="656">
        <v>620.49680948040111</v>
      </c>
      <c r="N29" s="656">
        <v>91.090047393364927</v>
      </c>
      <c r="O29" s="656">
        <v>445.66651865008879</v>
      </c>
      <c r="P29" s="656">
        <v>731.29166666666663</v>
      </c>
      <c r="Q29" s="656">
        <v>1738.2036697247706</v>
      </c>
    </row>
    <row r="30" spans="1:22" ht="15" x14ac:dyDescent="0.2">
      <c r="A30" s="956"/>
      <c r="B30" s="955" t="s">
        <v>106</v>
      </c>
      <c r="C30" s="656">
        <v>3253</v>
      </c>
      <c r="D30" s="656">
        <v>402</v>
      </c>
      <c r="E30" s="657">
        <v>2231</v>
      </c>
      <c r="F30" s="657">
        <v>81</v>
      </c>
      <c r="G30" s="659">
        <v>539</v>
      </c>
      <c r="H30" s="656">
        <v>1741671</v>
      </c>
      <c r="I30" s="656" t="s">
        <v>127</v>
      </c>
      <c r="J30" s="657">
        <v>932965</v>
      </c>
      <c r="K30" s="657">
        <v>57180</v>
      </c>
      <c r="L30" s="658">
        <v>722294</v>
      </c>
      <c r="M30" s="656">
        <v>535.40454964648018</v>
      </c>
      <c r="N30" s="656" t="s">
        <v>127</v>
      </c>
      <c r="O30" s="656">
        <v>418.18242940385477</v>
      </c>
      <c r="P30" s="656">
        <v>705.92592592592598</v>
      </c>
      <c r="Q30" s="656">
        <v>1340.0630797773656</v>
      </c>
    </row>
    <row r="31" spans="1:22" ht="15" x14ac:dyDescent="0.2">
      <c r="A31" s="956"/>
      <c r="B31" s="955" t="s">
        <v>107</v>
      </c>
      <c r="C31" s="656">
        <f t="shared" si="3"/>
        <v>3344</v>
      </c>
      <c r="D31" s="656">
        <v>455</v>
      </c>
      <c r="E31" s="657">
        <v>2297</v>
      </c>
      <c r="F31" s="657">
        <v>68</v>
      </c>
      <c r="G31" s="659">
        <v>524</v>
      </c>
      <c r="H31" s="656">
        <f t="shared" si="4"/>
        <v>1804572</v>
      </c>
      <c r="I31" s="656" t="s">
        <v>127</v>
      </c>
      <c r="J31" s="657">
        <v>1048980</v>
      </c>
      <c r="K31" s="657">
        <v>52370</v>
      </c>
      <c r="L31" s="658">
        <v>703222</v>
      </c>
      <c r="M31" s="656">
        <f t="shared" ref="M31:M34" si="11">H31/C31</f>
        <v>539.64473684210532</v>
      </c>
      <c r="N31" s="656" t="s">
        <v>127</v>
      </c>
      <c r="O31" s="656">
        <f t="shared" si="10"/>
        <v>456.67392250761861</v>
      </c>
      <c r="P31" s="656">
        <f t="shared" si="10"/>
        <v>770.14705882352939</v>
      </c>
      <c r="Q31" s="656">
        <f t="shared" si="10"/>
        <v>1342.0267175572519</v>
      </c>
    </row>
    <row r="32" spans="1:22" ht="15" x14ac:dyDescent="0.2">
      <c r="A32" s="957"/>
      <c r="B32" s="955" t="s">
        <v>108</v>
      </c>
      <c r="C32" s="553">
        <f t="shared" si="3"/>
        <v>3407</v>
      </c>
      <c r="D32" s="553">
        <v>483</v>
      </c>
      <c r="E32" s="237">
        <v>2289</v>
      </c>
      <c r="F32" s="237">
        <v>69</v>
      </c>
      <c r="G32" s="238">
        <v>566</v>
      </c>
      <c r="H32" s="553">
        <f t="shared" si="4"/>
        <v>1752974</v>
      </c>
      <c r="I32" s="553" t="s">
        <v>127</v>
      </c>
      <c r="J32" s="237">
        <v>1053795</v>
      </c>
      <c r="K32" s="237">
        <v>51742</v>
      </c>
      <c r="L32" s="554">
        <v>647437</v>
      </c>
      <c r="M32" s="553">
        <f t="shared" si="11"/>
        <v>514.52127971822722</v>
      </c>
      <c r="N32" s="553" t="s">
        <v>127</v>
      </c>
      <c r="O32" s="553">
        <f t="shared" si="10"/>
        <v>460.37352555701182</v>
      </c>
      <c r="P32" s="553">
        <f t="shared" si="10"/>
        <v>749.8840579710145</v>
      </c>
      <c r="Q32" s="553">
        <f t="shared" si="10"/>
        <v>1143.8816254416961</v>
      </c>
    </row>
    <row r="33" spans="1:19" ht="15" x14ac:dyDescent="0.2">
      <c r="A33" s="957"/>
      <c r="B33" s="955" t="s">
        <v>109</v>
      </c>
      <c r="C33" s="553">
        <f t="shared" si="3"/>
        <v>3518</v>
      </c>
      <c r="D33" s="553">
        <v>742</v>
      </c>
      <c r="E33" s="237">
        <v>2214</v>
      </c>
      <c r="F33" s="237">
        <v>75</v>
      </c>
      <c r="G33" s="238">
        <v>487</v>
      </c>
      <c r="H33" s="553">
        <f t="shared" si="4"/>
        <v>1813484</v>
      </c>
      <c r="I33" s="553">
        <v>107104</v>
      </c>
      <c r="J33" s="237">
        <v>984929</v>
      </c>
      <c r="K33" s="237">
        <v>57967</v>
      </c>
      <c r="L33" s="554">
        <v>663484</v>
      </c>
      <c r="M33" s="553">
        <f t="shared" si="11"/>
        <v>515.48720864127347</v>
      </c>
      <c r="N33" s="553">
        <f t="shared" si="10"/>
        <v>144.34501347708894</v>
      </c>
      <c r="O33" s="553">
        <f t="shared" si="10"/>
        <v>444.86404697380306</v>
      </c>
      <c r="P33" s="553">
        <f t="shared" si="10"/>
        <v>772.89333333333332</v>
      </c>
      <c r="Q33" s="553">
        <f t="shared" si="10"/>
        <v>1362.3901437371662</v>
      </c>
    </row>
    <row r="34" spans="1:19" ht="15.75" thickBot="1" x14ac:dyDescent="0.25">
      <c r="A34" s="958"/>
      <c r="B34" s="959" t="s">
        <v>110</v>
      </c>
      <c r="C34" s="487">
        <f t="shared" si="3"/>
        <v>3758</v>
      </c>
      <c r="D34" s="487">
        <v>811</v>
      </c>
      <c r="E34" s="239">
        <v>2391</v>
      </c>
      <c r="F34" s="239">
        <v>80</v>
      </c>
      <c r="G34" s="240">
        <v>476</v>
      </c>
      <c r="H34" s="487">
        <f t="shared" si="4"/>
        <v>1946664</v>
      </c>
      <c r="I34" s="487">
        <v>105967</v>
      </c>
      <c r="J34" s="239">
        <v>1134910</v>
      </c>
      <c r="K34" s="239">
        <v>58621</v>
      </c>
      <c r="L34" s="488">
        <v>647166</v>
      </c>
      <c r="M34" s="487">
        <f t="shared" si="11"/>
        <v>518.00532197977645</v>
      </c>
      <c r="N34" s="487">
        <f t="shared" si="10"/>
        <v>130.66214549938348</v>
      </c>
      <c r="O34" s="487">
        <f t="shared" si="10"/>
        <v>474.65913843580091</v>
      </c>
      <c r="P34" s="487">
        <f t="shared" si="10"/>
        <v>732.76250000000005</v>
      </c>
      <c r="Q34" s="487">
        <f t="shared" si="10"/>
        <v>1359.59243697479</v>
      </c>
    </row>
    <row r="35" spans="1:19" ht="15" x14ac:dyDescent="0.2">
      <c r="A35" s="1434" t="s">
        <v>558</v>
      </c>
      <c r="B35" s="1432"/>
      <c r="C35" s="1433"/>
      <c r="D35" s="1433"/>
      <c r="E35" s="1433"/>
      <c r="F35" s="1433"/>
      <c r="G35" s="1433"/>
      <c r="H35" s="1433"/>
      <c r="I35" s="1433"/>
      <c r="J35" s="1433"/>
      <c r="K35" s="1433"/>
      <c r="L35" s="1433"/>
      <c r="M35" s="1433"/>
      <c r="N35" s="1433"/>
      <c r="O35" s="1433"/>
      <c r="P35" s="1433"/>
      <c r="Q35" s="1433"/>
    </row>
    <row r="36" spans="1:19" x14ac:dyDescent="0.2">
      <c r="A36" s="82" t="s">
        <v>348</v>
      </c>
      <c r="B36" s="46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S36" s="516"/>
    </row>
    <row r="37" spans="1:19" x14ac:dyDescent="0.2">
      <c r="A37" s="82" t="s">
        <v>349</v>
      </c>
      <c r="B37" s="46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S37" s="516"/>
    </row>
    <row r="38" spans="1:19" x14ac:dyDescent="0.2">
      <c r="A38" s="82" t="s">
        <v>350</v>
      </c>
      <c r="B38" s="46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S38" s="516"/>
    </row>
    <row r="39" spans="1:19" x14ac:dyDescent="0.2">
      <c r="A39" s="82" t="s">
        <v>351</v>
      </c>
      <c r="B39" s="82"/>
      <c r="C39" s="2"/>
      <c r="D39" s="2"/>
      <c r="E39" s="2"/>
      <c r="F39" s="2"/>
      <c r="G39" s="2"/>
      <c r="H39" s="2"/>
      <c r="I39" s="2"/>
      <c r="J39" s="2"/>
      <c r="K39" s="2"/>
      <c r="L39" s="2"/>
      <c r="S39" s="516"/>
    </row>
    <row r="40" spans="1:19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S40" s="516"/>
    </row>
    <row r="41" spans="1:19" x14ac:dyDescent="0.2">
      <c r="J41" t="s">
        <v>13</v>
      </c>
    </row>
    <row r="42" spans="1:19" x14ac:dyDescent="0.2">
      <c r="D42" t="s">
        <v>13</v>
      </c>
      <c r="G42" t="s">
        <v>13</v>
      </c>
    </row>
    <row r="44" spans="1:19" x14ac:dyDescent="0.2">
      <c r="H44" t="s">
        <v>13</v>
      </c>
    </row>
    <row r="47" spans="1:19" x14ac:dyDescent="0.2">
      <c r="G47" t="s">
        <v>13</v>
      </c>
    </row>
    <row r="51" spans="10:10" x14ac:dyDescent="0.2">
      <c r="J51" t="s">
        <v>85</v>
      </c>
    </row>
  </sheetData>
  <mergeCells count="3">
    <mergeCell ref="C8:G8"/>
    <mergeCell ref="H8:L8"/>
    <mergeCell ref="M8:Q8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5"/>
  <dimension ref="A2:K34"/>
  <sheetViews>
    <sheetView showGridLines="0" showRuler="0" zoomScaleNormal="100" workbookViewId="0">
      <selection activeCell="K39" sqref="K39"/>
    </sheetView>
  </sheetViews>
  <sheetFormatPr baseColWidth="10" defaultColWidth="11.42578125" defaultRowHeight="12.75" x14ac:dyDescent="0.2"/>
  <cols>
    <col min="1" max="1" width="7.7109375" customWidth="1"/>
    <col min="2" max="2" width="28.42578125" customWidth="1"/>
    <col min="3" max="3" width="12.140625" customWidth="1"/>
    <col min="5" max="5" width="13.28515625" customWidth="1"/>
    <col min="8" max="8" width="15.5703125" customWidth="1"/>
    <col min="9" max="9" width="19.85546875" customWidth="1"/>
    <col min="11" max="11" width="11.42578125" customWidth="1"/>
  </cols>
  <sheetData>
    <row r="2" spans="1:10" x14ac:dyDescent="0.2">
      <c r="A2" s="135" t="s">
        <v>0</v>
      </c>
    </row>
    <row r="4" spans="1:10" x14ac:dyDescent="0.2">
      <c r="A4" t="str">
        <f>A6</f>
        <v>Tabell 3 -8 - A-2 - Dagaktivitetstilbud for demente - hittil i år</v>
      </c>
    </row>
    <row r="5" spans="1:10" x14ac:dyDescent="0.2">
      <c r="A5" s="94"/>
    </row>
    <row r="6" spans="1:10" ht="13.5" thickBot="1" x14ac:dyDescent="0.25">
      <c r="A6" s="6" t="s">
        <v>352</v>
      </c>
      <c r="B6" s="136"/>
      <c r="C6" s="136"/>
      <c r="D6" s="136"/>
      <c r="E6" s="136"/>
      <c r="F6" s="136"/>
    </row>
    <row r="7" spans="1:10" ht="13.9" customHeight="1" thickBot="1" x14ac:dyDescent="0.25">
      <c r="A7" s="137"/>
      <c r="B7" s="138"/>
      <c r="C7" s="1605" t="s">
        <v>331</v>
      </c>
      <c r="D7" s="1606"/>
      <c r="E7" s="1607" t="s">
        <v>279</v>
      </c>
      <c r="F7" s="1608"/>
      <c r="H7" s="1161" t="s">
        <v>331</v>
      </c>
      <c r="I7" s="1162" t="s">
        <v>279</v>
      </c>
    </row>
    <row r="8" spans="1:10" ht="90" thickBot="1" x14ac:dyDescent="0.25">
      <c r="A8" s="140" t="s">
        <v>51</v>
      </c>
      <c r="B8" s="665" t="s">
        <v>5</v>
      </c>
      <c r="C8" s="142" t="s">
        <v>353</v>
      </c>
      <c r="D8" s="1163" t="s">
        <v>354</v>
      </c>
      <c r="E8" s="142" t="s">
        <v>353</v>
      </c>
      <c r="F8" s="1163" t="s">
        <v>354</v>
      </c>
      <c r="H8" s="1159" t="s">
        <v>355</v>
      </c>
      <c r="I8" s="1160" t="s">
        <v>355</v>
      </c>
    </row>
    <row r="9" spans="1:10" ht="13.5" customHeight="1" x14ac:dyDescent="0.2">
      <c r="A9" s="316">
        <v>1</v>
      </c>
      <c r="B9" s="989" t="s">
        <v>11</v>
      </c>
      <c r="C9" s="1152">
        <v>56</v>
      </c>
      <c r="D9" s="1164">
        <v>56</v>
      </c>
      <c r="E9" s="1152">
        <v>34971</v>
      </c>
      <c r="F9" s="1164">
        <v>34971</v>
      </c>
      <c r="H9" s="1158">
        <f>D9-C9</f>
        <v>0</v>
      </c>
      <c r="I9" s="1158">
        <f>F9-E9</f>
        <v>0</v>
      </c>
    </row>
    <row r="10" spans="1:10" x14ac:dyDescent="0.2">
      <c r="A10" s="148">
        <v>2</v>
      </c>
      <c r="B10" s="149" t="s">
        <v>12</v>
      </c>
      <c r="C10" s="1153">
        <v>34</v>
      </c>
      <c r="D10" s="1165">
        <v>14</v>
      </c>
      <c r="E10" s="1153">
        <v>12770</v>
      </c>
      <c r="F10" s="1165">
        <v>5845</v>
      </c>
      <c r="H10" s="1418">
        <f t="shared" ref="H10:H23" si="0">D10-C10</f>
        <v>-20</v>
      </c>
      <c r="I10" s="902">
        <f t="shared" ref="I10:I23" si="1">F10-E10</f>
        <v>-6925</v>
      </c>
      <c r="J10" s="94"/>
    </row>
    <row r="11" spans="1:10" ht="12.75" customHeight="1" x14ac:dyDescent="0.2">
      <c r="A11" s="148">
        <v>3</v>
      </c>
      <c r="B11" s="149" t="s">
        <v>14</v>
      </c>
      <c r="C11" s="1153">
        <v>34</v>
      </c>
      <c r="D11" s="1165">
        <v>34</v>
      </c>
      <c r="E11" s="1153">
        <v>6043</v>
      </c>
      <c r="F11" s="1165">
        <v>6656.7142857142853</v>
      </c>
      <c r="H11" s="902">
        <f t="shared" si="0"/>
        <v>0</v>
      </c>
      <c r="I11" s="902">
        <f t="shared" si="1"/>
        <v>613.71428571428532</v>
      </c>
    </row>
    <row r="12" spans="1:10" ht="12.75" customHeight="1" x14ac:dyDescent="0.2">
      <c r="A12" s="148">
        <v>4</v>
      </c>
      <c r="B12" s="149" t="s">
        <v>15</v>
      </c>
      <c r="C12" s="1153">
        <v>27</v>
      </c>
      <c r="D12" s="1165">
        <v>27</v>
      </c>
      <c r="E12" s="1153">
        <v>17780</v>
      </c>
      <c r="F12" s="1165">
        <v>17799.714285714286</v>
      </c>
      <c r="H12" s="902">
        <f t="shared" si="0"/>
        <v>0</v>
      </c>
      <c r="I12" s="902">
        <f t="shared" si="1"/>
        <v>19.714285714286234</v>
      </c>
    </row>
    <row r="13" spans="1:10" ht="12.75" customHeight="1" x14ac:dyDescent="0.2">
      <c r="A13" s="148">
        <v>5</v>
      </c>
      <c r="B13" s="149" t="s">
        <v>16</v>
      </c>
      <c r="C13" s="1153">
        <v>117</v>
      </c>
      <c r="D13" s="1165">
        <v>117</v>
      </c>
      <c r="E13" s="1153">
        <v>38644</v>
      </c>
      <c r="F13" s="1165">
        <v>39156.731428571438</v>
      </c>
      <c r="H13" s="902">
        <f t="shared" si="0"/>
        <v>0</v>
      </c>
      <c r="I13" s="902">
        <f t="shared" si="1"/>
        <v>512.7314285714383</v>
      </c>
    </row>
    <row r="14" spans="1:10" ht="12.75" customHeight="1" x14ac:dyDescent="0.2">
      <c r="A14" s="151">
        <v>6</v>
      </c>
      <c r="B14" s="152" t="s">
        <v>17</v>
      </c>
      <c r="C14" s="1153">
        <v>52</v>
      </c>
      <c r="D14" s="1165">
        <v>52</v>
      </c>
      <c r="E14" s="1153">
        <v>12615</v>
      </c>
      <c r="F14" s="1165">
        <v>12675.928571428574</v>
      </c>
      <c r="H14" s="1439">
        <f t="shared" si="0"/>
        <v>0</v>
      </c>
      <c r="I14" s="902">
        <f t="shared" si="1"/>
        <v>60.928571428574287</v>
      </c>
    </row>
    <row r="15" spans="1:10" ht="12.75" customHeight="1" x14ac:dyDescent="0.2">
      <c r="A15" s="151">
        <v>7</v>
      </c>
      <c r="B15" s="152" t="s">
        <v>18</v>
      </c>
      <c r="C15" s="1153">
        <v>83</v>
      </c>
      <c r="D15" s="1165">
        <v>84</v>
      </c>
      <c r="E15" s="1153">
        <v>37062</v>
      </c>
      <c r="F15" s="1165">
        <v>37063.714285714283</v>
      </c>
      <c r="H15" s="902">
        <f t="shared" si="0"/>
        <v>1</v>
      </c>
      <c r="I15" s="902">
        <f t="shared" si="1"/>
        <v>1.714285714282596</v>
      </c>
    </row>
    <row r="16" spans="1:10" x14ac:dyDescent="0.2">
      <c r="A16" s="148">
        <v>8</v>
      </c>
      <c r="B16" s="149" t="s">
        <v>19</v>
      </c>
      <c r="C16" s="1153">
        <v>87</v>
      </c>
      <c r="D16" s="1165">
        <v>86</v>
      </c>
      <c r="E16" s="1153">
        <v>33171</v>
      </c>
      <c r="F16" s="1165">
        <v>33083.428571428565</v>
      </c>
      <c r="H16" s="902">
        <f t="shared" si="0"/>
        <v>-1</v>
      </c>
      <c r="I16" s="902">
        <f t="shared" si="1"/>
        <v>-87.571428571434808</v>
      </c>
    </row>
    <row r="17" spans="1:11" ht="12.75" customHeight="1" x14ac:dyDescent="0.2">
      <c r="A17" s="148">
        <v>9</v>
      </c>
      <c r="B17" s="149" t="s">
        <v>20</v>
      </c>
      <c r="C17" s="1153">
        <v>25</v>
      </c>
      <c r="D17" s="1165">
        <v>20</v>
      </c>
      <c r="E17" s="1153">
        <v>425</v>
      </c>
      <c r="F17" s="1165">
        <v>425.42857142857139</v>
      </c>
      <c r="H17" s="1418">
        <f t="shared" si="0"/>
        <v>-5</v>
      </c>
      <c r="I17" s="902">
        <f t="shared" si="1"/>
        <v>0.42857142857138797</v>
      </c>
    </row>
    <row r="18" spans="1:11" ht="12.75" customHeight="1" x14ac:dyDescent="0.2">
      <c r="A18" s="148">
        <v>10</v>
      </c>
      <c r="B18" s="149" t="s">
        <v>21</v>
      </c>
      <c r="C18" s="1153">
        <v>27</v>
      </c>
      <c r="D18" s="1165">
        <v>28</v>
      </c>
      <c r="E18" s="1153">
        <v>9134</v>
      </c>
      <c r="F18" s="1165">
        <v>9221.4285714285725</v>
      </c>
      <c r="H18" s="902">
        <f t="shared" si="0"/>
        <v>1</v>
      </c>
      <c r="I18" s="902">
        <f t="shared" si="1"/>
        <v>87.428571428572468</v>
      </c>
    </row>
    <row r="19" spans="1:11" ht="12.75" customHeight="1" x14ac:dyDescent="0.2">
      <c r="A19" s="151">
        <v>11</v>
      </c>
      <c r="B19" s="152" t="s">
        <v>22</v>
      </c>
      <c r="C19" s="1153">
        <v>43</v>
      </c>
      <c r="D19" s="1165">
        <v>44</v>
      </c>
      <c r="E19" s="1153">
        <v>25174</v>
      </c>
      <c r="F19" s="1165">
        <v>25189.714285714286</v>
      </c>
      <c r="H19" s="902">
        <f t="shared" si="0"/>
        <v>1</v>
      </c>
      <c r="I19" s="902">
        <f t="shared" si="1"/>
        <v>15.714285714286234</v>
      </c>
    </row>
    <row r="20" spans="1:11" ht="12.75" customHeight="1" x14ac:dyDescent="0.2">
      <c r="A20" s="148">
        <v>12</v>
      </c>
      <c r="B20" s="149" t="s">
        <v>23</v>
      </c>
      <c r="C20" s="1153">
        <v>110</v>
      </c>
      <c r="D20" s="1165">
        <v>109</v>
      </c>
      <c r="E20" s="1153">
        <v>25678</v>
      </c>
      <c r="F20" s="1165">
        <v>25483.285714285721</v>
      </c>
      <c r="H20" s="902">
        <f t="shared" si="0"/>
        <v>-1</v>
      </c>
      <c r="I20" s="902">
        <f t="shared" si="1"/>
        <v>-194.71428571427896</v>
      </c>
    </row>
    <row r="21" spans="1:11" ht="12.75" customHeight="1" x14ac:dyDescent="0.2">
      <c r="A21" s="148">
        <v>13</v>
      </c>
      <c r="B21" s="149" t="s">
        <v>24</v>
      </c>
      <c r="C21" s="1153">
        <v>126</v>
      </c>
      <c r="D21" s="1165">
        <v>117</v>
      </c>
      <c r="E21" s="1153">
        <v>47879</v>
      </c>
      <c r="F21" s="1165">
        <v>46670.57142857142</v>
      </c>
      <c r="H21" s="1418">
        <f t="shared" si="0"/>
        <v>-9</v>
      </c>
      <c r="I21" s="902">
        <f t="shared" si="1"/>
        <v>-1208.4285714285797</v>
      </c>
    </row>
    <row r="22" spans="1:11" x14ac:dyDescent="0.2">
      <c r="A22" s="148">
        <v>14</v>
      </c>
      <c r="B22" s="149" t="s">
        <v>25</v>
      </c>
      <c r="C22" s="1153">
        <v>32</v>
      </c>
      <c r="D22" s="1165">
        <v>33</v>
      </c>
      <c r="E22" s="1153">
        <v>10519</v>
      </c>
      <c r="F22" s="1165">
        <v>11709.571428571428</v>
      </c>
      <c r="H22" s="902">
        <f t="shared" si="0"/>
        <v>1</v>
      </c>
      <c r="I22" s="902">
        <f t="shared" si="1"/>
        <v>1190.5714285714275</v>
      </c>
    </row>
    <row r="23" spans="1:11" ht="13.5" customHeight="1" thickBot="1" x14ac:dyDescent="0.25">
      <c r="A23" s="990">
        <v>15</v>
      </c>
      <c r="B23" s="991" t="s">
        <v>26</v>
      </c>
      <c r="C23" s="1154">
        <v>18</v>
      </c>
      <c r="D23" s="1166">
        <v>18</v>
      </c>
      <c r="E23" s="1154">
        <v>6530</v>
      </c>
      <c r="F23" s="1166">
        <v>6844.2857142857147</v>
      </c>
      <c r="G23" s="94"/>
      <c r="H23" s="1155">
        <f t="shared" si="0"/>
        <v>0</v>
      </c>
      <c r="I23" s="1155">
        <f t="shared" si="1"/>
        <v>314.28571428571468</v>
      </c>
    </row>
    <row r="24" spans="1:11" ht="12.75" customHeight="1" thickBot="1" x14ac:dyDescent="0.25">
      <c r="A24" s="652"/>
      <c r="B24" s="981" t="s">
        <v>510</v>
      </c>
      <c r="C24" s="982">
        <f>SUM(C9:C23)</f>
        <v>871</v>
      </c>
      <c r="D24" s="982">
        <f t="shared" ref="D24:E24" si="2">SUM(D9:D23)</f>
        <v>839</v>
      </c>
      <c r="E24" s="983">
        <f t="shared" si="2"/>
        <v>318395</v>
      </c>
      <c r="F24" s="984">
        <f>SUM(F9:F23)</f>
        <v>312796.51714285719</v>
      </c>
      <c r="H24" s="1156">
        <f>SUM(H9:H23)</f>
        <v>-32</v>
      </c>
      <c r="I24" s="1157">
        <f>SUM(I9:I23)</f>
        <v>-5598.4828571428543</v>
      </c>
    </row>
    <row r="25" spans="1:11" s="1215" customFormat="1" ht="12.75" customHeight="1" x14ac:dyDescent="0.2">
      <c r="A25" s="1222"/>
      <c r="B25" s="1375" t="s">
        <v>210</v>
      </c>
      <c r="C25" s="1376">
        <v>743</v>
      </c>
      <c r="D25" s="1376">
        <v>682</v>
      </c>
      <c r="E25" s="987">
        <v>264872</v>
      </c>
      <c r="F25" s="988">
        <v>245432</v>
      </c>
      <c r="H25" s="1377">
        <v>-61</v>
      </c>
      <c r="I25" s="1377">
        <v>-19440</v>
      </c>
    </row>
    <row r="26" spans="1:11" ht="12.75" customHeight="1" x14ac:dyDescent="0.2">
      <c r="A26" s="652"/>
      <c r="B26" s="985" t="s">
        <v>211</v>
      </c>
      <c r="C26" s="986">
        <v>576</v>
      </c>
      <c r="D26" s="986">
        <v>170</v>
      </c>
      <c r="E26" s="987">
        <v>164899</v>
      </c>
      <c r="F26" s="988">
        <v>80155.429999999993</v>
      </c>
    </row>
    <row r="27" spans="1:11" ht="12.75" customHeight="1" x14ac:dyDescent="0.2">
      <c r="A27" s="652"/>
      <c r="B27" s="985" t="s">
        <v>356</v>
      </c>
      <c r="C27" s="986">
        <v>430</v>
      </c>
      <c r="D27" s="986">
        <v>148</v>
      </c>
      <c r="E27" s="987">
        <v>97886</v>
      </c>
      <c r="F27" s="988">
        <v>53522</v>
      </c>
    </row>
    <row r="28" spans="1:11" ht="12.75" customHeight="1" x14ac:dyDescent="0.2">
      <c r="A28" s="652"/>
      <c r="B28" s="985" t="s">
        <v>212</v>
      </c>
      <c r="C28" s="986">
        <v>748</v>
      </c>
      <c r="D28" s="986">
        <v>176</v>
      </c>
      <c r="E28" s="987">
        <v>198638</v>
      </c>
      <c r="F28" s="988">
        <v>79332</v>
      </c>
    </row>
    <row r="29" spans="1:11" ht="12.75" customHeight="1" x14ac:dyDescent="0.2">
      <c r="A29" s="156"/>
      <c r="B29" s="931" t="s">
        <v>357</v>
      </c>
      <c r="C29" s="932">
        <v>575</v>
      </c>
      <c r="D29" s="932">
        <v>142</v>
      </c>
      <c r="E29" s="933">
        <v>119786</v>
      </c>
      <c r="F29" s="934">
        <v>38934</v>
      </c>
      <c r="K29" t="s">
        <v>13</v>
      </c>
    </row>
    <row r="30" spans="1:11" ht="12.75" customHeight="1" thickBot="1" x14ac:dyDescent="0.25">
      <c r="A30" s="157"/>
      <c r="B30" s="935" t="s">
        <v>358</v>
      </c>
      <c r="C30" s="936">
        <v>543</v>
      </c>
      <c r="D30" s="936">
        <v>110</v>
      </c>
      <c r="E30" s="937">
        <v>175249</v>
      </c>
      <c r="F30" s="938">
        <v>65684</v>
      </c>
    </row>
    <row r="31" spans="1:11" x14ac:dyDescent="0.2">
      <c r="A31" s="1030" t="s">
        <v>359</v>
      </c>
    </row>
    <row r="32" spans="1:11" x14ac:dyDescent="0.2">
      <c r="A32" s="1030" t="s">
        <v>360</v>
      </c>
    </row>
    <row r="33" spans="1:1" x14ac:dyDescent="0.2">
      <c r="A33" s="1030" t="s">
        <v>361</v>
      </c>
    </row>
    <row r="34" spans="1:1" x14ac:dyDescent="0.2">
      <c r="A34" s="1030" t="s">
        <v>362</v>
      </c>
    </row>
  </sheetData>
  <mergeCells count="2">
    <mergeCell ref="C7:D7"/>
    <mergeCell ref="E7:F7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6"/>
  <dimension ref="A1:L26"/>
  <sheetViews>
    <sheetView showGridLines="0" zoomScale="90" zoomScaleNormal="90" workbookViewId="0">
      <selection activeCell="Q35" sqref="Q35"/>
    </sheetView>
  </sheetViews>
  <sheetFormatPr baseColWidth="10" defaultColWidth="11.42578125" defaultRowHeight="14.25" x14ac:dyDescent="0.2"/>
  <cols>
    <col min="1" max="1" width="13.5703125" style="160" customWidth="1"/>
    <col min="2" max="2" width="25.28515625" style="160" customWidth="1"/>
    <col min="3" max="3" width="22.28515625" style="160" customWidth="1"/>
    <col min="4" max="4" width="19.5703125" style="160" customWidth="1"/>
    <col min="5" max="5" width="19.140625" style="160" customWidth="1"/>
    <col min="6" max="7" width="11.42578125" style="160"/>
    <col min="8" max="8" width="21" style="160" customWidth="1"/>
    <col min="9" max="16384" width="11.42578125" style="160"/>
  </cols>
  <sheetData>
    <row r="1" spans="1:12" x14ac:dyDescent="0.2">
      <c r="A1" s="135" t="s">
        <v>0</v>
      </c>
    </row>
    <row r="2" spans="1:12" x14ac:dyDescent="0.2">
      <c r="A2"/>
    </row>
    <row r="3" spans="1:12" x14ac:dyDescent="0.2">
      <c r="A3" t="str">
        <f>A5</f>
        <v>3-8-B Trygghetsalarmer og velferdsteknologi pr. 31.12.</v>
      </c>
    </row>
    <row r="5" spans="1:12" x14ac:dyDescent="0.2">
      <c r="A5" s="412" t="s">
        <v>363</v>
      </c>
    </row>
    <row r="6" spans="1:12" ht="15" thickBot="1" x14ac:dyDescent="0.25"/>
    <row r="7" spans="1:12" ht="85.5" customHeight="1" thickBot="1" x14ac:dyDescent="0.3">
      <c r="A7" s="728" t="s">
        <v>51</v>
      </c>
      <c r="B7" s="1188" t="s">
        <v>5</v>
      </c>
      <c r="C7" s="1189" t="s">
        <v>364</v>
      </c>
      <c r="D7" s="644" t="s">
        <v>365</v>
      </c>
      <c r="E7" s="644" t="s">
        <v>366</v>
      </c>
      <c r="F7" s="644" t="s">
        <v>367</v>
      </c>
      <c r="G7" s="644" t="s">
        <v>368</v>
      </c>
      <c r="H7" s="645" t="s">
        <v>369</v>
      </c>
    </row>
    <row r="8" spans="1:12" x14ac:dyDescent="0.2">
      <c r="A8" s="729">
        <v>1</v>
      </c>
      <c r="B8" s="1314" t="s">
        <v>11</v>
      </c>
      <c r="C8" s="1382">
        <v>379</v>
      </c>
      <c r="D8" s="1053">
        <v>26</v>
      </c>
      <c r="E8" s="1053">
        <v>54</v>
      </c>
      <c r="F8" s="1053">
        <v>0</v>
      </c>
      <c r="G8" s="1053">
        <v>76</v>
      </c>
      <c r="H8" s="501">
        <v>29</v>
      </c>
    </row>
    <row r="9" spans="1:12" x14ac:dyDescent="0.2">
      <c r="A9" s="173">
        <v>2</v>
      </c>
      <c r="B9" s="1315" t="s">
        <v>12</v>
      </c>
      <c r="C9" s="1383">
        <v>585</v>
      </c>
      <c r="D9" s="1052">
        <v>41</v>
      </c>
      <c r="E9" s="1052">
        <v>115</v>
      </c>
      <c r="F9" s="1052">
        <v>0</v>
      </c>
      <c r="G9" s="1052">
        <v>104</v>
      </c>
      <c r="H9" s="499">
        <v>85</v>
      </c>
    </row>
    <row r="10" spans="1:12" x14ac:dyDescent="0.2">
      <c r="A10" s="173">
        <v>3</v>
      </c>
      <c r="B10" s="1315" t="s">
        <v>14</v>
      </c>
      <c r="C10" s="1383">
        <v>502</v>
      </c>
      <c r="D10" s="1052">
        <v>10</v>
      </c>
      <c r="E10" s="1052">
        <v>70</v>
      </c>
      <c r="F10" s="1052">
        <v>15</v>
      </c>
      <c r="G10" s="1052">
        <v>80</v>
      </c>
      <c r="H10" s="499">
        <v>55</v>
      </c>
    </row>
    <row r="11" spans="1:12" x14ac:dyDescent="0.2">
      <c r="A11" s="173">
        <v>4</v>
      </c>
      <c r="B11" s="1315" t="s">
        <v>15</v>
      </c>
      <c r="C11" s="1383">
        <v>391</v>
      </c>
      <c r="D11" s="1052">
        <v>12</v>
      </c>
      <c r="E11" s="1052">
        <v>83</v>
      </c>
      <c r="F11" s="1052">
        <v>0</v>
      </c>
      <c r="G11" s="1052">
        <v>90</v>
      </c>
      <c r="H11" s="499">
        <v>60</v>
      </c>
    </row>
    <row r="12" spans="1:12" x14ac:dyDescent="0.2">
      <c r="A12" s="173">
        <v>5</v>
      </c>
      <c r="B12" s="1315" t="s">
        <v>16</v>
      </c>
      <c r="C12" s="1383">
        <v>905</v>
      </c>
      <c r="D12" s="1052">
        <v>39</v>
      </c>
      <c r="E12" s="1052">
        <v>73</v>
      </c>
      <c r="F12" s="1052">
        <v>0</v>
      </c>
      <c r="G12" s="1052">
        <v>118</v>
      </c>
      <c r="H12" s="499">
        <v>46</v>
      </c>
    </row>
    <row r="13" spans="1:12" x14ac:dyDescent="0.2">
      <c r="A13" s="173">
        <v>6</v>
      </c>
      <c r="B13" s="1315" t="s">
        <v>17</v>
      </c>
      <c r="C13" s="1383">
        <v>713</v>
      </c>
      <c r="D13" s="1052">
        <v>50</v>
      </c>
      <c r="E13" s="1052">
        <v>45</v>
      </c>
      <c r="F13" s="1052">
        <v>0</v>
      </c>
      <c r="G13" s="1052">
        <v>20</v>
      </c>
      <c r="H13" s="499">
        <v>19</v>
      </c>
    </row>
    <row r="14" spans="1:12" ht="15" x14ac:dyDescent="0.25">
      <c r="A14" s="173">
        <v>7</v>
      </c>
      <c r="B14" s="1315" t="s">
        <v>18</v>
      </c>
      <c r="C14" s="1383">
        <v>836</v>
      </c>
      <c r="D14" s="1052">
        <v>21</v>
      </c>
      <c r="E14" s="1052">
        <v>70</v>
      </c>
      <c r="F14" s="1052">
        <v>0</v>
      </c>
      <c r="G14" s="1052">
        <v>140</v>
      </c>
      <c r="H14" s="499">
        <v>0</v>
      </c>
      <c r="L14" s="1190"/>
    </row>
    <row r="15" spans="1:12" ht="15" x14ac:dyDescent="0.25">
      <c r="A15" s="173">
        <v>8</v>
      </c>
      <c r="B15" s="1315" t="s">
        <v>19</v>
      </c>
      <c r="C15" s="1383">
        <v>838</v>
      </c>
      <c r="D15" s="1052">
        <v>21</v>
      </c>
      <c r="E15" s="1052">
        <v>38</v>
      </c>
      <c r="F15" s="1052">
        <v>0</v>
      </c>
      <c r="G15" s="1052">
        <v>5</v>
      </c>
      <c r="H15" s="499">
        <v>0</v>
      </c>
      <c r="L15" s="1190"/>
    </row>
    <row r="16" spans="1:12" ht="15" x14ac:dyDescent="0.25">
      <c r="A16" s="173">
        <v>9</v>
      </c>
      <c r="B16" s="1315" t="s">
        <v>20</v>
      </c>
      <c r="C16" s="1383">
        <v>569</v>
      </c>
      <c r="D16" s="1052">
        <v>52</v>
      </c>
      <c r="E16" s="1052">
        <v>27</v>
      </c>
      <c r="F16" s="1052">
        <v>34</v>
      </c>
      <c r="G16" s="1052">
        <v>0</v>
      </c>
      <c r="H16" s="499">
        <v>0</v>
      </c>
      <c r="L16" s="1190"/>
    </row>
    <row r="17" spans="1:12" ht="15" x14ac:dyDescent="0.25">
      <c r="A17" s="173">
        <v>10</v>
      </c>
      <c r="B17" s="1315" t="s">
        <v>21</v>
      </c>
      <c r="C17" s="1383">
        <v>556</v>
      </c>
      <c r="D17" s="1052">
        <v>40</v>
      </c>
      <c r="E17" s="1052">
        <v>38</v>
      </c>
      <c r="F17" s="1052">
        <v>0</v>
      </c>
      <c r="G17" s="1052">
        <v>164</v>
      </c>
      <c r="H17" s="499">
        <v>0</v>
      </c>
      <c r="L17" s="1191"/>
    </row>
    <row r="18" spans="1:12" ht="15" x14ac:dyDescent="0.25">
      <c r="A18" s="173">
        <v>11</v>
      </c>
      <c r="B18" s="1315" t="s">
        <v>22</v>
      </c>
      <c r="C18" s="1383">
        <v>652</v>
      </c>
      <c r="D18" s="1052">
        <v>21</v>
      </c>
      <c r="E18" s="1052">
        <v>34</v>
      </c>
      <c r="F18" s="1052">
        <v>0</v>
      </c>
      <c r="G18" s="1052">
        <v>145</v>
      </c>
      <c r="H18" s="499">
        <v>0</v>
      </c>
      <c r="L18" s="1191"/>
    </row>
    <row r="19" spans="1:12" ht="15" x14ac:dyDescent="0.25">
      <c r="A19" s="173">
        <v>12</v>
      </c>
      <c r="B19" s="1315" t="s">
        <v>23</v>
      </c>
      <c r="C19" s="1383">
        <v>749</v>
      </c>
      <c r="D19" s="1052">
        <v>30</v>
      </c>
      <c r="E19" s="1052">
        <v>72</v>
      </c>
      <c r="F19" s="1052">
        <v>0</v>
      </c>
      <c r="G19" s="1052">
        <v>257</v>
      </c>
      <c r="H19" s="499">
        <v>0</v>
      </c>
      <c r="L19" s="1191"/>
    </row>
    <row r="20" spans="1:12" x14ac:dyDescent="0.2">
      <c r="A20" s="173">
        <v>13</v>
      </c>
      <c r="B20" s="1315" t="s">
        <v>24</v>
      </c>
      <c r="C20" s="1383">
        <v>1225</v>
      </c>
      <c r="D20" s="1052">
        <v>41</v>
      </c>
      <c r="E20" s="1052">
        <v>102</v>
      </c>
      <c r="F20" s="1052">
        <v>0</v>
      </c>
      <c r="G20" s="1052">
        <v>220</v>
      </c>
      <c r="H20" s="499">
        <v>0</v>
      </c>
    </row>
    <row r="21" spans="1:12" x14ac:dyDescent="0.2">
      <c r="A21" s="173">
        <v>14</v>
      </c>
      <c r="B21" s="1315" t="s">
        <v>25</v>
      </c>
      <c r="C21" s="1383">
        <v>909</v>
      </c>
      <c r="D21" s="1052">
        <v>26</v>
      </c>
      <c r="E21" s="1052">
        <v>65</v>
      </c>
      <c r="F21" s="1052">
        <v>0</v>
      </c>
      <c r="G21" s="1052">
        <v>121</v>
      </c>
      <c r="H21" s="499">
        <v>0</v>
      </c>
    </row>
    <row r="22" spans="1:12" ht="15" thickBot="1" x14ac:dyDescent="0.25">
      <c r="A22" s="174">
        <v>15</v>
      </c>
      <c r="B22" s="1316" t="s">
        <v>26</v>
      </c>
      <c r="C22" s="1384">
        <v>350</v>
      </c>
      <c r="D22" s="1054">
        <v>5</v>
      </c>
      <c r="E22" s="1054">
        <v>18</v>
      </c>
      <c r="F22" s="1054">
        <v>0</v>
      </c>
      <c r="G22" s="1054">
        <v>78</v>
      </c>
      <c r="H22" s="500">
        <v>0</v>
      </c>
    </row>
    <row r="23" spans="1:12" ht="15" x14ac:dyDescent="0.25">
      <c r="A23" s="730"/>
      <c r="B23" s="1192" t="s">
        <v>547</v>
      </c>
      <c r="C23" s="960">
        <f>SUM(C8:C22)</f>
        <v>10159</v>
      </c>
      <c r="D23" s="1193">
        <f>SUM(D8:D22)</f>
        <v>435</v>
      </c>
      <c r="E23" s="1193">
        <f t="shared" ref="E23:H23" si="0">SUM(E8:E22)</f>
        <v>904</v>
      </c>
      <c r="F23" s="1193">
        <f t="shared" si="0"/>
        <v>49</v>
      </c>
      <c r="G23" s="1193">
        <f t="shared" si="0"/>
        <v>1618</v>
      </c>
      <c r="H23" s="1194">
        <f t="shared" si="0"/>
        <v>294</v>
      </c>
    </row>
    <row r="24" spans="1:12" x14ac:dyDescent="0.2">
      <c r="A24" s="942"/>
      <c r="B24" s="1378" t="s">
        <v>370</v>
      </c>
      <c r="C24" s="1379">
        <v>10255</v>
      </c>
      <c r="D24" s="1380">
        <v>523</v>
      </c>
      <c r="E24" s="1380">
        <v>958</v>
      </c>
      <c r="F24" s="1380">
        <v>32</v>
      </c>
      <c r="G24" s="1380">
        <v>1431</v>
      </c>
      <c r="H24" s="1381">
        <v>250</v>
      </c>
    </row>
    <row r="25" spans="1:12" ht="15" thickBot="1" x14ac:dyDescent="0.25">
      <c r="A25" s="204"/>
      <c r="B25" s="205" t="s">
        <v>371</v>
      </c>
      <c r="C25" s="191">
        <v>10290</v>
      </c>
      <c r="D25" s="1054">
        <v>1313</v>
      </c>
      <c r="E25" s="1054">
        <v>1016</v>
      </c>
      <c r="F25" s="1054">
        <v>20</v>
      </c>
      <c r="G25" s="1054">
        <v>945</v>
      </c>
      <c r="H25" s="500">
        <v>264</v>
      </c>
    </row>
    <row r="26" spans="1:12" x14ac:dyDescent="0.2">
      <c r="A26" s="160" t="s">
        <v>372</v>
      </c>
    </row>
  </sheetData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4:E26"/>
  <sheetViews>
    <sheetView showGridLines="0" topLeftCell="A4" workbookViewId="0">
      <selection activeCell="E49" sqref="E49"/>
    </sheetView>
  </sheetViews>
  <sheetFormatPr baseColWidth="10" defaultColWidth="11.42578125" defaultRowHeight="12.75" x14ac:dyDescent="0.2"/>
  <cols>
    <col min="2" max="2" width="24.42578125" customWidth="1"/>
    <col min="3" max="3" width="22.7109375" customWidth="1"/>
    <col min="4" max="4" width="19.140625" customWidth="1"/>
    <col min="5" max="5" width="26.7109375" customWidth="1"/>
  </cols>
  <sheetData>
    <row r="4" spans="1:5" ht="14.25" x14ac:dyDescent="0.2">
      <c r="A4" s="939" t="s">
        <v>373</v>
      </c>
      <c r="B4" s="160"/>
    </row>
    <row r="5" spans="1:5" ht="15" thickBot="1" x14ac:dyDescent="0.25">
      <c r="A5" s="160"/>
      <c r="B5" s="160"/>
    </row>
    <row r="6" spans="1:5" ht="64.5" thickBot="1" x14ac:dyDescent="0.3">
      <c r="A6" s="940" t="s">
        <v>51</v>
      </c>
      <c r="B6" s="941" t="s">
        <v>5</v>
      </c>
      <c r="C6" s="1393" t="s">
        <v>374</v>
      </c>
      <c r="D6" s="1394" t="s">
        <v>375</v>
      </c>
      <c r="E6" s="1395" t="s">
        <v>376</v>
      </c>
    </row>
    <row r="7" spans="1:5" x14ac:dyDescent="0.2">
      <c r="A7" s="1222">
        <v>1</v>
      </c>
      <c r="B7" s="1369" t="s">
        <v>11</v>
      </c>
      <c r="C7" s="1005">
        <v>130</v>
      </c>
      <c r="D7" s="1005">
        <v>398</v>
      </c>
      <c r="E7" s="1004">
        <f>C7/D7</f>
        <v>0.32663316582914576</v>
      </c>
    </row>
    <row r="8" spans="1:5" x14ac:dyDescent="0.2">
      <c r="A8" s="1222">
        <v>2</v>
      </c>
      <c r="B8" s="1369" t="s">
        <v>12</v>
      </c>
      <c r="C8" s="1006">
        <v>123</v>
      </c>
      <c r="D8" s="1006">
        <v>438</v>
      </c>
      <c r="E8" s="1002">
        <f t="shared" ref="E8:E22" si="0">C8/D8</f>
        <v>0.28082191780821919</v>
      </c>
    </row>
    <row r="9" spans="1:5" x14ac:dyDescent="0.2">
      <c r="A9" s="1222">
        <v>3</v>
      </c>
      <c r="B9" s="1369" t="s">
        <v>14</v>
      </c>
      <c r="C9" s="1006">
        <v>180</v>
      </c>
      <c r="D9" s="1006">
        <v>345</v>
      </c>
      <c r="E9" s="1002">
        <f t="shared" si="0"/>
        <v>0.52173913043478259</v>
      </c>
    </row>
    <row r="10" spans="1:5" x14ac:dyDescent="0.2">
      <c r="A10" s="1222">
        <v>4</v>
      </c>
      <c r="B10" s="1369" t="s">
        <v>15</v>
      </c>
      <c r="C10" s="1006">
        <v>209</v>
      </c>
      <c r="D10" s="1006">
        <v>309</v>
      </c>
      <c r="E10" s="1002">
        <f t="shared" si="0"/>
        <v>0.6763754045307443</v>
      </c>
    </row>
    <row r="11" spans="1:5" x14ac:dyDescent="0.2">
      <c r="A11" s="1222">
        <v>5</v>
      </c>
      <c r="B11" s="1369" t="s">
        <v>16</v>
      </c>
      <c r="C11" s="1006">
        <v>260</v>
      </c>
      <c r="D11" s="1006">
        <v>637</v>
      </c>
      <c r="E11" s="1002">
        <f t="shared" si="0"/>
        <v>0.40816326530612246</v>
      </c>
    </row>
    <row r="12" spans="1:5" x14ac:dyDescent="0.2">
      <c r="A12" s="1222">
        <v>6</v>
      </c>
      <c r="B12" s="1369" t="s">
        <v>17</v>
      </c>
      <c r="C12" s="1006">
        <v>157</v>
      </c>
      <c r="D12" s="1006">
        <v>532</v>
      </c>
      <c r="E12" s="1002">
        <f t="shared" si="0"/>
        <v>0.29511278195488722</v>
      </c>
    </row>
    <row r="13" spans="1:5" x14ac:dyDescent="0.2">
      <c r="A13" s="1222">
        <v>7</v>
      </c>
      <c r="B13" s="1369" t="s">
        <v>18</v>
      </c>
      <c r="C13" s="1006">
        <v>354</v>
      </c>
      <c r="D13" s="1006">
        <v>636</v>
      </c>
      <c r="E13" s="1002">
        <f t="shared" si="0"/>
        <v>0.55660377358490565</v>
      </c>
    </row>
    <row r="14" spans="1:5" x14ac:dyDescent="0.2">
      <c r="A14" s="1222">
        <v>8</v>
      </c>
      <c r="B14" s="1369" t="s">
        <v>19</v>
      </c>
      <c r="C14" s="1006">
        <v>70</v>
      </c>
      <c r="D14" s="1006">
        <v>609</v>
      </c>
      <c r="E14" s="1002">
        <f t="shared" si="0"/>
        <v>0.11494252873563218</v>
      </c>
    </row>
    <row r="15" spans="1:5" x14ac:dyDescent="0.2">
      <c r="A15" s="1222">
        <v>9</v>
      </c>
      <c r="B15" s="1369" t="s">
        <v>20</v>
      </c>
      <c r="C15" s="1006">
        <v>218</v>
      </c>
      <c r="D15" s="1006">
        <v>393</v>
      </c>
      <c r="E15" s="1002">
        <f t="shared" si="0"/>
        <v>0.55470737913486001</v>
      </c>
    </row>
    <row r="16" spans="1:5" x14ac:dyDescent="0.2">
      <c r="A16" s="1222">
        <v>10</v>
      </c>
      <c r="B16" s="1369" t="s">
        <v>21</v>
      </c>
      <c r="C16" s="1006">
        <v>90</v>
      </c>
      <c r="D16" s="1006">
        <v>326</v>
      </c>
      <c r="E16" s="1002">
        <f t="shared" si="0"/>
        <v>0.27607361963190186</v>
      </c>
    </row>
    <row r="17" spans="1:5" x14ac:dyDescent="0.2">
      <c r="A17" s="1222">
        <v>11</v>
      </c>
      <c r="B17" s="1369" t="s">
        <v>22</v>
      </c>
      <c r="C17" s="1006">
        <v>153</v>
      </c>
      <c r="D17" s="1006">
        <v>386</v>
      </c>
      <c r="E17" s="1002">
        <f t="shared" si="0"/>
        <v>0.39637305699481867</v>
      </c>
    </row>
    <row r="18" spans="1:5" x14ac:dyDescent="0.2">
      <c r="A18" s="1222">
        <v>12</v>
      </c>
      <c r="B18" s="1369" t="s">
        <v>23</v>
      </c>
      <c r="C18" s="1006">
        <v>240</v>
      </c>
      <c r="D18" s="1006">
        <v>514</v>
      </c>
      <c r="E18" s="1002">
        <f t="shared" si="0"/>
        <v>0.46692607003891051</v>
      </c>
    </row>
    <row r="19" spans="1:5" x14ac:dyDescent="0.2">
      <c r="A19" s="1222">
        <v>13</v>
      </c>
      <c r="B19" s="1369" t="s">
        <v>24</v>
      </c>
      <c r="C19" s="1006">
        <v>96</v>
      </c>
      <c r="D19" s="1006">
        <v>605</v>
      </c>
      <c r="E19" s="1002">
        <f t="shared" si="0"/>
        <v>0.15867768595041323</v>
      </c>
    </row>
    <row r="20" spans="1:5" x14ac:dyDescent="0.2">
      <c r="A20" s="1222">
        <v>14</v>
      </c>
      <c r="B20" s="1369" t="s">
        <v>25</v>
      </c>
      <c r="C20" s="1006">
        <v>310</v>
      </c>
      <c r="D20" s="1006">
        <v>721</v>
      </c>
      <c r="E20" s="1002">
        <f t="shared" si="0"/>
        <v>0.42995839112343964</v>
      </c>
    </row>
    <row r="21" spans="1:5" ht="13.5" thickBot="1" x14ac:dyDescent="0.25">
      <c r="A21" s="1391">
        <v>15</v>
      </c>
      <c r="B21" s="1392" t="s">
        <v>26</v>
      </c>
      <c r="C21" s="1007">
        <v>98</v>
      </c>
      <c r="D21" s="1007">
        <v>338</v>
      </c>
      <c r="E21" s="1003">
        <f t="shared" si="0"/>
        <v>0.28994082840236685</v>
      </c>
    </row>
    <row r="22" spans="1:5" ht="15" x14ac:dyDescent="0.25">
      <c r="A22" s="189"/>
      <c r="B22" s="1386" t="s">
        <v>510</v>
      </c>
      <c r="C22" s="1386">
        <f>SUM(C7:C21)</f>
        <v>2688</v>
      </c>
      <c r="D22" s="1386">
        <f>SUM(D7:D21)</f>
        <v>7187</v>
      </c>
      <c r="E22" s="1387">
        <f t="shared" si="0"/>
        <v>0.37400862668707391</v>
      </c>
    </row>
    <row r="23" spans="1:5" s="1215" customFormat="1" ht="14.25" x14ac:dyDescent="0.2">
      <c r="A23" s="173"/>
      <c r="B23" s="1385" t="s">
        <v>210</v>
      </c>
      <c r="C23" s="1385">
        <v>2772</v>
      </c>
      <c r="D23" s="1385">
        <v>7653</v>
      </c>
      <c r="E23" s="1388">
        <f>C23/D23</f>
        <v>0.36221089768718151</v>
      </c>
    </row>
    <row r="24" spans="1:5" ht="14.25" x14ac:dyDescent="0.2">
      <c r="A24" s="173"/>
      <c r="B24" s="1385" t="s">
        <v>211</v>
      </c>
      <c r="C24" s="1385">
        <v>2466</v>
      </c>
      <c r="D24" s="1385">
        <v>7566</v>
      </c>
      <c r="E24" s="1388">
        <f t="shared" ref="E24:E25" si="1">C24/D24</f>
        <v>0.32593180015860429</v>
      </c>
    </row>
    <row r="25" spans="1:5" ht="15" thickBot="1" x14ac:dyDescent="0.25">
      <c r="A25" s="174"/>
      <c r="B25" s="1390" t="s">
        <v>212</v>
      </c>
      <c r="C25" s="1390">
        <v>2497</v>
      </c>
      <c r="D25" s="1390">
        <v>7880</v>
      </c>
      <c r="E25" s="1389">
        <f t="shared" si="1"/>
        <v>0.3168781725888325</v>
      </c>
    </row>
    <row r="26" spans="1:5" x14ac:dyDescent="0.2">
      <c r="A26" s="992" t="s">
        <v>548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9">
    <tabColor rgb="FFFF0000"/>
  </sheetPr>
  <dimension ref="A1:AP355"/>
  <sheetViews>
    <sheetView showGridLines="0" zoomScaleNormal="100" zoomScaleSheetLayoutView="110" workbookViewId="0">
      <selection activeCell="V33" sqref="V33"/>
    </sheetView>
  </sheetViews>
  <sheetFormatPr baseColWidth="10" defaultColWidth="11.42578125" defaultRowHeight="15.75" customHeight="1" x14ac:dyDescent="0.2"/>
  <cols>
    <col min="1" max="1" width="7" style="175" customWidth="1"/>
    <col min="2" max="2" width="20.85546875" style="160" customWidth="1"/>
    <col min="3" max="3" width="6.7109375" style="160" customWidth="1"/>
    <col min="4" max="4" width="9.42578125" style="160" customWidth="1"/>
    <col min="5" max="5" width="9.5703125" style="160" customWidth="1"/>
    <col min="6" max="6" width="10.28515625" style="160" customWidth="1"/>
    <col min="7" max="7" width="5.7109375" style="160" customWidth="1"/>
    <col min="8" max="8" width="6.85546875" style="160" customWidth="1"/>
    <col min="9" max="9" width="10.140625" style="160" customWidth="1"/>
    <col min="10" max="10" width="9.85546875" style="160" customWidth="1"/>
    <col min="11" max="11" width="9.7109375" style="160" customWidth="1"/>
    <col min="12" max="12" width="5.7109375" style="160" customWidth="1"/>
    <col min="13" max="13" width="6.28515625" style="160" customWidth="1"/>
    <col min="14" max="14" width="9.28515625" style="160" customWidth="1"/>
    <col min="15" max="15" width="9.140625" style="160" customWidth="1"/>
    <col min="16" max="16" width="10" style="160" customWidth="1"/>
    <col min="17" max="17" width="5.7109375" style="160" customWidth="1"/>
    <col min="18" max="18" width="11.7109375" style="160" customWidth="1"/>
    <col min="19" max="19" width="7.140625" style="160" customWidth="1"/>
    <col min="20" max="20" width="11.42578125" style="160" customWidth="1"/>
    <col min="21" max="21" width="9.5703125" style="160" customWidth="1"/>
    <col min="22" max="22" width="20" style="160" customWidth="1"/>
    <col min="23" max="23" width="7.28515625" style="160" customWidth="1"/>
    <col min="24" max="24" width="6.85546875" style="160" customWidth="1"/>
    <col min="25" max="25" width="9.42578125" style="160" customWidth="1"/>
    <col min="26" max="26" width="10.42578125" style="160" customWidth="1"/>
    <col min="27" max="27" width="7" style="160" customWidth="1"/>
    <col min="28" max="28" width="8.28515625" style="160" customWidth="1"/>
    <col min="29" max="29" width="6.7109375" style="160" customWidth="1"/>
    <col min="30" max="30" width="9.140625" style="160" customWidth="1"/>
    <col min="31" max="31" width="10.5703125" style="160" customWidth="1"/>
    <col min="32" max="32" width="6.42578125" style="160" customWidth="1"/>
    <col min="33" max="33" width="7.42578125" style="160" customWidth="1"/>
    <col min="34" max="34" width="8.7109375" style="160" customWidth="1"/>
    <col min="35" max="35" width="8.85546875" style="160" customWidth="1"/>
    <col min="36" max="36" width="9.7109375" style="160" customWidth="1"/>
    <col min="37" max="37" width="6.85546875" style="160" customWidth="1"/>
    <col min="38" max="38" width="11" style="160" customWidth="1"/>
    <col min="39" max="16384" width="11.42578125" style="160"/>
  </cols>
  <sheetData>
    <row r="1" spans="1:27" ht="15.75" customHeight="1" x14ac:dyDescent="0.2">
      <c r="A1" s="161" t="s">
        <v>0</v>
      </c>
    </row>
    <row r="2" spans="1:27" ht="15.75" customHeight="1" x14ac:dyDescent="0.2">
      <c r="A2" s="161"/>
    </row>
    <row r="3" spans="1:27" ht="15.75" customHeight="1" x14ac:dyDescent="0.2">
      <c r="A3" s="161" t="str">
        <f>A18</f>
        <v>Tabell 3 -9 - A1 -  Beboere med vedtak om bolig til pleie og omsorgsformål - sum alle aldersgrupper - pr. 31.12.  *)</v>
      </c>
    </row>
    <row r="4" spans="1:27" ht="15.75" customHeight="1" x14ac:dyDescent="0.2">
      <c r="A4" s="161" t="str">
        <f>A49</f>
        <v>Tabell 3 -9 - A2 -  Beboere med vedtak om bolig til pleie og omsorgsformål - antall 0 - 17 år - pr. 31.12.  *)</v>
      </c>
    </row>
    <row r="5" spans="1:27" ht="15.75" customHeight="1" x14ac:dyDescent="0.2">
      <c r="A5" s="161" t="str">
        <f>A80</f>
        <v>Tabell 3 -9 - A3 -  Beboere med vedtak om bolig til pleie og omsorgsformål - antall 18 - 49 år - pr. 31.12*)</v>
      </c>
    </row>
    <row r="6" spans="1:27" ht="15.75" customHeight="1" x14ac:dyDescent="0.2">
      <c r="A6" s="161" t="str">
        <f>A110</f>
        <v>Tabell 3 -9 - A4 -  Beboere med vedtak om bolig til pleie og omsorgsformål - antall 50 - 66 år - pr. 31.12.  *)</v>
      </c>
    </row>
    <row r="7" spans="1:27" ht="15.75" customHeight="1" x14ac:dyDescent="0.2">
      <c r="A7" s="161" t="str">
        <f>A140</f>
        <v>Tabell 3 -9 - A5 -  Beboere med vedtak om bolig til pleie og omsorgsformål - antall 67 - 74 år - pr. 31.12.  *)</v>
      </c>
    </row>
    <row r="8" spans="1:27" ht="15.75" customHeight="1" x14ac:dyDescent="0.2">
      <c r="A8" s="161" t="str">
        <f>A170</f>
        <v>Tabell 3 -9 - A6 -  Beboere med vedtak om bolig til pleie og omsorgsformål - antall 75 - 79 år - pr. 31.12.  *)</v>
      </c>
    </row>
    <row r="9" spans="1:27" ht="15.75" customHeight="1" x14ac:dyDescent="0.2">
      <c r="A9" s="161" t="str">
        <f>A201</f>
        <v>Tabell 3 -9 - A7 -  Beboere med vedtak om bolig til pleie og omsorgsformål - antall 80 - 84 år - pr. 31.12.  *)</v>
      </c>
    </row>
    <row r="10" spans="1:27" ht="15.75" customHeight="1" x14ac:dyDescent="0.2">
      <c r="A10" s="161" t="str">
        <f>A232</f>
        <v>Tabell 3 -9 - A8 -  Beboere med vedtak om bolig til pleie og omsorgsformål - antall 85 - 89 år - pr. 31.12.  *)</v>
      </c>
    </row>
    <row r="11" spans="1:27" ht="15.75" customHeight="1" x14ac:dyDescent="0.2">
      <c r="A11" s="161" t="str">
        <f>A263</f>
        <v>Tabell 3 -9 - A9 -  Beboere med vedtak om bolig til pleie og omsorgsformål - antall 90 - 94 år - pr. 31.12.  *)</v>
      </c>
    </row>
    <row r="12" spans="1:27" ht="15.75" customHeight="1" x14ac:dyDescent="0.2">
      <c r="A12" s="161" t="str">
        <f>A293</f>
        <v>Tabell 3 -9 - A10 -  Beboere med vedtak om bolig til pleie og omsorgsformål - antall ≥ 95 år - pr. 31.12.  *)</v>
      </c>
      <c r="AA12" s="160" t="s">
        <v>13</v>
      </c>
    </row>
    <row r="13" spans="1:27" ht="15.75" customHeight="1" x14ac:dyDescent="0.2">
      <c r="A13" s="161" t="str">
        <f>A325</f>
        <v>Tabell 3 -9 - A11 -  Beboere med vedtak om bolig til pleie og omsorgsformål - sum antall  ≥ 90 år - pr. 31.12.  *)</v>
      </c>
      <c r="P13" s="160" t="s">
        <v>167</v>
      </c>
    </row>
    <row r="14" spans="1:27" ht="15.75" customHeight="1" x14ac:dyDescent="0.2">
      <c r="A14" s="161"/>
    </row>
    <row r="15" spans="1:27" ht="15.75" customHeight="1" x14ac:dyDescent="0.2">
      <c r="A15" s="161"/>
    </row>
    <row r="16" spans="1:27" ht="15.75" customHeight="1" x14ac:dyDescent="0.25">
      <c r="A16" s="161"/>
      <c r="E16" s="625"/>
    </row>
    <row r="18" spans="1:40" s="162" customFormat="1" ht="15.75" customHeight="1" thickBot="1" x14ac:dyDescent="0.25">
      <c r="A18" s="133" t="s">
        <v>377</v>
      </c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</row>
    <row r="19" spans="1:40" s="164" customFormat="1" ht="15.75" customHeight="1" thickBot="1" x14ac:dyDescent="0.3">
      <c r="A19" s="181"/>
      <c r="B19" s="182"/>
      <c r="C19" s="1615" t="s">
        <v>378</v>
      </c>
      <c r="D19" s="1616"/>
      <c r="E19" s="1616"/>
      <c r="F19" s="1616"/>
      <c r="G19" s="1617"/>
      <c r="H19" s="1615" t="s">
        <v>379</v>
      </c>
      <c r="I19" s="1616"/>
      <c r="J19" s="1616"/>
      <c r="K19" s="1616"/>
      <c r="L19" s="1617"/>
      <c r="M19" s="1615" t="s">
        <v>380</v>
      </c>
      <c r="N19" s="1616"/>
      <c r="O19" s="1616"/>
      <c r="P19" s="1616"/>
      <c r="Q19" s="1616"/>
      <c r="R19" s="1617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</row>
    <row r="20" spans="1:40" s="164" customFormat="1" ht="78" customHeight="1" thickBot="1" x14ac:dyDescent="0.3">
      <c r="A20" s="183" t="s">
        <v>51</v>
      </c>
      <c r="B20" s="165" t="s">
        <v>5</v>
      </c>
      <c r="C20" s="197" t="s">
        <v>381</v>
      </c>
      <c r="D20" s="194" t="s">
        <v>382</v>
      </c>
      <c r="E20" s="194" t="s">
        <v>383</v>
      </c>
      <c r="F20" s="194" t="s">
        <v>384</v>
      </c>
      <c r="G20" s="222" t="s">
        <v>385</v>
      </c>
      <c r="H20" s="214" t="s">
        <v>381</v>
      </c>
      <c r="I20" s="194" t="s">
        <v>382</v>
      </c>
      <c r="J20" s="194" t="s">
        <v>383</v>
      </c>
      <c r="K20" s="194" t="s">
        <v>384</v>
      </c>
      <c r="L20" s="222" t="s">
        <v>238</v>
      </c>
      <c r="M20" s="214" t="s">
        <v>381</v>
      </c>
      <c r="N20" s="194" t="s">
        <v>382</v>
      </c>
      <c r="O20" s="194" t="s">
        <v>383</v>
      </c>
      <c r="P20" s="194" t="s">
        <v>384</v>
      </c>
      <c r="Q20" s="222" t="s">
        <v>238</v>
      </c>
      <c r="R20" s="300" t="s">
        <v>386</v>
      </c>
      <c r="T20" s="193" t="s">
        <v>387</v>
      </c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</row>
    <row r="21" spans="1:40" ht="15.75" customHeight="1" x14ac:dyDescent="0.2">
      <c r="A21" s="185">
        <v>1</v>
      </c>
      <c r="B21" s="167" t="s">
        <v>11</v>
      </c>
      <c r="C21" s="750">
        <f t="shared" ref="C21:F35" si="0">C52+C83+C113+C143+C173+C204+C235+C266+C296</f>
        <v>52</v>
      </c>
      <c r="D21" s="751">
        <f t="shared" si="0"/>
        <v>32</v>
      </c>
      <c r="E21" s="751">
        <f t="shared" si="0"/>
        <v>11</v>
      </c>
      <c r="F21" s="751">
        <f t="shared" si="0"/>
        <v>31</v>
      </c>
      <c r="G21" s="752">
        <f t="shared" ref="G21:G35" si="1">SUM(C21:F21)</f>
        <v>126</v>
      </c>
      <c r="H21" s="750">
        <f t="shared" ref="H21:K35" si="2">H52+H83+H113+H143+H173+H204+H235+H266+H296</f>
        <v>90</v>
      </c>
      <c r="I21" s="751">
        <f t="shared" si="2"/>
        <v>24</v>
      </c>
      <c r="J21" s="751">
        <f t="shared" si="2"/>
        <v>11</v>
      </c>
      <c r="K21" s="751">
        <f t="shared" si="2"/>
        <v>20</v>
      </c>
      <c r="L21" s="753">
        <f t="shared" ref="L21:L35" si="3">SUM(H21:K21)</f>
        <v>145</v>
      </c>
      <c r="M21" s="750">
        <f t="shared" ref="M21:M35" si="4">C21+H21</f>
        <v>142</v>
      </c>
      <c r="N21" s="751">
        <f t="shared" ref="N21:N35" si="5">D21+I21</f>
        <v>56</v>
      </c>
      <c r="O21" s="751">
        <f t="shared" ref="O21:O35" si="6">E21+J21</f>
        <v>22</v>
      </c>
      <c r="P21" s="751">
        <f t="shared" ref="P21:P35" si="7">F21+K21</f>
        <v>51</v>
      </c>
      <c r="Q21" s="613">
        <f t="shared" ref="Q21:Q35" si="8">SUM(M21:P21)</f>
        <v>271</v>
      </c>
      <c r="R21" s="614">
        <f t="shared" ref="R21:R35" si="9">SUM(R52,R83,R113,R143,R173,R204,R235,R266,R296)</f>
        <v>142</v>
      </c>
      <c r="S21" s="216"/>
      <c r="T21" s="216"/>
      <c r="V21" s="1187" t="s">
        <v>388</v>
      </c>
      <c r="W21" s="160" t="s">
        <v>389</v>
      </c>
    </row>
    <row r="22" spans="1:40" ht="15.75" customHeight="1" x14ac:dyDescent="0.2">
      <c r="A22" s="186">
        <v>2</v>
      </c>
      <c r="B22" s="169" t="s">
        <v>12</v>
      </c>
      <c r="C22" s="615">
        <f t="shared" si="0"/>
        <v>40</v>
      </c>
      <c r="D22" s="616">
        <f t="shared" si="0"/>
        <v>0</v>
      </c>
      <c r="E22" s="616">
        <f t="shared" si="0"/>
        <v>11</v>
      </c>
      <c r="F22" s="616">
        <f t="shared" si="0"/>
        <v>46</v>
      </c>
      <c r="G22" s="617">
        <f t="shared" si="1"/>
        <v>97</v>
      </c>
      <c r="H22" s="615">
        <f t="shared" si="2"/>
        <v>82</v>
      </c>
      <c r="I22" s="616">
        <f t="shared" si="2"/>
        <v>0</v>
      </c>
      <c r="J22" s="616">
        <f t="shared" si="2"/>
        <v>4</v>
      </c>
      <c r="K22" s="616">
        <f t="shared" si="2"/>
        <v>32</v>
      </c>
      <c r="L22" s="618">
        <f t="shared" si="3"/>
        <v>118</v>
      </c>
      <c r="M22" s="615">
        <f t="shared" si="4"/>
        <v>122</v>
      </c>
      <c r="N22" s="616">
        <f t="shared" si="5"/>
        <v>0</v>
      </c>
      <c r="O22" s="616">
        <f t="shared" si="6"/>
        <v>15</v>
      </c>
      <c r="P22" s="616">
        <f t="shared" si="7"/>
        <v>78</v>
      </c>
      <c r="Q22" s="618">
        <f t="shared" si="8"/>
        <v>215</v>
      </c>
      <c r="R22" s="619">
        <f t="shared" si="9"/>
        <v>90</v>
      </c>
      <c r="S22" s="216"/>
      <c r="T22" s="216" t="s">
        <v>390</v>
      </c>
      <c r="V22" s="160">
        <f>R98+R128</f>
        <v>32</v>
      </c>
      <c r="W22" s="786">
        <f>V22/$V$25</f>
        <v>3.1465093411996069E-2</v>
      </c>
    </row>
    <row r="23" spans="1:40" ht="15.75" customHeight="1" x14ac:dyDescent="0.2">
      <c r="A23" s="186">
        <v>3</v>
      </c>
      <c r="B23" s="169" t="s">
        <v>14</v>
      </c>
      <c r="C23" s="615">
        <f t="shared" si="0"/>
        <v>87</v>
      </c>
      <c r="D23" s="616">
        <f t="shared" si="0"/>
        <v>1</v>
      </c>
      <c r="E23" s="616">
        <f t="shared" si="0"/>
        <v>16</v>
      </c>
      <c r="F23" s="616">
        <f t="shared" si="0"/>
        <v>48</v>
      </c>
      <c r="G23" s="617">
        <f t="shared" si="1"/>
        <v>152</v>
      </c>
      <c r="H23" s="615">
        <f t="shared" si="2"/>
        <v>121</v>
      </c>
      <c r="I23" s="616">
        <f t="shared" si="2"/>
        <v>1</v>
      </c>
      <c r="J23" s="616">
        <f t="shared" si="2"/>
        <v>14</v>
      </c>
      <c r="K23" s="616">
        <f t="shared" si="2"/>
        <v>37</v>
      </c>
      <c r="L23" s="618">
        <f t="shared" si="3"/>
        <v>173</v>
      </c>
      <c r="M23" s="615">
        <f t="shared" si="4"/>
        <v>208</v>
      </c>
      <c r="N23" s="616">
        <f t="shared" si="5"/>
        <v>2</v>
      </c>
      <c r="O23" s="616">
        <f t="shared" si="6"/>
        <v>30</v>
      </c>
      <c r="P23" s="616">
        <f t="shared" si="7"/>
        <v>85</v>
      </c>
      <c r="Q23" s="618">
        <f t="shared" si="8"/>
        <v>325</v>
      </c>
      <c r="R23" s="619">
        <f t="shared" si="9"/>
        <v>75</v>
      </c>
      <c r="S23" s="216"/>
      <c r="T23" s="216" t="s">
        <v>391</v>
      </c>
      <c r="V23" s="160">
        <f>R158+R188</f>
        <v>283</v>
      </c>
      <c r="W23" s="786">
        <f t="shared" ref="W23:W24" si="10">V23/$V$25</f>
        <v>0.27826941986234022</v>
      </c>
    </row>
    <row r="24" spans="1:40" ht="15.75" customHeight="1" x14ac:dyDescent="0.2">
      <c r="A24" s="186">
        <v>4</v>
      </c>
      <c r="B24" s="169" t="s">
        <v>15</v>
      </c>
      <c r="C24" s="615">
        <f t="shared" si="0"/>
        <v>44</v>
      </c>
      <c r="D24" s="616">
        <f t="shared" si="0"/>
        <v>1</v>
      </c>
      <c r="E24" s="616">
        <f t="shared" si="0"/>
        <v>3</v>
      </c>
      <c r="F24" s="616">
        <f t="shared" si="0"/>
        <v>69</v>
      </c>
      <c r="G24" s="617">
        <f t="shared" si="1"/>
        <v>117</v>
      </c>
      <c r="H24" s="615">
        <f t="shared" si="2"/>
        <v>46</v>
      </c>
      <c r="I24" s="616">
        <f t="shared" si="2"/>
        <v>0</v>
      </c>
      <c r="J24" s="616">
        <f t="shared" si="2"/>
        <v>1</v>
      </c>
      <c r="K24" s="616">
        <f t="shared" si="2"/>
        <v>42</v>
      </c>
      <c r="L24" s="618">
        <f t="shared" si="3"/>
        <v>89</v>
      </c>
      <c r="M24" s="615">
        <f t="shared" si="4"/>
        <v>90</v>
      </c>
      <c r="N24" s="616">
        <f t="shared" si="5"/>
        <v>1</v>
      </c>
      <c r="O24" s="616">
        <f t="shared" si="6"/>
        <v>4</v>
      </c>
      <c r="P24" s="616">
        <f t="shared" si="7"/>
        <v>111</v>
      </c>
      <c r="Q24" s="618">
        <f t="shared" si="8"/>
        <v>206</v>
      </c>
      <c r="R24" s="619">
        <f t="shared" si="9"/>
        <v>65</v>
      </c>
      <c r="S24" s="216"/>
      <c r="T24" s="216" t="s">
        <v>392</v>
      </c>
      <c r="V24" s="160">
        <f>R219+R250+R281+R311</f>
        <v>702</v>
      </c>
      <c r="W24" s="786">
        <f t="shared" si="10"/>
        <v>0.69026548672566368</v>
      </c>
    </row>
    <row r="25" spans="1:40" ht="15.75" customHeight="1" x14ac:dyDescent="0.2">
      <c r="A25" s="186">
        <v>5</v>
      </c>
      <c r="B25" s="169" t="s">
        <v>16</v>
      </c>
      <c r="C25" s="615">
        <f t="shared" si="0"/>
        <v>31</v>
      </c>
      <c r="D25" s="616">
        <f t="shared" si="0"/>
        <v>19</v>
      </c>
      <c r="E25" s="616">
        <f t="shared" si="0"/>
        <v>17</v>
      </c>
      <c r="F25" s="616">
        <f t="shared" si="0"/>
        <v>19</v>
      </c>
      <c r="G25" s="617">
        <f t="shared" si="1"/>
        <v>86</v>
      </c>
      <c r="H25" s="615">
        <f t="shared" si="2"/>
        <v>40</v>
      </c>
      <c r="I25" s="616">
        <f t="shared" si="2"/>
        <v>13</v>
      </c>
      <c r="J25" s="616">
        <f t="shared" si="2"/>
        <v>16</v>
      </c>
      <c r="K25" s="616">
        <f t="shared" si="2"/>
        <v>16</v>
      </c>
      <c r="L25" s="618">
        <f t="shared" si="3"/>
        <v>85</v>
      </c>
      <c r="M25" s="615">
        <f t="shared" si="4"/>
        <v>71</v>
      </c>
      <c r="N25" s="616">
        <f t="shared" si="5"/>
        <v>32</v>
      </c>
      <c r="O25" s="616">
        <f t="shared" si="6"/>
        <v>33</v>
      </c>
      <c r="P25" s="616">
        <f t="shared" si="7"/>
        <v>35</v>
      </c>
      <c r="Q25" s="618">
        <f t="shared" si="8"/>
        <v>171</v>
      </c>
      <c r="R25" s="619">
        <f t="shared" si="9"/>
        <v>12</v>
      </c>
      <c r="S25" s="216"/>
      <c r="T25" s="216" t="s">
        <v>238</v>
      </c>
      <c r="V25" s="160">
        <f>SUM(V22:V24)</f>
        <v>1017</v>
      </c>
      <c r="W25" s="786">
        <f>V25/$V$25</f>
        <v>1</v>
      </c>
    </row>
    <row r="26" spans="1:40" ht="15.75" customHeight="1" x14ac:dyDescent="0.2">
      <c r="A26" s="187">
        <v>6</v>
      </c>
      <c r="B26" s="171" t="s">
        <v>17</v>
      </c>
      <c r="C26" s="615">
        <f t="shared" si="0"/>
        <v>38</v>
      </c>
      <c r="D26" s="616">
        <f t="shared" si="0"/>
        <v>0</v>
      </c>
      <c r="E26" s="616">
        <f t="shared" si="0"/>
        <v>25</v>
      </c>
      <c r="F26" s="616">
        <f t="shared" si="0"/>
        <v>0</v>
      </c>
      <c r="G26" s="617">
        <f t="shared" si="1"/>
        <v>63</v>
      </c>
      <c r="H26" s="615">
        <f t="shared" si="2"/>
        <v>12</v>
      </c>
      <c r="I26" s="616">
        <f t="shared" si="2"/>
        <v>0</v>
      </c>
      <c r="J26" s="616">
        <f t="shared" si="2"/>
        <v>17</v>
      </c>
      <c r="K26" s="616">
        <f t="shared" si="2"/>
        <v>0</v>
      </c>
      <c r="L26" s="618">
        <f t="shared" si="3"/>
        <v>29</v>
      </c>
      <c r="M26" s="615">
        <f t="shared" si="4"/>
        <v>50</v>
      </c>
      <c r="N26" s="616">
        <f t="shared" si="5"/>
        <v>0</v>
      </c>
      <c r="O26" s="616">
        <f t="shared" si="6"/>
        <v>42</v>
      </c>
      <c r="P26" s="616">
        <f t="shared" si="7"/>
        <v>0</v>
      </c>
      <c r="Q26" s="618">
        <f t="shared" si="8"/>
        <v>92</v>
      </c>
      <c r="R26" s="619">
        <f t="shared" si="9"/>
        <v>57</v>
      </c>
      <c r="S26" s="216"/>
      <c r="T26" s="216"/>
    </row>
    <row r="27" spans="1:40" ht="15.75" customHeight="1" x14ac:dyDescent="0.2">
      <c r="A27" s="187">
        <v>7</v>
      </c>
      <c r="B27" s="171" t="s">
        <v>18</v>
      </c>
      <c r="C27" s="615">
        <f t="shared" si="0"/>
        <v>39</v>
      </c>
      <c r="D27" s="616">
        <f t="shared" si="0"/>
        <v>3</v>
      </c>
      <c r="E27" s="616">
        <f t="shared" si="0"/>
        <v>38</v>
      </c>
      <c r="F27" s="616">
        <f t="shared" si="0"/>
        <v>15</v>
      </c>
      <c r="G27" s="617">
        <f t="shared" si="1"/>
        <v>95</v>
      </c>
      <c r="H27" s="615">
        <f t="shared" si="2"/>
        <v>89</v>
      </c>
      <c r="I27" s="616">
        <f t="shared" si="2"/>
        <v>1</v>
      </c>
      <c r="J27" s="616">
        <f t="shared" si="2"/>
        <v>41</v>
      </c>
      <c r="K27" s="616">
        <f t="shared" si="2"/>
        <v>14</v>
      </c>
      <c r="L27" s="618">
        <f t="shared" si="3"/>
        <v>145</v>
      </c>
      <c r="M27" s="615">
        <f t="shared" si="4"/>
        <v>128</v>
      </c>
      <c r="N27" s="616">
        <f t="shared" si="5"/>
        <v>4</v>
      </c>
      <c r="O27" s="616">
        <f t="shared" si="6"/>
        <v>79</v>
      </c>
      <c r="P27" s="616">
        <f t="shared" si="7"/>
        <v>29</v>
      </c>
      <c r="Q27" s="618">
        <f t="shared" si="8"/>
        <v>240</v>
      </c>
      <c r="R27" s="619">
        <f t="shared" si="9"/>
        <v>114</v>
      </c>
      <c r="S27" s="216"/>
      <c r="T27" s="216"/>
    </row>
    <row r="28" spans="1:40" ht="15.75" customHeight="1" x14ac:dyDescent="0.2">
      <c r="A28" s="186">
        <v>8</v>
      </c>
      <c r="B28" s="169" t="s">
        <v>19</v>
      </c>
      <c r="C28" s="615">
        <f t="shared" si="0"/>
        <v>37</v>
      </c>
      <c r="D28" s="616">
        <f t="shared" si="0"/>
        <v>10</v>
      </c>
      <c r="E28" s="616">
        <f t="shared" si="0"/>
        <v>47</v>
      </c>
      <c r="F28" s="616">
        <f t="shared" si="0"/>
        <v>36</v>
      </c>
      <c r="G28" s="617">
        <f t="shared" si="1"/>
        <v>130</v>
      </c>
      <c r="H28" s="615">
        <f t="shared" si="2"/>
        <v>66</v>
      </c>
      <c r="I28" s="616">
        <f t="shared" si="2"/>
        <v>6</v>
      </c>
      <c r="J28" s="616">
        <f t="shared" si="2"/>
        <v>27</v>
      </c>
      <c r="K28" s="616">
        <f t="shared" si="2"/>
        <v>13</v>
      </c>
      <c r="L28" s="618">
        <f t="shared" si="3"/>
        <v>112</v>
      </c>
      <c r="M28" s="615">
        <f t="shared" si="4"/>
        <v>103</v>
      </c>
      <c r="N28" s="616">
        <f t="shared" si="5"/>
        <v>16</v>
      </c>
      <c r="O28" s="616">
        <f t="shared" si="6"/>
        <v>74</v>
      </c>
      <c r="P28" s="616">
        <f t="shared" si="7"/>
        <v>49</v>
      </c>
      <c r="Q28" s="618">
        <f t="shared" si="8"/>
        <v>242</v>
      </c>
      <c r="R28" s="619">
        <f t="shared" si="9"/>
        <v>81</v>
      </c>
      <c r="S28" s="216"/>
      <c r="T28" s="216"/>
      <c r="W28" s="160" t="s">
        <v>13</v>
      </c>
    </row>
    <row r="29" spans="1:40" ht="15.75" customHeight="1" x14ac:dyDescent="0.2">
      <c r="A29" s="186">
        <v>9</v>
      </c>
      <c r="B29" s="169" t="s">
        <v>20</v>
      </c>
      <c r="C29" s="615">
        <f t="shared" si="0"/>
        <v>20</v>
      </c>
      <c r="D29" s="616">
        <f t="shared" si="0"/>
        <v>0</v>
      </c>
      <c r="E29" s="616">
        <f t="shared" si="0"/>
        <v>16</v>
      </c>
      <c r="F29" s="616">
        <f t="shared" si="0"/>
        <v>19</v>
      </c>
      <c r="G29" s="617">
        <f t="shared" si="1"/>
        <v>55</v>
      </c>
      <c r="H29" s="615">
        <f t="shared" si="2"/>
        <v>57</v>
      </c>
      <c r="I29" s="616">
        <f t="shared" si="2"/>
        <v>0</v>
      </c>
      <c r="J29" s="616">
        <f t="shared" si="2"/>
        <v>16</v>
      </c>
      <c r="K29" s="616">
        <f t="shared" si="2"/>
        <v>5</v>
      </c>
      <c r="L29" s="618">
        <f t="shared" si="3"/>
        <v>78</v>
      </c>
      <c r="M29" s="615">
        <f t="shared" si="4"/>
        <v>77</v>
      </c>
      <c r="N29" s="616">
        <f t="shared" si="5"/>
        <v>0</v>
      </c>
      <c r="O29" s="616">
        <f t="shared" si="6"/>
        <v>32</v>
      </c>
      <c r="P29" s="616">
        <f t="shared" si="7"/>
        <v>24</v>
      </c>
      <c r="Q29" s="618">
        <f t="shared" si="8"/>
        <v>133</v>
      </c>
      <c r="R29" s="619">
        <f t="shared" si="9"/>
        <v>82</v>
      </c>
      <c r="S29" s="216"/>
      <c r="T29" s="216"/>
    </row>
    <row r="30" spans="1:40" ht="15.75" customHeight="1" x14ac:dyDescent="0.2">
      <c r="A30" s="186">
        <v>10</v>
      </c>
      <c r="B30" s="169" t="s">
        <v>21</v>
      </c>
      <c r="C30" s="615">
        <f t="shared" si="0"/>
        <v>32</v>
      </c>
      <c r="D30" s="616">
        <f t="shared" si="0"/>
        <v>16</v>
      </c>
      <c r="E30" s="616">
        <f t="shared" si="0"/>
        <v>38</v>
      </c>
      <c r="F30" s="616">
        <f t="shared" si="0"/>
        <v>24</v>
      </c>
      <c r="G30" s="617">
        <f t="shared" si="1"/>
        <v>110</v>
      </c>
      <c r="H30" s="615">
        <f t="shared" si="2"/>
        <v>52</v>
      </c>
      <c r="I30" s="616">
        <f t="shared" si="2"/>
        <v>19</v>
      </c>
      <c r="J30" s="616">
        <f t="shared" si="2"/>
        <v>31</v>
      </c>
      <c r="K30" s="616">
        <f t="shared" si="2"/>
        <v>20</v>
      </c>
      <c r="L30" s="618">
        <f t="shared" si="3"/>
        <v>122</v>
      </c>
      <c r="M30" s="615">
        <f t="shared" si="4"/>
        <v>84</v>
      </c>
      <c r="N30" s="616">
        <f t="shared" si="5"/>
        <v>35</v>
      </c>
      <c r="O30" s="616">
        <f t="shared" si="6"/>
        <v>69</v>
      </c>
      <c r="P30" s="616">
        <f t="shared" si="7"/>
        <v>44</v>
      </c>
      <c r="Q30" s="618">
        <f t="shared" si="8"/>
        <v>232</v>
      </c>
      <c r="R30" s="619">
        <f t="shared" si="9"/>
        <v>84</v>
      </c>
      <c r="S30" s="216"/>
      <c r="T30" s="216"/>
    </row>
    <row r="31" spans="1:40" ht="15.75" customHeight="1" x14ac:dyDescent="0.2">
      <c r="A31" s="187">
        <v>11</v>
      </c>
      <c r="B31" s="171" t="s">
        <v>22</v>
      </c>
      <c r="C31" s="615">
        <f t="shared" si="0"/>
        <v>0</v>
      </c>
      <c r="D31" s="616">
        <f t="shared" si="0"/>
        <v>0</v>
      </c>
      <c r="E31" s="616">
        <f t="shared" si="0"/>
        <v>0</v>
      </c>
      <c r="F31" s="616">
        <f t="shared" si="0"/>
        <v>27</v>
      </c>
      <c r="G31" s="617">
        <f t="shared" si="1"/>
        <v>27</v>
      </c>
      <c r="H31" s="615">
        <f t="shared" si="2"/>
        <v>0</v>
      </c>
      <c r="I31" s="616">
        <f t="shared" si="2"/>
        <v>0</v>
      </c>
      <c r="J31" s="616">
        <f t="shared" si="2"/>
        <v>0</v>
      </c>
      <c r="K31" s="616">
        <f t="shared" si="2"/>
        <v>13</v>
      </c>
      <c r="L31" s="618">
        <f t="shared" si="3"/>
        <v>13</v>
      </c>
      <c r="M31" s="615">
        <f t="shared" si="4"/>
        <v>0</v>
      </c>
      <c r="N31" s="616">
        <f t="shared" si="5"/>
        <v>0</v>
      </c>
      <c r="O31" s="616">
        <f t="shared" si="6"/>
        <v>0</v>
      </c>
      <c r="P31" s="616">
        <f t="shared" si="7"/>
        <v>40</v>
      </c>
      <c r="Q31" s="618">
        <f t="shared" si="8"/>
        <v>40</v>
      </c>
      <c r="R31" s="619">
        <f t="shared" si="9"/>
        <v>10</v>
      </c>
      <c r="S31" s="216"/>
      <c r="T31" s="216"/>
    </row>
    <row r="32" spans="1:40" ht="15.75" customHeight="1" x14ac:dyDescent="0.2">
      <c r="A32" s="186">
        <v>12</v>
      </c>
      <c r="B32" s="169" t="s">
        <v>23</v>
      </c>
      <c r="C32" s="615">
        <f t="shared" si="0"/>
        <v>12</v>
      </c>
      <c r="D32" s="616">
        <f t="shared" si="0"/>
        <v>2</v>
      </c>
      <c r="E32" s="616">
        <f t="shared" si="0"/>
        <v>22</v>
      </c>
      <c r="F32" s="616">
        <f t="shared" si="0"/>
        <v>50</v>
      </c>
      <c r="G32" s="617">
        <f t="shared" si="1"/>
        <v>86</v>
      </c>
      <c r="H32" s="615">
        <f t="shared" si="2"/>
        <v>42</v>
      </c>
      <c r="I32" s="616">
        <f t="shared" si="2"/>
        <v>1</v>
      </c>
      <c r="J32" s="616">
        <f t="shared" si="2"/>
        <v>29</v>
      </c>
      <c r="K32" s="616">
        <f t="shared" si="2"/>
        <v>22</v>
      </c>
      <c r="L32" s="618">
        <f t="shared" si="3"/>
        <v>94</v>
      </c>
      <c r="M32" s="615">
        <f t="shared" si="4"/>
        <v>54</v>
      </c>
      <c r="N32" s="616">
        <f t="shared" si="5"/>
        <v>3</v>
      </c>
      <c r="O32" s="616">
        <f t="shared" si="6"/>
        <v>51</v>
      </c>
      <c r="P32" s="616">
        <f t="shared" si="7"/>
        <v>72</v>
      </c>
      <c r="Q32" s="618">
        <f t="shared" si="8"/>
        <v>180</v>
      </c>
      <c r="R32" s="619">
        <f t="shared" si="9"/>
        <v>62</v>
      </c>
      <c r="S32" s="216"/>
      <c r="T32" s="216"/>
    </row>
    <row r="33" spans="1:42" ht="15.75" customHeight="1" x14ac:dyDescent="0.2">
      <c r="A33" s="186">
        <v>13</v>
      </c>
      <c r="B33" s="169" t="s">
        <v>24</v>
      </c>
      <c r="C33" s="615">
        <f t="shared" si="0"/>
        <v>80</v>
      </c>
      <c r="D33" s="616">
        <f t="shared" si="0"/>
        <v>5</v>
      </c>
      <c r="E33" s="616">
        <f t="shared" si="0"/>
        <v>25</v>
      </c>
      <c r="F33" s="616">
        <f t="shared" si="0"/>
        <v>27</v>
      </c>
      <c r="G33" s="617">
        <f t="shared" si="1"/>
        <v>137</v>
      </c>
      <c r="H33" s="615">
        <f t="shared" si="2"/>
        <v>118</v>
      </c>
      <c r="I33" s="616">
        <f t="shared" si="2"/>
        <v>13</v>
      </c>
      <c r="J33" s="616">
        <f t="shared" si="2"/>
        <v>21</v>
      </c>
      <c r="K33" s="616">
        <f t="shared" si="2"/>
        <v>18</v>
      </c>
      <c r="L33" s="618">
        <f t="shared" si="3"/>
        <v>170</v>
      </c>
      <c r="M33" s="615">
        <f t="shared" si="4"/>
        <v>198</v>
      </c>
      <c r="N33" s="616">
        <f t="shared" si="5"/>
        <v>18</v>
      </c>
      <c r="O33" s="616">
        <f t="shared" si="6"/>
        <v>46</v>
      </c>
      <c r="P33" s="616">
        <f t="shared" si="7"/>
        <v>45</v>
      </c>
      <c r="Q33" s="618">
        <f t="shared" si="8"/>
        <v>307</v>
      </c>
      <c r="R33" s="619">
        <f t="shared" si="9"/>
        <v>88</v>
      </c>
      <c r="S33" s="216"/>
      <c r="T33" s="216"/>
    </row>
    <row r="34" spans="1:42" ht="15.75" customHeight="1" x14ac:dyDescent="0.2">
      <c r="A34" s="186">
        <v>14</v>
      </c>
      <c r="B34" s="169" t="s">
        <v>25</v>
      </c>
      <c r="C34" s="615">
        <f t="shared" si="0"/>
        <v>30</v>
      </c>
      <c r="D34" s="616">
        <f t="shared" si="0"/>
        <v>2</v>
      </c>
      <c r="E34" s="616">
        <f t="shared" si="0"/>
        <v>46</v>
      </c>
      <c r="F34" s="616">
        <f t="shared" si="0"/>
        <v>35</v>
      </c>
      <c r="G34" s="617">
        <f t="shared" si="1"/>
        <v>113</v>
      </c>
      <c r="H34" s="615">
        <f t="shared" si="2"/>
        <v>49</v>
      </c>
      <c r="I34" s="616">
        <f t="shared" si="2"/>
        <v>2</v>
      </c>
      <c r="J34" s="616">
        <f t="shared" si="2"/>
        <v>40</v>
      </c>
      <c r="K34" s="616">
        <f t="shared" si="2"/>
        <v>26</v>
      </c>
      <c r="L34" s="618">
        <f t="shared" si="3"/>
        <v>117</v>
      </c>
      <c r="M34" s="615">
        <f t="shared" si="4"/>
        <v>79</v>
      </c>
      <c r="N34" s="616">
        <f t="shared" si="5"/>
        <v>4</v>
      </c>
      <c r="O34" s="616">
        <f t="shared" si="6"/>
        <v>86</v>
      </c>
      <c r="P34" s="616">
        <f t="shared" si="7"/>
        <v>61</v>
      </c>
      <c r="Q34" s="618">
        <f t="shared" si="8"/>
        <v>230</v>
      </c>
      <c r="R34" s="619">
        <f t="shared" si="9"/>
        <v>54</v>
      </c>
      <c r="S34" s="216"/>
      <c r="T34" s="216"/>
      <c r="X34" s="160" t="s">
        <v>13</v>
      </c>
    </row>
    <row r="35" spans="1:42" ht="31.5" customHeight="1" thickBot="1" x14ac:dyDescent="0.25">
      <c r="A35" s="188">
        <v>15</v>
      </c>
      <c r="B35" s="172" t="s">
        <v>26</v>
      </c>
      <c r="C35" s="620">
        <f t="shared" si="0"/>
        <v>9</v>
      </c>
      <c r="D35" s="621">
        <f t="shared" si="0"/>
        <v>0</v>
      </c>
      <c r="E35" s="621">
        <f t="shared" si="0"/>
        <v>45</v>
      </c>
      <c r="F35" s="621">
        <f t="shared" si="0"/>
        <v>32</v>
      </c>
      <c r="G35" s="622">
        <f t="shared" si="1"/>
        <v>86</v>
      </c>
      <c r="H35" s="620">
        <f t="shared" si="2"/>
        <v>11</v>
      </c>
      <c r="I35" s="621">
        <f t="shared" si="2"/>
        <v>0</v>
      </c>
      <c r="J35" s="621">
        <f t="shared" si="2"/>
        <v>23</v>
      </c>
      <c r="K35" s="621">
        <f t="shared" si="2"/>
        <v>5</v>
      </c>
      <c r="L35" s="623">
        <f t="shared" si="3"/>
        <v>39</v>
      </c>
      <c r="M35" s="620">
        <f t="shared" si="4"/>
        <v>20</v>
      </c>
      <c r="N35" s="621">
        <f t="shared" si="5"/>
        <v>0</v>
      </c>
      <c r="O35" s="621">
        <f t="shared" si="6"/>
        <v>68</v>
      </c>
      <c r="P35" s="621">
        <f t="shared" si="7"/>
        <v>37</v>
      </c>
      <c r="Q35" s="623">
        <f t="shared" si="8"/>
        <v>125</v>
      </c>
      <c r="R35" s="624">
        <f t="shared" si="9"/>
        <v>1</v>
      </c>
      <c r="S35" s="216"/>
      <c r="T35" s="216"/>
    </row>
    <row r="36" spans="1:42" s="190" customFormat="1" ht="15.75" customHeight="1" x14ac:dyDescent="0.25">
      <c r="A36" s="241"/>
      <c r="B36" s="242" t="s">
        <v>60</v>
      </c>
      <c r="C36" s="243">
        <f t="shared" ref="C36:R36" si="11">SUM(C21:C35)</f>
        <v>551</v>
      </c>
      <c r="D36" s="244">
        <f t="shared" si="11"/>
        <v>91</v>
      </c>
      <c r="E36" s="244">
        <f t="shared" si="11"/>
        <v>360</v>
      </c>
      <c r="F36" s="244">
        <f t="shared" si="11"/>
        <v>478</v>
      </c>
      <c r="G36" s="245">
        <f t="shared" si="11"/>
        <v>1480</v>
      </c>
      <c r="H36" s="243">
        <f t="shared" si="11"/>
        <v>875</v>
      </c>
      <c r="I36" s="244">
        <f t="shared" si="11"/>
        <v>80</v>
      </c>
      <c r="J36" s="244">
        <f t="shared" si="11"/>
        <v>291</v>
      </c>
      <c r="K36" s="244">
        <f t="shared" si="11"/>
        <v>283</v>
      </c>
      <c r="L36" s="245">
        <f t="shared" si="11"/>
        <v>1529</v>
      </c>
      <c r="M36" s="243">
        <f t="shared" si="11"/>
        <v>1426</v>
      </c>
      <c r="N36" s="244">
        <f t="shared" si="11"/>
        <v>171</v>
      </c>
      <c r="O36" s="244">
        <f t="shared" si="11"/>
        <v>651</v>
      </c>
      <c r="P36" s="244">
        <f t="shared" si="11"/>
        <v>761</v>
      </c>
      <c r="Q36" s="245">
        <f t="shared" si="11"/>
        <v>3009</v>
      </c>
      <c r="R36" s="246">
        <f t="shared" si="11"/>
        <v>1017</v>
      </c>
      <c r="S36" s="247"/>
      <c r="T36" s="247"/>
      <c r="U36" s="160">
        <f>M36-R36</f>
        <v>409</v>
      </c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</row>
    <row r="37" spans="1:42" ht="15.75" customHeight="1" x14ac:dyDescent="0.2">
      <c r="A37" s="285"/>
      <c r="B37" s="277" t="s">
        <v>61</v>
      </c>
      <c r="C37" s="286">
        <v>547</v>
      </c>
      <c r="D37" s="287">
        <v>121</v>
      </c>
      <c r="E37" s="287">
        <v>427</v>
      </c>
      <c r="F37" s="287">
        <v>472</v>
      </c>
      <c r="G37" s="276">
        <v>1567</v>
      </c>
      <c r="H37" s="286">
        <v>917</v>
      </c>
      <c r="I37" s="287">
        <v>90</v>
      </c>
      <c r="J37" s="287">
        <v>318</v>
      </c>
      <c r="K37" s="287">
        <v>279</v>
      </c>
      <c r="L37" s="276">
        <v>1604</v>
      </c>
      <c r="M37" s="286">
        <v>1464</v>
      </c>
      <c r="N37" s="287">
        <v>211</v>
      </c>
      <c r="O37" s="287">
        <v>745</v>
      </c>
      <c r="P37" s="287">
        <v>751</v>
      </c>
      <c r="Q37" s="276">
        <v>3171</v>
      </c>
      <c r="R37" s="288">
        <v>930</v>
      </c>
      <c r="S37" s="216"/>
      <c r="T37" s="216"/>
    </row>
    <row r="38" spans="1:42" ht="15.75" customHeight="1" x14ac:dyDescent="0.2">
      <c r="A38" s="285"/>
      <c r="B38" s="277" t="s">
        <v>62</v>
      </c>
      <c r="C38" s="286">
        <v>559</v>
      </c>
      <c r="D38" s="287">
        <v>111</v>
      </c>
      <c r="E38" s="287">
        <v>416</v>
      </c>
      <c r="F38" s="287">
        <v>453</v>
      </c>
      <c r="G38" s="276">
        <v>1539</v>
      </c>
      <c r="H38" s="286">
        <v>901</v>
      </c>
      <c r="I38" s="287">
        <v>96</v>
      </c>
      <c r="J38" s="287">
        <v>323</v>
      </c>
      <c r="K38" s="287">
        <v>271</v>
      </c>
      <c r="L38" s="276">
        <v>1591</v>
      </c>
      <c r="M38" s="286">
        <v>1460</v>
      </c>
      <c r="N38" s="287">
        <v>207</v>
      </c>
      <c r="O38" s="287">
        <v>739</v>
      </c>
      <c r="P38" s="287">
        <v>724</v>
      </c>
      <c r="Q38" s="276">
        <v>3130</v>
      </c>
      <c r="R38" s="288">
        <v>845</v>
      </c>
      <c r="S38" s="216"/>
      <c r="T38" s="216"/>
    </row>
    <row r="39" spans="1:42" ht="15.75" customHeight="1" x14ac:dyDescent="0.2">
      <c r="A39" s="285"/>
      <c r="B39" s="277" t="s">
        <v>63</v>
      </c>
      <c r="C39" s="286">
        <v>537</v>
      </c>
      <c r="D39" s="287">
        <v>118</v>
      </c>
      <c r="E39" s="287">
        <v>404</v>
      </c>
      <c r="F39" s="287">
        <v>442</v>
      </c>
      <c r="G39" s="276">
        <v>1501</v>
      </c>
      <c r="H39" s="286">
        <v>829</v>
      </c>
      <c r="I39" s="287">
        <v>102</v>
      </c>
      <c r="J39" s="287">
        <v>324</v>
      </c>
      <c r="K39" s="287">
        <v>277</v>
      </c>
      <c r="L39" s="276">
        <v>1532</v>
      </c>
      <c r="M39" s="286">
        <v>1366</v>
      </c>
      <c r="N39" s="287">
        <v>220</v>
      </c>
      <c r="O39" s="287">
        <v>728</v>
      </c>
      <c r="P39" s="287">
        <v>719</v>
      </c>
      <c r="Q39" s="276">
        <v>3033</v>
      </c>
      <c r="R39" s="288">
        <v>634</v>
      </c>
      <c r="S39" s="216"/>
      <c r="T39" s="216"/>
    </row>
    <row r="40" spans="1:42" s="190" customFormat="1" ht="15.75" customHeight="1" x14ac:dyDescent="0.25">
      <c r="A40" s="285"/>
      <c r="B40" s="277" t="s">
        <v>64</v>
      </c>
      <c r="C40" s="286">
        <v>440</v>
      </c>
      <c r="D40" s="287">
        <v>121</v>
      </c>
      <c r="E40" s="287">
        <v>419</v>
      </c>
      <c r="F40" s="287">
        <v>477</v>
      </c>
      <c r="G40" s="276">
        <v>1457</v>
      </c>
      <c r="H40" s="286">
        <v>650</v>
      </c>
      <c r="I40" s="287">
        <v>106</v>
      </c>
      <c r="J40" s="287">
        <v>312</v>
      </c>
      <c r="K40" s="287">
        <v>317</v>
      </c>
      <c r="L40" s="276">
        <v>1385</v>
      </c>
      <c r="M40" s="286">
        <v>1090</v>
      </c>
      <c r="N40" s="287">
        <v>227</v>
      </c>
      <c r="O40" s="287">
        <v>731</v>
      </c>
      <c r="P40" s="287">
        <v>794</v>
      </c>
      <c r="Q40" s="276">
        <v>2842</v>
      </c>
      <c r="R40" s="288">
        <v>638</v>
      </c>
      <c r="S40" s="247"/>
      <c r="T40" s="247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</row>
    <row r="41" spans="1:42" ht="15.75" customHeight="1" x14ac:dyDescent="0.2">
      <c r="A41" s="285"/>
      <c r="B41" s="277" t="s">
        <v>65</v>
      </c>
      <c r="C41" s="286">
        <v>453</v>
      </c>
      <c r="D41" s="287">
        <v>156</v>
      </c>
      <c r="E41" s="287">
        <v>437</v>
      </c>
      <c r="F41" s="287">
        <v>422</v>
      </c>
      <c r="G41" s="276">
        <v>1468</v>
      </c>
      <c r="H41" s="286">
        <v>759</v>
      </c>
      <c r="I41" s="287">
        <v>102</v>
      </c>
      <c r="J41" s="287">
        <v>339</v>
      </c>
      <c r="K41" s="287">
        <v>291</v>
      </c>
      <c r="L41" s="276">
        <v>1491</v>
      </c>
      <c r="M41" s="286">
        <v>1212</v>
      </c>
      <c r="N41" s="287">
        <v>258</v>
      </c>
      <c r="O41" s="287">
        <v>776</v>
      </c>
      <c r="P41" s="287">
        <v>713</v>
      </c>
      <c r="Q41" s="276">
        <v>2959</v>
      </c>
      <c r="R41" s="288">
        <v>593</v>
      </c>
      <c r="S41" s="216"/>
      <c r="T41" s="216"/>
    </row>
    <row r="42" spans="1:42" ht="15.75" customHeight="1" x14ac:dyDescent="0.2">
      <c r="A42" s="285"/>
      <c r="B42" s="277" t="s">
        <v>66</v>
      </c>
      <c r="C42" s="286">
        <v>469</v>
      </c>
      <c r="D42" s="287">
        <v>134</v>
      </c>
      <c r="E42" s="287">
        <v>392</v>
      </c>
      <c r="F42" s="287">
        <v>433</v>
      </c>
      <c r="G42" s="276">
        <v>1428</v>
      </c>
      <c r="H42" s="286">
        <v>747</v>
      </c>
      <c r="I42" s="287">
        <v>102</v>
      </c>
      <c r="J42" s="287">
        <v>315</v>
      </c>
      <c r="K42" s="287">
        <v>316</v>
      </c>
      <c r="L42" s="276">
        <v>1480</v>
      </c>
      <c r="M42" s="286">
        <v>1216</v>
      </c>
      <c r="N42" s="287">
        <v>236</v>
      </c>
      <c r="O42" s="287">
        <v>707</v>
      </c>
      <c r="P42" s="287">
        <v>749</v>
      </c>
      <c r="Q42" s="276">
        <v>2908</v>
      </c>
      <c r="R42" s="288">
        <v>577</v>
      </c>
      <c r="S42" s="216"/>
      <c r="T42" s="216"/>
      <c r="AP42" s="160" t="s">
        <v>13</v>
      </c>
    </row>
    <row r="43" spans="1:42" ht="15.75" customHeight="1" x14ac:dyDescent="0.2">
      <c r="A43" s="285"/>
      <c r="B43" s="277" t="s">
        <v>67</v>
      </c>
      <c r="C43" s="286">
        <v>461</v>
      </c>
      <c r="D43" s="287">
        <v>138</v>
      </c>
      <c r="E43" s="287">
        <v>364</v>
      </c>
      <c r="F43" s="287">
        <v>437</v>
      </c>
      <c r="G43" s="276">
        <v>1400</v>
      </c>
      <c r="H43" s="286">
        <v>792</v>
      </c>
      <c r="I43" s="287">
        <v>127</v>
      </c>
      <c r="J43" s="287">
        <v>304</v>
      </c>
      <c r="K43" s="287">
        <v>288</v>
      </c>
      <c r="L43" s="276">
        <v>1511</v>
      </c>
      <c r="M43" s="286">
        <v>1253</v>
      </c>
      <c r="N43" s="287">
        <v>265</v>
      </c>
      <c r="O43" s="287">
        <v>668</v>
      </c>
      <c r="P43" s="287">
        <v>725</v>
      </c>
      <c r="Q43" s="276">
        <v>2911</v>
      </c>
      <c r="R43" s="288">
        <v>542</v>
      </c>
      <c r="S43" s="216"/>
      <c r="T43" s="216"/>
    </row>
    <row r="44" spans="1:42" ht="15.75" customHeight="1" x14ac:dyDescent="0.2">
      <c r="A44" s="285"/>
      <c r="B44" s="277" t="s">
        <v>309</v>
      </c>
      <c r="C44" s="286">
        <v>454</v>
      </c>
      <c r="D44" s="287">
        <v>159</v>
      </c>
      <c r="E44" s="287">
        <v>365</v>
      </c>
      <c r="F44" s="287">
        <v>409</v>
      </c>
      <c r="G44" s="276">
        <v>1387</v>
      </c>
      <c r="H44" s="286">
        <v>798</v>
      </c>
      <c r="I44" s="287">
        <v>137</v>
      </c>
      <c r="J44" s="287">
        <v>309</v>
      </c>
      <c r="K44" s="287">
        <v>270</v>
      </c>
      <c r="L44" s="276">
        <v>1514</v>
      </c>
      <c r="M44" s="286">
        <v>1252</v>
      </c>
      <c r="N44" s="287">
        <v>296</v>
      </c>
      <c r="O44" s="287">
        <v>674</v>
      </c>
      <c r="P44" s="287">
        <v>679</v>
      </c>
      <c r="Q44" s="276">
        <v>2901</v>
      </c>
      <c r="R44" s="288">
        <v>545</v>
      </c>
      <c r="S44" s="216"/>
      <c r="T44" s="216"/>
    </row>
    <row r="45" spans="1:42" ht="15.75" customHeight="1" thickBot="1" x14ac:dyDescent="0.25">
      <c r="A45" s="248"/>
      <c r="B45" s="249" t="s">
        <v>310</v>
      </c>
      <c r="C45" s="250">
        <v>483</v>
      </c>
      <c r="D45" s="251">
        <v>171</v>
      </c>
      <c r="E45" s="251">
        <v>346</v>
      </c>
      <c r="F45" s="251">
        <v>402</v>
      </c>
      <c r="G45" s="252">
        <v>1402</v>
      </c>
      <c r="H45" s="250">
        <v>910</v>
      </c>
      <c r="I45" s="251">
        <v>149</v>
      </c>
      <c r="J45" s="251">
        <v>287</v>
      </c>
      <c r="K45" s="251">
        <v>257</v>
      </c>
      <c r="L45" s="252">
        <v>1603</v>
      </c>
      <c r="M45" s="250">
        <v>1393</v>
      </c>
      <c r="N45" s="251">
        <v>320</v>
      </c>
      <c r="O45" s="251">
        <v>633</v>
      </c>
      <c r="P45" s="251">
        <v>659</v>
      </c>
      <c r="Q45" s="252">
        <v>3005</v>
      </c>
      <c r="R45" s="253">
        <v>503</v>
      </c>
      <c r="S45" s="216"/>
      <c r="T45" s="216"/>
    </row>
    <row r="46" spans="1:42" ht="15.75" customHeight="1" x14ac:dyDescent="0.2">
      <c r="A46" s="161" t="s">
        <v>393</v>
      </c>
    </row>
    <row r="47" spans="1:42" s="190" customFormat="1" ht="15.75" customHeight="1" x14ac:dyDescent="0.25">
      <c r="A47" s="212"/>
      <c r="B47" s="254"/>
      <c r="S47" s="247"/>
      <c r="T47" s="247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</row>
    <row r="49" spans="1:22" s="162" customFormat="1" ht="50.25" customHeight="1" thickBot="1" x14ac:dyDescent="0.25">
      <c r="A49" s="133" t="s">
        <v>394</v>
      </c>
    </row>
    <row r="50" spans="1:22" s="164" customFormat="1" ht="22.5" customHeight="1" thickBot="1" x14ac:dyDescent="0.3">
      <c r="A50" s="163"/>
      <c r="B50" s="255"/>
      <c r="C50" s="1618" t="s">
        <v>378</v>
      </c>
      <c r="D50" s="1619"/>
      <c r="E50" s="1619"/>
      <c r="F50" s="1619"/>
      <c r="G50" s="1620"/>
      <c r="H50" s="1618" t="s">
        <v>379</v>
      </c>
      <c r="I50" s="1619"/>
      <c r="J50" s="1619"/>
      <c r="K50" s="1619"/>
      <c r="L50" s="1620"/>
      <c r="M50" s="1618" t="s">
        <v>380</v>
      </c>
      <c r="N50" s="1619"/>
      <c r="O50" s="1619"/>
      <c r="P50" s="1619"/>
      <c r="Q50" s="1619"/>
      <c r="R50" s="1621"/>
    </row>
    <row r="51" spans="1:22" s="164" customFormat="1" ht="91.5" customHeight="1" thickBot="1" x14ac:dyDescent="0.3">
      <c r="A51" s="403" t="s">
        <v>51</v>
      </c>
      <c r="B51" s="165" t="s">
        <v>5</v>
      </c>
      <c r="C51" s="197" t="s">
        <v>381</v>
      </c>
      <c r="D51" s="194" t="s">
        <v>382</v>
      </c>
      <c r="E51" s="194" t="s">
        <v>383</v>
      </c>
      <c r="F51" s="194" t="s">
        <v>384</v>
      </c>
      <c r="G51" s="222" t="s">
        <v>385</v>
      </c>
      <c r="H51" s="214" t="s">
        <v>381</v>
      </c>
      <c r="I51" s="194" t="s">
        <v>382</v>
      </c>
      <c r="J51" s="194" t="s">
        <v>383</v>
      </c>
      <c r="K51" s="194" t="s">
        <v>384</v>
      </c>
      <c r="L51" s="222" t="s">
        <v>238</v>
      </c>
      <c r="M51" s="214" t="s">
        <v>381</v>
      </c>
      <c r="N51" s="194" t="s">
        <v>382</v>
      </c>
      <c r="O51" s="194" t="s">
        <v>383</v>
      </c>
      <c r="P51" s="194" t="s">
        <v>384</v>
      </c>
      <c r="Q51" s="222" t="s">
        <v>238</v>
      </c>
      <c r="R51" s="564" t="s">
        <v>386</v>
      </c>
    </row>
    <row r="52" spans="1:22" ht="15.75" customHeight="1" x14ac:dyDescent="0.2">
      <c r="A52" s="166">
        <v>1</v>
      </c>
      <c r="B52" s="167" t="s">
        <v>11</v>
      </c>
      <c r="C52" s="278">
        <v>0</v>
      </c>
      <c r="D52" s="279">
        <v>0</v>
      </c>
      <c r="E52" s="279">
        <v>0</v>
      </c>
      <c r="F52" s="279">
        <v>0</v>
      </c>
      <c r="G52" s="280">
        <f t="shared" ref="G52:G66" si="12">SUM(C52:F52)</f>
        <v>0</v>
      </c>
      <c r="H52" s="278">
        <v>0</v>
      </c>
      <c r="I52" s="279">
        <v>0</v>
      </c>
      <c r="J52" s="279">
        <v>0</v>
      </c>
      <c r="K52" s="279">
        <v>0</v>
      </c>
      <c r="L52" s="280">
        <f t="shared" ref="L52:L66" si="13">SUM(H52:K52)</f>
        <v>0</v>
      </c>
      <c r="M52" s="278">
        <f t="shared" ref="M52:M66" si="14">C52+H52</f>
        <v>0</v>
      </c>
      <c r="N52" s="279">
        <f t="shared" ref="N52:N66" si="15">D52+I52</f>
        <v>0</v>
      </c>
      <c r="O52" s="279">
        <f t="shared" ref="O52:O66" si="16">E52+J52</f>
        <v>0</v>
      </c>
      <c r="P52" s="279">
        <f t="shared" ref="P52:P66" si="17">F52+K52</f>
        <v>0</v>
      </c>
      <c r="Q52" s="280">
        <f t="shared" ref="Q52:Q66" si="18">SUM(M52:P52)</f>
        <v>0</v>
      </c>
      <c r="R52" s="289" t="s">
        <v>127</v>
      </c>
      <c r="S52" s="216"/>
      <c r="T52" s="216"/>
    </row>
    <row r="53" spans="1:22" ht="15.75" customHeight="1" x14ac:dyDescent="0.2">
      <c r="A53" s="168">
        <v>2</v>
      </c>
      <c r="B53" s="169" t="s">
        <v>12</v>
      </c>
      <c r="C53" s="281">
        <v>0</v>
      </c>
      <c r="D53" s="282">
        <v>0</v>
      </c>
      <c r="E53" s="282">
        <v>0</v>
      </c>
      <c r="F53" s="282">
        <v>0</v>
      </c>
      <c r="G53" s="284">
        <f t="shared" si="12"/>
        <v>0</v>
      </c>
      <c r="H53" s="281">
        <v>0</v>
      </c>
      <c r="I53" s="282">
        <v>0</v>
      </c>
      <c r="J53" s="282">
        <v>0</v>
      </c>
      <c r="K53" s="282">
        <v>0</v>
      </c>
      <c r="L53" s="284">
        <f t="shared" si="13"/>
        <v>0</v>
      </c>
      <c r="M53" s="281">
        <f t="shared" si="14"/>
        <v>0</v>
      </c>
      <c r="N53" s="282">
        <f t="shared" si="15"/>
        <v>0</v>
      </c>
      <c r="O53" s="282">
        <f t="shared" si="16"/>
        <v>0</v>
      </c>
      <c r="P53" s="282">
        <f t="shared" si="17"/>
        <v>0</v>
      </c>
      <c r="Q53" s="284">
        <f t="shared" si="18"/>
        <v>0</v>
      </c>
      <c r="R53" s="290" t="s">
        <v>127</v>
      </c>
      <c r="S53" s="216"/>
      <c r="T53" s="216"/>
    </row>
    <row r="54" spans="1:22" ht="15.75" customHeight="1" x14ac:dyDescent="0.2">
      <c r="A54" s="168">
        <v>3</v>
      </c>
      <c r="B54" s="169" t="s">
        <v>14</v>
      </c>
      <c r="C54" s="281">
        <v>0</v>
      </c>
      <c r="D54" s="282">
        <v>0</v>
      </c>
      <c r="E54" s="282">
        <v>0</v>
      </c>
      <c r="F54" s="282">
        <v>0</v>
      </c>
      <c r="G54" s="284">
        <f t="shared" si="12"/>
        <v>0</v>
      </c>
      <c r="H54" s="281">
        <v>0</v>
      </c>
      <c r="I54" s="282">
        <v>0</v>
      </c>
      <c r="J54" s="282">
        <v>0</v>
      </c>
      <c r="K54" s="282">
        <v>0</v>
      </c>
      <c r="L54" s="284">
        <f t="shared" si="13"/>
        <v>0</v>
      </c>
      <c r="M54" s="281">
        <f t="shared" si="14"/>
        <v>0</v>
      </c>
      <c r="N54" s="282">
        <f t="shared" si="15"/>
        <v>0</v>
      </c>
      <c r="O54" s="282">
        <f t="shared" si="16"/>
        <v>0</v>
      </c>
      <c r="P54" s="282">
        <f t="shared" si="17"/>
        <v>0</v>
      </c>
      <c r="Q54" s="284">
        <f t="shared" si="18"/>
        <v>0</v>
      </c>
      <c r="R54" s="290" t="s">
        <v>127</v>
      </c>
      <c r="S54" s="216"/>
      <c r="T54" s="216"/>
    </row>
    <row r="55" spans="1:22" ht="15.75" customHeight="1" x14ac:dyDescent="0.2">
      <c r="A55" s="168">
        <v>4</v>
      </c>
      <c r="B55" s="169" t="s">
        <v>15</v>
      </c>
      <c r="C55" s="281">
        <v>0</v>
      </c>
      <c r="D55" s="282">
        <v>0</v>
      </c>
      <c r="E55" s="282">
        <v>0</v>
      </c>
      <c r="F55" s="282">
        <v>0</v>
      </c>
      <c r="G55" s="284">
        <f t="shared" si="12"/>
        <v>0</v>
      </c>
      <c r="H55" s="281">
        <v>0</v>
      </c>
      <c r="I55" s="282">
        <v>0</v>
      </c>
      <c r="J55" s="282">
        <v>0</v>
      </c>
      <c r="K55" s="282">
        <v>0</v>
      </c>
      <c r="L55" s="284">
        <f t="shared" si="13"/>
        <v>0</v>
      </c>
      <c r="M55" s="281">
        <f t="shared" si="14"/>
        <v>0</v>
      </c>
      <c r="N55" s="282">
        <f t="shared" si="15"/>
        <v>0</v>
      </c>
      <c r="O55" s="282">
        <f t="shared" si="16"/>
        <v>0</v>
      </c>
      <c r="P55" s="282">
        <f t="shared" si="17"/>
        <v>0</v>
      </c>
      <c r="Q55" s="284">
        <f t="shared" si="18"/>
        <v>0</v>
      </c>
      <c r="R55" s="290" t="s">
        <v>127</v>
      </c>
      <c r="S55" s="216"/>
      <c r="T55" s="216"/>
    </row>
    <row r="56" spans="1:22" ht="15.75" customHeight="1" x14ac:dyDescent="0.2">
      <c r="A56" s="168">
        <v>5</v>
      </c>
      <c r="B56" s="169" t="s">
        <v>16</v>
      </c>
      <c r="C56" s="281">
        <v>0</v>
      </c>
      <c r="D56" s="282">
        <v>0</v>
      </c>
      <c r="E56" s="282">
        <v>0</v>
      </c>
      <c r="F56" s="282">
        <v>0</v>
      </c>
      <c r="G56" s="284">
        <f t="shared" si="12"/>
        <v>0</v>
      </c>
      <c r="H56" s="281">
        <v>0</v>
      </c>
      <c r="I56" s="282">
        <v>0</v>
      </c>
      <c r="J56" s="282">
        <v>0</v>
      </c>
      <c r="K56" s="282">
        <v>0</v>
      </c>
      <c r="L56" s="284">
        <f t="shared" si="13"/>
        <v>0</v>
      </c>
      <c r="M56" s="281">
        <f t="shared" si="14"/>
        <v>0</v>
      </c>
      <c r="N56" s="282">
        <f t="shared" si="15"/>
        <v>0</v>
      </c>
      <c r="O56" s="282">
        <f t="shared" si="16"/>
        <v>0</v>
      </c>
      <c r="P56" s="282">
        <f t="shared" si="17"/>
        <v>0</v>
      </c>
      <c r="Q56" s="284">
        <f t="shared" si="18"/>
        <v>0</v>
      </c>
      <c r="R56" s="290" t="s">
        <v>127</v>
      </c>
      <c r="S56" s="216"/>
      <c r="T56" s="216" t="s">
        <v>13</v>
      </c>
      <c r="V56" s="160" t="s">
        <v>13</v>
      </c>
    </row>
    <row r="57" spans="1:22" ht="15.75" customHeight="1" x14ac:dyDescent="0.2">
      <c r="A57" s="170">
        <v>6</v>
      </c>
      <c r="B57" s="171" t="s">
        <v>17</v>
      </c>
      <c r="C57" s="281">
        <v>0</v>
      </c>
      <c r="D57" s="282">
        <v>0</v>
      </c>
      <c r="E57" s="282">
        <v>0</v>
      </c>
      <c r="F57" s="282">
        <v>0</v>
      </c>
      <c r="G57" s="284">
        <f t="shared" si="12"/>
        <v>0</v>
      </c>
      <c r="H57" s="281">
        <v>0</v>
      </c>
      <c r="I57" s="282">
        <v>0</v>
      </c>
      <c r="J57" s="282">
        <v>0</v>
      </c>
      <c r="K57" s="282">
        <v>0</v>
      </c>
      <c r="L57" s="284">
        <f t="shared" si="13"/>
        <v>0</v>
      </c>
      <c r="M57" s="281">
        <f t="shared" si="14"/>
        <v>0</v>
      </c>
      <c r="N57" s="282">
        <f t="shared" si="15"/>
        <v>0</v>
      </c>
      <c r="O57" s="282">
        <f t="shared" si="16"/>
        <v>0</v>
      </c>
      <c r="P57" s="282">
        <f t="shared" si="17"/>
        <v>0</v>
      </c>
      <c r="Q57" s="284">
        <f t="shared" si="18"/>
        <v>0</v>
      </c>
      <c r="R57" s="290" t="s">
        <v>127</v>
      </c>
      <c r="S57" s="216"/>
      <c r="T57" s="216"/>
    </row>
    <row r="58" spans="1:22" ht="15.75" customHeight="1" x14ac:dyDescent="0.2">
      <c r="A58" s="170">
        <v>7</v>
      </c>
      <c r="B58" s="171" t="s">
        <v>18</v>
      </c>
      <c r="C58" s="281">
        <v>0</v>
      </c>
      <c r="D58" s="282">
        <v>0</v>
      </c>
      <c r="E58" s="282">
        <v>0</v>
      </c>
      <c r="F58" s="282">
        <v>0</v>
      </c>
      <c r="G58" s="284">
        <f t="shared" si="12"/>
        <v>0</v>
      </c>
      <c r="H58" s="281">
        <v>0</v>
      </c>
      <c r="I58" s="282">
        <v>0</v>
      </c>
      <c r="J58" s="282">
        <v>0</v>
      </c>
      <c r="K58" s="282">
        <v>0</v>
      </c>
      <c r="L58" s="284">
        <f t="shared" si="13"/>
        <v>0</v>
      </c>
      <c r="M58" s="281">
        <f t="shared" si="14"/>
        <v>0</v>
      </c>
      <c r="N58" s="282">
        <f t="shared" si="15"/>
        <v>0</v>
      </c>
      <c r="O58" s="282">
        <f t="shared" si="16"/>
        <v>0</v>
      </c>
      <c r="P58" s="282">
        <f t="shared" si="17"/>
        <v>0</v>
      </c>
      <c r="Q58" s="284">
        <f t="shared" si="18"/>
        <v>0</v>
      </c>
      <c r="R58" s="290" t="s">
        <v>127</v>
      </c>
      <c r="S58" s="216"/>
      <c r="T58" s="216"/>
      <c r="V58" s="160" t="s">
        <v>13</v>
      </c>
    </row>
    <row r="59" spans="1:22" ht="15.75" customHeight="1" x14ac:dyDescent="0.2">
      <c r="A59" s="168">
        <v>8</v>
      </c>
      <c r="B59" s="169" t="s">
        <v>19</v>
      </c>
      <c r="C59" s="281">
        <v>0</v>
      </c>
      <c r="D59" s="282">
        <v>0</v>
      </c>
      <c r="E59" s="282">
        <v>0</v>
      </c>
      <c r="F59" s="282">
        <v>0</v>
      </c>
      <c r="G59" s="284">
        <f t="shared" si="12"/>
        <v>0</v>
      </c>
      <c r="H59" s="281">
        <v>0</v>
      </c>
      <c r="I59" s="282">
        <v>0</v>
      </c>
      <c r="J59" s="282">
        <v>0</v>
      </c>
      <c r="K59" s="282">
        <v>0</v>
      </c>
      <c r="L59" s="284">
        <f t="shared" si="13"/>
        <v>0</v>
      </c>
      <c r="M59" s="281">
        <f t="shared" si="14"/>
        <v>0</v>
      </c>
      <c r="N59" s="282">
        <f t="shared" si="15"/>
        <v>0</v>
      </c>
      <c r="O59" s="282">
        <f t="shared" si="16"/>
        <v>0</v>
      </c>
      <c r="P59" s="282">
        <f t="shared" si="17"/>
        <v>0</v>
      </c>
      <c r="Q59" s="284">
        <f t="shared" si="18"/>
        <v>0</v>
      </c>
      <c r="R59" s="290" t="s">
        <v>127</v>
      </c>
      <c r="S59" s="216"/>
      <c r="T59" s="216"/>
    </row>
    <row r="60" spans="1:22" ht="15.75" customHeight="1" x14ac:dyDescent="0.2">
      <c r="A60" s="168">
        <v>9</v>
      </c>
      <c r="B60" s="169" t="s">
        <v>20</v>
      </c>
      <c r="C60" s="281">
        <v>0</v>
      </c>
      <c r="D60" s="282">
        <v>0</v>
      </c>
      <c r="E60" s="282">
        <v>0</v>
      </c>
      <c r="F60" s="282">
        <v>0</v>
      </c>
      <c r="G60" s="284">
        <f t="shared" si="12"/>
        <v>0</v>
      </c>
      <c r="H60" s="281">
        <v>0</v>
      </c>
      <c r="I60" s="282">
        <v>0</v>
      </c>
      <c r="J60" s="282">
        <v>0</v>
      </c>
      <c r="K60" s="282">
        <v>0</v>
      </c>
      <c r="L60" s="284">
        <f t="shared" si="13"/>
        <v>0</v>
      </c>
      <c r="M60" s="281">
        <f t="shared" si="14"/>
        <v>0</v>
      </c>
      <c r="N60" s="282">
        <f t="shared" si="15"/>
        <v>0</v>
      </c>
      <c r="O60" s="282">
        <f t="shared" si="16"/>
        <v>0</v>
      </c>
      <c r="P60" s="282">
        <f t="shared" si="17"/>
        <v>0</v>
      </c>
      <c r="Q60" s="284">
        <f t="shared" si="18"/>
        <v>0</v>
      </c>
      <c r="R60" s="290" t="s">
        <v>127</v>
      </c>
      <c r="S60" s="216"/>
      <c r="T60" s="216"/>
    </row>
    <row r="61" spans="1:22" ht="15.75" customHeight="1" x14ac:dyDescent="0.2">
      <c r="A61" s="168">
        <v>10</v>
      </c>
      <c r="B61" s="169" t="s">
        <v>21</v>
      </c>
      <c r="C61" s="281">
        <v>0</v>
      </c>
      <c r="D61" s="282">
        <v>0</v>
      </c>
      <c r="E61" s="282">
        <v>0</v>
      </c>
      <c r="F61" s="282">
        <v>0</v>
      </c>
      <c r="G61" s="284">
        <f t="shared" si="12"/>
        <v>0</v>
      </c>
      <c r="H61" s="281">
        <v>0</v>
      </c>
      <c r="I61" s="282">
        <v>0</v>
      </c>
      <c r="J61" s="282">
        <v>0</v>
      </c>
      <c r="K61" s="282">
        <v>0</v>
      </c>
      <c r="L61" s="284">
        <f t="shared" si="13"/>
        <v>0</v>
      </c>
      <c r="M61" s="281">
        <f t="shared" si="14"/>
        <v>0</v>
      </c>
      <c r="N61" s="282">
        <f t="shared" si="15"/>
        <v>0</v>
      </c>
      <c r="O61" s="282">
        <f t="shared" si="16"/>
        <v>0</v>
      </c>
      <c r="P61" s="282">
        <f t="shared" si="17"/>
        <v>0</v>
      </c>
      <c r="Q61" s="284">
        <f t="shared" si="18"/>
        <v>0</v>
      </c>
      <c r="R61" s="290" t="s">
        <v>127</v>
      </c>
      <c r="S61" s="216"/>
      <c r="T61" s="216"/>
    </row>
    <row r="62" spans="1:22" ht="15.75" customHeight="1" x14ac:dyDescent="0.2">
      <c r="A62" s="170">
        <v>11</v>
      </c>
      <c r="B62" s="171" t="s">
        <v>22</v>
      </c>
      <c r="C62" s="281">
        <v>0</v>
      </c>
      <c r="D62" s="282">
        <v>0</v>
      </c>
      <c r="E62" s="282">
        <v>0</v>
      </c>
      <c r="F62" s="282">
        <v>0</v>
      </c>
      <c r="G62" s="284">
        <f t="shared" si="12"/>
        <v>0</v>
      </c>
      <c r="H62" s="281">
        <v>0</v>
      </c>
      <c r="I62" s="282">
        <v>0</v>
      </c>
      <c r="J62" s="282">
        <v>0</v>
      </c>
      <c r="K62" s="282">
        <v>0</v>
      </c>
      <c r="L62" s="284">
        <f t="shared" si="13"/>
        <v>0</v>
      </c>
      <c r="M62" s="281">
        <f t="shared" si="14"/>
        <v>0</v>
      </c>
      <c r="N62" s="282">
        <f t="shared" si="15"/>
        <v>0</v>
      </c>
      <c r="O62" s="282">
        <f t="shared" si="16"/>
        <v>0</v>
      </c>
      <c r="P62" s="282">
        <f t="shared" si="17"/>
        <v>0</v>
      </c>
      <c r="Q62" s="284">
        <f t="shared" si="18"/>
        <v>0</v>
      </c>
      <c r="R62" s="290" t="s">
        <v>127</v>
      </c>
      <c r="S62" s="216"/>
      <c r="T62" s="216"/>
    </row>
    <row r="63" spans="1:22" ht="15.75" customHeight="1" x14ac:dyDescent="0.2">
      <c r="A63" s="168">
        <v>12</v>
      </c>
      <c r="B63" s="169" t="s">
        <v>23</v>
      </c>
      <c r="C63" s="281">
        <v>0</v>
      </c>
      <c r="D63" s="282">
        <v>0</v>
      </c>
      <c r="E63" s="282">
        <v>2</v>
      </c>
      <c r="F63" s="282">
        <v>0</v>
      </c>
      <c r="G63" s="284">
        <f t="shared" si="12"/>
        <v>2</v>
      </c>
      <c r="H63" s="281">
        <v>0</v>
      </c>
      <c r="I63" s="282">
        <v>1</v>
      </c>
      <c r="J63" s="282">
        <v>1</v>
      </c>
      <c r="K63" s="282">
        <v>0</v>
      </c>
      <c r="L63" s="284">
        <f t="shared" si="13"/>
        <v>2</v>
      </c>
      <c r="M63" s="281">
        <f t="shared" si="14"/>
        <v>0</v>
      </c>
      <c r="N63" s="282">
        <f t="shared" si="15"/>
        <v>1</v>
      </c>
      <c r="O63" s="282">
        <f t="shared" si="16"/>
        <v>3</v>
      </c>
      <c r="P63" s="282">
        <f t="shared" si="17"/>
        <v>0</v>
      </c>
      <c r="Q63" s="284">
        <f t="shared" si="18"/>
        <v>4</v>
      </c>
      <c r="R63" s="290" t="s">
        <v>127</v>
      </c>
      <c r="S63" s="216"/>
      <c r="T63" s="216"/>
      <c r="V63" s="160" t="s">
        <v>13</v>
      </c>
    </row>
    <row r="64" spans="1:22" ht="15.75" customHeight="1" x14ac:dyDescent="0.2">
      <c r="A64" s="168">
        <v>13</v>
      </c>
      <c r="B64" s="169" t="s">
        <v>24</v>
      </c>
      <c r="C64" s="281">
        <v>0</v>
      </c>
      <c r="D64" s="282">
        <v>0</v>
      </c>
      <c r="E64" s="282">
        <v>0</v>
      </c>
      <c r="F64" s="282">
        <v>0</v>
      </c>
      <c r="G64" s="284">
        <f t="shared" si="12"/>
        <v>0</v>
      </c>
      <c r="H64" s="281">
        <v>0</v>
      </c>
      <c r="I64" s="282">
        <v>0</v>
      </c>
      <c r="J64" s="282">
        <v>0</v>
      </c>
      <c r="K64" s="282">
        <v>0</v>
      </c>
      <c r="L64" s="284">
        <f t="shared" si="13"/>
        <v>0</v>
      </c>
      <c r="M64" s="281">
        <f t="shared" si="14"/>
        <v>0</v>
      </c>
      <c r="N64" s="282">
        <f t="shared" si="15"/>
        <v>0</v>
      </c>
      <c r="O64" s="282">
        <f t="shared" si="16"/>
        <v>0</v>
      </c>
      <c r="P64" s="282">
        <f t="shared" si="17"/>
        <v>0</v>
      </c>
      <c r="Q64" s="284">
        <f t="shared" si="18"/>
        <v>0</v>
      </c>
      <c r="R64" s="290" t="s">
        <v>127</v>
      </c>
      <c r="S64" s="216"/>
      <c r="T64" s="216"/>
    </row>
    <row r="65" spans="1:20" ht="15.75" customHeight="1" x14ac:dyDescent="0.2">
      <c r="A65" s="168">
        <v>14</v>
      </c>
      <c r="B65" s="169" t="s">
        <v>25</v>
      </c>
      <c r="C65" s="281">
        <v>0</v>
      </c>
      <c r="D65" s="282">
        <v>0</v>
      </c>
      <c r="E65" s="282">
        <v>0</v>
      </c>
      <c r="F65" s="282">
        <v>0</v>
      </c>
      <c r="G65" s="284">
        <f t="shared" si="12"/>
        <v>0</v>
      </c>
      <c r="H65" s="281">
        <v>0</v>
      </c>
      <c r="I65" s="282">
        <v>0</v>
      </c>
      <c r="J65" s="282">
        <v>0</v>
      </c>
      <c r="K65" s="282">
        <v>0</v>
      </c>
      <c r="L65" s="284">
        <f t="shared" si="13"/>
        <v>0</v>
      </c>
      <c r="M65" s="281">
        <f t="shared" si="14"/>
        <v>0</v>
      </c>
      <c r="N65" s="282">
        <f t="shared" si="15"/>
        <v>0</v>
      </c>
      <c r="O65" s="282">
        <f t="shared" si="16"/>
        <v>0</v>
      </c>
      <c r="P65" s="282">
        <f t="shared" si="17"/>
        <v>0</v>
      </c>
      <c r="Q65" s="284">
        <f t="shared" si="18"/>
        <v>0</v>
      </c>
      <c r="R65" s="290" t="s">
        <v>127</v>
      </c>
      <c r="S65" s="216"/>
      <c r="T65" s="216"/>
    </row>
    <row r="66" spans="1:20" ht="33.75" customHeight="1" thickBot="1" x14ac:dyDescent="0.25">
      <c r="A66" s="256">
        <v>15</v>
      </c>
      <c r="B66" s="257" t="s">
        <v>26</v>
      </c>
      <c r="C66" s="258">
        <v>0</v>
      </c>
      <c r="D66" s="291">
        <v>0</v>
      </c>
      <c r="E66" s="291">
        <v>0</v>
      </c>
      <c r="F66" s="291">
        <v>0</v>
      </c>
      <c r="G66" s="292">
        <f t="shared" si="12"/>
        <v>0</v>
      </c>
      <c r="H66" s="258">
        <v>0</v>
      </c>
      <c r="I66" s="291">
        <v>0</v>
      </c>
      <c r="J66" s="291">
        <v>0</v>
      </c>
      <c r="K66" s="291">
        <v>0</v>
      </c>
      <c r="L66" s="292">
        <f t="shared" si="13"/>
        <v>0</v>
      </c>
      <c r="M66" s="258">
        <f t="shared" si="14"/>
        <v>0</v>
      </c>
      <c r="N66" s="291">
        <f t="shared" si="15"/>
        <v>0</v>
      </c>
      <c r="O66" s="291">
        <f t="shared" si="16"/>
        <v>0</v>
      </c>
      <c r="P66" s="291">
        <f t="shared" si="17"/>
        <v>0</v>
      </c>
      <c r="Q66" s="292">
        <f t="shared" si="18"/>
        <v>0</v>
      </c>
      <c r="R66" s="293" t="s">
        <v>127</v>
      </c>
      <c r="S66" s="216"/>
      <c r="T66" s="216"/>
    </row>
    <row r="67" spans="1:20" s="190" customFormat="1" ht="24.75" customHeight="1" x14ac:dyDescent="0.25">
      <c r="A67" s="241"/>
      <c r="B67" s="242" t="s">
        <v>60</v>
      </c>
      <c r="C67" s="243">
        <f t="shared" ref="C67:Q67" si="19">SUM(C52:C66)</f>
        <v>0</v>
      </c>
      <c r="D67" s="244">
        <f t="shared" si="19"/>
        <v>0</v>
      </c>
      <c r="E67" s="244">
        <f t="shared" si="19"/>
        <v>2</v>
      </c>
      <c r="F67" s="244">
        <f t="shared" si="19"/>
        <v>0</v>
      </c>
      <c r="G67" s="245">
        <f t="shared" si="19"/>
        <v>2</v>
      </c>
      <c r="H67" s="243">
        <f t="shared" si="19"/>
        <v>0</v>
      </c>
      <c r="I67" s="244">
        <f t="shared" si="19"/>
        <v>1</v>
      </c>
      <c r="J67" s="244">
        <f t="shared" si="19"/>
        <v>1</v>
      </c>
      <c r="K67" s="244">
        <f t="shared" si="19"/>
        <v>0</v>
      </c>
      <c r="L67" s="245">
        <f t="shared" si="19"/>
        <v>2</v>
      </c>
      <c r="M67" s="243">
        <f t="shared" si="19"/>
        <v>0</v>
      </c>
      <c r="N67" s="244">
        <f t="shared" si="19"/>
        <v>1</v>
      </c>
      <c r="O67" s="244">
        <f t="shared" si="19"/>
        <v>3</v>
      </c>
      <c r="P67" s="244">
        <f t="shared" si="19"/>
        <v>0</v>
      </c>
      <c r="Q67" s="245">
        <f t="shared" si="19"/>
        <v>4</v>
      </c>
      <c r="R67" s="887" t="s">
        <v>127</v>
      </c>
      <c r="S67" s="247"/>
      <c r="T67" s="247"/>
    </row>
    <row r="68" spans="1:20" ht="15.75" customHeight="1" x14ac:dyDescent="0.2">
      <c r="A68" s="170"/>
      <c r="B68" s="171" t="s">
        <v>61</v>
      </c>
      <c r="C68" s="281">
        <v>0</v>
      </c>
      <c r="D68" s="282">
        <v>1</v>
      </c>
      <c r="E68" s="282">
        <v>3</v>
      </c>
      <c r="F68" s="282">
        <v>1</v>
      </c>
      <c r="G68" s="284">
        <v>5</v>
      </c>
      <c r="H68" s="281">
        <v>0</v>
      </c>
      <c r="I68" s="282">
        <v>1</v>
      </c>
      <c r="J68" s="282">
        <v>1</v>
      </c>
      <c r="K68" s="282">
        <v>0</v>
      </c>
      <c r="L68" s="284">
        <v>2</v>
      </c>
      <c r="M68" s="281">
        <v>0</v>
      </c>
      <c r="N68" s="282">
        <v>2</v>
      </c>
      <c r="O68" s="282">
        <v>4</v>
      </c>
      <c r="P68" s="282">
        <v>1</v>
      </c>
      <c r="Q68" s="284">
        <v>7</v>
      </c>
      <c r="R68" s="290" t="s">
        <v>127</v>
      </c>
      <c r="S68" s="216"/>
      <c r="T68" s="216"/>
    </row>
    <row r="69" spans="1:20" ht="15.75" customHeight="1" x14ac:dyDescent="0.2">
      <c r="A69" s="170"/>
      <c r="B69" s="171" t="s">
        <v>62</v>
      </c>
      <c r="C69" s="281">
        <v>0</v>
      </c>
      <c r="D69" s="282">
        <v>0</v>
      </c>
      <c r="E69" s="282">
        <v>1</v>
      </c>
      <c r="F69" s="282">
        <v>0</v>
      </c>
      <c r="G69" s="284">
        <v>1</v>
      </c>
      <c r="H69" s="281">
        <v>0</v>
      </c>
      <c r="I69" s="282">
        <v>1</v>
      </c>
      <c r="J69" s="282">
        <v>1</v>
      </c>
      <c r="K69" s="282">
        <v>0</v>
      </c>
      <c r="L69" s="284">
        <v>2</v>
      </c>
      <c r="M69" s="281">
        <v>0</v>
      </c>
      <c r="N69" s="282">
        <v>1</v>
      </c>
      <c r="O69" s="282">
        <v>2</v>
      </c>
      <c r="P69" s="282">
        <v>0</v>
      </c>
      <c r="Q69" s="284">
        <v>3</v>
      </c>
      <c r="R69" s="290" t="s">
        <v>127</v>
      </c>
      <c r="S69" s="216"/>
      <c r="T69" s="216"/>
    </row>
    <row r="70" spans="1:20" ht="15.75" customHeight="1" x14ac:dyDescent="0.2">
      <c r="A70" s="170"/>
      <c r="B70" s="171" t="s">
        <v>63</v>
      </c>
      <c r="C70" s="281">
        <v>0</v>
      </c>
      <c r="D70" s="282">
        <v>0</v>
      </c>
      <c r="E70" s="282">
        <v>8</v>
      </c>
      <c r="F70" s="282">
        <v>0</v>
      </c>
      <c r="G70" s="284">
        <v>8</v>
      </c>
      <c r="H70" s="281">
        <v>0</v>
      </c>
      <c r="I70" s="282">
        <v>0</v>
      </c>
      <c r="J70" s="282">
        <v>10</v>
      </c>
      <c r="K70" s="282">
        <v>1</v>
      </c>
      <c r="L70" s="284">
        <v>11</v>
      </c>
      <c r="M70" s="281">
        <v>0</v>
      </c>
      <c r="N70" s="282">
        <v>0</v>
      </c>
      <c r="O70" s="282">
        <v>18</v>
      </c>
      <c r="P70" s="282">
        <v>1</v>
      </c>
      <c r="Q70" s="284">
        <v>19</v>
      </c>
      <c r="R70" s="290" t="s">
        <v>127</v>
      </c>
      <c r="S70" s="216"/>
      <c r="T70" s="216"/>
    </row>
    <row r="71" spans="1:20" s="190" customFormat="1" ht="18.75" customHeight="1" x14ac:dyDescent="0.25">
      <c r="A71" s="170"/>
      <c r="B71" s="171" t="s">
        <v>64</v>
      </c>
      <c r="C71" s="883">
        <v>0</v>
      </c>
      <c r="D71" s="884">
        <v>1</v>
      </c>
      <c r="E71" s="884">
        <v>11</v>
      </c>
      <c r="F71" s="884">
        <v>0</v>
      </c>
      <c r="G71" s="885">
        <v>12</v>
      </c>
      <c r="H71" s="883">
        <v>0</v>
      </c>
      <c r="I71" s="884">
        <v>0</v>
      </c>
      <c r="J71" s="884">
        <v>4</v>
      </c>
      <c r="K71" s="884">
        <v>0</v>
      </c>
      <c r="L71" s="885">
        <v>4</v>
      </c>
      <c r="M71" s="883">
        <v>0</v>
      </c>
      <c r="N71" s="884">
        <v>1</v>
      </c>
      <c r="O71" s="884">
        <v>15</v>
      </c>
      <c r="P71" s="884">
        <v>0</v>
      </c>
      <c r="Q71" s="284">
        <v>16</v>
      </c>
      <c r="R71" s="290" t="s">
        <v>127</v>
      </c>
      <c r="S71" s="247"/>
      <c r="T71" s="247"/>
    </row>
    <row r="72" spans="1:20" ht="15.75" customHeight="1" x14ac:dyDescent="0.2">
      <c r="A72" s="170"/>
      <c r="B72" s="171" t="s">
        <v>65</v>
      </c>
      <c r="C72" s="281">
        <v>0</v>
      </c>
      <c r="D72" s="282">
        <v>1</v>
      </c>
      <c r="E72" s="282">
        <v>3</v>
      </c>
      <c r="F72" s="282">
        <v>1</v>
      </c>
      <c r="G72" s="284">
        <v>5</v>
      </c>
      <c r="H72" s="281">
        <v>0</v>
      </c>
      <c r="I72" s="282">
        <v>0</v>
      </c>
      <c r="J72" s="282">
        <v>2</v>
      </c>
      <c r="K72" s="282">
        <v>1</v>
      </c>
      <c r="L72" s="284">
        <v>3</v>
      </c>
      <c r="M72" s="281">
        <v>0</v>
      </c>
      <c r="N72" s="282">
        <v>1</v>
      </c>
      <c r="O72" s="282">
        <v>5</v>
      </c>
      <c r="P72" s="282">
        <v>2</v>
      </c>
      <c r="Q72" s="284">
        <v>8</v>
      </c>
      <c r="R72" s="290" t="s">
        <v>127</v>
      </c>
      <c r="S72" s="216"/>
      <c r="T72" s="216"/>
    </row>
    <row r="73" spans="1:20" ht="15.75" customHeight="1" x14ac:dyDescent="0.2">
      <c r="A73" s="170"/>
      <c r="B73" s="171" t="s">
        <v>66</v>
      </c>
      <c r="C73" s="281">
        <v>0</v>
      </c>
      <c r="D73" s="282">
        <v>1</v>
      </c>
      <c r="E73" s="282">
        <v>3</v>
      </c>
      <c r="F73" s="282">
        <v>0</v>
      </c>
      <c r="G73" s="284">
        <v>4</v>
      </c>
      <c r="H73" s="281">
        <v>0</v>
      </c>
      <c r="I73" s="282">
        <v>0</v>
      </c>
      <c r="J73" s="282">
        <v>3</v>
      </c>
      <c r="K73" s="282">
        <v>1</v>
      </c>
      <c r="L73" s="284">
        <v>4</v>
      </c>
      <c r="M73" s="281">
        <v>0</v>
      </c>
      <c r="N73" s="282">
        <v>1</v>
      </c>
      <c r="O73" s="282">
        <v>6</v>
      </c>
      <c r="P73" s="282">
        <v>1</v>
      </c>
      <c r="Q73" s="284">
        <v>8</v>
      </c>
      <c r="R73" s="290" t="s">
        <v>127</v>
      </c>
      <c r="S73" s="216"/>
      <c r="T73" s="216"/>
    </row>
    <row r="74" spans="1:20" ht="15.75" customHeight="1" x14ac:dyDescent="0.2">
      <c r="A74" s="170"/>
      <c r="B74" s="171" t="s">
        <v>67</v>
      </c>
      <c r="C74" s="281">
        <v>0</v>
      </c>
      <c r="D74" s="282">
        <v>1</v>
      </c>
      <c r="E74" s="282">
        <v>3</v>
      </c>
      <c r="F74" s="282">
        <v>0</v>
      </c>
      <c r="G74" s="284">
        <v>4</v>
      </c>
      <c r="H74" s="281">
        <v>0</v>
      </c>
      <c r="I74" s="282">
        <v>0</v>
      </c>
      <c r="J74" s="282">
        <v>4</v>
      </c>
      <c r="K74" s="282">
        <v>1</v>
      </c>
      <c r="L74" s="284">
        <v>5</v>
      </c>
      <c r="M74" s="281">
        <v>0</v>
      </c>
      <c r="N74" s="282">
        <v>1</v>
      </c>
      <c r="O74" s="282">
        <v>7</v>
      </c>
      <c r="P74" s="282">
        <v>1</v>
      </c>
      <c r="Q74" s="284">
        <v>9</v>
      </c>
      <c r="R74" s="290" t="s">
        <v>127</v>
      </c>
      <c r="S74" s="216"/>
      <c r="T74" s="216"/>
    </row>
    <row r="75" spans="1:20" ht="15.75" customHeight="1" x14ac:dyDescent="0.2">
      <c r="A75" s="170"/>
      <c r="B75" s="171" t="s">
        <v>309</v>
      </c>
      <c r="C75" s="281">
        <v>0</v>
      </c>
      <c r="D75" s="282">
        <v>1</v>
      </c>
      <c r="E75" s="282">
        <v>21</v>
      </c>
      <c r="F75" s="282">
        <v>10</v>
      </c>
      <c r="G75" s="284">
        <v>32</v>
      </c>
      <c r="H75" s="281">
        <v>0</v>
      </c>
      <c r="I75" s="282">
        <v>0</v>
      </c>
      <c r="J75" s="282">
        <v>15</v>
      </c>
      <c r="K75" s="282">
        <v>3</v>
      </c>
      <c r="L75" s="284">
        <v>18</v>
      </c>
      <c r="M75" s="281">
        <v>0</v>
      </c>
      <c r="N75" s="282">
        <v>1</v>
      </c>
      <c r="O75" s="282">
        <v>36</v>
      </c>
      <c r="P75" s="282">
        <v>13</v>
      </c>
      <c r="Q75" s="284">
        <v>50</v>
      </c>
      <c r="R75" s="290" t="s">
        <v>127</v>
      </c>
      <c r="S75" s="216"/>
      <c r="T75" s="216"/>
    </row>
    <row r="76" spans="1:20" ht="15.75" customHeight="1" thickBot="1" x14ac:dyDescent="0.25">
      <c r="A76" s="248"/>
      <c r="B76" s="565" t="s">
        <v>310</v>
      </c>
      <c r="C76" s="258">
        <v>0</v>
      </c>
      <c r="D76" s="291">
        <v>0</v>
      </c>
      <c r="E76" s="291">
        <v>0</v>
      </c>
      <c r="F76" s="291">
        <v>0</v>
      </c>
      <c r="G76" s="292">
        <v>0</v>
      </c>
      <c r="H76" s="258">
        <v>0</v>
      </c>
      <c r="I76" s="291">
        <v>0</v>
      </c>
      <c r="J76" s="291">
        <v>0</v>
      </c>
      <c r="K76" s="291">
        <v>0</v>
      </c>
      <c r="L76" s="292">
        <v>0</v>
      </c>
      <c r="M76" s="258">
        <v>0</v>
      </c>
      <c r="N76" s="291">
        <v>0</v>
      </c>
      <c r="O76" s="291">
        <v>0</v>
      </c>
      <c r="P76" s="291">
        <v>0</v>
      </c>
      <c r="Q76" s="292">
        <v>0</v>
      </c>
      <c r="R76" s="293" t="s">
        <v>127</v>
      </c>
      <c r="S76" s="216"/>
      <c r="T76" s="216"/>
    </row>
    <row r="77" spans="1:20" ht="15.75" customHeight="1" x14ac:dyDescent="0.2">
      <c r="A77" s="161" t="s">
        <v>393</v>
      </c>
    </row>
    <row r="78" spans="1:20" ht="15.75" customHeight="1" x14ac:dyDescent="0.2">
      <c r="K78" s="160" t="s">
        <v>13</v>
      </c>
    </row>
    <row r="80" spans="1:20" s="162" customFormat="1" ht="31.5" customHeight="1" thickBot="1" x14ac:dyDescent="0.25">
      <c r="A80" s="133" t="s">
        <v>395</v>
      </c>
    </row>
    <row r="81" spans="1:34" s="164" customFormat="1" ht="27.75" customHeight="1" thickBot="1" x14ac:dyDescent="0.3">
      <c r="A81" s="181"/>
      <c r="B81" s="182"/>
      <c r="C81" s="1615" t="s">
        <v>378</v>
      </c>
      <c r="D81" s="1616"/>
      <c r="E81" s="1616"/>
      <c r="F81" s="1616"/>
      <c r="G81" s="1617"/>
      <c r="H81" s="1615" t="s">
        <v>379</v>
      </c>
      <c r="I81" s="1616"/>
      <c r="J81" s="1616"/>
      <c r="K81" s="1616"/>
      <c r="L81" s="1617"/>
      <c r="M81" s="1615" t="s">
        <v>380</v>
      </c>
      <c r="N81" s="1616"/>
      <c r="O81" s="1616"/>
      <c r="P81" s="1616"/>
      <c r="Q81" s="1616"/>
      <c r="R81" s="1617"/>
    </row>
    <row r="82" spans="1:34" s="164" customFormat="1" ht="81" customHeight="1" thickBot="1" x14ac:dyDescent="0.3">
      <c r="A82" s="183" t="s">
        <v>51</v>
      </c>
      <c r="B82" s="165" t="s">
        <v>5</v>
      </c>
      <c r="C82" s="197" t="s">
        <v>381</v>
      </c>
      <c r="D82" s="194" t="s">
        <v>382</v>
      </c>
      <c r="E82" s="194" t="s">
        <v>383</v>
      </c>
      <c r="F82" s="194" t="s">
        <v>384</v>
      </c>
      <c r="G82" s="222" t="s">
        <v>385</v>
      </c>
      <c r="H82" s="197" t="s">
        <v>381</v>
      </c>
      <c r="I82" s="194" t="s">
        <v>382</v>
      </c>
      <c r="J82" s="194" t="s">
        <v>383</v>
      </c>
      <c r="K82" s="194" t="s">
        <v>384</v>
      </c>
      <c r="L82" s="222" t="s">
        <v>238</v>
      </c>
      <c r="M82" s="214" t="s">
        <v>381</v>
      </c>
      <c r="N82" s="194" t="s">
        <v>382</v>
      </c>
      <c r="O82" s="194" t="s">
        <v>383</v>
      </c>
      <c r="P82" s="194" t="s">
        <v>384</v>
      </c>
      <c r="Q82" s="222" t="s">
        <v>238</v>
      </c>
      <c r="R82" s="300" t="s">
        <v>386</v>
      </c>
    </row>
    <row r="83" spans="1:34" ht="14.25" x14ac:dyDescent="0.2">
      <c r="A83" s="185">
        <v>1</v>
      </c>
      <c r="B83" s="167" t="s">
        <v>11</v>
      </c>
      <c r="C83" s="278">
        <v>0</v>
      </c>
      <c r="D83" s="279">
        <v>11</v>
      </c>
      <c r="E83" s="279">
        <v>9</v>
      </c>
      <c r="F83" s="279">
        <v>14</v>
      </c>
      <c r="G83" s="280">
        <f t="shared" ref="G83:G97" si="20">SUM(C83:F83)</f>
        <v>34</v>
      </c>
      <c r="H83" s="278">
        <v>0</v>
      </c>
      <c r="I83" s="279">
        <v>6</v>
      </c>
      <c r="J83" s="279">
        <v>8</v>
      </c>
      <c r="K83" s="279">
        <v>5</v>
      </c>
      <c r="L83" s="280">
        <f t="shared" ref="L83:L97" si="21">SUM(H83:K83)</f>
        <v>19</v>
      </c>
      <c r="M83" s="278">
        <f t="shared" ref="M83:M97" si="22">C83+H83</f>
        <v>0</v>
      </c>
      <c r="N83" s="279">
        <f t="shared" ref="N83:N97" si="23">D83+I83</f>
        <v>17</v>
      </c>
      <c r="O83" s="279">
        <f t="shared" ref="O83:O97" si="24">E83+J83</f>
        <v>17</v>
      </c>
      <c r="P83" s="279">
        <f t="shared" ref="P83:P97" si="25">F83+K83</f>
        <v>19</v>
      </c>
      <c r="Q83" s="280">
        <f t="shared" ref="Q83:Q97" si="26">SUM(M83:P83)</f>
        <v>53</v>
      </c>
      <c r="R83" s="289">
        <v>0</v>
      </c>
      <c r="S83" s="216"/>
      <c r="T83" s="315"/>
      <c r="U83" s="302"/>
      <c r="V83" s="315"/>
      <c r="W83" s="315"/>
      <c r="X83" s="315"/>
      <c r="Y83" s="315"/>
      <c r="Z83" s="315"/>
      <c r="AA83" s="315"/>
      <c r="AB83" s="315"/>
      <c r="AC83" s="315"/>
      <c r="AD83" s="315"/>
      <c r="AE83" s="315"/>
      <c r="AF83" s="315"/>
      <c r="AG83" s="315"/>
      <c r="AH83" s="315"/>
    </row>
    <row r="84" spans="1:34" ht="14.25" x14ac:dyDescent="0.2">
      <c r="A84" s="186">
        <v>2</v>
      </c>
      <c r="B84" s="169" t="s">
        <v>12</v>
      </c>
      <c r="C84" s="281">
        <v>0</v>
      </c>
      <c r="D84" s="282">
        <v>0</v>
      </c>
      <c r="E84" s="282">
        <v>7</v>
      </c>
      <c r="F84" s="282">
        <v>20</v>
      </c>
      <c r="G84" s="284">
        <f t="shared" si="20"/>
        <v>27</v>
      </c>
      <c r="H84" s="281">
        <v>0</v>
      </c>
      <c r="I84" s="282">
        <v>0</v>
      </c>
      <c r="J84" s="282">
        <v>2</v>
      </c>
      <c r="K84" s="282">
        <v>12</v>
      </c>
      <c r="L84" s="284">
        <f t="shared" si="21"/>
        <v>14</v>
      </c>
      <c r="M84" s="281">
        <f t="shared" si="22"/>
        <v>0</v>
      </c>
      <c r="N84" s="282">
        <f t="shared" si="23"/>
        <v>0</v>
      </c>
      <c r="O84" s="282">
        <f t="shared" si="24"/>
        <v>9</v>
      </c>
      <c r="P84" s="282">
        <f t="shared" si="25"/>
        <v>32</v>
      </c>
      <c r="Q84" s="284">
        <f t="shared" si="26"/>
        <v>41</v>
      </c>
      <c r="R84" s="290">
        <v>0</v>
      </c>
      <c r="S84" s="216"/>
      <c r="T84" s="315"/>
      <c r="U84" s="302"/>
      <c r="V84" s="315"/>
      <c r="W84" s="315"/>
      <c r="X84" s="315"/>
      <c r="Y84" s="315"/>
      <c r="Z84" s="315"/>
      <c r="AA84" s="315"/>
      <c r="AB84" s="315"/>
      <c r="AC84" s="315"/>
      <c r="AD84" s="315"/>
      <c r="AE84" s="315"/>
      <c r="AF84" s="315"/>
      <c r="AG84" s="315"/>
      <c r="AH84" s="315"/>
    </row>
    <row r="85" spans="1:34" ht="14.25" x14ac:dyDescent="0.2">
      <c r="A85" s="186">
        <v>3</v>
      </c>
      <c r="B85" s="169" t="s">
        <v>14</v>
      </c>
      <c r="C85" s="281">
        <v>1</v>
      </c>
      <c r="D85" s="282">
        <v>0</v>
      </c>
      <c r="E85" s="282">
        <v>9</v>
      </c>
      <c r="F85" s="282">
        <v>18</v>
      </c>
      <c r="G85" s="284">
        <f t="shared" si="20"/>
        <v>28</v>
      </c>
      <c r="H85" s="281">
        <v>0</v>
      </c>
      <c r="I85" s="282">
        <v>0</v>
      </c>
      <c r="J85" s="282">
        <v>4</v>
      </c>
      <c r="K85" s="282">
        <v>13</v>
      </c>
      <c r="L85" s="284">
        <f t="shared" si="21"/>
        <v>17</v>
      </c>
      <c r="M85" s="281">
        <f t="shared" si="22"/>
        <v>1</v>
      </c>
      <c r="N85" s="282">
        <f t="shared" si="23"/>
        <v>0</v>
      </c>
      <c r="O85" s="282">
        <f t="shared" si="24"/>
        <v>13</v>
      </c>
      <c r="P85" s="282">
        <f t="shared" si="25"/>
        <v>31</v>
      </c>
      <c r="Q85" s="284">
        <f t="shared" si="26"/>
        <v>45</v>
      </c>
      <c r="R85" s="290">
        <v>0</v>
      </c>
      <c r="S85" s="216"/>
      <c r="T85" s="315"/>
      <c r="U85" s="302"/>
      <c r="V85" s="315"/>
      <c r="W85" s="315"/>
      <c r="X85" s="315"/>
      <c r="Y85" s="315"/>
      <c r="Z85" s="315"/>
      <c r="AA85" s="315"/>
      <c r="AB85" s="315"/>
      <c r="AC85" s="315"/>
      <c r="AD85" s="315"/>
      <c r="AE85" s="315"/>
      <c r="AF85" s="315"/>
      <c r="AG85" s="315"/>
      <c r="AH85" s="315"/>
    </row>
    <row r="86" spans="1:34" ht="28.5" x14ac:dyDescent="0.2">
      <c r="A86" s="186">
        <v>4</v>
      </c>
      <c r="B86" s="169" t="s">
        <v>15</v>
      </c>
      <c r="C86" s="281">
        <v>0</v>
      </c>
      <c r="D86" s="282">
        <v>0</v>
      </c>
      <c r="E86" s="282">
        <v>3</v>
      </c>
      <c r="F86" s="282">
        <v>37</v>
      </c>
      <c r="G86" s="284">
        <f t="shared" si="20"/>
        <v>40</v>
      </c>
      <c r="H86" s="281">
        <v>0</v>
      </c>
      <c r="I86" s="282">
        <v>0</v>
      </c>
      <c r="J86" s="282">
        <v>1</v>
      </c>
      <c r="K86" s="282">
        <v>23</v>
      </c>
      <c r="L86" s="284">
        <f t="shared" si="21"/>
        <v>24</v>
      </c>
      <c r="M86" s="281">
        <f t="shared" si="22"/>
        <v>0</v>
      </c>
      <c r="N86" s="282">
        <f t="shared" si="23"/>
        <v>0</v>
      </c>
      <c r="O86" s="282">
        <f t="shared" si="24"/>
        <v>4</v>
      </c>
      <c r="P86" s="282">
        <f t="shared" si="25"/>
        <v>60</v>
      </c>
      <c r="Q86" s="284">
        <f t="shared" si="26"/>
        <v>64</v>
      </c>
      <c r="R86" s="290">
        <v>0</v>
      </c>
      <c r="S86" s="216"/>
      <c r="T86" s="315"/>
      <c r="U86" s="302"/>
      <c r="V86" s="315"/>
      <c r="W86" s="315"/>
      <c r="X86" s="315"/>
      <c r="Y86" s="315"/>
      <c r="Z86" s="315"/>
      <c r="AA86" s="315"/>
      <c r="AB86" s="315"/>
      <c r="AC86" s="315"/>
      <c r="AD86" s="315"/>
      <c r="AE86" s="315"/>
      <c r="AF86" s="315"/>
      <c r="AG86" s="315"/>
      <c r="AH86" s="315"/>
    </row>
    <row r="87" spans="1:34" ht="14.25" x14ac:dyDescent="0.2">
      <c r="A87" s="186">
        <v>5</v>
      </c>
      <c r="B87" s="169" t="s">
        <v>16</v>
      </c>
      <c r="C87" s="281">
        <v>0</v>
      </c>
      <c r="D87" s="282">
        <v>4</v>
      </c>
      <c r="E87" s="282">
        <v>8</v>
      </c>
      <c r="F87" s="282">
        <v>7</v>
      </c>
      <c r="G87" s="284">
        <f t="shared" si="20"/>
        <v>19</v>
      </c>
      <c r="H87" s="281">
        <v>0</v>
      </c>
      <c r="I87" s="282">
        <v>4</v>
      </c>
      <c r="J87" s="282">
        <v>11</v>
      </c>
      <c r="K87" s="282">
        <v>13</v>
      </c>
      <c r="L87" s="284">
        <f t="shared" si="21"/>
        <v>28</v>
      </c>
      <c r="M87" s="281">
        <f t="shared" si="22"/>
        <v>0</v>
      </c>
      <c r="N87" s="282">
        <f t="shared" si="23"/>
        <v>8</v>
      </c>
      <c r="O87" s="282">
        <f t="shared" si="24"/>
        <v>19</v>
      </c>
      <c r="P87" s="282">
        <f t="shared" si="25"/>
        <v>20</v>
      </c>
      <c r="Q87" s="284">
        <f t="shared" si="26"/>
        <v>47</v>
      </c>
      <c r="R87" s="290">
        <v>0</v>
      </c>
      <c r="S87" s="216"/>
      <c r="T87" s="216" t="s">
        <v>13</v>
      </c>
    </row>
    <row r="88" spans="1:34" ht="14.25" x14ac:dyDescent="0.2">
      <c r="A88" s="187">
        <v>6</v>
      </c>
      <c r="B88" s="171" t="s">
        <v>17</v>
      </c>
      <c r="C88" s="281">
        <v>0</v>
      </c>
      <c r="D88" s="282">
        <v>0</v>
      </c>
      <c r="E88" s="282">
        <v>23</v>
      </c>
      <c r="F88" s="282">
        <v>0</v>
      </c>
      <c r="G88" s="284">
        <f t="shared" si="20"/>
        <v>23</v>
      </c>
      <c r="H88" s="281">
        <v>0</v>
      </c>
      <c r="I88" s="282">
        <v>0</v>
      </c>
      <c r="J88" s="282">
        <v>11</v>
      </c>
      <c r="K88" s="282">
        <v>0</v>
      </c>
      <c r="L88" s="284">
        <f t="shared" si="21"/>
        <v>11</v>
      </c>
      <c r="M88" s="281">
        <f t="shared" si="22"/>
        <v>0</v>
      </c>
      <c r="N88" s="282">
        <f t="shared" si="23"/>
        <v>0</v>
      </c>
      <c r="O88" s="282">
        <f t="shared" si="24"/>
        <v>34</v>
      </c>
      <c r="P88" s="282">
        <f t="shared" si="25"/>
        <v>0</v>
      </c>
      <c r="Q88" s="284">
        <f t="shared" si="26"/>
        <v>34</v>
      </c>
      <c r="R88" s="290">
        <v>0</v>
      </c>
      <c r="S88" s="216"/>
      <c r="T88" s="216"/>
    </row>
    <row r="89" spans="1:34" ht="14.25" x14ac:dyDescent="0.2">
      <c r="A89" s="187">
        <v>7</v>
      </c>
      <c r="B89" s="171" t="s">
        <v>18</v>
      </c>
      <c r="C89" s="281">
        <v>0</v>
      </c>
      <c r="D89" s="282">
        <v>1</v>
      </c>
      <c r="E89" s="282">
        <v>21</v>
      </c>
      <c r="F89" s="282">
        <v>6</v>
      </c>
      <c r="G89" s="284">
        <f t="shared" si="20"/>
        <v>28</v>
      </c>
      <c r="H89" s="281">
        <v>0</v>
      </c>
      <c r="I89" s="282">
        <v>0</v>
      </c>
      <c r="J89" s="282">
        <v>24</v>
      </c>
      <c r="K89" s="282">
        <v>6</v>
      </c>
      <c r="L89" s="284">
        <f t="shared" si="21"/>
        <v>30</v>
      </c>
      <c r="M89" s="281">
        <f t="shared" si="22"/>
        <v>0</v>
      </c>
      <c r="N89" s="282">
        <f t="shared" si="23"/>
        <v>1</v>
      </c>
      <c r="O89" s="282">
        <f t="shared" si="24"/>
        <v>45</v>
      </c>
      <c r="P89" s="282">
        <f t="shared" si="25"/>
        <v>12</v>
      </c>
      <c r="Q89" s="284">
        <f t="shared" si="26"/>
        <v>58</v>
      </c>
      <c r="R89" s="290">
        <v>0</v>
      </c>
      <c r="S89" s="216"/>
      <c r="T89" s="216"/>
    </row>
    <row r="90" spans="1:34" ht="14.25" x14ac:dyDescent="0.2">
      <c r="A90" s="186">
        <v>8</v>
      </c>
      <c r="B90" s="169" t="s">
        <v>19</v>
      </c>
      <c r="C90" s="281">
        <v>0</v>
      </c>
      <c r="D90" s="282">
        <v>6</v>
      </c>
      <c r="E90" s="282">
        <v>28</v>
      </c>
      <c r="F90" s="282">
        <v>30</v>
      </c>
      <c r="G90" s="284">
        <f t="shared" si="20"/>
        <v>64</v>
      </c>
      <c r="H90" s="281">
        <v>0</v>
      </c>
      <c r="I90" s="282">
        <v>4</v>
      </c>
      <c r="J90" s="282">
        <v>19</v>
      </c>
      <c r="K90" s="282">
        <v>7</v>
      </c>
      <c r="L90" s="284">
        <f t="shared" si="21"/>
        <v>30</v>
      </c>
      <c r="M90" s="281">
        <f t="shared" si="22"/>
        <v>0</v>
      </c>
      <c r="N90" s="282">
        <f t="shared" si="23"/>
        <v>10</v>
      </c>
      <c r="O90" s="282">
        <f t="shared" si="24"/>
        <v>47</v>
      </c>
      <c r="P90" s="282">
        <f t="shared" si="25"/>
        <v>37</v>
      </c>
      <c r="Q90" s="284">
        <f t="shared" si="26"/>
        <v>94</v>
      </c>
      <c r="R90" s="290">
        <v>0</v>
      </c>
      <c r="S90" s="216"/>
      <c r="T90" s="216"/>
    </row>
    <row r="91" spans="1:34" ht="14.25" x14ac:dyDescent="0.2">
      <c r="A91" s="186">
        <v>9</v>
      </c>
      <c r="B91" s="169" t="s">
        <v>20</v>
      </c>
      <c r="C91" s="281">
        <v>0</v>
      </c>
      <c r="D91" s="282">
        <v>0</v>
      </c>
      <c r="E91" s="282">
        <v>8</v>
      </c>
      <c r="F91" s="282">
        <v>12</v>
      </c>
      <c r="G91" s="284">
        <f t="shared" si="20"/>
        <v>20</v>
      </c>
      <c r="H91" s="281">
        <v>0</v>
      </c>
      <c r="I91" s="282">
        <v>0</v>
      </c>
      <c r="J91" s="282">
        <v>9</v>
      </c>
      <c r="K91" s="282">
        <v>1</v>
      </c>
      <c r="L91" s="284">
        <f t="shared" si="21"/>
        <v>10</v>
      </c>
      <c r="M91" s="281">
        <f t="shared" si="22"/>
        <v>0</v>
      </c>
      <c r="N91" s="282">
        <f t="shared" si="23"/>
        <v>0</v>
      </c>
      <c r="O91" s="282">
        <f t="shared" si="24"/>
        <v>17</v>
      </c>
      <c r="P91" s="282">
        <f t="shared" si="25"/>
        <v>13</v>
      </c>
      <c r="Q91" s="284">
        <f t="shared" si="26"/>
        <v>30</v>
      </c>
      <c r="R91" s="290">
        <v>0</v>
      </c>
      <c r="S91" s="216"/>
      <c r="T91" s="216"/>
    </row>
    <row r="92" spans="1:34" ht="14.25" x14ac:dyDescent="0.2">
      <c r="A92" s="186">
        <v>10</v>
      </c>
      <c r="B92" s="169" t="s">
        <v>21</v>
      </c>
      <c r="C92" s="281">
        <v>0</v>
      </c>
      <c r="D92" s="282">
        <v>4</v>
      </c>
      <c r="E92" s="282">
        <v>26</v>
      </c>
      <c r="F92" s="282">
        <v>14</v>
      </c>
      <c r="G92" s="284">
        <f t="shared" si="20"/>
        <v>44</v>
      </c>
      <c r="H92" s="281">
        <v>0</v>
      </c>
      <c r="I92" s="282">
        <v>3</v>
      </c>
      <c r="J92" s="282">
        <v>16</v>
      </c>
      <c r="K92" s="282">
        <v>9</v>
      </c>
      <c r="L92" s="284">
        <f t="shared" si="21"/>
        <v>28</v>
      </c>
      <c r="M92" s="281">
        <f t="shared" si="22"/>
        <v>0</v>
      </c>
      <c r="N92" s="282">
        <f t="shared" si="23"/>
        <v>7</v>
      </c>
      <c r="O92" s="282">
        <f t="shared" si="24"/>
        <v>42</v>
      </c>
      <c r="P92" s="282">
        <f t="shared" si="25"/>
        <v>23</v>
      </c>
      <c r="Q92" s="284">
        <f t="shared" si="26"/>
        <v>72</v>
      </c>
      <c r="R92" s="290">
        <v>0</v>
      </c>
      <c r="S92" s="216"/>
      <c r="T92" s="216"/>
    </row>
    <row r="93" spans="1:34" ht="14.25" x14ac:dyDescent="0.2">
      <c r="A93" s="187">
        <v>11</v>
      </c>
      <c r="B93" s="171" t="s">
        <v>22</v>
      </c>
      <c r="C93" s="281">
        <v>0</v>
      </c>
      <c r="D93" s="282">
        <v>0</v>
      </c>
      <c r="E93" s="282">
        <v>0</v>
      </c>
      <c r="F93" s="282">
        <v>13</v>
      </c>
      <c r="G93" s="284">
        <f t="shared" si="20"/>
        <v>13</v>
      </c>
      <c r="H93" s="281">
        <v>0</v>
      </c>
      <c r="I93" s="282">
        <v>0</v>
      </c>
      <c r="J93" s="282">
        <v>0</v>
      </c>
      <c r="K93" s="282">
        <v>5</v>
      </c>
      <c r="L93" s="284">
        <f t="shared" si="21"/>
        <v>5</v>
      </c>
      <c r="M93" s="281">
        <f t="shared" si="22"/>
        <v>0</v>
      </c>
      <c r="N93" s="282">
        <f t="shared" si="23"/>
        <v>0</v>
      </c>
      <c r="O93" s="282">
        <f t="shared" si="24"/>
        <v>0</v>
      </c>
      <c r="P93" s="282">
        <f t="shared" si="25"/>
        <v>18</v>
      </c>
      <c r="Q93" s="284">
        <f t="shared" si="26"/>
        <v>18</v>
      </c>
      <c r="R93" s="290">
        <v>0</v>
      </c>
      <c r="S93" s="216"/>
      <c r="T93" s="216"/>
    </row>
    <row r="94" spans="1:34" ht="14.25" x14ac:dyDescent="0.2">
      <c r="A94" s="186">
        <v>12</v>
      </c>
      <c r="B94" s="169" t="s">
        <v>23</v>
      </c>
      <c r="C94" s="281">
        <v>0</v>
      </c>
      <c r="D94" s="282">
        <v>1</v>
      </c>
      <c r="E94" s="282">
        <v>1</v>
      </c>
      <c r="F94" s="282">
        <v>34</v>
      </c>
      <c r="G94" s="284">
        <f t="shared" si="20"/>
        <v>36</v>
      </c>
      <c r="H94" s="281">
        <v>0</v>
      </c>
      <c r="I94" s="282">
        <v>0</v>
      </c>
      <c r="J94" s="282">
        <v>18</v>
      </c>
      <c r="K94" s="282">
        <v>8</v>
      </c>
      <c r="L94" s="284">
        <f t="shared" si="21"/>
        <v>26</v>
      </c>
      <c r="M94" s="281">
        <f t="shared" si="22"/>
        <v>0</v>
      </c>
      <c r="N94" s="282">
        <f t="shared" si="23"/>
        <v>1</v>
      </c>
      <c r="O94" s="282">
        <f t="shared" si="24"/>
        <v>19</v>
      </c>
      <c r="P94" s="282">
        <f t="shared" si="25"/>
        <v>42</v>
      </c>
      <c r="Q94" s="284">
        <f t="shared" si="26"/>
        <v>62</v>
      </c>
      <c r="R94" s="290">
        <v>0</v>
      </c>
      <c r="S94" s="216"/>
      <c r="T94" s="216"/>
    </row>
    <row r="95" spans="1:34" ht="14.25" x14ac:dyDescent="0.2">
      <c r="A95" s="186">
        <v>13</v>
      </c>
      <c r="B95" s="169" t="s">
        <v>24</v>
      </c>
      <c r="C95" s="281">
        <v>11</v>
      </c>
      <c r="D95" s="282">
        <v>2</v>
      </c>
      <c r="E95" s="282">
        <v>8</v>
      </c>
      <c r="F95" s="282">
        <v>18</v>
      </c>
      <c r="G95" s="284">
        <f t="shared" si="20"/>
        <v>39</v>
      </c>
      <c r="H95" s="281">
        <v>11</v>
      </c>
      <c r="I95" s="282">
        <v>4</v>
      </c>
      <c r="J95" s="282">
        <v>7</v>
      </c>
      <c r="K95" s="282">
        <v>6</v>
      </c>
      <c r="L95" s="284">
        <f t="shared" si="21"/>
        <v>28</v>
      </c>
      <c r="M95" s="281">
        <f t="shared" si="22"/>
        <v>22</v>
      </c>
      <c r="N95" s="282">
        <f t="shared" si="23"/>
        <v>6</v>
      </c>
      <c r="O95" s="282">
        <f t="shared" si="24"/>
        <v>15</v>
      </c>
      <c r="P95" s="282">
        <f t="shared" si="25"/>
        <v>24</v>
      </c>
      <c r="Q95" s="284">
        <f t="shared" si="26"/>
        <v>67</v>
      </c>
      <c r="R95" s="290">
        <v>0</v>
      </c>
      <c r="S95" s="216"/>
      <c r="T95" s="216"/>
    </row>
    <row r="96" spans="1:34" ht="14.25" x14ac:dyDescent="0.2">
      <c r="A96" s="186">
        <v>14</v>
      </c>
      <c r="B96" s="169" t="s">
        <v>25</v>
      </c>
      <c r="C96" s="281">
        <v>5</v>
      </c>
      <c r="D96" s="282">
        <v>1</v>
      </c>
      <c r="E96" s="282">
        <v>27</v>
      </c>
      <c r="F96" s="282">
        <v>17</v>
      </c>
      <c r="G96" s="284">
        <f t="shared" si="20"/>
        <v>50</v>
      </c>
      <c r="H96" s="281">
        <v>2</v>
      </c>
      <c r="I96" s="282">
        <v>0</v>
      </c>
      <c r="J96" s="282">
        <v>21</v>
      </c>
      <c r="K96" s="282">
        <v>9</v>
      </c>
      <c r="L96" s="284">
        <f t="shared" si="21"/>
        <v>32</v>
      </c>
      <c r="M96" s="281">
        <f t="shared" si="22"/>
        <v>7</v>
      </c>
      <c r="N96" s="282">
        <f t="shared" si="23"/>
        <v>1</v>
      </c>
      <c r="O96" s="282">
        <f t="shared" si="24"/>
        <v>48</v>
      </c>
      <c r="P96" s="282">
        <f t="shared" si="25"/>
        <v>26</v>
      </c>
      <c r="Q96" s="284">
        <f t="shared" si="26"/>
        <v>82</v>
      </c>
      <c r="R96" s="290">
        <v>0</v>
      </c>
      <c r="S96" s="216"/>
      <c r="T96" s="216"/>
      <c r="V96" s="160" t="s">
        <v>13</v>
      </c>
    </row>
    <row r="97" spans="1:21" ht="29.25" thickBot="1" x14ac:dyDescent="0.25">
      <c r="A97" s="188">
        <v>15</v>
      </c>
      <c r="B97" s="172" t="s">
        <v>26</v>
      </c>
      <c r="C97" s="258">
        <v>0</v>
      </c>
      <c r="D97" s="291">
        <v>0</v>
      </c>
      <c r="E97" s="291">
        <v>36</v>
      </c>
      <c r="F97" s="291">
        <v>21</v>
      </c>
      <c r="G97" s="292">
        <f t="shared" si="20"/>
        <v>57</v>
      </c>
      <c r="H97" s="258">
        <v>0</v>
      </c>
      <c r="I97" s="291">
        <v>0</v>
      </c>
      <c r="J97" s="291">
        <v>17</v>
      </c>
      <c r="K97" s="291">
        <v>2</v>
      </c>
      <c r="L97" s="292">
        <f t="shared" si="21"/>
        <v>19</v>
      </c>
      <c r="M97" s="258">
        <f t="shared" si="22"/>
        <v>0</v>
      </c>
      <c r="N97" s="291">
        <f t="shared" si="23"/>
        <v>0</v>
      </c>
      <c r="O97" s="291">
        <f t="shared" si="24"/>
        <v>53</v>
      </c>
      <c r="P97" s="291">
        <f t="shared" si="25"/>
        <v>23</v>
      </c>
      <c r="Q97" s="292">
        <f t="shared" si="26"/>
        <v>76</v>
      </c>
      <c r="R97" s="293">
        <v>0</v>
      </c>
      <c r="S97" s="216"/>
      <c r="T97" s="216"/>
      <c r="U97" s="160" t="s">
        <v>13</v>
      </c>
    </row>
    <row r="98" spans="1:21" s="190" customFormat="1" ht="15" x14ac:dyDescent="0.25">
      <c r="A98" s="241"/>
      <c r="B98" s="242" t="s">
        <v>60</v>
      </c>
      <c r="C98" s="243">
        <f t="shared" ref="C98:R98" si="27">SUM(C83:C97)</f>
        <v>17</v>
      </c>
      <c r="D98" s="244">
        <f t="shared" si="27"/>
        <v>30</v>
      </c>
      <c r="E98" s="244">
        <f t="shared" si="27"/>
        <v>214</v>
      </c>
      <c r="F98" s="244">
        <f t="shared" si="27"/>
        <v>261</v>
      </c>
      <c r="G98" s="245">
        <f t="shared" si="27"/>
        <v>522</v>
      </c>
      <c r="H98" s="243">
        <f t="shared" si="27"/>
        <v>13</v>
      </c>
      <c r="I98" s="244">
        <f t="shared" si="27"/>
        <v>21</v>
      </c>
      <c r="J98" s="244">
        <f t="shared" si="27"/>
        <v>168</v>
      </c>
      <c r="K98" s="244">
        <f t="shared" si="27"/>
        <v>119</v>
      </c>
      <c r="L98" s="245">
        <f t="shared" si="27"/>
        <v>321</v>
      </c>
      <c r="M98" s="243">
        <f t="shared" si="27"/>
        <v>30</v>
      </c>
      <c r="N98" s="244">
        <f t="shared" si="27"/>
        <v>51</v>
      </c>
      <c r="O98" s="244">
        <f t="shared" si="27"/>
        <v>382</v>
      </c>
      <c r="P98" s="244">
        <f t="shared" si="27"/>
        <v>380</v>
      </c>
      <c r="Q98" s="245">
        <f t="shared" si="27"/>
        <v>843</v>
      </c>
      <c r="R98" s="246">
        <f t="shared" si="27"/>
        <v>0</v>
      </c>
      <c r="S98" s="247"/>
      <c r="T98" s="247"/>
    </row>
    <row r="99" spans="1:21" ht="14.25" x14ac:dyDescent="0.2">
      <c r="A99" s="168"/>
      <c r="B99" s="169" t="s">
        <v>61</v>
      </c>
      <c r="C99" s="281">
        <v>10</v>
      </c>
      <c r="D99" s="282">
        <v>35</v>
      </c>
      <c r="E99" s="282">
        <v>264</v>
      </c>
      <c r="F99" s="282">
        <v>266</v>
      </c>
      <c r="G99" s="284">
        <v>575</v>
      </c>
      <c r="H99" s="281">
        <v>6</v>
      </c>
      <c r="I99" s="282">
        <v>24</v>
      </c>
      <c r="J99" s="282">
        <v>186</v>
      </c>
      <c r="K99" s="282">
        <v>132</v>
      </c>
      <c r="L99" s="283">
        <v>348</v>
      </c>
      <c r="M99" s="281">
        <v>16</v>
      </c>
      <c r="N99" s="282">
        <v>59</v>
      </c>
      <c r="O99" s="282">
        <v>450</v>
      </c>
      <c r="P99" s="282">
        <v>398</v>
      </c>
      <c r="Q99" s="284">
        <v>923</v>
      </c>
      <c r="R99" s="384">
        <v>1</v>
      </c>
      <c r="S99" s="216"/>
      <c r="T99" s="216"/>
    </row>
    <row r="100" spans="1:21" ht="14.25" x14ac:dyDescent="0.2">
      <c r="A100" s="168"/>
      <c r="B100" s="169" t="s">
        <v>62</v>
      </c>
      <c r="C100" s="281">
        <v>14</v>
      </c>
      <c r="D100" s="282">
        <v>33</v>
      </c>
      <c r="E100" s="282">
        <v>264</v>
      </c>
      <c r="F100" s="282">
        <v>258</v>
      </c>
      <c r="G100" s="284">
        <v>569</v>
      </c>
      <c r="H100" s="281">
        <v>8</v>
      </c>
      <c r="I100" s="282">
        <v>31</v>
      </c>
      <c r="J100" s="282">
        <v>196</v>
      </c>
      <c r="K100" s="282">
        <v>125</v>
      </c>
      <c r="L100" s="283">
        <v>360</v>
      </c>
      <c r="M100" s="281">
        <v>22</v>
      </c>
      <c r="N100" s="282">
        <v>64</v>
      </c>
      <c r="O100" s="282">
        <v>460</v>
      </c>
      <c r="P100" s="282">
        <v>383</v>
      </c>
      <c r="Q100" s="284">
        <v>929</v>
      </c>
      <c r="R100" s="384">
        <v>1</v>
      </c>
      <c r="S100" s="216"/>
      <c r="T100" s="216"/>
    </row>
    <row r="101" spans="1:21" ht="14.25" x14ac:dyDescent="0.2">
      <c r="A101" s="168"/>
      <c r="B101" s="169" t="s">
        <v>63</v>
      </c>
      <c r="C101" s="281">
        <v>16</v>
      </c>
      <c r="D101" s="282">
        <v>34</v>
      </c>
      <c r="E101" s="282">
        <v>264</v>
      </c>
      <c r="F101" s="282">
        <v>255</v>
      </c>
      <c r="G101" s="284">
        <v>569</v>
      </c>
      <c r="H101" s="281">
        <v>10</v>
      </c>
      <c r="I101" s="282">
        <v>31</v>
      </c>
      <c r="J101" s="282">
        <v>198</v>
      </c>
      <c r="K101" s="282">
        <v>134</v>
      </c>
      <c r="L101" s="283">
        <v>373</v>
      </c>
      <c r="M101" s="281">
        <v>26</v>
      </c>
      <c r="N101" s="282">
        <v>65</v>
      </c>
      <c r="O101" s="282">
        <v>462</v>
      </c>
      <c r="P101" s="282">
        <v>389</v>
      </c>
      <c r="Q101" s="284">
        <v>942</v>
      </c>
      <c r="R101" s="384">
        <v>1</v>
      </c>
      <c r="S101" s="216"/>
      <c r="T101" s="216"/>
    </row>
    <row r="102" spans="1:21" s="190" customFormat="1" ht="15" x14ac:dyDescent="0.25">
      <c r="A102" s="170"/>
      <c r="B102" s="171" t="s">
        <v>64</v>
      </c>
      <c r="C102" s="883">
        <v>10</v>
      </c>
      <c r="D102" s="884">
        <v>36</v>
      </c>
      <c r="E102" s="884">
        <v>262</v>
      </c>
      <c r="F102" s="884">
        <v>287</v>
      </c>
      <c r="G102" s="885">
        <v>595</v>
      </c>
      <c r="H102" s="883">
        <v>5</v>
      </c>
      <c r="I102" s="884">
        <v>34</v>
      </c>
      <c r="J102" s="884">
        <v>194</v>
      </c>
      <c r="K102" s="884">
        <v>169</v>
      </c>
      <c r="L102" s="886">
        <v>402</v>
      </c>
      <c r="M102" s="883">
        <v>15</v>
      </c>
      <c r="N102" s="884">
        <v>70</v>
      </c>
      <c r="O102" s="884">
        <v>456</v>
      </c>
      <c r="P102" s="884">
        <v>456</v>
      </c>
      <c r="Q102" s="284">
        <v>997</v>
      </c>
      <c r="R102" s="384">
        <v>0</v>
      </c>
      <c r="S102" s="247"/>
      <c r="T102" s="247"/>
    </row>
    <row r="103" spans="1:21" ht="14.25" x14ac:dyDescent="0.2">
      <c r="A103" s="168"/>
      <c r="B103" s="169" t="s">
        <v>65</v>
      </c>
      <c r="C103" s="281">
        <v>12</v>
      </c>
      <c r="D103" s="282">
        <v>59</v>
      </c>
      <c r="E103" s="282">
        <v>288</v>
      </c>
      <c r="F103" s="282">
        <v>257</v>
      </c>
      <c r="G103" s="284">
        <v>616</v>
      </c>
      <c r="H103" s="281">
        <v>3</v>
      </c>
      <c r="I103" s="282">
        <v>29</v>
      </c>
      <c r="J103" s="282">
        <v>218</v>
      </c>
      <c r="K103" s="282">
        <v>158</v>
      </c>
      <c r="L103" s="283">
        <v>408</v>
      </c>
      <c r="M103" s="281">
        <v>15</v>
      </c>
      <c r="N103" s="282">
        <v>88</v>
      </c>
      <c r="O103" s="282">
        <v>506</v>
      </c>
      <c r="P103" s="282">
        <v>415</v>
      </c>
      <c r="Q103" s="284">
        <v>1024</v>
      </c>
      <c r="R103" s="384">
        <v>1</v>
      </c>
      <c r="S103" s="216"/>
      <c r="T103" s="216"/>
    </row>
    <row r="104" spans="1:21" ht="14.25" x14ac:dyDescent="0.2">
      <c r="A104" s="168"/>
      <c r="B104" s="169" t="s">
        <v>66</v>
      </c>
      <c r="C104" s="281">
        <v>6</v>
      </c>
      <c r="D104" s="282">
        <v>44</v>
      </c>
      <c r="E104" s="282">
        <v>254</v>
      </c>
      <c r="F104" s="282">
        <v>276</v>
      </c>
      <c r="G104" s="284">
        <v>580</v>
      </c>
      <c r="H104" s="281">
        <v>2</v>
      </c>
      <c r="I104" s="282">
        <v>33</v>
      </c>
      <c r="J104" s="282">
        <v>201</v>
      </c>
      <c r="K104" s="282">
        <v>187</v>
      </c>
      <c r="L104" s="283">
        <v>423</v>
      </c>
      <c r="M104" s="281">
        <v>8</v>
      </c>
      <c r="N104" s="282">
        <v>77</v>
      </c>
      <c r="O104" s="282">
        <v>455</v>
      </c>
      <c r="P104" s="282">
        <v>463</v>
      </c>
      <c r="Q104" s="284">
        <v>1003</v>
      </c>
      <c r="R104" s="384">
        <v>0</v>
      </c>
      <c r="S104" s="216"/>
      <c r="T104" s="216"/>
    </row>
    <row r="105" spans="1:21" ht="14.25" x14ac:dyDescent="0.2">
      <c r="A105" s="168"/>
      <c r="B105" s="169" t="s">
        <v>67</v>
      </c>
      <c r="C105" s="281">
        <v>5</v>
      </c>
      <c r="D105" s="282">
        <v>48</v>
      </c>
      <c r="E105" s="282">
        <v>236</v>
      </c>
      <c r="F105" s="282">
        <v>288</v>
      </c>
      <c r="G105" s="284">
        <v>577</v>
      </c>
      <c r="H105" s="281">
        <v>2</v>
      </c>
      <c r="I105" s="282">
        <v>40</v>
      </c>
      <c r="J105" s="282">
        <v>191</v>
      </c>
      <c r="K105" s="282">
        <v>167</v>
      </c>
      <c r="L105" s="283">
        <v>400</v>
      </c>
      <c r="M105" s="281">
        <v>7</v>
      </c>
      <c r="N105" s="282">
        <v>88</v>
      </c>
      <c r="O105" s="282">
        <v>427</v>
      </c>
      <c r="P105" s="282">
        <v>455</v>
      </c>
      <c r="Q105" s="284">
        <v>977</v>
      </c>
      <c r="R105" s="384">
        <v>0</v>
      </c>
      <c r="S105" s="216"/>
      <c r="T105" s="216"/>
    </row>
    <row r="106" spans="1:21" ht="14.25" x14ac:dyDescent="0.2">
      <c r="A106" s="168"/>
      <c r="B106" s="169" t="s">
        <v>309</v>
      </c>
      <c r="C106" s="281">
        <v>6</v>
      </c>
      <c r="D106" s="282">
        <v>57</v>
      </c>
      <c r="E106" s="282">
        <v>227</v>
      </c>
      <c r="F106" s="282">
        <v>268</v>
      </c>
      <c r="G106" s="284">
        <v>558</v>
      </c>
      <c r="H106" s="281">
        <v>2</v>
      </c>
      <c r="I106" s="282">
        <v>46</v>
      </c>
      <c r="J106" s="282">
        <v>197</v>
      </c>
      <c r="K106" s="282">
        <v>149</v>
      </c>
      <c r="L106" s="283">
        <v>394</v>
      </c>
      <c r="M106" s="281">
        <v>8</v>
      </c>
      <c r="N106" s="282">
        <v>103</v>
      </c>
      <c r="O106" s="282">
        <v>424</v>
      </c>
      <c r="P106" s="282">
        <v>417</v>
      </c>
      <c r="Q106" s="284">
        <v>952</v>
      </c>
      <c r="R106" s="384">
        <v>1</v>
      </c>
      <c r="S106" s="216"/>
      <c r="T106" s="216"/>
    </row>
    <row r="107" spans="1:21" ht="15" thickBot="1" x14ac:dyDescent="0.25">
      <c r="A107" s="256"/>
      <c r="B107" s="257" t="s">
        <v>310</v>
      </c>
      <c r="C107" s="258">
        <v>5</v>
      </c>
      <c r="D107" s="291">
        <v>61</v>
      </c>
      <c r="E107" s="291">
        <v>236</v>
      </c>
      <c r="F107" s="291">
        <v>262</v>
      </c>
      <c r="G107" s="292">
        <v>564</v>
      </c>
      <c r="H107" s="258">
        <v>2</v>
      </c>
      <c r="I107" s="291">
        <v>52</v>
      </c>
      <c r="J107" s="291">
        <v>190</v>
      </c>
      <c r="K107" s="291">
        <v>140</v>
      </c>
      <c r="L107" s="566">
        <v>384</v>
      </c>
      <c r="M107" s="258">
        <v>7</v>
      </c>
      <c r="N107" s="291">
        <v>113</v>
      </c>
      <c r="O107" s="291">
        <v>426</v>
      </c>
      <c r="P107" s="291">
        <v>402</v>
      </c>
      <c r="Q107" s="292">
        <v>948</v>
      </c>
      <c r="R107" s="385">
        <v>0</v>
      </c>
      <c r="S107" s="216"/>
      <c r="T107" s="216"/>
    </row>
    <row r="108" spans="1:21" ht="15.75" customHeight="1" x14ac:dyDescent="0.2">
      <c r="A108" s="161" t="s">
        <v>393</v>
      </c>
      <c r="U108" s="160" t="s">
        <v>13</v>
      </c>
    </row>
    <row r="110" spans="1:21" s="162" customFormat="1" ht="36.75" customHeight="1" thickBot="1" x14ac:dyDescent="0.25">
      <c r="A110" s="133" t="s">
        <v>396</v>
      </c>
    </row>
    <row r="111" spans="1:21" s="164" customFormat="1" ht="20.25" customHeight="1" thickBot="1" x14ac:dyDescent="0.3">
      <c r="A111" s="163"/>
      <c r="B111" s="255"/>
      <c r="C111" s="1618" t="s">
        <v>378</v>
      </c>
      <c r="D111" s="1619"/>
      <c r="E111" s="1619"/>
      <c r="F111" s="1619"/>
      <c r="G111" s="1620"/>
      <c r="H111" s="1618" t="s">
        <v>379</v>
      </c>
      <c r="I111" s="1619"/>
      <c r="J111" s="1619"/>
      <c r="K111" s="1619"/>
      <c r="L111" s="1620"/>
      <c r="M111" s="1622" t="s">
        <v>380</v>
      </c>
      <c r="N111" s="1623"/>
      <c r="O111" s="1623"/>
      <c r="P111" s="1623"/>
      <c r="Q111" s="1623"/>
      <c r="R111" s="1565"/>
    </row>
    <row r="112" spans="1:21" s="164" customFormat="1" ht="83.25" customHeight="1" thickBot="1" x14ac:dyDescent="0.3">
      <c r="A112" s="403" t="s">
        <v>51</v>
      </c>
      <c r="B112" s="567" t="s">
        <v>5</v>
      </c>
      <c r="C112" s="197" t="s">
        <v>381</v>
      </c>
      <c r="D112" s="194" t="s">
        <v>382</v>
      </c>
      <c r="E112" s="194" t="s">
        <v>383</v>
      </c>
      <c r="F112" s="194" t="s">
        <v>384</v>
      </c>
      <c r="G112" s="222" t="s">
        <v>385</v>
      </c>
      <c r="H112" s="214" t="s">
        <v>381</v>
      </c>
      <c r="I112" s="194" t="s">
        <v>382</v>
      </c>
      <c r="J112" s="194" t="s">
        <v>383</v>
      </c>
      <c r="K112" s="194" t="s">
        <v>384</v>
      </c>
      <c r="L112" s="298" t="s">
        <v>238</v>
      </c>
      <c r="M112" s="296" t="s">
        <v>381</v>
      </c>
      <c r="N112" s="299" t="s">
        <v>382</v>
      </c>
      <c r="O112" s="299" t="s">
        <v>383</v>
      </c>
      <c r="P112" s="299" t="s">
        <v>384</v>
      </c>
      <c r="Q112" s="297" t="s">
        <v>238</v>
      </c>
      <c r="R112" s="386" t="s">
        <v>386</v>
      </c>
      <c r="T112" s="164" t="s">
        <v>13</v>
      </c>
    </row>
    <row r="113" spans="1:34" ht="15.75" customHeight="1" x14ac:dyDescent="0.2">
      <c r="A113" s="568">
        <v>1</v>
      </c>
      <c r="B113" s="569" t="s">
        <v>11</v>
      </c>
      <c r="C113" s="278">
        <v>1</v>
      </c>
      <c r="D113" s="279">
        <v>18</v>
      </c>
      <c r="E113" s="279">
        <v>2</v>
      </c>
      <c r="F113" s="279">
        <v>14</v>
      </c>
      <c r="G113" s="280">
        <f t="shared" ref="G113:G127" si="28">SUM(C113:F113)</f>
        <v>35</v>
      </c>
      <c r="H113" s="278">
        <v>1</v>
      </c>
      <c r="I113" s="279">
        <v>12</v>
      </c>
      <c r="J113" s="279">
        <v>3</v>
      </c>
      <c r="K113" s="279">
        <v>11</v>
      </c>
      <c r="L113" s="280">
        <f t="shared" ref="L113:L127" si="29">SUM(H113:K113)</f>
        <v>27</v>
      </c>
      <c r="M113" s="278">
        <f t="shared" ref="M113:M127" si="30">C113+H113</f>
        <v>2</v>
      </c>
      <c r="N113" s="279">
        <f t="shared" ref="N113:N127" si="31">D113+I113</f>
        <v>30</v>
      </c>
      <c r="O113" s="279">
        <f t="shared" ref="O113:O127" si="32">E113+J113</f>
        <v>5</v>
      </c>
      <c r="P113" s="279">
        <f t="shared" ref="P113:P127" si="33">F113+K113</f>
        <v>25</v>
      </c>
      <c r="Q113" s="280">
        <f t="shared" ref="Q113:Q127" si="34">SUM(M113:P113)</f>
        <v>62</v>
      </c>
      <c r="R113" s="289">
        <v>2</v>
      </c>
      <c r="S113" s="216"/>
      <c r="T113" s="301"/>
    </row>
    <row r="114" spans="1:34" ht="15.75" customHeight="1" x14ac:dyDescent="0.2">
      <c r="A114" s="168">
        <v>2</v>
      </c>
      <c r="B114" s="169" t="s">
        <v>12</v>
      </c>
      <c r="C114" s="281">
        <v>8</v>
      </c>
      <c r="D114" s="282">
        <v>0</v>
      </c>
      <c r="E114" s="282">
        <v>4</v>
      </c>
      <c r="F114" s="282">
        <v>15</v>
      </c>
      <c r="G114" s="284">
        <f t="shared" si="28"/>
        <v>27</v>
      </c>
      <c r="H114" s="281">
        <v>4</v>
      </c>
      <c r="I114" s="282">
        <v>0</v>
      </c>
      <c r="J114" s="282">
        <v>2</v>
      </c>
      <c r="K114" s="282">
        <v>18</v>
      </c>
      <c r="L114" s="284">
        <f t="shared" si="29"/>
        <v>24</v>
      </c>
      <c r="M114" s="281">
        <f t="shared" si="30"/>
        <v>12</v>
      </c>
      <c r="N114" s="282">
        <f t="shared" si="31"/>
        <v>0</v>
      </c>
      <c r="O114" s="282">
        <f t="shared" si="32"/>
        <v>6</v>
      </c>
      <c r="P114" s="282">
        <f t="shared" si="33"/>
        <v>33</v>
      </c>
      <c r="Q114" s="284">
        <f t="shared" si="34"/>
        <v>51</v>
      </c>
      <c r="R114" s="290">
        <v>9</v>
      </c>
      <c r="S114" s="216"/>
      <c r="T114" s="301"/>
    </row>
    <row r="115" spans="1:34" ht="15.75" customHeight="1" x14ac:dyDescent="0.2">
      <c r="A115" s="168">
        <v>3</v>
      </c>
      <c r="B115" s="169" t="s">
        <v>14</v>
      </c>
      <c r="C115" s="281">
        <v>5</v>
      </c>
      <c r="D115" s="282">
        <v>0</v>
      </c>
      <c r="E115" s="282">
        <v>5</v>
      </c>
      <c r="F115" s="282">
        <v>22</v>
      </c>
      <c r="G115" s="284">
        <f t="shared" si="28"/>
        <v>32</v>
      </c>
      <c r="H115" s="281">
        <v>18</v>
      </c>
      <c r="I115" s="282">
        <v>1</v>
      </c>
      <c r="J115" s="282">
        <v>9</v>
      </c>
      <c r="K115" s="282">
        <v>18</v>
      </c>
      <c r="L115" s="284">
        <f t="shared" si="29"/>
        <v>46</v>
      </c>
      <c r="M115" s="281">
        <f t="shared" si="30"/>
        <v>23</v>
      </c>
      <c r="N115" s="282">
        <f t="shared" si="31"/>
        <v>1</v>
      </c>
      <c r="O115" s="282">
        <f t="shared" si="32"/>
        <v>14</v>
      </c>
      <c r="P115" s="282">
        <f t="shared" si="33"/>
        <v>40</v>
      </c>
      <c r="Q115" s="284">
        <f t="shared" si="34"/>
        <v>78</v>
      </c>
      <c r="R115" s="290">
        <v>3</v>
      </c>
      <c r="S115" s="216"/>
      <c r="T115" s="315"/>
      <c r="U115" s="302"/>
      <c r="V115" s="315"/>
      <c r="W115" s="315"/>
      <c r="X115" s="315"/>
      <c r="Y115" s="315"/>
      <c r="Z115" s="315"/>
      <c r="AA115" s="315"/>
      <c r="AB115" s="315"/>
      <c r="AC115" s="315"/>
      <c r="AD115" s="315"/>
      <c r="AE115" s="315"/>
      <c r="AF115" s="315"/>
      <c r="AG115" s="315"/>
      <c r="AH115" s="315"/>
    </row>
    <row r="116" spans="1:34" ht="29.25" customHeight="1" x14ac:dyDescent="0.2">
      <c r="A116" s="168">
        <v>4</v>
      </c>
      <c r="B116" s="259" t="s">
        <v>15</v>
      </c>
      <c r="C116" s="281">
        <v>8</v>
      </c>
      <c r="D116" s="282">
        <v>1</v>
      </c>
      <c r="E116" s="282">
        <v>0</v>
      </c>
      <c r="F116" s="282">
        <v>24</v>
      </c>
      <c r="G116" s="284">
        <f t="shared" si="28"/>
        <v>33</v>
      </c>
      <c r="H116" s="281">
        <v>1</v>
      </c>
      <c r="I116" s="282">
        <v>0</v>
      </c>
      <c r="J116" s="282">
        <v>0</v>
      </c>
      <c r="K116" s="282">
        <v>16</v>
      </c>
      <c r="L116" s="284">
        <f t="shared" si="29"/>
        <v>17</v>
      </c>
      <c r="M116" s="281">
        <f t="shared" si="30"/>
        <v>9</v>
      </c>
      <c r="N116" s="282">
        <f t="shared" si="31"/>
        <v>1</v>
      </c>
      <c r="O116" s="282">
        <f t="shared" si="32"/>
        <v>0</v>
      </c>
      <c r="P116" s="282">
        <f t="shared" si="33"/>
        <v>40</v>
      </c>
      <c r="Q116" s="284">
        <f t="shared" si="34"/>
        <v>50</v>
      </c>
      <c r="R116" s="290">
        <v>2</v>
      </c>
      <c r="S116" s="216"/>
      <c r="T116" s="315"/>
      <c r="U116" s="302"/>
      <c r="V116" s="315"/>
      <c r="W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  <c r="AH116" s="315"/>
    </row>
    <row r="117" spans="1:34" ht="15.75" customHeight="1" x14ac:dyDescent="0.2">
      <c r="A117" s="168">
        <v>5</v>
      </c>
      <c r="B117" s="259" t="s">
        <v>16</v>
      </c>
      <c r="C117" s="281">
        <v>0</v>
      </c>
      <c r="D117" s="282">
        <v>15</v>
      </c>
      <c r="E117" s="282">
        <v>6</v>
      </c>
      <c r="F117" s="282">
        <v>12</v>
      </c>
      <c r="G117" s="284">
        <f t="shared" si="28"/>
        <v>33</v>
      </c>
      <c r="H117" s="281">
        <v>0</v>
      </c>
      <c r="I117" s="282">
        <v>9</v>
      </c>
      <c r="J117" s="282">
        <v>5</v>
      </c>
      <c r="K117" s="282">
        <v>1</v>
      </c>
      <c r="L117" s="284">
        <f t="shared" si="29"/>
        <v>15</v>
      </c>
      <c r="M117" s="281">
        <f t="shared" si="30"/>
        <v>0</v>
      </c>
      <c r="N117" s="282">
        <f t="shared" si="31"/>
        <v>24</v>
      </c>
      <c r="O117" s="282">
        <f t="shared" si="32"/>
        <v>11</v>
      </c>
      <c r="P117" s="282">
        <f t="shared" si="33"/>
        <v>13</v>
      </c>
      <c r="Q117" s="284">
        <f t="shared" si="34"/>
        <v>48</v>
      </c>
      <c r="R117" s="290">
        <v>0</v>
      </c>
      <c r="S117" s="216"/>
      <c r="T117" s="315"/>
      <c r="U117" s="302"/>
      <c r="V117" s="315"/>
      <c r="W117" s="315"/>
      <c r="X117" s="315"/>
      <c r="Y117" s="315"/>
      <c r="Z117" s="315"/>
      <c r="AA117" s="315"/>
      <c r="AB117" s="315"/>
      <c r="AC117" s="315"/>
      <c r="AD117" s="315"/>
      <c r="AE117" s="315"/>
      <c r="AF117" s="315"/>
      <c r="AG117" s="315"/>
      <c r="AH117" s="315"/>
    </row>
    <row r="118" spans="1:34" ht="15.75" customHeight="1" x14ac:dyDescent="0.2">
      <c r="A118" s="170">
        <v>6</v>
      </c>
      <c r="B118" s="260" t="s">
        <v>17</v>
      </c>
      <c r="C118" s="281">
        <v>2</v>
      </c>
      <c r="D118" s="282">
        <v>0</v>
      </c>
      <c r="E118" s="282">
        <v>2</v>
      </c>
      <c r="F118" s="282">
        <v>0</v>
      </c>
      <c r="G118" s="284">
        <f t="shared" si="28"/>
        <v>4</v>
      </c>
      <c r="H118" s="281">
        <v>0</v>
      </c>
      <c r="I118" s="282">
        <v>0</v>
      </c>
      <c r="J118" s="282">
        <v>6</v>
      </c>
      <c r="K118" s="282">
        <v>0</v>
      </c>
      <c r="L118" s="284">
        <f t="shared" si="29"/>
        <v>6</v>
      </c>
      <c r="M118" s="281">
        <f t="shared" si="30"/>
        <v>2</v>
      </c>
      <c r="N118" s="282">
        <f t="shared" si="31"/>
        <v>0</v>
      </c>
      <c r="O118" s="282">
        <f t="shared" si="32"/>
        <v>8</v>
      </c>
      <c r="P118" s="282">
        <f t="shared" si="33"/>
        <v>0</v>
      </c>
      <c r="Q118" s="284">
        <f t="shared" si="34"/>
        <v>10</v>
      </c>
      <c r="R118" s="290">
        <v>2</v>
      </c>
      <c r="S118" s="216"/>
      <c r="T118" s="315"/>
      <c r="U118" s="302"/>
      <c r="V118" s="315"/>
      <c r="W118" s="315"/>
      <c r="X118" s="315"/>
      <c r="Y118" s="315"/>
      <c r="Z118" s="315"/>
      <c r="AA118" s="315"/>
      <c r="AB118" s="315"/>
      <c r="AC118" s="315"/>
      <c r="AD118" s="315"/>
      <c r="AE118" s="315"/>
      <c r="AF118" s="315"/>
      <c r="AG118" s="315"/>
      <c r="AH118" s="315"/>
    </row>
    <row r="119" spans="1:34" ht="15.75" customHeight="1" x14ac:dyDescent="0.2">
      <c r="A119" s="170">
        <v>7</v>
      </c>
      <c r="B119" s="260" t="s">
        <v>18</v>
      </c>
      <c r="C119" s="281">
        <v>1</v>
      </c>
      <c r="D119" s="282">
        <v>1</v>
      </c>
      <c r="E119" s="282">
        <v>12</v>
      </c>
      <c r="F119" s="282">
        <v>5</v>
      </c>
      <c r="G119" s="284">
        <f t="shared" si="28"/>
        <v>19</v>
      </c>
      <c r="H119" s="281">
        <v>2</v>
      </c>
      <c r="I119" s="282">
        <v>1</v>
      </c>
      <c r="J119" s="282">
        <v>9</v>
      </c>
      <c r="K119" s="282">
        <v>5</v>
      </c>
      <c r="L119" s="284">
        <f t="shared" si="29"/>
        <v>17</v>
      </c>
      <c r="M119" s="281">
        <f t="shared" si="30"/>
        <v>3</v>
      </c>
      <c r="N119" s="282">
        <f t="shared" si="31"/>
        <v>2</v>
      </c>
      <c r="O119" s="282">
        <f t="shared" si="32"/>
        <v>21</v>
      </c>
      <c r="P119" s="282">
        <f t="shared" si="33"/>
        <v>10</v>
      </c>
      <c r="Q119" s="284">
        <f t="shared" si="34"/>
        <v>36</v>
      </c>
      <c r="R119" s="290">
        <v>3</v>
      </c>
      <c r="S119" s="216"/>
      <c r="T119" s="301"/>
    </row>
    <row r="120" spans="1:34" ht="15.75" customHeight="1" x14ac:dyDescent="0.2">
      <c r="A120" s="168">
        <v>8</v>
      </c>
      <c r="B120" s="259" t="s">
        <v>19</v>
      </c>
      <c r="C120" s="281">
        <v>2</v>
      </c>
      <c r="D120" s="282">
        <v>3</v>
      </c>
      <c r="E120" s="282">
        <v>16</v>
      </c>
      <c r="F120" s="282">
        <v>5</v>
      </c>
      <c r="G120" s="284">
        <f t="shared" si="28"/>
        <v>26</v>
      </c>
      <c r="H120" s="281">
        <v>0</v>
      </c>
      <c r="I120" s="282">
        <v>1</v>
      </c>
      <c r="J120" s="282">
        <v>6</v>
      </c>
      <c r="K120" s="282">
        <v>6</v>
      </c>
      <c r="L120" s="284">
        <f t="shared" si="29"/>
        <v>13</v>
      </c>
      <c r="M120" s="281">
        <f t="shared" si="30"/>
        <v>2</v>
      </c>
      <c r="N120" s="282">
        <f t="shared" si="31"/>
        <v>4</v>
      </c>
      <c r="O120" s="282">
        <f t="shared" si="32"/>
        <v>22</v>
      </c>
      <c r="P120" s="282">
        <f t="shared" si="33"/>
        <v>11</v>
      </c>
      <c r="Q120" s="284">
        <f t="shared" si="34"/>
        <v>39</v>
      </c>
      <c r="R120" s="290">
        <v>2</v>
      </c>
      <c r="S120" s="216"/>
      <c r="T120" s="216"/>
    </row>
    <row r="121" spans="1:34" ht="15.75" customHeight="1" x14ac:dyDescent="0.2">
      <c r="A121" s="168">
        <v>9</v>
      </c>
      <c r="B121" s="259" t="s">
        <v>20</v>
      </c>
      <c r="C121" s="281">
        <v>0</v>
      </c>
      <c r="D121" s="282">
        <v>0</v>
      </c>
      <c r="E121" s="282">
        <v>5</v>
      </c>
      <c r="F121" s="282">
        <v>6</v>
      </c>
      <c r="G121" s="284">
        <f t="shared" si="28"/>
        <v>11</v>
      </c>
      <c r="H121" s="281">
        <v>4</v>
      </c>
      <c r="I121" s="282">
        <v>0</v>
      </c>
      <c r="J121" s="282">
        <v>7</v>
      </c>
      <c r="K121" s="282">
        <v>2</v>
      </c>
      <c r="L121" s="284">
        <f t="shared" si="29"/>
        <v>13</v>
      </c>
      <c r="M121" s="281">
        <f t="shared" si="30"/>
        <v>4</v>
      </c>
      <c r="N121" s="282">
        <f t="shared" si="31"/>
        <v>0</v>
      </c>
      <c r="O121" s="282">
        <f t="shared" si="32"/>
        <v>12</v>
      </c>
      <c r="P121" s="282">
        <f t="shared" si="33"/>
        <v>8</v>
      </c>
      <c r="Q121" s="284">
        <f t="shared" si="34"/>
        <v>24</v>
      </c>
      <c r="R121" s="290">
        <v>4</v>
      </c>
      <c r="S121" s="216"/>
      <c r="T121" s="315"/>
      <c r="U121" s="302"/>
      <c r="V121" s="315"/>
      <c r="W121" s="315"/>
      <c r="X121" s="315"/>
      <c r="Y121" s="315"/>
      <c r="Z121" s="315"/>
      <c r="AA121" s="315"/>
      <c r="AB121" s="315"/>
      <c r="AC121" s="315"/>
      <c r="AD121" s="315"/>
      <c r="AE121" s="315"/>
      <c r="AF121" s="315"/>
      <c r="AG121" s="315"/>
      <c r="AH121" s="315"/>
    </row>
    <row r="122" spans="1:34" ht="15.75" customHeight="1" x14ac:dyDescent="0.2">
      <c r="A122" s="168">
        <v>10</v>
      </c>
      <c r="B122" s="259" t="s">
        <v>21</v>
      </c>
      <c r="C122" s="281">
        <v>0</v>
      </c>
      <c r="D122" s="282">
        <v>5</v>
      </c>
      <c r="E122" s="282">
        <v>8</v>
      </c>
      <c r="F122" s="282">
        <v>7</v>
      </c>
      <c r="G122" s="284">
        <f t="shared" si="28"/>
        <v>20</v>
      </c>
      <c r="H122" s="281">
        <v>0</v>
      </c>
      <c r="I122" s="282">
        <v>7</v>
      </c>
      <c r="J122" s="282">
        <v>11</v>
      </c>
      <c r="K122" s="282">
        <v>8</v>
      </c>
      <c r="L122" s="284">
        <f t="shared" si="29"/>
        <v>26</v>
      </c>
      <c r="M122" s="281">
        <f t="shared" si="30"/>
        <v>0</v>
      </c>
      <c r="N122" s="282">
        <f t="shared" si="31"/>
        <v>12</v>
      </c>
      <c r="O122" s="282">
        <f t="shared" si="32"/>
        <v>19</v>
      </c>
      <c r="P122" s="282">
        <f t="shared" si="33"/>
        <v>15</v>
      </c>
      <c r="Q122" s="284">
        <f t="shared" si="34"/>
        <v>46</v>
      </c>
      <c r="R122" s="290">
        <v>0</v>
      </c>
      <c r="S122" s="216"/>
      <c r="T122" s="216"/>
    </row>
    <row r="123" spans="1:34" ht="15.75" customHeight="1" x14ac:dyDescent="0.2">
      <c r="A123" s="170">
        <v>11</v>
      </c>
      <c r="B123" s="260" t="s">
        <v>22</v>
      </c>
      <c r="C123" s="281">
        <v>0</v>
      </c>
      <c r="D123" s="282">
        <v>0</v>
      </c>
      <c r="E123" s="282">
        <v>0</v>
      </c>
      <c r="F123" s="282">
        <v>12</v>
      </c>
      <c r="G123" s="284">
        <f t="shared" si="28"/>
        <v>12</v>
      </c>
      <c r="H123" s="281">
        <v>0</v>
      </c>
      <c r="I123" s="282">
        <v>0</v>
      </c>
      <c r="J123" s="282">
        <v>0</v>
      </c>
      <c r="K123" s="282">
        <v>5</v>
      </c>
      <c r="L123" s="284">
        <f t="shared" si="29"/>
        <v>5</v>
      </c>
      <c r="M123" s="281">
        <f t="shared" si="30"/>
        <v>0</v>
      </c>
      <c r="N123" s="282">
        <f t="shared" si="31"/>
        <v>0</v>
      </c>
      <c r="O123" s="282">
        <f t="shared" si="32"/>
        <v>0</v>
      </c>
      <c r="P123" s="282">
        <f t="shared" si="33"/>
        <v>17</v>
      </c>
      <c r="Q123" s="284">
        <f t="shared" si="34"/>
        <v>17</v>
      </c>
      <c r="R123" s="290">
        <v>0</v>
      </c>
      <c r="S123" s="216"/>
      <c r="T123" s="216"/>
      <c r="V123" s="160" t="s">
        <v>13</v>
      </c>
    </row>
    <row r="124" spans="1:34" ht="15.75" customHeight="1" x14ac:dyDescent="0.2">
      <c r="A124" s="168">
        <v>12</v>
      </c>
      <c r="B124" s="259" t="s">
        <v>23</v>
      </c>
      <c r="C124" s="281">
        <v>2</v>
      </c>
      <c r="D124" s="282">
        <v>1</v>
      </c>
      <c r="E124" s="282">
        <v>15</v>
      </c>
      <c r="F124" s="282">
        <v>13</v>
      </c>
      <c r="G124" s="284">
        <f t="shared" si="28"/>
        <v>31</v>
      </c>
      <c r="H124" s="281">
        <v>0</v>
      </c>
      <c r="I124" s="282">
        <v>0</v>
      </c>
      <c r="J124" s="282">
        <v>8</v>
      </c>
      <c r="K124" s="282">
        <v>6</v>
      </c>
      <c r="L124" s="284">
        <f t="shared" si="29"/>
        <v>14</v>
      </c>
      <c r="M124" s="281">
        <f t="shared" si="30"/>
        <v>2</v>
      </c>
      <c r="N124" s="282">
        <f t="shared" si="31"/>
        <v>1</v>
      </c>
      <c r="O124" s="282">
        <f t="shared" si="32"/>
        <v>23</v>
      </c>
      <c r="P124" s="282">
        <f t="shared" si="33"/>
        <v>19</v>
      </c>
      <c r="Q124" s="284">
        <f t="shared" si="34"/>
        <v>45</v>
      </c>
      <c r="R124" s="290">
        <v>3</v>
      </c>
      <c r="S124" s="216"/>
      <c r="T124" s="216"/>
    </row>
    <row r="125" spans="1:34" ht="15.75" customHeight="1" x14ac:dyDescent="0.2">
      <c r="A125" s="168">
        <v>13</v>
      </c>
      <c r="B125" s="259" t="s">
        <v>24</v>
      </c>
      <c r="C125" s="281">
        <v>22</v>
      </c>
      <c r="D125" s="282">
        <v>3</v>
      </c>
      <c r="E125" s="282">
        <v>13</v>
      </c>
      <c r="F125" s="282">
        <v>8</v>
      </c>
      <c r="G125" s="284">
        <f t="shared" si="28"/>
        <v>46</v>
      </c>
      <c r="H125" s="281">
        <v>15</v>
      </c>
      <c r="I125" s="282">
        <v>7</v>
      </c>
      <c r="J125" s="282">
        <v>11</v>
      </c>
      <c r="K125" s="282">
        <v>11</v>
      </c>
      <c r="L125" s="284">
        <f t="shared" si="29"/>
        <v>44</v>
      </c>
      <c r="M125" s="281">
        <f t="shared" si="30"/>
        <v>37</v>
      </c>
      <c r="N125" s="282">
        <f t="shared" si="31"/>
        <v>10</v>
      </c>
      <c r="O125" s="282">
        <f t="shared" si="32"/>
        <v>24</v>
      </c>
      <c r="P125" s="282">
        <f t="shared" si="33"/>
        <v>19</v>
      </c>
      <c r="Q125" s="284">
        <f t="shared" si="34"/>
        <v>90</v>
      </c>
      <c r="R125" s="290">
        <v>1</v>
      </c>
      <c r="S125" s="216"/>
      <c r="T125" s="216"/>
    </row>
    <row r="126" spans="1:34" ht="15.75" customHeight="1" x14ac:dyDescent="0.2">
      <c r="A126" s="168">
        <v>14</v>
      </c>
      <c r="B126" s="259" t="s">
        <v>25</v>
      </c>
      <c r="C126" s="281">
        <v>2</v>
      </c>
      <c r="D126" s="282">
        <v>0</v>
      </c>
      <c r="E126" s="282">
        <v>15</v>
      </c>
      <c r="F126" s="282">
        <v>16</v>
      </c>
      <c r="G126" s="284">
        <f t="shared" si="28"/>
        <v>33</v>
      </c>
      <c r="H126" s="281">
        <v>2</v>
      </c>
      <c r="I126" s="282">
        <v>1</v>
      </c>
      <c r="J126" s="282">
        <v>16</v>
      </c>
      <c r="K126" s="282">
        <v>13</v>
      </c>
      <c r="L126" s="284">
        <f t="shared" si="29"/>
        <v>32</v>
      </c>
      <c r="M126" s="281">
        <f t="shared" si="30"/>
        <v>4</v>
      </c>
      <c r="N126" s="282">
        <f t="shared" si="31"/>
        <v>1</v>
      </c>
      <c r="O126" s="282">
        <f t="shared" si="32"/>
        <v>31</v>
      </c>
      <c r="P126" s="282">
        <f t="shared" si="33"/>
        <v>29</v>
      </c>
      <c r="Q126" s="284">
        <f t="shared" si="34"/>
        <v>65</v>
      </c>
      <c r="R126" s="290">
        <v>1</v>
      </c>
      <c r="S126" s="216"/>
      <c r="T126" s="216"/>
    </row>
    <row r="127" spans="1:34" ht="34.5" customHeight="1" thickBot="1" x14ac:dyDescent="0.25">
      <c r="A127" s="256">
        <v>15</v>
      </c>
      <c r="B127" s="570" t="s">
        <v>26</v>
      </c>
      <c r="C127" s="258">
        <v>1</v>
      </c>
      <c r="D127" s="291">
        <v>0</v>
      </c>
      <c r="E127" s="291">
        <v>9</v>
      </c>
      <c r="F127" s="291">
        <v>9</v>
      </c>
      <c r="G127" s="292">
        <f t="shared" si="28"/>
        <v>19</v>
      </c>
      <c r="H127" s="258">
        <v>0</v>
      </c>
      <c r="I127" s="291">
        <v>0</v>
      </c>
      <c r="J127" s="291">
        <v>4</v>
      </c>
      <c r="K127" s="291">
        <v>2</v>
      </c>
      <c r="L127" s="292">
        <f t="shared" si="29"/>
        <v>6</v>
      </c>
      <c r="M127" s="258">
        <f t="shared" si="30"/>
        <v>1</v>
      </c>
      <c r="N127" s="291">
        <f t="shared" si="31"/>
        <v>0</v>
      </c>
      <c r="O127" s="291">
        <f t="shared" si="32"/>
        <v>13</v>
      </c>
      <c r="P127" s="291">
        <f t="shared" si="33"/>
        <v>11</v>
      </c>
      <c r="Q127" s="292">
        <f t="shared" si="34"/>
        <v>25</v>
      </c>
      <c r="R127" s="293">
        <v>0</v>
      </c>
      <c r="S127" s="216"/>
      <c r="T127" s="216"/>
    </row>
    <row r="128" spans="1:34" s="190" customFormat="1" ht="22.5" customHeight="1" x14ac:dyDescent="0.25">
      <c r="A128" s="241"/>
      <c r="B128" s="242" t="s">
        <v>60</v>
      </c>
      <c r="C128" s="243">
        <f t="shared" ref="C128:R128" si="35">SUM(C113:C127)</f>
        <v>54</v>
      </c>
      <c r="D128" s="244">
        <f t="shared" si="35"/>
        <v>47</v>
      </c>
      <c r="E128" s="244">
        <f t="shared" si="35"/>
        <v>112</v>
      </c>
      <c r="F128" s="244">
        <f t="shared" si="35"/>
        <v>168</v>
      </c>
      <c r="G128" s="245">
        <f t="shared" si="35"/>
        <v>381</v>
      </c>
      <c r="H128" s="243">
        <f t="shared" si="35"/>
        <v>47</v>
      </c>
      <c r="I128" s="244">
        <f t="shared" si="35"/>
        <v>39</v>
      </c>
      <c r="J128" s="244">
        <f t="shared" si="35"/>
        <v>97</v>
      </c>
      <c r="K128" s="244">
        <f t="shared" si="35"/>
        <v>122</v>
      </c>
      <c r="L128" s="245">
        <f t="shared" si="35"/>
        <v>305</v>
      </c>
      <c r="M128" s="243">
        <f t="shared" si="35"/>
        <v>101</v>
      </c>
      <c r="N128" s="244">
        <f t="shared" si="35"/>
        <v>86</v>
      </c>
      <c r="O128" s="244">
        <f t="shared" si="35"/>
        <v>209</v>
      </c>
      <c r="P128" s="244">
        <f t="shared" si="35"/>
        <v>290</v>
      </c>
      <c r="Q128" s="245">
        <f t="shared" si="35"/>
        <v>686</v>
      </c>
      <c r="R128" s="246">
        <f t="shared" si="35"/>
        <v>32</v>
      </c>
      <c r="S128" s="247"/>
      <c r="T128" s="247"/>
    </row>
    <row r="129" spans="1:21" ht="15.75" customHeight="1" x14ac:dyDescent="0.2">
      <c r="A129" s="168"/>
      <c r="B129" s="169" t="s">
        <v>61</v>
      </c>
      <c r="C129" s="281">
        <v>62</v>
      </c>
      <c r="D129" s="282">
        <v>76</v>
      </c>
      <c r="E129" s="282">
        <v>130</v>
      </c>
      <c r="F129" s="282">
        <v>164</v>
      </c>
      <c r="G129" s="284">
        <v>432</v>
      </c>
      <c r="H129" s="281">
        <v>51</v>
      </c>
      <c r="I129" s="282">
        <v>46</v>
      </c>
      <c r="J129" s="282">
        <v>102</v>
      </c>
      <c r="K129" s="282">
        <v>112</v>
      </c>
      <c r="L129" s="283">
        <v>311</v>
      </c>
      <c r="M129" s="281">
        <v>113</v>
      </c>
      <c r="N129" s="282">
        <v>122</v>
      </c>
      <c r="O129" s="282">
        <v>232</v>
      </c>
      <c r="P129" s="282">
        <v>276</v>
      </c>
      <c r="Q129" s="284">
        <v>743</v>
      </c>
      <c r="R129" s="384">
        <v>32</v>
      </c>
      <c r="S129" s="216"/>
      <c r="T129" s="216"/>
    </row>
    <row r="130" spans="1:21" ht="15.75" customHeight="1" x14ac:dyDescent="0.2">
      <c r="A130" s="168"/>
      <c r="B130" s="169" t="s">
        <v>62</v>
      </c>
      <c r="C130" s="281">
        <v>66</v>
      </c>
      <c r="D130" s="282">
        <v>68</v>
      </c>
      <c r="E130" s="282">
        <v>129</v>
      </c>
      <c r="F130" s="282">
        <v>157</v>
      </c>
      <c r="G130" s="284">
        <v>420</v>
      </c>
      <c r="H130" s="281">
        <v>49</v>
      </c>
      <c r="I130" s="282">
        <v>51</v>
      </c>
      <c r="J130" s="282">
        <v>102</v>
      </c>
      <c r="K130" s="282">
        <v>113</v>
      </c>
      <c r="L130" s="283">
        <v>315</v>
      </c>
      <c r="M130" s="281">
        <v>115</v>
      </c>
      <c r="N130" s="282">
        <v>119</v>
      </c>
      <c r="O130" s="282">
        <v>231</v>
      </c>
      <c r="P130" s="282">
        <v>270</v>
      </c>
      <c r="Q130" s="284">
        <v>735</v>
      </c>
      <c r="R130" s="384">
        <v>33</v>
      </c>
      <c r="S130" s="216"/>
      <c r="T130" s="216"/>
    </row>
    <row r="131" spans="1:21" ht="15.75" customHeight="1" x14ac:dyDescent="0.2">
      <c r="A131" s="168"/>
      <c r="B131" s="169" t="s">
        <v>63</v>
      </c>
      <c r="C131" s="281">
        <v>63</v>
      </c>
      <c r="D131" s="282">
        <v>68</v>
      </c>
      <c r="E131" s="282">
        <v>117</v>
      </c>
      <c r="F131" s="282">
        <v>154</v>
      </c>
      <c r="G131" s="284">
        <v>402</v>
      </c>
      <c r="H131" s="281">
        <v>42</v>
      </c>
      <c r="I131" s="282">
        <v>53</v>
      </c>
      <c r="J131" s="282">
        <v>89</v>
      </c>
      <c r="K131" s="282">
        <v>112</v>
      </c>
      <c r="L131" s="283">
        <v>296</v>
      </c>
      <c r="M131" s="281">
        <v>105</v>
      </c>
      <c r="N131" s="282">
        <v>121</v>
      </c>
      <c r="O131" s="282">
        <v>206</v>
      </c>
      <c r="P131" s="282">
        <v>266</v>
      </c>
      <c r="Q131" s="284">
        <v>698</v>
      </c>
      <c r="R131" s="384">
        <v>17</v>
      </c>
      <c r="S131" s="216"/>
      <c r="T131" s="216"/>
    </row>
    <row r="132" spans="1:21" ht="15.75" customHeight="1" x14ac:dyDescent="0.2">
      <c r="A132" s="168"/>
      <c r="B132" s="169" t="s">
        <v>64</v>
      </c>
      <c r="C132" s="281">
        <v>56</v>
      </c>
      <c r="D132" s="282">
        <v>70</v>
      </c>
      <c r="E132" s="282">
        <v>122</v>
      </c>
      <c r="F132" s="282">
        <v>153</v>
      </c>
      <c r="G132" s="284">
        <v>401</v>
      </c>
      <c r="H132" s="281">
        <v>39</v>
      </c>
      <c r="I132" s="282">
        <v>57</v>
      </c>
      <c r="J132" s="282">
        <v>89</v>
      </c>
      <c r="K132" s="282">
        <v>123</v>
      </c>
      <c r="L132" s="283">
        <v>308</v>
      </c>
      <c r="M132" s="281">
        <v>95</v>
      </c>
      <c r="N132" s="282">
        <v>127</v>
      </c>
      <c r="O132" s="282">
        <v>211</v>
      </c>
      <c r="P132" s="282">
        <v>276</v>
      </c>
      <c r="Q132" s="284">
        <v>709</v>
      </c>
      <c r="R132" s="384">
        <v>27</v>
      </c>
      <c r="S132" s="216"/>
      <c r="T132" s="216"/>
    </row>
    <row r="133" spans="1:21" ht="15.75" customHeight="1" x14ac:dyDescent="0.2">
      <c r="A133" s="168"/>
      <c r="B133" s="169" t="s">
        <v>65</v>
      </c>
      <c r="C133" s="281">
        <v>45</v>
      </c>
      <c r="D133" s="282">
        <v>67</v>
      </c>
      <c r="E133" s="282">
        <v>119</v>
      </c>
      <c r="F133" s="282">
        <v>138</v>
      </c>
      <c r="G133" s="284">
        <v>369</v>
      </c>
      <c r="H133" s="281">
        <v>44</v>
      </c>
      <c r="I133" s="282">
        <v>51</v>
      </c>
      <c r="J133" s="282">
        <v>95</v>
      </c>
      <c r="K133" s="282">
        <v>106</v>
      </c>
      <c r="L133" s="283">
        <v>296</v>
      </c>
      <c r="M133" s="281">
        <v>89</v>
      </c>
      <c r="N133" s="282">
        <v>118</v>
      </c>
      <c r="O133" s="282">
        <v>214</v>
      </c>
      <c r="P133" s="282">
        <v>244</v>
      </c>
      <c r="Q133" s="284">
        <v>665</v>
      </c>
      <c r="R133" s="384">
        <v>17</v>
      </c>
      <c r="S133" s="216"/>
      <c r="T133" s="216"/>
    </row>
    <row r="134" spans="1:21" ht="15.75" customHeight="1" x14ac:dyDescent="0.2">
      <c r="A134" s="168"/>
      <c r="B134" s="169" t="s">
        <v>66</v>
      </c>
      <c r="C134" s="281">
        <v>61</v>
      </c>
      <c r="D134" s="282">
        <v>72</v>
      </c>
      <c r="E134" s="282">
        <v>111</v>
      </c>
      <c r="F134" s="282">
        <v>135</v>
      </c>
      <c r="G134" s="284">
        <v>379</v>
      </c>
      <c r="H134" s="281">
        <v>49</v>
      </c>
      <c r="I134" s="282">
        <v>47</v>
      </c>
      <c r="J134" s="282">
        <v>93</v>
      </c>
      <c r="K134" s="282">
        <v>108</v>
      </c>
      <c r="L134" s="283">
        <v>297</v>
      </c>
      <c r="M134" s="281">
        <v>110</v>
      </c>
      <c r="N134" s="282">
        <v>119</v>
      </c>
      <c r="O134" s="282">
        <v>204</v>
      </c>
      <c r="P134" s="282">
        <v>243</v>
      </c>
      <c r="Q134" s="284">
        <v>676</v>
      </c>
      <c r="R134" s="384">
        <v>24</v>
      </c>
      <c r="S134" s="216"/>
      <c r="T134" s="216"/>
    </row>
    <row r="135" spans="1:21" ht="15.75" customHeight="1" x14ac:dyDescent="0.2">
      <c r="A135" s="168"/>
      <c r="B135" s="169" t="s">
        <v>67</v>
      </c>
      <c r="C135" s="281">
        <v>58</v>
      </c>
      <c r="D135" s="282">
        <v>68</v>
      </c>
      <c r="E135" s="282">
        <v>102</v>
      </c>
      <c r="F135" s="282">
        <v>129</v>
      </c>
      <c r="G135" s="284">
        <v>357</v>
      </c>
      <c r="H135" s="281">
        <v>57</v>
      </c>
      <c r="I135" s="282">
        <v>58</v>
      </c>
      <c r="J135" s="282">
        <v>92</v>
      </c>
      <c r="K135" s="282">
        <v>106</v>
      </c>
      <c r="L135" s="283">
        <v>313</v>
      </c>
      <c r="M135" s="281">
        <v>115</v>
      </c>
      <c r="N135" s="282">
        <v>126</v>
      </c>
      <c r="O135" s="282">
        <v>194</v>
      </c>
      <c r="P135" s="282">
        <v>235</v>
      </c>
      <c r="Q135" s="284">
        <v>670</v>
      </c>
      <c r="R135" s="384">
        <v>26</v>
      </c>
      <c r="S135" s="216"/>
      <c r="T135" s="216"/>
    </row>
    <row r="136" spans="1:21" ht="15.75" customHeight="1" x14ac:dyDescent="0.2">
      <c r="A136" s="168"/>
      <c r="B136" s="169" t="s">
        <v>309</v>
      </c>
      <c r="C136" s="281">
        <v>53</v>
      </c>
      <c r="D136" s="282">
        <v>82</v>
      </c>
      <c r="E136" s="282">
        <v>94</v>
      </c>
      <c r="F136" s="282">
        <v>117</v>
      </c>
      <c r="G136" s="284">
        <v>346</v>
      </c>
      <c r="H136" s="281">
        <v>62</v>
      </c>
      <c r="I136" s="282">
        <v>58</v>
      </c>
      <c r="J136" s="282">
        <v>79</v>
      </c>
      <c r="K136" s="282">
        <v>106</v>
      </c>
      <c r="L136" s="283">
        <v>305</v>
      </c>
      <c r="M136" s="281">
        <v>115</v>
      </c>
      <c r="N136" s="282">
        <v>140</v>
      </c>
      <c r="O136" s="282">
        <v>173</v>
      </c>
      <c r="P136" s="282">
        <v>223</v>
      </c>
      <c r="Q136" s="284">
        <v>651</v>
      </c>
      <c r="R136" s="384">
        <v>30</v>
      </c>
      <c r="S136" s="216"/>
      <c r="T136" s="216"/>
    </row>
    <row r="137" spans="1:21" ht="15.75" customHeight="1" thickBot="1" x14ac:dyDescent="0.25">
      <c r="A137" s="256"/>
      <c r="B137" s="257" t="s">
        <v>310</v>
      </c>
      <c r="C137" s="258">
        <v>66</v>
      </c>
      <c r="D137" s="291">
        <v>87</v>
      </c>
      <c r="E137" s="291">
        <v>88</v>
      </c>
      <c r="F137" s="291">
        <v>125</v>
      </c>
      <c r="G137" s="292">
        <v>366</v>
      </c>
      <c r="H137" s="258">
        <v>74</v>
      </c>
      <c r="I137" s="291">
        <v>65</v>
      </c>
      <c r="J137" s="291">
        <v>77</v>
      </c>
      <c r="K137" s="291">
        <v>102</v>
      </c>
      <c r="L137" s="566">
        <v>318</v>
      </c>
      <c r="M137" s="258">
        <v>140</v>
      </c>
      <c r="N137" s="291">
        <v>152</v>
      </c>
      <c r="O137" s="291">
        <v>165</v>
      </c>
      <c r="P137" s="291">
        <v>227</v>
      </c>
      <c r="Q137" s="292">
        <v>684</v>
      </c>
      <c r="R137" s="385">
        <v>31</v>
      </c>
      <c r="S137" s="216"/>
      <c r="T137" s="216"/>
      <c r="U137" s="160" t="s">
        <v>13</v>
      </c>
    </row>
    <row r="138" spans="1:21" ht="15.75" customHeight="1" x14ac:dyDescent="0.2">
      <c r="A138" s="161" t="s">
        <v>393</v>
      </c>
      <c r="T138" s="160" t="s">
        <v>13</v>
      </c>
    </row>
    <row r="140" spans="1:21" s="162" customFormat="1" ht="32.25" customHeight="1" thickBot="1" x14ac:dyDescent="0.25">
      <c r="A140" s="133" t="s">
        <v>397</v>
      </c>
    </row>
    <row r="141" spans="1:21" s="164" customFormat="1" ht="21.75" customHeight="1" thickBot="1" x14ac:dyDescent="0.3">
      <c r="A141" s="181"/>
      <c r="B141" s="182"/>
      <c r="C141" s="1615" t="s">
        <v>378</v>
      </c>
      <c r="D141" s="1616"/>
      <c r="E141" s="1616"/>
      <c r="F141" s="1616"/>
      <c r="G141" s="1617"/>
      <c r="H141" s="1615" t="s">
        <v>379</v>
      </c>
      <c r="I141" s="1616"/>
      <c r="J141" s="1616"/>
      <c r="K141" s="1616"/>
      <c r="L141" s="1617"/>
      <c r="M141" s="1615" t="s">
        <v>380</v>
      </c>
      <c r="N141" s="1616"/>
      <c r="O141" s="1616"/>
      <c r="P141" s="1616"/>
      <c r="Q141" s="1616"/>
      <c r="R141" s="1617"/>
    </row>
    <row r="142" spans="1:21" s="164" customFormat="1" ht="83.25" customHeight="1" thickBot="1" x14ac:dyDescent="0.3">
      <c r="A142" s="183" t="s">
        <v>51</v>
      </c>
      <c r="B142" s="165" t="s">
        <v>5</v>
      </c>
      <c r="C142" s="197" t="s">
        <v>381</v>
      </c>
      <c r="D142" s="194" t="s">
        <v>382</v>
      </c>
      <c r="E142" s="194" t="s">
        <v>383</v>
      </c>
      <c r="F142" s="194" t="s">
        <v>384</v>
      </c>
      <c r="G142" s="222" t="s">
        <v>385</v>
      </c>
      <c r="H142" s="214" t="s">
        <v>381</v>
      </c>
      <c r="I142" s="194" t="s">
        <v>382</v>
      </c>
      <c r="J142" s="194" t="s">
        <v>383</v>
      </c>
      <c r="K142" s="194" t="s">
        <v>384</v>
      </c>
      <c r="L142" s="222" t="s">
        <v>238</v>
      </c>
      <c r="M142" s="214" t="s">
        <v>381</v>
      </c>
      <c r="N142" s="194" t="s">
        <v>382</v>
      </c>
      <c r="O142" s="194" t="s">
        <v>383</v>
      </c>
      <c r="P142" s="194" t="s">
        <v>384</v>
      </c>
      <c r="Q142" s="222" t="s">
        <v>238</v>
      </c>
      <c r="R142" s="300" t="s">
        <v>386</v>
      </c>
    </row>
    <row r="143" spans="1:21" ht="22.5" customHeight="1" x14ac:dyDescent="0.2">
      <c r="A143" s="185">
        <v>1</v>
      </c>
      <c r="B143" s="167" t="s">
        <v>11</v>
      </c>
      <c r="C143" s="278">
        <v>15</v>
      </c>
      <c r="D143" s="279">
        <v>2</v>
      </c>
      <c r="E143" s="279">
        <v>0</v>
      </c>
      <c r="F143" s="279">
        <v>3</v>
      </c>
      <c r="G143" s="280">
        <f t="shared" ref="G143:G157" si="36">SUM(C143:F143)</f>
        <v>20</v>
      </c>
      <c r="H143" s="278">
        <v>23</v>
      </c>
      <c r="I143" s="279">
        <v>5</v>
      </c>
      <c r="J143" s="279">
        <v>0</v>
      </c>
      <c r="K143" s="279">
        <v>2</v>
      </c>
      <c r="L143" s="280">
        <f t="shared" ref="L143:L157" si="37">SUM(H143:K143)</f>
        <v>30</v>
      </c>
      <c r="M143" s="278">
        <f t="shared" ref="M143:M157" si="38">C143+H143</f>
        <v>38</v>
      </c>
      <c r="N143" s="279">
        <f t="shared" ref="N143:N157" si="39">D143+I143</f>
        <v>7</v>
      </c>
      <c r="O143" s="279">
        <f t="shared" ref="O143:O157" si="40">E143+J143</f>
        <v>0</v>
      </c>
      <c r="P143" s="279">
        <f t="shared" ref="P143:P157" si="41">F143+K143</f>
        <v>5</v>
      </c>
      <c r="Q143" s="280">
        <f t="shared" ref="Q143:Q157" si="42">SUM(M143:P143)</f>
        <v>50</v>
      </c>
      <c r="R143" s="289">
        <v>38</v>
      </c>
      <c r="S143" s="216"/>
      <c r="T143" s="301"/>
    </row>
    <row r="144" spans="1:21" ht="15.75" customHeight="1" x14ac:dyDescent="0.2">
      <c r="A144" s="186">
        <v>2</v>
      </c>
      <c r="B144" s="169" t="s">
        <v>12</v>
      </c>
      <c r="C144" s="281">
        <v>8</v>
      </c>
      <c r="D144" s="282">
        <v>0</v>
      </c>
      <c r="E144" s="282">
        <v>0</v>
      </c>
      <c r="F144" s="282">
        <v>8</v>
      </c>
      <c r="G144" s="284">
        <f t="shared" si="36"/>
        <v>16</v>
      </c>
      <c r="H144" s="281">
        <v>13</v>
      </c>
      <c r="I144" s="282">
        <v>0</v>
      </c>
      <c r="J144" s="282">
        <v>0</v>
      </c>
      <c r="K144" s="282">
        <v>1</v>
      </c>
      <c r="L144" s="284">
        <f t="shared" si="37"/>
        <v>14</v>
      </c>
      <c r="M144" s="281">
        <f t="shared" si="38"/>
        <v>21</v>
      </c>
      <c r="N144" s="282">
        <f t="shared" si="39"/>
        <v>0</v>
      </c>
      <c r="O144" s="282">
        <f t="shared" si="40"/>
        <v>0</v>
      </c>
      <c r="P144" s="282">
        <f t="shared" si="41"/>
        <v>9</v>
      </c>
      <c r="Q144" s="284">
        <f t="shared" si="42"/>
        <v>30</v>
      </c>
      <c r="R144" s="290">
        <v>13</v>
      </c>
      <c r="S144" s="216"/>
      <c r="T144" s="301"/>
    </row>
    <row r="145" spans="1:34" ht="15.75" customHeight="1" x14ac:dyDescent="0.2">
      <c r="A145" s="186">
        <v>3</v>
      </c>
      <c r="B145" s="169" t="s">
        <v>14</v>
      </c>
      <c r="C145" s="281">
        <v>23</v>
      </c>
      <c r="D145" s="282">
        <v>1</v>
      </c>
      <c r="E145" s="282">
        <v>1</v>
      </c>
      <c r="F145" s="282">
        <v>6</v>
      </c>
      <c r="G145" s="284">
        <f t="shared" si="36"/>
        <v>31</v>
      </c>
      <c r="H145" s="281">
        <v>23</v>
      </c>
      <c r="I145" s="282">
        <v>0</v>
      </c>
      <c r="J145" s="282">
        <v>0</v>
      </c>
      <c r="K145" s="282">
        <v>5</v>
      </c>
      <c r="L145" s="284">
        <f t="shared" si="37"/>
        <v>28</v>
      </c>
      <c r="M145" s="281">
        <f t="shared" si="38"/>
        <v>46</v>
      </c>
      <c r="N145" s="282">
        <f t="shared" si="39"/>
        <v>1</v>
      </c>
      <c r="O145" s="282">
        <f t="shared" si="40"/>
        <v>1</v>
      </c>
      <c r="P145" s="282">
        <f t="shared" si="41"/>
        <v>11</v>
      </c>
      <c r="Q145" s="284">
        <f t="shared" si="42"/>
        <v>59</v>
      </c>
      <c r="R145" s="290">
        <v>11</v>
      </c>
      <c r="S145" s="216"/>
      <c r="T145" s="315"/>
      <c r="U145" s="302"/>
      <c r="V145" s="315"/>
      <c r="W145" s="315"/>
      <c r="X145" s="315"/>
      <c r="Y145" s="315"/>
      <c r="Z145" s="315"/>
      <c r="AA145" s="315"/>
      <c r="AB145" s="315"/>
      <c r="AC145" s="315"/>
      <c r="AD145" s="315"/>
      <c r="AE145" s="315"/>
      <c r="AF145" s="315"/>
      <c r="AG145" s="315"/>
      <c r="AH145" s="315"/>
    </row>
    <row r="146" spans="1:34" ht="15.75" customHeight="1" x14ac:dyDescent="0.2">
      <c r="A146" s="186">
        <v>4</v>
      </c>
      <c r="B146" s="169" t="s">
        <v>15</v>
      </c>
      <c r="C146" s="281">
        <v>10</v>
      </c>
      <c r="D146" s="282">
        <v>0</v>
      </c>
      <c r="E146" s="282">
        <v>0</v>
      </c>
      <c r="F146" s="282">
        <v>7</v>
      </c>
      <c r="G146" s="284">
        <f t="shared" si="36"/>
        <v>17</v>
      </c>
      <c r="H146" s="281">
        <v>0</v>
      </c>
      <c r="I146" s="282">
        <v>0</v>
      </c>
      <c r="J146" s="282">
        <v>0</v>
      </c>
      <c r="K146" s="282">
        <v>3</v>
      </c>
      <c r="L146" s="284">
        <f t="shared" si="37"/>
        <v>3</v>
      </c>
      <c r="M146" s="281">
        <f t="shared" si="38"/>
        <v>10</v>
      </c>
      <c r="N146" s="282">
        <f t="shared" si="39"/>
        <v>0</v>
      </c>
      <c r="O146" s="282">
        <f t="shared" si="40"/>
        <v>0</v>
      </c>
      <c r="P146" s="282">
        <f t="shared" si="41"/>
        <v>10</v>
      </c>
      <c r="Q146" s="284">
        <f t="shared" si="42"/>
        <v>20</v>
      </c>
      <c r="R146" s="290">
        <v>1</v>
      </c>
      <c r="S146" s="216"/>
      <c r="T146" s="315" t="s">
        <v>215</v>
      </c>
      <c r="U146" s="302" t="s">
        <v>85</v>
      </c>
      <c r="V146" s="315"/>
      <c r="W146" s="315"/>
      <c r="X146" s="315"/>
      <c r="Y146" s="315"/>
      <c r="Z146" s="315"/>
      <c r="AA146" s="315"/>
      <c r="AB146" s="315"/>
      <c r="AC146" s="315"/>
      <c r="AD146" s="315"/>
      <c r="AE146" s="315"/>
      <c r="AF146" s="315"/>
      <c r="AG146" s="315"/>
      <c r="AH146" s="315"/>
    </row>
    <row r="147" spans="1:34" ht="16.5" customHeight="1" x14ac:dyDescent="0.2">
      <c r="A147" s="186">
        <v>5</v>
      </c>
      <c r="B147" s="169" t="s">
        <v>16</v>
      </c>
      <c r="C147" s="281">
        <v>12</v>
      </c>
      <c r="D147" s="282">
        <v>0</v>
      </c>
      <c r="E147" s="282">
        <v>1</v>
      </c>
      <c r="F147" s="282">
        <v>0</v>
      </c>
      <c r="G147" s="284">
        <f t="shared" si="36"/>
        <v>13</v>
      </c>
      <c r="H147" s="281">
        <v>11</v>
      </c>
      <c r="I147" s="282">
        <v>0</v>
      </c>
      <c r="J147" s="282">
        <v>0</v>
      </c>
      <c r="K147" s="282">
        <v>2</v>
      </c>
      <c r="L147" s="284">
        <f t="shared" si="37"/>
        <v>13</v>
      </c>
      <c r="M147" s="281">
        <f t="shared" si="38"/>
        <v>23</v>
      </c>
      <c r="N147" s="282">
        <f t="shared" si="39"/>
        <v>0</v>
      </c>
      <c r="O147" s="282">
        <f t="shared" si="40"/>
        <v>1</v>
      </c>
      <c r="P147" s="282">
        <f t="shared" si="41"/>
        <v>2</v>
      </c>
      <c r="Q147" s="284">
        <f t="shared" si="42"/>
        <v>26</v>
      </c>
      <c r="R147" s="290">
        <v>3</v>
      </c>
      <c r="S147" s="216"/>
      <c r="T147" s="315"/>
      <c r="U147" s="302"/>
      <c r="V147" s="315"/>
      <c r="W147" s="315"/>
      <c r="X147" s="315"/>
      <c r="Y147" s="315"/>
      <c r="Z147" s="315"/>
      <c r="AA147" s="315"/>
      <c r="AB147" s="315"/>
      <c r="AC147" s="315"/>
      <c r="AD147" s="315"/>
      <c r="AE147" s="315"/>
      <c r="AF147" s="315"/>
      <c r="AG147" s="315"/>
      <c r="AH147" s="315"/>
    </row>
    <row r="148" spans="1:34" ht="15.75" customHeight="1" x14ac:dyDescent="0.2">
      <c r="A148" s="187">
        <v>6</v>
      </c>
      <c r="B148" s="171" t="s">
        <v>17</v>
      </c>
      <c r="C148" s="281">
        <v>5</v>
      </c>
      <c r="D148" s="282">
        <v>0</v>
      </c>
      <c r="E148" s="282">
        <v>0</v>
      </c>
      <c r="F148" s="282">
        <v>0</v>
      </c>
      <c r="G148" s="284">
        <f t="shared" si="36"/>
        <v>5</v>
      </c>
      <c r="H148" s="281">
        <v>1</v>
      </c>
      <c r="I148" s="282">
        <v>0</v>
      </c>
      <c r="J148" s="282">
        <v>0</v>
      </c>
      <c r="K148" s="282">
        <v>0</v>
      </c>
      <c r="L148" s="284">
        <f t="shared" si="37"/>
        <v>1</v>
      </c>
      <c r="M148" s="281">
        <f t="shared" si="38"/>
        <v>6</v>
      </c>
      <c r="N148" s="282">
        <f t="shared" si="39"/>
        <v>0</v>
      </c>
      <c r="O148" s="282">
        <f t="shared" si="40"/>
        <v>0</v>
      </c>
      <c r="P148" s="282">
        <f t="shared" si="41"/>
        <v>0</v>
      </c>
      <c r="Q148" s="284">
        <f t="shared" si="42"/>
        <v>6</v>
      </c>
      <c r="R148" s="290">
        <v>6</v>
      </c>
      <c r="S148" s="216"/>
      <c r="T148" s="315"/>
      <c r="U148" s="302"/>
      <c r="V148" s="315"/>
      <c r="W148" s="315"/>
      <c r="X148" s="315"/>
      <c r="Y148" s="315"/>
      <c r="Z148" s="315"/>
      <c r="AA148" s="315"/>
      <c r="AB148" s="315"/>
      <c r="AC148" s="315"/>
      <c r="AD148" s="315"/>
      <c r="AE148" s="315"/>
      <c r="AF148" s="315"/>
      <c r="AG148" s="315"/>
      <c r="AH148" s="315"/>
    </row>
    <row r="149" spans="1:34" ht="15.75" customHeight="1" x14ac:dyDescent="0.2">
      <c r="A149" s="187">
        <v>7</v>
      </c>
      <c r="B149" s="171" t="s">
        <v>18</v>
      </c>
      <c r="C149" s="281">
        <v>4</v>
      </c>
      <c r="D149" s="282">
        <v>1</v>
      </c>
      <c r="E149" s="282">
        <v>4</v>
      </c>
      <c r="F149" s="282">
        <v>4</v>
      </c>
      <c r="G149" s="284">
        <f t="shared" si="36"/>
        <v>13</v>
      </c>
      <c r="H149" s="281">
        <v>5</v>
      </c>
      <c r="I149" s="282">
        <v>0</v>
      </c>
      <c r="J149" s="282">
        <v>4</v>
      </c>
      <c r="K149" s="282">
        <v>2</v>
      </c>
      <c r="L149" s="284">
        <f t="shared" si="37"/>
        <v>11</v>
      </c>
      <c r="M149" s="281">
        <f t="shared" si="38"/>
        <v>9</v>
      </c>
      <c r="N149" s="282">
        <f t="shared" si="39"/>
        <v>1</v>
      </c>
      <c r="O149" s="282">
        <f t="shared" si="40"/>
        <v>8</v>
      </c>
      <c r="P149" s="282">
        <f t="shared" si="41"/>
        <v>6</v>
      </c>
      <c r="Q149" s="284">
        <f t="shared" si="42"/>
        <v>24</v>
      </c>
      <c r="R149" s="290">
        <v>7</v>
      </c>
      <c r="S149" s="216"/>
      <c r="T149" s="216"/>
    </row>
    <row r="150" spans="1:34" ht="15.75" customHeight="1" x14ac:dyDescent="0.2">
      <c r="A150" s="186">
        <v>8</v>
      </c>
      <c r="B150" s="169" t="s">
        <v>19</v>
      </c>
      <c r="C150" s="281">
        <v>6</v>
      </c>
      <c r="D150" s="282">
        <v>0</v>
      </c>
      <c r="E150" s="282">
        <v>2</v>
      </c>
      <c r="F150" s="282">
        <v>1</v>
      </c>
      <c r="G150" s="284">
        <f t="shared" si="36"/>
        <v>9</v>
      </c>
      <c r="H150" s="281">
        <v>7</v>
      </c>
      <c r="I150" s="282">
        <v>1</v>
      </c>
      <c r="J150" s="282">
        <v>2</v>
      </c>
      <c r="K150" s="282">
        <v>0</v>
      </c>
      <c r="L150" s="284">
        <f t="shared" si="37"/>
        <v>10</v>
      </c>
      <c r="M150" s="281">
        <f t="shared" si="38"/>
        <v>13</v>
      </c>
      <c r="N150" s="282">
        <f t="shared" si="39"/>
        <v>1</v>
      </c>
      <c r="O150" s="282">
        <f t="shared" si="40"/>
        <v>4</v>
      </c>
      <c r="P150" s="282">
        <f t="shared" si="41"/>
        <v>1</v>
      </c>
      <c r="Q150" s="284">
        <f t="shared" si="42"/>
        <v>19</v>
      </c>
      <c r="R150" s="290">
        <v>11</v>
      </c>
      <c r="S150" s="216"/>
      <c r="T150" s="315"/>
      <c r="U150" s="302"/>
      <c r="V150" s="315"/>
      <c r="W150" s="315"/>
      <c r="X150" s="315"/>
      <c r="Y150" s="315"/>
      <c r="Z150" s="315"/>
      <c r="AA150" s="315" t="s">
        <v>167</v>
      </c>
      <c r="AB150" s="315"/>
      <c r="AC150" s="315"/>
      <c r="AD150" s="315"/>
      <c r="AE150" s="315"/>
      <c r="AF150" s="315"/>
      <c r="AG150" s="315"/>
      <c r="AH150" s="315"/>
    </row>
    <row r="151" spans="1:34" ht="15.75" customHeight="1" x14ac:dyDescent="0.2">
      <c r="A151" s="186">
        <v>9</v>
      </c>
      <c r="B151" s="169" t="s">
        <v>20</v>
      </c>
      <c r="C151" s="281">
        <v>0</v>
      </c>
      <c r="D151" s="282">
        <v>0</v>
      </c>
      <c r="E151" s="282">
        <v>2</v>
      </c>
      <c r="F151" s="282">
        <v>1</v>
      </c>
      <c r="G151" s="284">
        <f t="shared" si="36"/>
        <v>3</v>
      </c>
      <c r="H151" s="281">
        <v>3</v>
      </c>
      <c r="I151" s="282">
        <v>0</v>
      </c>
      <c r="J151" s="282">
        <v>0</v>
      </c>
      <c r="K151" s="282">
        <v>1</v>
      </c>
      <c r="L151" s="284">
        <f t="shared" si="37"/>
        <v>4</v>
      </c>
      <c r="M151" s="281">
        <f t="shared" si="38"/>
        <v>3</v>
      </c>
      <c r="N151" s="282">
        <f t="shared" si="39"/>
        <v>0</v>
      </c>
      <c r="O151" s="282">
        <f t="shared" si="40"/>
        <v>2</v>
      </c>
      <c r="P151" s="282">
        <f t="shared" si="41"/>
        <v>2</v>
      </c>
      <c r="Q151" s="284">
        <f t="shared" si="42"/>
        <v>7</v>
      </c>
      <c r="R151" s="290">
        <v>4</v>
      </c>
      <c r="S151" s="216"/>
      <c r="T151" s="216"/>
    </row>
    <row r="152" spans="1:34" ht="15.75" customHeight="1" x14ac:dyDescent="0.2">
      <c r="A152" s="186">
        <v>10</v>
      </c>
      <c r="B152" s="169" t="s">
        <v>21</v>
      </c>
      <c r="C152" s="281">
        <v>3</v>
      </c>
      <c r="D152" s="282">
        <v>4</v>
      </c>
      <c r="E152" s="282">
        <v>3</v>
      </c>
      <c r="F152" s="282">
        <v>1</v>
      </c>
      <c r="G152" s="284">
        <f t="shared" si="36"/>
        <v>11</v>
      </c>
      <c r="H152" s="281">
        <v>5</v>
      </c>
      <c r="I152" s="282">
        <v>4</v>
      </c>
      <c r="J152" s="282">
        <v>1</v>
      </c>
      <c r="K152" s="282">
        <v>3</v>
      </c>
      <c r="L152" s="284">
        <f t="shared" si="37"/>
        <v>13</v>
      </c>
      <c r="M152" s="281">
        <f t="shared" si="38"/>
        <v>8</v>
      </c>
      <c r="N152" s="282">
        <f t="shared" si="39"/>
        <v>8</v>
      </c>
      <c r="O152" s="282">
        <f t="shared" si="40"/>
        <v>4</v>
      </c>
      <c r="P152" s="282">
        <f t="shared" si="41"/>
        <v>4</v>
      </c>
      <c r="Q152" s="284">
        <f t="shared" si="42"/>
        <v>24</v>
      </c>
      <c r="R152" s="290">
        <v>7</v>
      </c>
      <c r="S152" s="216"/>
      <c r="T152" s="216"/>
    </row>
    <row r="153" spans="1:34" ht="15.75" customHeight="1" x14ac:dyDescent="0.2">
      <c r="A153" s="187">
        <v>11</v>
      </c>
      <c r="B153" s="171" t="s">
        <v>22</v>
      </c>
      <c r="C153" s="281">
        <v>0</v>
      </c>
      <c r="D153" s="282">
        <v>0</v>
      </c>
      <c r="E153" s="282">
        <v>0</v>
      </c>
      <c r="F153" s="282">
        <v>2</v>
      </c>
      <c r="G153" s="284">
        <f t="shared" si="36"/>
        <v>2</v>
      </c>
      <c r="H153" s="281">
        <v>0</v>
      </c>
      <c r="I153" s="282">
        <v>0</v>
      </c>
      <c r="J153" s="282">
        <v>0</v>
      </c>
      <c r="K153" s="282">
        <v>3</v>
      </c>
      <c r="L153" s="284">
        <f t="shared" si="37"/>
        <v>3</v>
      </c>
      <c r="M153" s="281">
        <f t="shared" si="38"/>
        <v>0</v>
      </c>
      <c r="N153" s="282">
        <f t="shared" si="39"/>
        <v>0</v>
      </c>
      <c r="O153" s="282">
        <f t="shared" si="40"/>
        <v>0</v>
      </c>
      <c r="P153" s="282">
        <f t="shared" si="41"/>
        <v>5</v>
      </c>
      <c r="Q153" s="284">
        <f t="shared" si="42"/>
        <v>5</v>
      </c>
      <c r="R153" s="290">
        <v>0</v>
      </c>
      <c r="S153" s="216"/>
      <c r="T153" s="216"/>
    </row>
    <row r="154" spans="1:34" ht="15.75" customHeight="1" x14ac:dyDescent="0.2">
      <c r="A154" s="186">
        <v>12</v>
      </c>
      <c r="B154" s="169" t="s">
        <v>23</v>
      </c>
      <c r="C154" s="281">
        <v>2</v>
      </c>
      <c r="D154" s="282">
        <v>0</v>
      </c>
      <c r="E154" s="282">
        <v>3</v>
      </c>
      <c r="F154" s="282">
        <v>3</v>
      </c>
      <c r="G154" s="284">
        <f t="shared" si="36"/>
        <v>8</v>
      </c>
      <c r="H154" s="281">
        <v>6</v>
      </c>
      <c r="I154" s="282">
        <v>0</v>
      </c>
      <c r="J154" s="282">
        <v>1</v>
      </c>
      <c r="K154" s="282">
        <v>7</v>
      </c>
      <c r="L154" s="284">
        <f t="shared" si="37"/>
        <v>14</v>
      </c>
      <c r="M154" s="281">
        <f t="shared" si="38"/>
        <v>8</v>
      </c>
      <c r="N154" s="282">
        <f t="shared" si="39"/>
        <v>0</v>
      </c>
      <c r="O154" s="282">
        <f t="shared" si="40"/>
        <v>4</v>
      </c>
      <c r="P154" s="282">
        <f t="shared" si="41"/>
        <v>10</v>
      </c>
      <c r="Q154" s="284">
        <f t="shared" si="42"/>
        <v>22</v>
      </c>
      <c r="R154" s="290">
        <v>11</v>
      </c>
      <c r="S154" s="216"/>
      <c r="T154" s="216"/>
    </row>
    <row r="155" spans="1:34" ht="15.75" customHeight="1" x14ac:dyDescent="0.2">
      <c r="A155" s="186">
        <v>13</v>
      </c>
      <c r="B155" s="169" t="s">
        <v>24</v>
      </c>
      <c r="C155" s="281">
        <v>13</v>
      </c>
      <c r="D155" s="282">
        <v>0</v>
      </c>
      <c r="E155" s="282">
        <v>2</v>
      </c>
      <c r="F155" s="282">
        <v>0</v>
      </c>
      <c r="G155" s="284">
        <f t="shared" si="36"/>
        <v>15</v>
      </c>
      <c r="H155" s="281">
        <v>11</v>
      </c>
      <c r="I155" s="282">
        <v>1</v>
      </c>
      <c r="J155" s="282">
        <v>2</v>
      </c>
      <c r="K155" s="282">
        <v>1</v>
      </c>
      <c r="L155" s="284">
        <f t="shared" si="37"/>
        <v>15</v>
      </c>
      <c r="M155" s="281">
        <f t="shared" si="38"/>
        <v>24</v>
      </c>
      <c r="N155" s="282">
        <f t="shared" si="39"/>
        <v>1</v>
      </c>
      <c r="O155" s="282">
        <f t="shared" si="40"/>
        <v>4</v>
      </c>
      <c r="P155" s="282">
        <f t="shared" si="41"/>
        <v>1</v>
      </c>
      <c r="Q155" s="284">
        <f t="shared" si="42"/>
        <v>30</v>
      </c>
      <c r="R155" s="290">
        <v>4</v>
      </c>
      <c r="S155" s="216"/>
      <c r="T155" s="216"/>
    </row>
    <row r="156" spans="1:34" ht="15.75" customHeight="1" x14ac:dyDescent="0.2">
      <c r="A156" s="186">
        <v>14</v>
      </c>
      <c r="B156" s="169" t="s">
        <v>25</v>
      </c>
      <c r="C156" s="281">
        <v>8</v>
      </c>
      <c r="D156" s="282">
        <v>0</v>
      </c>
      <c r="E156" s="282">
        <v>1</v>
      </c>
      <c r="F156" s="282">
        <v>1</v>
      </c>
      <c r="G156" s="284">
        <f t="shared" si="36"/>
        <v>10</v>
      </c>
      <c r="H156" s="281">
        <v>4</v>
      </c>
      <c r="I156" s="282">
        <v>1</v>
      </c>
      <c r="J156" s="282">
        <v>2</v>
      </c>
      <c r="K156" s="282">
        <v>4</v>
      </c>
      <c r="L156" s="284">
        <f t="shared" si="37"/>
        <v>11</v>
      </c>
      <c r="M156" s="281">
        <f t="shared" si="38"/>
        <v>12</v>
      </c>
      <c r="N156" s="282">
        <f t="shared" si="39"/>
        <v>1</v>
      </c>
      <c r="O156" s="282">
        <f t="shared" si="40"/>
        <v>3</v>
      </c>
      <c r="P156" s="282">
        <f t="shared" si="41"/>
        <v>5</v>
      </c>
      <c r="Q156" s="284">
        <f t="shared" si="42"/>
        <v>21</v>
      </c>
      <c r="R156" s="290">
        <v>2</v>
      </c>
      <c r="S156" s="216"/>
      <c r="T156" s="216"/>
    </row>
    <row r="157" spans="1:34" ht="34.5" customHeight="1" thickBot="1" x14ac:dyDescent="0.25">
      <c r="A157" s="188">
        <v>15</v>
      </c>
      <c r="B157" s="172" t="s">
        <v>26</v>
      </c>
      <c r="C157" s="258">
        <v>4</v>
      </c>
      <c r="D157" s="291">
        <v>0</v>
      </c>
      <c r="E157" s="291">
        <v>0</v>
      </c>
      <c r="F157" s="291">
        <v>2</v>
      </c>
      <c r="G157" s="292">
        <f t="shared" si="36"/>
        <v>6</v>
      </c>
      <c r="H157" s="258">
        <v>4</v>
      </c>
      <c r="I157" s="291">
        <v>0</v>
      </c>
      <c r="J157" s="291">
        <v>2</v>
      </c>
      <c r="K157" s="291">
        <v>1</v>
      </c>
      <c r="L157" s="292">
        <f t="shared" si="37"/>
        <v>7</v>
      </c>
      <c r="M157" s="258">
        <f t="shared" si="38"/>
        <v>8</v>
      </c>
      <c r="N157" s="291">
        <f t="shared" si="39"/>
        <v>0</v>
      </c>
      <c r="O157" s="291">
        <f t="shared" si="40"/>
        <v>2</v>
      </c>
      <c r="P157" s="291">
        <f t="shared" si="41"/>
        <v>3</v>
      </c>
      <c r="Q157" s="292">
        <f t="shared" si="42"/>
        <v>13</v>
      </c>
      <c r="R157" s="293">
        <v>0</v>
      </c>
      <c r="S157" s="216"/>
      <c r="T157" s="216"/>
    </row>
    <row r="158" spans="1:34" s="190" customFormat="1" ht="22.5" customHeight="1" x14ac:dyDescent="0.25">
      <c r="A158" s="241"/>
      <c r="B158" s="242" t="s">
        <v>60</v>
      </c>
      <c r="C158" s="243">
        <f t="shared" ref="C158:R158" si="43">SUM(C143:C157)</f>
        <v>113</v>
      </c>
      <c r="D158" s="244">
        <f t="shared" si="43"/>
        <v>8</v>
      </c>
      <c r="E158" s="244">
        <f t="shared" si="43"/>
        <v>19</v>
      </c>
      <c r="F158" s="244">
        <f t="shared" si="43"/>
        <v>39</v>
      </c>
      <c r="G158" s="245">
        <f t="shared" si="43"/>
        <v>179</v>
      </c>
      <c r="H158" s="243">
        <f t="shared" si="43"/>
        <v>116</v>
      </c>
      <c r="I158" s="244">
        <f t="shared" si="43"/>
        <v>12</v>
      </c>
      <c r="J158" s="244">
        <f t="shared" si="43"/>
        <v>14</v>
      </c>
      <c r="K158" s="244">
        <f t="shared" si="43"/>
        <v>35</v>
      </c>
      <c r="L158" s="245">
        <f t="shared" si="43"/>
        <v>177</v>
      </c>
      <c r="M158" s="243">
        <f t="shared" si="43"/>
        <v>229</v>
      </c>
      <c r="N158" s="244">
        <f t="shared" si="43"/>
        <v>20</v>
      </c>
      <c r="O158" s="244">
        <f t="shared" si="43"/>
        <v>33</v>
      </c>
      <c r="P158" s="244">
        <f t="shared" si="43"/>
        <v>74</v>
      </c>
      <c r="Q158" s="245">
        <f t="shared" si="43"/>
        <v>356</v>
      </c>
      <c r="R158" s="246">
        <f t="shared" si="43"/>
        <v>118</v>
      </c>
      <c r="S158" s="247"/>
      <c r="T158" s="247"/>
      <c r="U158" s="190" t="s">
        <v>13</v>
      </c>
    </row>
    <row r="159" spans="1:34" ht="15.75" customHeight="1" x14ac:dyDescent="0.25">
      <c r="A159" s="168"/>
      <c r="B159" s="169" t="s">
        <v>61</v>
      </c>
      <c r="C159" s="281">
        <v>120</v>
      </c>
      <c r="D159" s="282">
        <v>4</v>
      </c>
      <c r="E159" s="282">
        <v>17</v>
      </c>
      <c r="F159" s="282">
        <v>31</v>
      </c>
      <c r="G159" s="284">
        <v>172</v>
      </c>
      <c r="H159" s="281">
        <v>132</v>
      </c>
      <c r="I159" s="282">
        <v>13</v>
      </c>
      <c r="J159" s="282">
        <v>17</v>
      </c>
      <c r="K159" s="282">
        <v>30</v>
      </c>
      <c r="L159" s="283">
        <v>192</v>
      </c>
      <c r="M159" s="281">
        <v>252</v>
      </c>
      <c r="N159" s="282">
        <v>17</v>
      </c>
      <c r="O159" s="282">
        <v>34</v>
      </c>
      <c r="P159" s="282">
        <v>61</v>
      </c>
      <c r="Q159" s="284">
        <v>364</v>
      </c>
      <c r="R159" s="384">
        <v>124</v>
      </c>
      <c r="S159" s="216"/>
      <c r="T159" s="247"/>
      <c r="U159" s="160" t="s">
        <v>13</v>
      </c>
    </row>
    <row r="160" spans="1:34" ht="15.75" customHeight="1" x14ac:dyDescent="0.25">
      <c r="A160" s="168"/>
      <c r="B160" s="169" t="s">
        <v>62</v>
      </c>
      <c r="C160" s="281">
        <v>143</v>
      </c>
      <c r="D160" s="282">
        <v>4</v>
      </c>
      <c r="E160" s="282">
        <v>13</v>
      </c>
      <c r="F160" s="282">
        <v>28</v>
      </c>
      <c r="G160" s="284">
        <v>188</v>
      </c>
      <c r="H160" s="281">
        <v>125</v>
      </c>
      <c r="I160" s="282">
        <v>7</v>
      </c>
      <c r="J160" s="282">
        <v>16</v>
      </c>
      <c r="K160" s="282">
        <v>28</v>
      </c>
      <c r="L160" s="283">
        <v>176</v>
      </c>
      <c r="M160" s="281">
        <v>268</v>
      </c>
      <c r="N160" s="282">
        <v>11</v>
      </c>
      <c r="O160" s="282">
        <v>29</v>
      </c>
      <c r="P160" s="282">
        <v>56</v>
      </c>
      <c r="Q160" s="284">
        <v>364</v>
      </c>
      <c r="R160" s="384">
        <v>128</v>
      </c>
      <c r="S160" s="216"/>
      <c r="T160" s="247"/>
      <c r="U160" s="160" t="s">
        <v>13</v>
      </c>
    </row>
    <row r="161" spans="1:34" ht="15.75" customHeight="1" x14ac:dyDescent="0.25">
      <c r="A161" s="168"/>
      <c r="B161" s="169" t="s">
        <v>63</v>
      </c>
      <c r="C161" s="281">
        <v>151</v>
      </c>
      <c r="D161" s="282">
        <v>6</v>
      </c>
      <c r="E161" s="282">
        <v>10</v>
      </c>
      <c r="F161" s="282">
        <v>25</v>
      </c>
      <c r="G161" s="284">
        <v>192</v>
      </c>
      <c r="H161" s="281">
        <v>126</v>
      </c>
      <c r="I161" s="282">
        <v>11</v>
      </c>
      <c r="J161" s="282">
        <v>20</v>
      </c>
      <c r="K161" s="282">
        <v>25</v>
      </c>
      <c r="L161" s="283">
        <v>182</v>
      </c>
      <c r="M161" s="281">
        <v>277</v>
      </c>
      <c r="N161" s="282">
        <v>17</v>
      </c>
      <c r="O161" s="282">
        <v>30</v>
      </c>
      <c r="P161" s="282">
        <v>50</v>
      </c>
      <c r="Q161" s="284">
        <v>374</v>
      </c>
      <c r="R161" s="384">
        <v>108</v>
      </c>
      <c r="S161" s="216"/>
      <c r="T161" s="247"/>
      <c r="U161" s="160" t="s">
        <v>13</v>
      </c>
    </row>
    <row r="162" spans="1:34" ht="15.75" customHeight="1" x14ac:dyDescent="0.25">
      <c r="A162" s="168"/>
      <c r="B162" s="169" t="s">
        <v>64</v>
      </c>
      <c r="C162" s="281">
        <v>132</v>
      </c>
      <c r="D162" s="282">
        <v>9</v>
      </c>
      <c r="E162" s="282">
        <v>18</v>
      </c>
      <c r="F162" s="282">
        <v>25</v>
      </c>
      <c r="G162" s="284">
        <v>184</v>
      </c>
      <c r="H162" s="281">
        <v>87</v>
      </c>
      <c r="I162" s="282">
        <v>8</v>
      </c>
      <c r="J162" s="282">
        <v>20</v>
      </c>
      <c r="K162" s="282">
        <v>21</v>
      </c>
      <c r="L162" s="283">
        <v>136</v>
      </c>
      <c r="M162" s="281">
        <v>219</v>
      </c>
      <c r="N162" s="282">
        <v>17</v>
      </c>
      <c r="O162" s="282">
        <v>38</v>
      </c>
      <c r="P162" s="282">
        <v>46</v>
      </c>
      <c r="Q162" s="284">
        <v>320</v>
      </c>
      <c r="R162" s="384">
        <v>96</v>
      </c>
      <c r="S162" s="216"/>
      <c r="T162" s="247"/>
    </row>
    <row r="163" spans="1:34" ht="15.75" customHeight="1" x14ac:dyDescent="0.25">
      <c r="A163" s="168"/>
      <c r="B163" s="169" t="s">
        <v>65</v>
      </c>
      <c r="C163" s="281">
        <v>135</v>
      </c>
      <c r="D163" s="282">
        <v>11</v>
      </c>
      <c r="E163" s="282">
        <v>20</v>
      </c>
      <c r="F163" s="282">
        <v>18</v>
      </c>
      <c r="G163" s="284">
        <v>184</v>
      </c>
      <c r="H163" s="281">
        <v>122</v>
      </c>
      <c r="I163" s="282">
        <v>14</v>
      </c>
      <c r="J163" s="282">
        <v>16</v>
      </c>
      <c r="K163" s="282">
        <v>18</v>
      </c>
      <c r="L163" s="283">
        <v>170</v>
      </c>
      <c r="M163" s="281">
        <v>257</v>
      </c>
      <c r="N163" s="282">
        <v>25</v>
      </c>
      <c r="O163" s="282">
        <v>36</v>
      </c>
      <c r="P163" s="282">
        <v>36</v>
      </c>
      <c r="Q163" s="284">
        <v>354</v>
      </c>
      <c r="R163" s="384">
        <v>93</v>
      </c>
      <c r="S163" s="216"/>
      <c r="T163" s="247"/>
      <c r="U163" s="160" t="s">
        <v>13</v>
      </c>
    </row>
    <row r="164" spans="1:34" ht="15.75" customHeight="1" x14ac:dyDescent="0.25">
      <c r="A164" s="168"/>
      <c r="B164" s="169" t="s">
        <v>66</v>
      </c>
      <c r="C164" s="281">
        <v>128</v>
      </c>
      <c r="D164" s="282">
        <v>12</v>
      </c>
      <c r="E164" s="282">
        <v>17</v>
      </c>
      <c r="F164" s="282">
        <v>18</v>
      </c>
      <c r="G164" s="284">
        <v>175</v>
      </c>
      <c r="H164" s="281">
        <v>115</v>
      </c>
      <c r="I164" s="282">
        <v>12</v>
      </c>
      <c r="J164" s="282">
        <v>14</v>
      </c>
      <c r="K164" s="282">
        <v>9</v>
      </c>
      <c r="L164" s="283">
        <v>150</v>
      </c>
      <c r="M164" s="281">
        <v>243</v>
      </c>
      <c r="N164" s="282">
        <v>24</v>
      </c>
      <c r="O164" s="282">
        <v>31</v>
      </c>
      <c r="P164" s="282">
        <v>27</v>
      </c>
      <c r="Q164" s="284">
        <v>325</v>
      </c>
      <c r="R164" s="384">
        <v>102</v>
      </c>
      <c r="S164" s="216"/>
      <c r="T164" s="247"/>
      <c r="U164" s="160" t="s">
        <v>13</v>
      </c>
    </row>
    <row r="165" spans="1:34" ht="15.75" customHeight="1" x14ac:dyDescent="0.2">
      <c r="A165" s="168"/>
      <c r="B165" s="169" t="s">
        <v>67</v>
      </c>
      <c r="C165" s="281">
        <v>131</v>
      </c>
      <c r="D165" s="282">
        <v>16</v>
      </c>
      <c r="E165" s="282">
        <v>18</v>
      </c>
      <c r="F165" s="282">
        <v>16</v>
      </c>
      <c r="G165" s="284">
        <v>181</v>
      </c>
      <c r="H165" s="281">
        <v>118</v>
      </c>
      <c r="I165" s="282">
        <v>13</v>
      </c>
      <c r="J165" s="282">
        <v>13</v>
      </c>
      <c r="K165" s="282">
        <v>8</v>
      </c>
      <c r="L165" s="283">
        <v>152</v>
      </c>
      <c r="M165" s="281">
        <v>249</v>
      </c>
      <c r="N165" s="282">
        <v>29</v>
      </c>
      <c r="O165" s="282">
        <v>31</v>
      </c>
      <c r="P165" s="282">
        <v>24</v>
      </c>
      <c r="Q165" s="284">
        <v>333</v>
      </c>
      <c r="R165" s="384">
        <v>90</v>
      </c>
      <c r="S165" s="216"/>
      <c r="T165" s="216"/>
    </row>
    <row r="166" spans="1:34" ht="15.75" customHeight="1" x14ac:dyDescent="0.2">
      <c r="A166" s="168"/>
      <c r="B166" s="169" t="s">
        <v>309</v>
      </c>
      <c r="C166" s="281">
        <v>124</v>
      </c>
      <c r="D166" s="282">
        <v>15</v>
      </c>
      <c r="E166" s="282">
        <v>19</v>
      </c>
      <c r="F166" s="282">
        <v>9</v>
      </c>
      <c r="G166" s="284">
        <v>167</v>
      </c>
      <c r="H166" s="281">
        <v>120</v>
      </c>
      <c r="I166" s="282">
        <v>13</v>
      </c>
      <c r="J166" s="282">
        <v>16</v>
      </c>
      <c r="K166" s="282">
        <v>8</v>
      </c>
      <c r="L166" s="283">
        <v>157</v>
      </c>
      <c r="M166" s="281">
        <v>244</v>
      </c>
      <c r="N166" s="282">
        <v>28</v>
      </c>
      <c r="O166" s="282">
        <v>35</v>
      </c>
      <c r="P166" s="282">
        <v>17</v>
      </c>
      <c r="Q166" s="284">
        <v>324</v>
      </c>
      <c r="R166" s="384">
        <v>94</v>
      </c>
      <c r="S166" s="216"/>
      <c r="T166" s="216"/>
    </row>
    <row r="167" spans="1:34" ht="15.75" customHeight="1" thickBot="1" x14ac:dyDescent="0.25">
      <c r="A167" s="256"/>
      <c r="B167" s="257" t="s">
        <v>310</v>
      </c>
      <c r="C167" s="258">
        <v>132</v>
      </c>
      <c r="D167" s="291">
        <v>14</v>
      </c>
      <c r="E167" s="291">
        <v>19</v>
      </c>
      <c r="F167" s="291">
        <v>11</v>
      </c>
      <c r="G167" s="292">
        <v>176</v>
      </c>
      <c r="H167" s="258">
        <v>129</v>
      </c>
      <c r="I167" s="291">
        <v>16</v>
      </c>
      <c r="J167" s="291">
        <v>14</v>
      </c>
      <c r="K167" s="291">
        <v>8</v>
      </c>
      <c r="L167" s="566">
        <v>167</v>
      </c>
      <c r="M167" s="258">
        <v>261</v>
      </c>
      <c r="N167" s="291">
        <v>30</v>
      </c>
      <c r="O167" s="291">
        <v>33</v>
      </c>
      <c r="P167" s="291">
        <v>19</v>
      </c>
      <c r="Q167" s="292">
        <v>343</v>
      </c>
      <c r="R167" s="385">
        <v>90</v>
      </c>
      <c r="S167" s="216"/>
      <c r="T167" s="216"/>
    </row>
    <row r="168" spans="1:34" ht="15.75" customHeight="1" x14ac:dyDescent="0.2">
      <c r="A168" s="161" t="s">
        <v>393</v>
      </c>
    </row>
    <row r="170" spans="1:34" s="162" customFormat="1" ht="30.75" customHeight="1" thickBot="1" x14ac:dyDescent="0.25">
      <c r="A170" s="133" t="s">
        <v>398</v>
      </c>
    </row>
    <row r="171" spans="1:34" s="164" customFormat="1" ht="24.75" customHeight="1" thickBot="1" x14ac:dyDescent="0.3">
      <c r="A171" s="181"/>
      <c r="B171" s="182"/>
      <c r="C171" s="1615" t="s">
        <v>378</v>
      </c>
      <c r="D171" s="1616"/>
      <c r="E171" s="1616"/>
      <c r="F171" s="1616"/>
      <c r="G171" s="1617"/>
      <c r="H171" s="1615" t="s">
        <v>379</v>
      </c>
      <c r="I171" s="1616"/>
      <c r="J171" s="1616"/>
      <c r="K171" s="1616"/>
      <c r="L171" s="1617"/>
      <c r="M171" s="1615" t="s">
        <v>380</v>
      </c>
      <c r="N171" s="1616"/>
      <c r="O171" s="1616"/>
      <c r="P171" s="1616"/>
      <c r="Q171" s="1616"/>
      <c r="R171" s="1617"/>
    </row>
    <row r="172" spans="1:34" s="164" customFormat="1" ht="80.25" customHeight="1" thickBot="1" x14ac:dyDescent="0.3">
      <c r="A172" s="183" t="s">
        <v>51</v>
      </c>
      <c r="B172" s="165" t="s">
        <v>5</v>
      </c>
      <c r="C172" s="197" t="s">
        <v>381</v>
      </c>
      <c r="D172" s="194" t="s">
        <v>382</v>
      </c>
      <c r="E172" s="194" t="s">
        <v>383</v>
      </c>
      <c r="F172" s="194" t="s">
        <v>384</v>
      </c>
      <c r="G172" s="222" t="s">
        <v>385</v>
      </c>
      <c r="H172" s="214" t="s">
        <v>381</v>
      </c>
      <c r="I172" s="194" t="s">
        <v>382</v>
      </c>
      <c r="J172" s="194" t="s">
        <v>383</v>
      </c>
      <c r="K172" s="194" t="s">
        <v>384</v>
      </c>
      <c r="L172" s="222" t="s">
        <v>238</v>
      </c>
      <c r="M172" s="214" t="s">
        <v>381</v>
      </c>
      <c r="N172" s="194" t="s">
        <v>382</v>
      </c>
      <c r="O172" s="194" t="s">
        <v>383</v>
      </c>
      <c r="P172" s="194" t="s">
        <v>384</v>
      </c>
      <c r="Q172" s="222" t="s">
        <v>238</v>
      </c>
      <c r="R172" s="300" t="s">
        <v>386</v>
      </c>
      <c r="Y172" s="164" t="s">
        <v>13</v>
      </c>
    </row>
    <row r="173" spans="1:34" ht="17.25" customHeight="1" x14ac:dyDescent="0.2">
      <c r="A173" s="185">
        <v>1</v>
      </c>
      <c r="B173" s="167" t="s">
        <v>11</v>
      </c>
      <c r="C173" s="278">
        <v>9</v>
      </c>
      <c r="D173" s="279">
        <v>0</v>
      </c>
      <c r="E173" s="279">
        <v>0</v>
      </c>
      <c r="F173" s="279">
        <v>0</v>
      </c>
      <c r="G173" s="280">
        <f t="shared" ref="G173:G187" si="44">SUM(C173:F173)</f>
        <v>9</v>
      </c>
      <c r="H173" s="278">
        <v>17</v>
      </c>
      <c r="I173" s="279">
        <v>1</v>
      </c>
      <c r="J173" s="279">
        <v>0</v>
      </c>
      <c r="K173" s="279">
        <v>2</v>
      </c>
      <c r="L173" s="280">
        <f t="shared" ref="L173:L187" si="45">SUM(H173:K173)</f>
        <v>20</v>
      </c>
      <c r="M173" s="278">
        <f t="shared" ref="M173:M187" si="46">C173+H173</f>
        <v>26</v>
      </c>
      <c r="N173" s="279">
        <f t="shared" ref="N173:N187" si="47">D173+I173</f>
        <v>1</v>
      </c>
      <c r="O173" s="279">
        <f t="shared" ref="O173:O187" si="48">E173+J173</f>
        <v>0</v>
      </c>
      <c r="P173" s="279">
        <f t="shared" ref="P173:P187" si="49">F173+K173</f>
        <v>2</v>
      </c>
      <c r="Q173" s="280">
        <f t="shared" ref="Q173:Q187" si="50">SUM(M173:P173)</f>
        <v>29</v>
      </c>
      <c r="R173" s="289">
        <v>26</v>
      </c>
      <c r="S173" s="216"/>
      <c r="T173" s="301"/>
    </row>
    <row r="174" spans="1:34" ht="15.75" customHeight="1" x14ac:dyDescent="0.2">
      <c r="A174" s="186">
        <v>2</v>
      </c>
      <c r="B174" s="169" t="s">
        <v>12</v>
      </c>
      <c r="C174" s="281">
        <v>12</v>
      </c>
      <c r="D174" s="282">
        <v>0</v>
      </c>
      <c r="E174" s="282">
        <v>0</v>
      </c>
      <c r="F174" s="282">
        <v>2</v>
      </c>
      <c r="G174" s="284">
        <f t="shared" si="44"/>
        <v>14</v>
      </c>
      <c r="H174" s="281">
        <v>14</v>
      </c>
      <c r="I174" s="282">
        <v>0</v>
      </c>
      <c r="J174" s="282">
        <v>0</v>
      </c>
      <c r="K174" s="282">
        <v>1</v>
      </c>
      <c r="L174" s="284">
        <f t="shared" si="45"/>
        <v>15</v>
      </c>
      <c r="M174" s="281">
        <f t="shared" si="46"/>
        <v>26</v>
      </c>
      <c r="N174" s="282" t="s">
        <v>13</v>
      </c>
      <c r="O174" s="282">
        <f t="shared" si="48"/>
        <v>0</v>
      </c>
      <c r="P174" s="282">
        <f t="shared" si="49"/>
        <v>3</v>
      </c>
      <c r="Q174" s="284">
        <f t="shared" si="50"/>
        <v>29</v>
      </c>
      <c r="R174" s="290">
        <v>20</v>
      </c>
      <c r="S174" s="216"/>
      <c r="T174" s="216"/>
    </row>
    <row r="175" spans="1:34" ht="15.75" customHeight="1" x14ac:dyDescent="0.2">
      <c r="A175" s="186">
        <v>3</v>
      </c>
      <c r="B175" s="169" t="s">
        <v>14</v>
      </c>
      <c r="C175" s="281">
        <v>24</v>
      </c>
      <c r="D175" s="282">
        <v>0</v>
      </c>
      <c r="E175" s="282">
        <v>1</v>
      </c>
      <c r="F175" s="282">
        <v>0</v>
      </c>
      <c r="G175" s="284">
        <f t="shared" si="44"/>
        <v>25</v>
      </c>
      <c r="H175" s="281">
        <v>26</v>
      </c>
      <c r="I175" s="282">
        <v>0</v>
      </c>
      <c r="J175" s="282">
        <v>1</v>
      </c>
      <c r="K175" s="282">
        <v>0</v>
      </c>
      <c r="L175" s="284">
        <f t="shared" si="45"/>
        <v>27</v>
      </c>
      <c r="M175" s="281">
        <f t="shared" si="46"/>
        <v>50</v>
      </c>
      <c r="N175" s="282">
        <f t="shared" si="47"/>
        <v>0</v>
      </c>
      <c r="O175" s="282">
        <f t="shared" si="48"/>
        <v>2</v>
      </c>
      <c r="P175" s="282">
        <f t="shared" si="49"/>
        <v>0</v>
      </c>
      <c r="Q175" s="284">
        <f t="shared" si="50"/>
        <v>52</v>
      </c>
      <c r="R175" s="290">
        <v>21</v>
      </c>
      <c r="S175" s="216"/>
      <c r="T175" s="315"/>
      <c r="U175" s="302"/>
      <c r="V175" s="315"/>
      <c r="W175" s="315"/>
      <c r="X175" s="315"/>
      <c r="Y175" s="315"/>
      <c r="Z175" s="315"/>
      <c r="AA175" s="315"/>
      <c r="AB175" s="315"/>
      <c r="AC175" s="315"/>
      <c r="AD175" s="315"/>
      <c r="AE175" s="315"/>
      <c r="AF175" s="315"/>
      <c r="AG175" s="315"/>
      <c r="AH175" s="315"/>
    </row>
    <row r="176" spans="1:34" ht="15.75" customHeight="1" x14ac:dyDescent="0.2">
      <c r="A176" s="186">
        <v>4</v>
      </c>
      <c r="B176" s="169" t="s">
        <v>15</v>
      </c>
      <c r="C176" s="281">
        <v>13</v>
      </c>
      <c r="D176" s="282">
        <v>0</v>
      </c>
      <c r="E176" s="282">
        <v>0</v>
      </c>
      <c r="F176" s="282">
        <v>1</v>
      </c>
      <c r="G176" s="284">
        <f t="shared" si="44"/>
        <v>14</v>
      </c>
      <c r="H176" s="281">
        <v>6</v>
      </c>
      <c r="I176" s="282">
        <v>0</v>
      </c>
      <c r="J176" s="282">
        <v>0</v>
      </c>
      <c r="K176" s="282">
        <v>0</v>
      </c>
      <c r="L176" s="284">
        <f t="shared" si="45"/>
        <v>6</v>
      </c>
      <c r="M176" s="281">
        <f t="shared" si="46"/>
        <v>19</v>
      </c>
      <c r="N176" s="282">
        <f t="shared" si="47"/>
        <v>0</v>
      </c>
      <c r="O176" s="282">
        <f t="shared" si="48"/>
        <v>0</v>
      </c>
      <c r="P176" s="282">
        <f t="shared" si="49"/>
        <v>1</v>
      </c>
      <c r="Q176" s="284">
        <f t="shared" si="50"/>
        <v>20</v>
      </c>
      <c r="R176" s="290">
        <v>12</v>
      </c>
      <c r="S176" s="216"/>
      <c r="T176" s="315"/>
      <c r="U176" s="302"/>
      <c r="V176" s="315"/>
      <c r="W176" s="315"/>
      <c r="X176" s="315"/>
      <c r="Y176" s="315"/>
      <c r="Z176" s="315"/>
      <c r="AA176" s="315"/>
      <c r="AB176" s="315"/>
      <c r="AC176" s="315"/>
      <c r="AD176" s="315"/>
      <c r="AE176" s="315"/>
      <c r="AF176" s="315"/>
      <c r="AG176" s="315"/>
      <c r="AH176" s="315"/>
    </row>
    <row r="177" spans="1:34" ht="15.75" customHeight="1" x14ac:dyDescent="0.2">
      <c r="A177" s="186">
        <v>5</v>
      </c>
      <c r="B177" s="169" t="s">
        <v>16</v>
      </c>
      <c r="C177" s="281">
        <v>10</v>
      </c>
      <c r="D177" s="282">
        <v>0</v>
      </c>
      <c r="E177" s="282">
        <v>1</v>
      </c>
      <c r="F177" s="282">
        <v>0</v>
      </c>
      <c r="G177" s="284">
        <f t="shared" si="44"/>
        <v>11</v>
      </c>
      <c r="H177" s="281">
        <v>3</v>
      </c>
      <c r="I177" s="282">
        <v>0</v>
      </c>
      <c r="J177" s="282">
        <v>0</v>
      </c>
      <c r="K177" s="282">
        <v>0</v>
      </c>
      <c r="L177" s="284">
        <f t="shared" si="45"/>
        <v>3</v>
      </c>
      <c r="M177" s="281">
        <f t="shared" si="46"/>
        <v>13</v>
      </c>
      <c r="N177" s="282">
        <f t="shared" si="47"/>
        <v>0</v>
      </c>
      <c r="O177" s="282">
        <f t="shared" si="48"/>
        <v>1</v>
      </c>
      <c r="P177" s="282">
        <f t="shared" si="49"/>
        <v>0</v>
      </c>
      <c r="Q177" s="284">
        <f t="shared" si="50"/>
        <v>14</v>
      </c>
      <c r="R177" s="290">
        <v>2</v>
      </c>
      <c r="S177" s="216"/>
      <c r="T177" s="315"/>
      <c r="U177" s="302"/>
      <c r="V177" s="315"/>
      <c r="W177" s="315"/>
      <c r="X177" s="315"/>
      <c r="Y177" s="315"/>
      <c r="Z177" s="315"/>
      <c r="AA177" s="315"/>
      <c r="AB177" s="315"/>
      <c r="AC177" s="315"/>
      <c r="AD177" s="315"/>
      <c r="AE177" s="315"/>
      <c r="AF177" s="315"/>
      <c r="AG177" s="315"/>
      <c r="AH177" s="315"/>
    </row>
    <row r="178" spans="1:34" ht="18.75" customHeight="1" x14ac:dyDescent="0.2">
      <c r="A178" s="187">
        <v>6</v>
      </c>
      <c r="B178" s="171" t="s">
        <v>17</v>
      </c>
      <c r="C178" s="281">
        <v>3</v>
      </c>
      <c r="D178" s="282">
        <v>0</v>
      </c>
      <c r="E178" s="282">
        <v>0</v>
      </c>
      <c r="F178" s="282">
        <v>0</v>
      </c>
      <c r="G178" s="284">
        <f t="shared" si="44"/>
        <v>3</v>
      </c>
      <c r="H178" s="281">
        <v>2</v>
      </c>
      <c r="I178" s="282">
        <v>0</v>
      </c>
      <c r="J178" s="282">
        <v>0</v>
      </c>
      <c r="K178" s="282">
        <v>0</v>
      </c>
      <c r="L178" s="284">
        <f t="shared" si="45"/>
        <v>2</v>
      </c>
      <c r="M178" s="281">
        <f t="shared" si="46"/>
        <v>5</v>
      </c>
      <c r="N178" s="282">
        <f t="shared" si="47"/>
        <v>0</v>
      </c>
      <c r="O178" s="282">
        <f t="shared" si="48"/>
        <v>0</v>
      </c>
      <c r="P178" s="282">
        <f t="shared" si="49"/>
        <v>0</v>
      </c>
      <c r="Q178" s="284">
        <f t="shared" si="50"/>
        <v>5</v>
      </c>
      <c r="R178" s="290">
        <v>5</v>
      </c>
      <c r="S178" s="216"/>
      <c r="T178" s="315"/>
      <c r="U178" s="302"/>
      <c r="V178" s="315"/>
      <c r="W178" s="315"/>
      <c r="X178" s="315"/>
      <c r="Y178" s="315"/>
      <c r="Z178" s="315"/>
      <c r="AA178" s="315"/>
      <c r="AB178" s="315"/>
      <c r="AC178" s="315"/>
      <c r="AD178" s="315"/>
      <c r="AE178" s="315"/>
      <c r="AF178" s="315"/>
      <c r="AG178" s="315"/>
      <c r="AH178" s="315"/>
    </row>
    <row r="179" spans="1:34" ht="15.75" customHeight="1" x14ac:dyDescent="0.2">
      <c r="A179" s="187">
        <v>7</v>
      </c>
      <c r="B179" s="171" t="s">
        <v>18</v>
      </c>
      <c r="C179" s="281">
        <v>6</v>
      </c>
      <c r="D179" s="282">
        <v>0</v>
      </c>
      <c r="E179" s="282">
        <v>0</v>
      </c>
      <c r="F179" s="282">
        <v>0</v>
      </c>
      <c r="G179" s="284">
        <f t="shared" si="44"/>
        <v>6</v>
      </c>
      <c r="H179" s="281">
        <v>12</v>
      </c>
      <c r="I179" s="282">
        <v>0</v>
      </c>
      <c r="J179" s="282">
        <v>3</v>
      </c>
      <c r="K179" s="282">
        <v>0</v>
      </c>
      <c r="L179" s="284">
        <f t="shared" si="45"/>
        <v>15</v>
      </c>
      <c r="M179" s="281">
        <f t="shared" si="46"/>
        <v>18</v>
      </c>
      <c r="N179" s="282">
        <f t="shared" si="47"/>
        <v>0</v>
      </c>
      <c r="O179" s="282">
        <f t="shared" si="48"/>
        <v>3</v>
      </c>
      <c r="P179" s="282">
        <f t="shared" si="49"/>
        <v>0</v>
      </c>
      <c r="Q179" s="284">
        <f t="shared" si="50"/>
        <v>21</v>
      </c>
      <c r="R179" s="290">
        <v>14</v>
      </c>
      <c r="S179" s="216"/>
      <c r="T179" s="216"/>
    </row>
    <row r="180" spans="1:34" ht="15.75" customHeight="1" x14ac:dyDescent="0.2">
      <c r="A180" s="186">
        <v>8</v>
      </c>
      <c r="B180" s="169" t="s">
        <v>19</v>
      </c>
      <c r="C180" s="281">
        <v>14</v>
      </c>
      <c r="D180" s="282">
        <v>1</v>
      </c>
      <c r="E180" s="282">
        <v>1</v>
      </c>
      <c r="F180" s="282">
        <v>0</v>
      </c>
      <c r="G180" s="284">
        <f t="shared" si="44"/>
        <v>16</v>
      </c>
      <c r="H180" s="281">
        <v>9</v>
      </c>
      <c r="I180" s="282">
        <v>0</v>
      </c>
      <c r="J180" s="282">
        <v>0</v>
      </c>
      <c r="K180" s="282">
        <v>0</v>
      </c>
      <c r="L180" s="284">
        <f t="shared" si="45"/>
        <v>9</v>
      </c>
      <c r="M180" s="281">
        <f t="shared" si="46"/>
        <v>23</v>
      </c>
      <c r="N180" s="282">
        <f t="shared" si="47"/>
        <v>1</v>
      </c>
      <c r="O180" s="282">
        <f t="shared" si="48"/>
        <v>1</v>
      </c>
      <c r="P180" s="282">
        <f t="shared" si="49"/>
        <v>0</v>
      </c>
      <c r="Q180" s="284">
        <f t="shared" si="50"/>
        <v>25</v>
      </c>
      <c r="R180" s="290">
        <v>19</v>
      </c>
      <c r="S180" s="216"/>
      <c r="T180" s="315"/>
      <c r="U180" s="302"/>
      <c r="V180" s="315" t="s">
        <v>13</v>
      </c>
      <c r="W180" s="315"/>
      <c r="X180" s="315"/>
      <c r="Y180" s="315"/>
      <c r="Z180" s="315"/>
      <c r="AA180" s="315"/>
      <c r="AB180" s="315"/>
      <c r="AC180" s="315"/>
      <c r="AD180" s="315"/>
      <c r="AE180" s="315"/>
      <c r="AF180" s="315"/>
      <c r="AG180" s="315"/>
      <c r="AH180" s="315"/>
    </row>
    <row r="181" spans="1:34" ht="15.75" customHeight="1" x14ac:dyDescent="0.2">
      <c r="A181" s="186">
        <v>9</v>
      </c>
      <c r="B181" s="169" t="s">
        <v>20</v>
      </c>
      <c r="C181" s="281">
        <v>3</v>
      </c>
      <c r="D181" s="282">
        <v>0</v>
      </c>
      <c r="E181" s="282">
        <v>1</v>
      </c>
      <c r="F181" s="282">
        <v>0</v>
      </c>
      <c r="G181" s="284">
        <f t="shared" si="44"/>
        <v>4</v>
      </c>
      <c r="H181" s="281">
        <v>7</v>
      </c>
      <c r="I181" s="282">
        <v>0</v>
      </c>
      <c r="J181" s="282">
        <v>0</v>
      </c>
      <c r="K181" s="282">
        <v>0</v>
      </c>
      <c r="L181" s="284">
        <f t="shared" si="45"/>
        <v>7</v>
      </c>
      <c r="M181" s="281">
        <f t="shared" si="46"/>
        <v>10</v>
      </c>
      <c r="N181" s="282">
        <f t="shared" si="47"/>
        <v>0</v>
      </c>
      <c r="O181" s="282">
        <f t="shared" si="48"/>
        <v>1</v>
      </c>
      <c r="P181" s="282">
        <f t="shared" si="49"/>
        <v>0</v>
      </c>
      <c r="Q181" s="284">
        <f t="shared" si="50"/>
        <v>11</v>
      </c>
      <c r="R181" s="290">
        <v>11</v>
      </c>
      <c r="S181" s="216"/>
      <c r="T181" s="216"/>
    </row>
    <row r="182" spans="1:34" ht="15.75" customHeight="1" x14ac:dyDescent="0.2">
      <c r="A182" s="186">
        <v>10</v>
      </c>
      <c r="B182" s="169" t="s">
        <v>21</v>
      </c>
      <c r="C182" s="281">
        <v>8</v>
      </c>
      <c r="D182" s="282">
        <v>0</v>
      </c>
      <c r="E182" s="282">
        <v>1</v>
      </c>
      <c r="F182" s="282">
        <v>2</v>
      </c>
      <c r="G182" s="284">
        <f t="shared" si="44"/>
        <v>11</v>
      </c>
      <c r="H182" s="281">
        <v>7</v>
      </c>
      <c r="I182" s="282">
        <v>2</v>
      </c>
      <c r="J182" s="282">
        <v>3</v>
      </c>
      <c r="K182" s="282">
        <v>0</v>
      </c>
      <c r="L182" s="284">
        <f t="shared" si="45"/>
        <v>12</v>
      </c>
      <c r="M182" s="281">
        <f t="shared" si="46"/>
        <v>15</v>
      </c>
      <c r="N182" s="282">
        <f t="shared" si="47"/>
        <v>2</v>
      </c>
      <c r="O182" s="282">
        <f t="shared" si="48"/>
        <v>4</v>
      </c>
      <c r="P182" s="282">
        <f t="shared" si="49"/>
        <v>2</v>
      </c>
      <c r="Q182" s="284">
        <f t="shared" si="50"/>
        <v>23</v>
      </c>
      <c r="R182" s="290">
        <v>16</v>
      </c>
      <c r="S182" s="216"/>
      <c r="T182" s="216"/>
    </row>
    <row r="183" spans="1:34" ht="15.75" customHeight="1" x14ac:dyDescent="0.2">
      <c r="A183" s="187">
        <v>11</v>
      </c>
      <c r="B183" s="171" t="s">
        <v>22</v>
      </c>
      <c r="C183" s="281">
        <v>0</v>
      </c>
      <c r="D183" s="282">
        <v>0</v>
      </c>
      <c r="E183" s="282">
        <v>0</v>
      </c>
      <c r="F183" s="282">
        <v>0</v>
      </c>
      <c r="G183" s="284">
        <f t="shared" si="44"/>
        <v>0</v>
      </c>
      <c r="H183" s="281">
        <v>0</v>
      </c>
      <c r="I183" s="282">
        <v>0</v>
      </c>
      <c r="J183" s="282">
        <v>0</v>
      </c>
      <c r="K183" s="282">
        <v>0</v>
      </c>
      <c r="L183" s="284">
        <f t="shared" si="45"/>
        <v>0</v>
      </c>
      <c r="M183" s="281">
        <f t="shared" si="46"/>
        <v>0</v>
      </c>
      <c r="N183" s="282">
        <f t="shared" si="47"/>
        <v>0</v>
      </c>
      <c r="O183" s="282">
        <f t="shared" si="48"/>
        <v>0</v>
      </c>
      <c r="P183" s="282">
        <f t="shared" si="49"/>
        <v>0</v>
      </c>
      <c r="Q183" s="284">
        <f t="shared" si="50"/>
        <v>0</v>
      </c>
      <c r="R183" s="290">
        <v>1</v>
      </c>
      <c r="S183" s="216"/>
      <c r="T183" s="216"/>
    </row>
    <row r="184" spans="1:34" ht="15.75" customHeight="1" x14ac:dyDescent="0.2">
      <c r="A184" s="186">
        <v>12</v>
      </c>
      <c r="B184" s="169" t="s">
        <v>23</v>
      </c>
      <c r="C184" s="281">
        <v>1</v>
      </c>
      <c r="D184" s="282">
        <v>0</v>
      </c>
      <c r="E184" s="282">
        <v>1</v>
      </c>
      <c r="F184" s="282">
        <v>0</v>
      </c>
      <c r="G184" s="284">
        <f t="shared" si="44"/>
        <v>2</v>
      </c>
      <c r="H184" s="281">
        <v>5</v>
      </c>
      <c r="I184" s="282">
        <v>0</v>
      </c>
      <c r="J184" s="282">
        <v>1</v>
      </c>
      <c r="K184" s="282">
        <v>1</v>
      </c>
      <c r="L184" s="284">
        <f t="shared" si="45"/>
        <v>7</v>
      </c>
      <c r="M184" s="281">
        <f t="shared" si="46"/>
        <v>6</v>
      </c>
      <c r="N184" s="282">
        <f t="shared" si="47"/>
        <v>0</v>
      </c>
      <c r="O184" s="282">
        <f t="shared" si="48"/>
        <v>2</v>
      </c>
      <c r="P184" s="282">
        <f t="shared" si="49"/>
        <v>1</v>
      </c>
      <c r="Q184" s="284">
        <f t="shared" si="50"/>
        <v>9</v>
      </c>
      <c r="R184" s="290">
        <v>9</v>
      </c>
      <c r="S184" s="216"/>
      <c r="T184" s="216"/>
    </row>
    <row r="185" spans="1:34" ht="15.75" customHeight="1" x14ac:dyDescent="0.2">
      <c r="A185" s="186">
        <v>13</v>
      </c>
      <c r="B185" s="169" t="s">
        <v>24</v>
      </c>
      <c r="C185" s="281">
        <v>8</v>
      </c>
      <c r="D185" s="282">
        <v>0</v>
      </c>
      <c r="E185" s="282">
        <v>1</v>
      </c>
      <c r="F185" s="282">
        <v>0</v>
      </c>
      <c r="G185" s="284">
        <f t="shared" si="44"/>
        <v>9</v>
      </c>
      <c r="H185" s="281">
        <v>13</v>
      </c>
      <c r="I185" s="282">
        <v>0</v>
      </c>
      <c r="J185" s="282">
        <v>1</v>
      </c>
      <c r="K185" s="282">
        <v>0</v>
      </c>
      <c r="L185" s="284">
        <f t="shared" si="45"/>
        <v>14</v>
      </c>
      <c r="M185" s="281">
        <f t="shared" si="46"/>
        <v>21</v>
      </c>
      <c r="N185" s="282">
        <f t="shared" si="47"/>
        <v>0</v>
      </c>
      <c r="O185" s="282">
        <f t="shared" si="48"/>
        <v>2</v>
      </c>
      <c r="P185" s="282">
        <f t="shared" si="49"/>
        <v>0</v>
      </c>
      <c r="Q185" s="284">
        <f t="shared" si="50"/>
        <v>23</v>
      </c>
      <c r="R185" s="290">
        <v>6</v>
      </c>
      <c r="S185" s="216"/>
      <c r="T185" s="216"/>
    </row>
    <row r="186" spans="1:34" ht="15.75" customHeight="1" x14ac:dyDescent="0.2">
      <c r="A186" s="186">
        <v>14</v>
      </c>
      <c r="B186" s="169" t="s">
        <v>25</v>
      </c>
      <c r="C186" s="281">
        <v>6</v>
      </c>
      <c r="D186" s="282">
        <v>0</v>
      </c>
      <c r="E186" s="282">
        <v>3</v>
      </c>
      <c r="F186" s="282">
        <v>1</v>
      </c>
      <c r="G186" s="284">
        <f t="shared" si="44"/>
        <v>10</v>
      </c>
      <c r="H186" s="281">
        <v>1</v>
      </c>
      <c r="I186" s="282">
        <v>0</v>
      </c>
      <c r="J186" s="282">
        <v>1</v>
      </c>
      <c r="K186" s="282">
        <v>0</v>
      </c>
      <c r="L186" s="284">
        <f t="shared" si="45"/>
        <v>2</v>
      </c>
      <c r="M186" s="281">
        <f t="shared" si="46"/>
        <v>7</v>
      </c>
      <c r="N186" s="282">
        <f t="shared" si="47"/>
        <v>0</v>
      </c>
      <c r="O186" s="282">
        <f t="shared" si="48"/>
        <v>4</v>
      </c>
      <c r="P186" s="282">
        <f t="shared" si="49"/>
        <v>1</v>
      </c>
      <c r="Q186" s="284">
        <f t="shared" si="50"/>
        <v>12</v>
      </c>
      <c r="R186" s="290">
        <v>3</v>
      </c>
      <c r="S186" s="216"/>
      <c r="T186" s="216"/>
    </row>
    <row r="187" spans="1:34" ht="30.75" customHeight="1" thickBot="1" x14ac:dyDescent="0.25">
      <c r="A187" s="188">
        <v>15</v>
      </c>
      <c r="B187" s="172" t="s">
        <v>26</v>
      </c>
      <c r="C187" s="258">
        <v>1</v>
      </c>
      <c r="D187" s="291">
        <v>0</v>
      </c>
      <c r="E187" s="291">
        <v>0</v>
      </c>
      <c r="F187" s="291">
        <v>0</v>
      </c>
      <c r="G187" s="292">
        <f t="shared" si="44"/>
        <v>1</v>
      </c>
      <c r="H187" s="258">
        <v>2</v>
      </c>
      <c r="I187" s="291">
        <v>0</v>
      </c>
      <c r="J187" s="291">
        <v>0</v>
      </c>
      <c r="K187" s="291">
        <v>0</v>
      </c>
      <c r="L187" s="292">
        <f t="shared" si="45"/>
        <v>2</v>
      </c>
      <c r="M187" s="258">
        <f t="shared" si="46"/>
        <v>3</v>
      </c>
      <c r="N187" s="291">
        <f t="shared" si="47"/>
        <v>0</v>
      </c>
      <c r="O187" s="291">
        <f t="shared" si="48"/>
        <v>0</v>
      </c>
      <c r="P187" s="291">
        <f t="shared" si="49"/>
        <v>0</v>
      </c>
      <c r="Q187" s="292">
        <f t="shared" si="50"/>
        <v>3</v>
      </c>
      <c r="R187" s="293">
        <v>0</v>
      </c>
      <c r="S187" s="216"/>
      <c r="T187" s="216"/>
    </row>
    <row r="188" spans="1:34" s="190" customFormat="1" ht="23.25" customHeight="1" x14ac:dyDescent="0.25">
      <c r="A188" s="241"/>
      <c r="B188" s="242" t="s">
        <v>60</v>
      </c>
      <c r="C188" s="243">
        <f t="shared" ref="C188:R188" si="51">SUM(C173:C187)</f>
        <v>118</v>
      </c>
      <c r="D188" s="244">
        <f t="shared" si="51"/>
        <v>1</v>
      </c>
      <c r="E188" s="244">
        <f t="shared" si="51"/>
        <v>10</v>
      </c>
      <c r="F188" s="244">
        <f t="shared" si="51"/>
        <v>6</v>
      </c>
      <c r="G188" s="245">
        <f t="shared" si="51"/>
        <v>135</v>
      </c>
      <c r="H188" s="243">
        <f t="shared" si="51"/>
        <v>124</v>
      </c>
      <c r="I188" s="244">
        <f t="shared" si="51"/>
        <v>3</v>
      </c>
      <c r="J188" s="244">
        <f t="shared" si="51"/>
        <v>10</v>
      </c>
      <c r="K188" s="244">
        <f t="shared" si="51"/>
        <v>4</v>
      </c>
      <c r="L188" s="245">
        <f t="shared" si="51"/>
        <v>141</v>
      </c>
      <c r="M188" s="243">
        <f t="shared" si="51"/>
        <v>242</v>
      </c>
      <c r="N188" s="244">
        <f t="shared" si="51"/>
        <v>4</v>
      </c>
      <c r="O188" s="244">
        <f t="shared" si="51"/>
        <v>20</v>
      </c>
      <c r="P188" s="244">
        <f t="shared" si="51"/>
        <v>10</v>
      </c>
      <c r="Q188" s="245">
        <f t="shared" si="51"/>
        <v>276</v>
      </c>
      <c r="R188" s="246">
        <f t="shared" si="51"/>
        <v>165</v>
      </c>
      <c r="S188" s="247"/>
      <c r="T188" s="247"/>
    </row>
    <row r="189" spans="1:34" ht="15.75" customHeight="1" x14ac:dyDescent="0.2">
      <c r="A189" s="168"/>
      <c r="B189" s="169" t="s">
        <v>61</v>
      </c>
      <c r="C189" s="281">
        <v>107</v>
      </c>
      <c r="D189" s="282">
        <v>2</v>
      </c>
      <c r="E189" s="282">
        <v>9</v>
      </c>
      <c r="F189" s="282">
        <v>5</v>
      </c>
      <c r="G189" s="284">
        <v>123</v>
      </c>
      <c r="H189" s="281">
        <v>132</v>
      </c>
      <c r="I189" s="282">
        <v>2</v>
      </c>
      <c r="J189" s="282">
        <v>9</v>
      </c>
      <c r="K189" s="282">
        <v>3</v>
      </c>
      <c r="L189" s="283">
        <v>146</v>
      </c>
      <c r="M189" s="281">
        <v>239</v>
      </c>
      <c r="N189" s="282">
        <v>4</v>
      </c>
      <c r="O189" s="282">
        <v>18</v>
      </c>
      <c r="P189" s="282">
        <v>8</v>
      </c>
      <c r="Q189" s="284">
        <v>269</v>
      </c>
      <c r="R189" s="384">
        <v>148</v>
      </c>
      <c r="S189" s="216"/>
      <c r="T189" s="216"/>
    </row>
    <row r="190" spans="1:34" ht="15.75" customHeight="1" x14ac:dyDescent="0.2">
      <c r="A190" s="168"/>
      <c r="B190" s="169" t="s">
        <v>62</v>
      </c>
      <c r="C190" s="281">
        <v>96</v>
      </c>
      <c r="D190" s="282">
        <v>3</v>
      </c>
      <c r="E190" s="282">
        <v>7</v>
      </c>
      <c r="F190" s="282">
        <v>6</v>
      </c>
      <c r="G190" s="284">
        <v>112</v>
      </c>
      <c r="H190" s="281">
        <v>118</v>
      </c>
      <c r="I190" s="282">
        <v>1</v>
      </c>
      <c r="J190" s="282">
        <v>7</v>
      </c>
      <c r="K190" s="282">
        <v>4</v>
      </c>
      <c r="L190" s="283">
        <v>130</v>
      </c>
      <c r="M190" s="281">
        <v>214</v>
      </c>
      <c r="N190" s="282">
        <v>4</v>
      </c>
      <c r="O190" s="282">
        <v>14</v>
      </c>
      <c r="P190" s="282">
        <v>10</v>
      </c>
      <c r="Q190" s="284">
        <v>242</v>
      </c>
      <c r="R190" s="384">
        <v>122</v>
      </c>
      <c r="S190" s="216"/>
      <c r="T190" s="216"/>
    </row>
    <row r="191" spans="1:34" ht="15.75" customHeight="1" x14ac:dyDescent="0.2">
      <c r="A191" s="168"/>
      <c r="B191" s="169" t="s">
        <v>63</v>
      </c>
      <c r="C191" s="281">
        <v>73</v>
      </c>
      <c r="D191" s="282">
        <v>5</v>
      </c>
      <c r="E191" s="282">
        <v>4</v>
      </c>
      <c r="F191" s="282">
        <v>2</v>
      </c>
      <c r="G191" s="284">
        <v>84</v>
      </c>
      <c r="H191" s="281">
        <v>107</v>
      </c>
      <c r="I191" s="282">
        <v>2</v>
      </c>
      <c r="J191" s="282">
        <v>5</v>
      </c>
      <c r="K191" s="282">
        <v>3</v>
      </c>
      <c r="L191" s="283">
        <v>117</v>
      </c>
      <c r="M191" s="281">
        <v>180</v>
      </c>
      <c r="N191" s="282">
        <v>7</v>
      </c>
      <c r="O191" s="282">
        <v>9</v>
      </c>
      <c r="P191" s="282">
        <v>5</v>
      </c>
      <c r="Q191" s="284">
        <v>201</v>
      </c>
      <c r="R191" s="384">
        <v>64</v>
      </c>
      <c r="S191" s="216"/>
      <c r="T191" s="216"/>
    </row>
    <row r="192" spans="1:34" ht="15.75" customHeight="1" x14ac:dyDescent="0.2">
      <c r="A192" s="168"/>
      <c r="B192" s="169" t="s">
        <v>64</v>
      </c>
      <c r="C192" s="281">
        <v>60</v>
      </c>
      <c r="D192" s="282">
        <v>3</v>
      </c>
      <c r="E192" s="282">
        <v>3</v>
      </c>
      <c r="F192" s="282">
        <v>4</v>
      </c>
      <c r="G192" s="284">
        <v>70</v>
      </c>
      <c r="H192" s="281">
        <v>92</v>
      </c>
      <c r="I192" s="282">
        <v>3</v>
      </c>
      <c r="J192" s="282">
        <v>3</v>
      </c>
      <c r="K192" s="282">
        <v>1</v>
      </c>
      <c r="L192" s="283">
        <v>99</v>
      </c>
      <c r="M192" s="281">
        <v>152</v>
      </c>
      <c r="N192" s="282">
        <v>6</v>
      </c>
      <c r="O192" s="282">
        <v>6</v>
      </c>
      <c r="P192" s="282">
        <v>5</v>
      </c>
      <c r="Q192" s="284">
        <v>169</v>
      </c>
      <c r="R192" s="384">
        <v>88</v>
      </c>
      <c r="S192" s="216"/>
      <c r="T192" s="216"/>
    </row>
    <row r="193" spans="1:34" ht="15.75" customHeight="1" x14ac:dyDescent="0.2">
      <c r="A193" s="168"/>
      <c r="B193" s="169" t="s">
        <v>65</v>
      </c>
      <c r="C193" s="281">
        <v>66</v>
      </c>
      <c r="D193" s="282">
        <v>8</v>
      </c>
      <c r="E193" s="282">
        <v>5</v>
      </c>
      <c r="F193" s="282">
        <v>4</v>
      </c>
      <c r="G193" s="284">
        <v>83</v>
      </c>
      <c r="H193" s="281">
        <v>104</v>
      </c>
      <c r="I193" s="282">
        <v>5</v>
      </c>
      <c r="J193" s="282">
        <v>7</v>
      </c>
      <c r="K193" s="282">
        <v>2</v>
      </c>
      <c r="L193" s="283">
        <v>118</v>
      </c>
      <c r="M193" s="281">
        <v>170</v>
      </c>
      <c r="N193" s="282">
        <v>13</v>
      </c>
      <c r="O193" s="282">
        <v>12</v>
      </c>
      <c r="P193" s="282">
        <v>6</v>
      </c>
      <c r="Q193" s="284">
        <v>201</v>
      </c>
      <c r="R193" s="384">
        <v>88</v>
      </c>
      <c r="S193" s="216"/>
      <c r="T193" s="216"/>
    </row>
    <row r="194" spans="1:34" ht="15.75" customHeight="1" x14ac:dyDescent="0.2">
      <c r="A194" s="168"/>
      <c r="B194" s="169" t="s">
        <v>66</v>
      </c>
      <c r="C194" s="281">
        <v>80</v>
      </c>
      <c r="D194" s="282">
        <v>4</v>
      </c>
      <c r="E194" s="282">
        <v>5</v>
      </c>
      <c r="F194" s="282">
        <v>2</v>
      </c>
      <c r="G194" s="284">
        <v>91</v>
      </c>
      <c r="H194" s="281">
        <v>109</v>
      </c>
      <c r="I194" s="282">
        <v>8</v>
      </c>
      <c r="J194" s="282">
        <v>2</v>
      </c>
      <c r="K194" s="282">
        <v>7</v>
      </c>
      <c r="L194" s="283">
        <v>126</v>
      </c>
      <c r="M194" s="281">
        <v>189</v>
      </c>
      <c r="N194" s="282">
        <v>12</v>
      </c>
      <c r="O194" s="282">
        <v>7</v>
      </c>
      <c r="P194" s="282">
        <v>9</v>
      </c>
      <c r="Q194" s="284">
        <v>217</v>
      </c>
      <c r="R194" s="384">
        <v>79</v>
      </c>
      <c r="S194" s="216"/>
      <c r="T194" s="216"/>
    </row>
    <row r="195" spans="1:34" ht="15.75" customHeight="1" x14ac:dyDescent="0.2">
      <c r="A195" s="168"/>
      <c r="B195" s="169" t="s">
        <v>67</v>
      </c>
      <c r="C195" s="281">
        <v>84</v>
      </c>
      <c r="D195" s="282">
        <v>5</v>
      </c>
      <c r="E195" s="282">
        <v>1</v>
      </c>
      <c r="F195" s="282">
        <v>2</v>
      </c>
      <c r="G195" s="284">
        <v>92</v>
      </c>
      <c r="H195" s="281">
        <v>118</v>
      </c>
      <c r="I195" s="282">
        <v>11</v>
      </c>
      <c r="J195" s="282">
        <v>3</v>
      </c>
      <c r="K195" s="282">
        <v>3</v>
      </c>
      <c r="L195" s="283">
        <v>135</v>
      </c>
      <c r="M195" s="281">
        <v>202</v>
      </c>
      <c r="N195" s="282">
        <v>16</v>
      </c>
      <c r="O195" s="282">
        <v>4</v>
      </c>
      <c r="P195" s="282">
        <v>5</v>
      </c>
      <c r="Q195" s="284">
        <v>227</v>
      </c>
      <c r="R195" s="384">
        <v>84</v>
      </c>
      <c r="S195" s="216"/>
      <c r="T195" s="216"/>
    </row>
    <row r="196" spans="1:34" ht="15.75" customHeight="1" x14ac:dyDescent="0.2">
      <c r="A196" s="168"/>
      <c r="B196" s="169" t="s">
        <v>309</v>
      </c>
      <c r="C196" s="281">
        <v>92</v>
      </c>
      <c r="D196" s="282">
        <v>4</v>
      </c>
      <c r="E196" s="282">
        <v>3</v>
      </c>
      <c r="F196" s="282">
        <v>3</v>
      </c>
      <c r="G196" s="284">
        <v>102</v>
      </c>
      <c r="H196" s="281">
        <v>111</v>
      </c>
      <c r="I196" s="282">
        <v>13</v>
      </c>
      <c r="J196" s="282">
        <v>1</v>
      </c>
      <c r="K196" s="282">
        <v>2</v>
      </c>
      <c r="L196" s="283">
        <v>127</v>
      </c>
      <c r="M196" s="281">
        <v>203</v>
      </c>
      <c r="N196" s="282">
        <v>17</v>
      </c>
      <c r="O196" s="282">
        <v>4</v>
      </c>
      <c r="P196" s="282">
        <v>5</v>
      </c>
      <c r="Q196" s="284">
        <v>229</v>
      </c>
      <c r="R196" s="384">
        <v>75</v>
      </c>
      <c r="S196" s="216"/>
      <c r="T196" s="216"/>
    </row>
    <row r="197" spans="1:34" ht="15.75" customHeight="1" thickBot="1" x14ac:dyDescent="0.25">
      <c r="A197" s="256"/>
      <c r="B197" s="257" t="s">
        <v>310</v>
      </c>
      <c r="C197" s="258">
        <v>97</v>
      </c>
      <c r="D197" s="291">
        <v>6</v>
      </c>
      <c r="E197" s="291">
        <v>2</v>
      </c>
      <c r="F197" s="291">
        <v>2</v>
      </c>
      <c r="G197" s="292">
        <v>107</v>
      </c>
      <c r="H197" s="258">
        <v>115</v>
      </c>
      <c r="I197" s="291">
        <v>8</v>
      </c>
      <c r="J197" s="291">
        <v>3</v>
      </c>
      <c r="K197" s="291">
        <v>3</v>
      </c>
      <c r="L197" s="566">
        <v>129</v>
      </c>
      <c r="M197" s="258">
        <v>212</v>
      </c>
      <c r="N197" s="291">
        <v>14</v>
      </c>
      <c r="O197" s="291">
        <v>5</v>
      </c>
      <c r="P197" s="291">
        <v>5</v>
      </c>
      <c r="Q197" s="292">
        <v>236</v>
      </c>
      <c r="R197" s="385">
        <v>70</v>
      </c>
      <c r="S197" s="216"/>
      <c r="T197" s="216"/>
    </row>
    <row r="198" spans="1:34" ht="15.75" customHeight="1" x14ac:dyDescent="0.2">
      <c r="A198" s="161" t="s">
        <v>393</v>
      </c>
    </row>
    <row r="201" spans="1:34" s="162" customFormat="1" ht="48" customHeight="1" thickBot="1" x14ac:dyDescent="0.25">
      <c r="A201" s="133" t="s">
        <v>399</v>
      </c>
    </row>
    <row r="202" spans="1:34" s="164" customFormat="1" ht="24.75" customHeight="1" thickBot="1" x14ac:dyDescent="0.3">
      <c r="A202" s="181"/>
      <c r="B202" s="182"/>
      <c r="C202" s="1615" t="s">
        <v>378</v>
      </c>
      <c r="D202" s="1616"/>
      <c r="E202" s="1616"/>
      <c r="F202" s="1616"/>
      <c r="G202" s="1617"/>
      <c r="H202" s="1615" t="s">
        <v>379</v>
      </c>
      <c r="I202" s="1616"/>
      <c r="J202" s="1616"/>
      <c r="K202" s="1616"/>
      <c r="L202" s="1617"/>
      <c r="M202" s="1615" t="s">
        <v>380</v>
      </c>
      <c r="N202" s="1616"/>
      <c r="O202" s="1616"/>
      <c r="P202" s="1616"/>
      <c r="Q202" s="1616"/>
      <c r="R202" s="1617"/>
    </row>
    <row r="203" spans="1:34" s="164" customFormat="1" ht="81" customHeight="1" thickBot="1" x14ac:dyDescent="0.3">
      <c r="A203" s="183" t="s">
        <v>51</v>
      </c>
      <c r="B203" s="165" t="s">
        <v>5</v>
      </c>
      <c r="C203" s="197" t="s">
        <v>381</v>
      </c>
      <c r="D203" s="194" t="s">
        <v>382</v>
      </c>
      <c r="E203" s="194" t="s">
        <v>383</v>
      </c>
      <c r="F203" s="194" t="s">
        <v>384</v>
      </c>
      <c r="G203" s="222" t="s">
        <v>385</v>
      </c>
      <c r="H203" s="214" t="s">
        <v>381</v>
      </c>
      <c r="I203" s="194" t="s">
        <v>382</v>
      </c>
      <c r="J203" s="194" t="s">
        <v>383</v>
      </c>
      <c r="K203" s="194" t="s">
        <v>384</v>
      </c>
      <c r="L203" s="222" t="s">
        <v>238</v>
      </c>
      <c r="M203" s="214" t="s">
        <v>381</v>
      </c>
      <c r="N203" s="194" t="s">
        <v>382</v>
      </c>
      <c r="O203" s="194" t="s">
        <v>383</v>
      </c>
      <c r="P203" s="194" t="s">
        <v>384</v>
      </c>
      <c r="Q203" s="222" t="s">
        <v>238</v>
      </c>
      <c r="R203" s="300" t="s">
        <v>386</v>
      </c>
    </row>
    <row r="204" spans="1:34" ht="18" customHeight="1" x14ac:dyDescent="0.2">
      <c r="A204" s="185">
        <v>1</v>
      </c>
      <c r="B204" s="167" t="s">
        <v>11</v>
      </c>
      <c r="C204" s="278">
        <v>9</v>
      </c>
      <c r="D204" s="279">
        <v>1</v>
      </c>
      <c r="E204" s="279">
        <v>0</v>
      </c>
      <c r="F204" s="279">
        <v>0</v>
      </c>
      <c r="G204" s="280">
        <f t="shared" ref="G204:G218" si="52">SUM(C204:F204)</f>
        <v>10</v>
      </c>
      <c r="H204" s="278">
        <v>12</v>
      </c>
      <c r="I204" s="279">
        <v>0</v>
      </c>
      <c r="J204" s="279">
        <v>0</v>
      </c>
      <c r="K204" s="279">
        <v>0</v>
      </c>
      <c r="L204" s="280">
        <f t="shared" ref="L204:L218" si="53">SUM(H204:K204)</f>
        <v>12</v>
      </c>
      <c r="M204" s="278">
        <f t="shared" ref="M204:M218" si="54">C204+H204</f>
        <v>21</v>
      </c>
      <c r="N204" s="279">
        <f t="shared" ref="N204:N218" si="55">D204+I204</f>
        <v>1</v>
      </c>
      <c r="O204" s="279">
        <f t="shared" ref="O204:O218" si="56">E204+J204</f>
        <v>0</v>
      </c>
      <c r="P204" s="279">
        <f t="shared" ref="P204:P218" si="57">F204+K204</f>
        <v>0</v>
      </c>
      <c r="Q204" s="280">
        <f t="shared" ref="Q204:Q218" si="58">SUM(M204:P204)</f>
        <v>22</v>
      </c>
      <c r="R204" s="289">
        <v>21</v>
      </c>
      <c r="S204" s="216"/>
      <c r="T204" s="216"/>
    </row>
    <row r="205" spans="1:34" ht="15.75" customHeight="1" x14ac:dyDescent="0.2">
      <c r="A205" s="186">
        <v>2</v>
      </c>
      <c r="B205" s="169" t="s">
        <v>12</v>
      </c>
      <c r="C205" s="281">
        <v>5</v>
      </c>
      <c r="D205" s="282">
        <v>0</v>
      </c>
      <c r="E205" s="282">
        <v>0</v>
      </c>
      <c r="F205" s="282">
        <v>1</v>
      </c>
      <c r="G205" s="284">
        <f t="shared" si="52"/>
        <v>6</v>
      </c>
      <c r="H205" s="281">
        <v>26</v>
      </c>
      <c r="I205" s="282">
        <v>0</v>
      </c>
      <c r="J205" s="282">
        <v>0</v>
      </c>
      <c r="K205" s="282">
        <v>0</v>
      </c>
      <c r="L205" s="284">
        <f t="shared" si="53"/>
        <v>26</v>
      </c>
      <c r="M205" s="281">
        <f t="shared" si="54"/>
        <v>31</v>
      </c>
      <c r="N205" s="282">
        <f t="shared" si="55"/>
        <v>0</v>
      </c>
      <c r="O205" s="282">
        <f t="shared" si="56"/>
        <v>0</v>
      </c>
      <c r="P205" s="282">
        <f t="shared" si="57"/>
        <v>1</v>
      </c>
      <c r="Q205" s="284">
        <f t="shared" si="58"/>
        <v>32</v>
      </c>
      <c r="R205" s="290">
        <v>25</v>
      </c>
      <c r="S205" s="216"/>
      <c r="T205" s="301"/>
    </row>
    <row r="206" spans="1:34" ht="15.75" customHeight="1" x14ac:dyDescent="0.2">
      <c r="A206" s="186">
        <v>3</v>
      </c>
      <c r="B206" s="169" t="s">
        <v>14</v>
      </c>
      <c r="C206" s="281">
        <v>17</v>
      </c>
      <c r="D206" s="282">
        <v>0</v>
      </c>
      <c r="E206" s="282">
        <v>0</v>
      </c>
      <c r="F206" s="282">
        <v>2</v>
      </c>
      <c r="G206" s="284">
        <f t="shared" si="52"/>
        <v>19</v>
      </c>
      <c r="H206" s="281">
        <v>25</v>
      </c>
      <c r="I206" s="282">
        <v>0</v>
      </c>
      <c r="J206" s="282">
        <v>0</v>
      </c>
      <c r="K206" s="282">
        <v>0</v>
      </c>
      <c r="L206" s="284">
        <f t="shared" si="53"/>
        <v>25</v>
      </c>
      <c r="M206" s="281">
        <f t="shared" si="54"/>
        <v>42</v>
      </c>
      <c r="N206" s="282">
        <f t="shared" si="55"/>
        <v>0</v>
      </c>
      <c r="O206" s="282">
        <f t="shared" si="56"/>
        <v>0</v>
      </c>
      <c r="P206" s="282">
        <f t="shared" si="57"/>
        <v>2</v>
      </c>
      <c r="Q206" s="284">
        <f t="shared" si="58"/>
        <v>44</v>
      </c>
      <c r="R206" s="290">
        <v>23</v>
      </c>
      <c r="S206" s="216"/>
      <c r="T206" s="315"/>
      <c r="U206" s="302"/>
      <c r="V206" s="315"/>
      <c r="W206" s="315"/>
      <c r="X206" s="315"/>
      <c r="Y206" s="315"/>
      <c r="Z206" s="315"/>
      <c r="AA206" s="315"/>
      <c r="AB206" s="315"/>
      <c r="AC206" s="315"/>
      <c r="AD206" s="315"/>
      <c r="AE206" s="315"/>
      <c r="AF206" s="315"/>
      <c r="AG206" s="315"/>
      <c r="AH206" s="315"/>
    </row>
    <row r="207" spans="1:34" ht="15.75" customHeight="1" x14ac:dyDescent="0.2">
      <c r="A207" s="186">
        <v>4</v>
      </c>
      <c r="B207" s="169" t="s">
        <v>15</v>
      </c>
      <c r="C207" s="281">
        <v>6</v>
      </c>
      <c r="D207" s="282">
        <v>0</v>
      </c>
      <c r="E207" s="282">
        <v>0</v>
      </c>
      <c r="F207" s="282">
        <v>0</v>
      </c>
      <c r="G207" s="284">
        <f t="shared" si="52"/>
        <v>6</v>
      </c>
      <c r="H207" s="281">
        <v>10</v>
      </c>
      <c r="I207" s="282">
        <v>0</v>
      </c>
      <c r="J207" s="282">
        <v>0</v>
      </c>
      <c r="K207" s="282">
        <v>0</v>
      </c>
      <c r="L207" s="284">
        <f t="shared" si="53"/>
        <v>10</v>
      </c>
      <c r="M207" s="281">
        <f t="shared" si="54"/>
        <v>16</v>
      </c>
      <c r="N207" s="282">
        <f t="shared" si="55"/>
        <v>0</v>
      </c>
      <c r="O207" s="282">
        <f t="shared" si="56"/>
        <v>0</v>
      </c>
      <c r="P207" s="282">
        <f t="shared" si="57"/>
        <v>0</v>
      </c>
      <c r="Q207" s="284">
        <f t="shared" si="58"/>
        <v>16</v>
      </c>
      <c r="R207" s="290">
        <v>15</v>
      </c>
      <c r="S207" s="216"/>
      <c r="T207" s="315"/>
      <c r="U207" s="302"/>
      <c r="V207" s="315"/>
      <c r="W207" s="315"/>
      <c r="X207" s="315"/>
      <c r="Y207" s="315"/>
      <c r="Z207" s="315"/>
      <c r="AA207" s="315"/>
      <c r="AB207" s="315"/>
      <c r="AC207" s="315"/>
      <c r="AD207" s="315"/>
      <c r="AE207" s="315"/>
      <c r="AF207" s="315"/>
      <c r="AG207" s="315"/>
      <c r="AH207" s="315"/>
    </row>
    <row r="208" spans="1:34" ht="15.75" customHeight="1" x14ac:dyDescent="0.2">
      <c r="A208" s="186">
        <v>5</v>
      </c>
      <c r="B208" s="169" t="s">
        <v>16</v>
      </c>
      <c r="C208" s="281">
        <v>3</v>
      </c>
      <c r="D208" s="282">
        <v>0</v>
      </c>
      <c r="E208" s="282">
        <v>1</v>
      </c>
      <c r="F208" s="282">
        <v>0</v>
      </c>
      <c r="G208" s="284">
        <f t="shared" si="52"/>
        <v>4</v>
      </c>
      <c r="H208" s="281">
        <v>9</v>
      </c>
      <c r="I208" s="282">
        <v>0</v>
      </c>
      <c r="J208" s="282">
        <v>0</v>
      </c>
      <c r="K208" s="282">
        <v>0</v>
      </c>
      <c r="L208" s="284">
        <f t="shared" si="53"/>
        <v>9</v>
      </c>
      <c r="M208" s="281">
        <f t="shared" si="54"/>
        <v>12</v>
      </c>
      <c r="N208" s="282">
        <f t="shared" si="55"/>
        <v>0</v>
      </c>
      <c r="O208" s="282">
        <f t="shared" si="56"/>
        <v>1</v>
      </c>
      <c r="P208" s="282">
        <f t="shared" si="57"/>
        <v>0</v>
      </c>
      <c r="Q208" s="284">
        <f t="shared" si="58"/>
        <v>13</v>
      </c>
      <c r="R208" s="290">
        <v>1</v>
      </c>
      <c r="S208" s="216"/>
      <c r="T208" s="315"/>
      <c r="U208" s="302"/>
      <c r="V208" s="315"/>
      <c r="W208" s="315"/>
      <c r="X208" s="315"/>
      <c r="Y208" s="315"/>
      <c r="Z208" s="315"/>
      <c r="AA208" s="315"/>
      <c r="AB208" s="315"/>
      <c r="AC208" s="315"/>
      <c r="AD208" s="315"/>
      <c r="AE208" s="315"/>
      <c r="AF208" s="315"/>
      <c r="AG208" s="315"/>
      <c r="AH208" s="315"/>
    </row>
    <row r="209" spans="1:34" ht="15.75" customHeight="1" x14ac:dyDescent="0.2">
      <c r="A209" s="187">
        <v>6</v>
      </c>
      <c r="B209" s="171" t="s">
        <v>17</v>
      </c>
      <c r="C209" s="281">
        <v>8</v>
      </c>
      <c r="D209" s="282">
        <v>0</v>
      </c>
      <c r="E209" s="282">
        <v>0</v>
      </c>
      <c r="F209" s="282">
        <v>0</v>
      </c>
      <c r="G209" s="284">
        <f t="shared" si="52"/>
        <v>8</v>
      </c>
      <c r="H209" s="281">
        <v>2</v>
      </c>
      <c r="I209" s="282">
        <v>0</v>
      </c>
      <c r="J209" s="282">
        <v>0</v>
      </c>
      <c r="K209" s="282">
        <v>0</v>
      </c>
      <c r="L209" s="284">
        <f t="shared" si="53"/>
        <v>2</v>
      </c>
      <c r="M209" s="281">
        <f t="shared" si="54"/>
        <v>10</v>
      </c>
      <c r="N209" s="282">
        <f t="shared" si="55"/>
        <v>0</v>
      </c>
      <c r="O209" s="282">
        <f t="shared" si="56"/>
        <v>0</v>
      </c>
      <c r="P209" s="282">
        <f t="shared" si="57"/>
        <v>0</v>
      </c>
      <c r="Q209" s="284">
        <f t="shared" si="58"/>
        <v>10</v>
      </c>
      <c r="R209" s="290">
        <v>10</v>
      </c>
      <c r="S209" s="216"/>
      <c r="T209" s="315"/>
      <c r="U209" s="302"/>
      <c r="V209" s="315"/>
      <c r="W209" s="315"/>
      <c r="X209" s="315"/>
      <c r="Y209" s="315"/>
      <c r="Z209" s="315"/>
      <c r="AA209" s="315"/>
      <c r="AB209" s="315"/>
      <c r="AC209" s="315"/>
      <c r="AD209" s="315"/>
      <c r="AE209" s="315"/>
      <c r="AF209" s="315"/>
      <c r="AG209" s="315"/>
      <c r="AH209" s="315"/>
    </row>
    <row r="210" spans="1:34" ht="21.75" customHeight="1" x14ac:dyDescent="0.2">
      <c r="A210" s="187">
        <v>7</v>
      </c>
      <c r="B210" s="171" t="s">
        <v>18</v>
      </c>
      <c r="C210" s="281">
        <v>6</v>
      </c>
      <c r="D210" s="282">
        <v>0</v>
      </c>
      <c r="E210" s="282">
        <v>1</v>
      </c>
      <c r="F210" s="282">
        <v>0</v>
      </c>
      <c r="G210" s="284">
        <f t="shared" si="52"/>
        <v>7</v>
      </c>
      <c r="H210" s="281">
        <v>15</v>
      </c>
      <c r="I210" s="282">
        <v>0</v>
      </c>
      <c r="J210" s="282">
        <v>0</v>
      </c>
      <c r="K210" s="282">
        <v>0</v>
      </c>
      <c r="L210" s="284">
        <f t="shared" si="53"/>
        <v>15</v>
      </c>
      <c r="M210" s="281">
        <f t="shared" si="54"/>
        <v>21</v>
      </c>
      <c r="N210" s="282">
        <f t="shared" si="55"/>
        <v>0</v>
      </c>
      <c r="O210" s="282">
        <f t="shared" si="56"/>
        <v>1</v>
      </c>
      <c r="P210" s="282">
        <f t="shared" si="57"/>
        <v>0</v>
      </c>
      <c r="Q210" s="284">
        <f t="shared" si="58"/>
        <v>22</v>
      </c>
      <c r="R210" s="290">
        <v>14</v>
      </c>
      <c r="S210" s="216"/>
      <c r="T210" s="216"/>
      <c r="X210" s="160" t="s">
        <v>13</v>
      </c>
    </row>
    <row r="211" spans="1:34" ht="15.75" customHeight="1" x14ac:dyDescent="0.2">
      <c r="A211" s="186">
        <v>8</v>
      </c>
      <c r="B211" s="169" t="s">
        <v>19</v>
      </c>
      <c r="C211" s="281">
        <v>7</v>
      </c>
      <c r="D211" s="282">
        <v>0</v>
      </c>
      <c r="E211" s="282">
        <v>0</v>
      </c>
      <c r="F211" s="282">
        <v>0</v>
      </c>
      <c r="G211" s="284">
        <f t="shared" si="52"/>
        <v>7</v>
      </c>
      <c r="H211" s="281">
        <v>10</v>
      </c>
      <c r="I211" s="282">
        <v>0</v>
      </c>
      <c r="J211" s="282">
        <v>0</v>
      </c>
      <c r="K211" s="282">
        <v>0</v>
      </c>
      <c r="L211" s="284">
        <f t="shared" si="53"/>
        <v>10</v>
      </c>
      <c r="M211" s="281">
        <f t="shared" si="54"/>
        <v>17</v>
      </c>
      <c r="N211" s="282">
        <f t="shared" si="55"/>
        <v>0</v>
      </c>
      <c r="O211" s="282">
        <f t="shared" si="56"/>
        <v>0</v>
      </c>
      <c r="P211" s="282">
        <f t="shared" si="57"/>
        <v>0</v>
      </c>
      <c r="Q211" s="284">
        <f t="shared" si="58"/>
        <v>17</v>
      </c>
      <c r="R211" s="290">
        <v>12</v>
      </c>
      <c r="S211" s="216"/>
      <c r="T211" s="315"/>
      <c r="U211" s="302"/>
      <c r="V211" s="315"/>
      <c r="W211" s="315"/>
      <c r="X211" s="315"/>
      <c r="Y211" s="315"/>
      <c r="Z211" s="315"/>
      <c r="AA211" s="315"/>
      <c r="AB211" s="315"/>
      <c r="AC211" s="315"/>
      <c r="AD211" s="315"/>
      <c r="AE211" s="315"/>
      <c r="AF211" s="315"/>
      <c r="AG211" s="315"/>
      <c r="AH211" s="315"/>
    </row>
    <row r="212" spans="1:34" ht="15.75" customHeight="1" x14ac:dyDescent="0.2">
      <c r="A212" s="186">
        <v>9</v>
      </c>
      <c r="B212" s="169" t="s">
        <v>20</v>
      </c>
      <c r="C212" s="281">
        <v>6</v>
      </c>
      <c r="D212" s="282">
        <v>0</v>
      </c>
      <c r="E212" s="282">
        <v>0</v>
      </c>
      <c r="F212" s="282">
        <v>0</v>
      </c>
      <c r="G212" s="284">
        <f t="shared" si="52"/>
        <v>6</v>
      </c>
      <c r="H212" s="281">
        <v>8</v>
      </c>
      <c r="I212" s="282">
        <v>0</v>
      </c>
      <c r="J212" s="282">
        <v>0</v>
      </c>
      <c r="K212" s="282">
        <v>1</v>
      </c>
      <c r="L212" s="284">
        <f t="shared" si="53"/>
        <v>9</v>
      </c>
      <c r="M212" s="281">
        <f t="shared" si="54"/>
        <v>14</v>
      </c>
      <c r="N212" s="282">
        <f t="shared" si="55"/>
        <v>0</v>
      </c>
      <c r="O212" s="282">
        <f t="shared" si="56"/>
        <v>0</v>
      </c>
      <c r="P212" s="282">
        <f t="shared" si="57"/>
        <v>1</v>
      </c>
      <c r="Q212" s="284">
        <f t="shared" si="58"/>
        <v>15</v>
      </c>
      <c r="R212" s="290">
        <v>14</v>
      </c>
      <c r="S212" s="216"/>
      <c r="T212" s="301"/>
    </row>
    <row r="213" spans="1:34" ht="15.75" customHeight="1" x14ac:dyDescent="0.2">
      <c r="A213" s="186">
        <v>10</v>
      </c>
      <c r="B213" s="169" t="s">
        <v>21</v>
      </c>
      <c r="C213" s="281">
        <v>6</v>
      </c>
      <c r="D213" s="282">
        <v>3</v>
      </c>
      <c r="E213" s="282">
        <v>0</v>
      </c>
      <c r="F213" s="282">
        <v>0</v>
      </c>
      <c r="G213" s="284">
        <f t="shared" si="52"/>
        <v>9</v>
      </c>
      <c r="H213" s="281">
        <v>8</v>
      </c>
      <c r="I213" s="282">
        <v>1</v>
      </c>
      <c r="J213" s="282">
        <v>0</v>
      </c>
      <c r="K213" s="282">
        <v>0</v>
      </c>
      <c r="L213" s="284">
        <f t="shared" si="53"/>
        <v>9</v>
      </c>
      <c r="M213" s="281">
        <f t="shared" si="54"/>
        <v>14</v>
      </c>
      <c r="N213" s="282">
        <f t="shared" si="55"/>
        <v>4</v>
      </c>
      <c r="O213" s="282">
        <f t="shared" si="56"/>
        <v>0</v>
      </c>
      <c r="P213" s="282">
        <f t="shared" si="57"/>
        <v>0</v>
      </c>
      <c r="Q213" s="284">
        <f t="shared" si="58"/>
        <v>18</v>
      </c>
      <c r="R213" s="290">
        <v>14</v>
      </c>
      <c r="S213" s="216"/>
      <c r="T213" s="216"/>
    </row>
    <row r="214" spans="1:34" ht="15.75" customHeight="1" x14ac:dyDescent="0.2">
      <c r="A214" s="187">
        <v>11</v>
      </c>
      <c r="B214" s="171" t="s">
        <v>22</v>
      </c>
      <c r="C214" s="281">
        <v>0</v>
      </c>
      <c r="D214" s="282">
        <v>0</v>
      </c>
      <c r="E214" s="282">
        <v>0</v>
      </c>
      <c r="F214" s="282">
        <v>0</v>
      </c>
      <c r="G214" s="284">
        <f t="shared" si="52"/>
        <v>0</v>
      </c>
      <c r="H214" s="281">
        <v>0</v>
      </c>
      <c r="I214" s="282">
        <v>0</v>
      </c>
      <c r="J214" s="282">
        <v>0</v>
      </c>
      <c r="K214" s="282">
        <v>0</v>
      </c>
      <c r="L214" s="284">
        <f t="shared" si="53"/>
        <v>0</v>
      </c>
      <c r="M214" s="281">
        <f t="shared" si="54"/>
        <v>0</v>
      </c>
      <c r="N214" s="282">
        <f t="shared" si="55"/>
        <v>0</v>
      </c>
      <c r="O214" s="282">
        <f t="shared" si="56"/>
        <v>0</v>
      </c>
      <c r="P214" s="282">
        <f t="shared" si="57"/>
        <v>0</v>
      </c>
      <c r="Q214" s="284">
        <f t="shared" si="58"/>
        <v>0</v>
      </c>
      <c r="R214" s="290">
        <v>2</v>
      </c>
      <c r="S214" s="216"/>
      <c r="T214" s="216"/>
    </row>
    <row r="215" spans="1:34" ht="15.75" customHeight="1" x14ac:dyDescent="0.2">
      <c r="A215" s="186">
        <v>12</v>
      </c>
      <c r="B215" s="169" t="s">
        <v>23</v>
      </c>
      <c r="C215" s="281">
        <v>3</v>
      </c>
      <c r="D215" s="282">
        <v>0</v>
      </c>
      <c r="E215" s="282">
        <v>0</v>
      </c>
      <c r="F215" s="282">
        <v>0</v>
      </c>
      <c r="G215" s="284">
        <f t="shared" si="52"/>
        <v>3</v>
      </c>
      <c r="H215" s="281">
        <v>8</v>
      </c>
      <c r="I215" s="282">
        <v>0</v>
      </c>
      <c r="J215" s="282">
        <v>0</v>
      </c>
      <c r="K215" s="282">
        <v>0</v>
      </c>
      <c r="L215" s="284">
        <f t="shared" si="53"/>
        <v>8</v>
      </c>
      <c r="M215" s="281">
        <f t="shared" si="54"/>
        <v>11</v>
      </c>
      <c r="N215" s="282">
        <f t="shared" si="55"/>
        <v>0</v>
      </c>
      <c r="O215" s="282">
        <f t="shared" si="56"/>
        <v>0</v>
      </c>
      <c r="P215" s="282">
        <f t="shared" si="57"/>
        <v>0</v>
      </c>
      <c r="Q215" s="284">
        <f t="shared" si="58"/>
        <v>11</v>
      </c>
      <c r="R215" s="290">
        <v>10</v>
      </c>
      <c r="S215" s="216"/>
      <c r="T215" s="216"/>
    </row>
    <row r="216" spans="1:34" ht="15.75" customHeight="1" x14ac:dyDescent="0.2">
      <c r="A216" s="186">
        <v>13</v>
      </c>
      <c r="B216" s="169" t="s">
        <v>24</v>
      </c>
      <c r="C216" s="281">
        <v>6</v>
      </c>
      <c r="D216" s="282">
        <v>0</v>
      </c>
      <c r="E216" s="282">
        <v>0</v>
      </c>
      <c r="F216" s="282">
        <v>1</v>
      </c>
      <c r="G216" s="284">
        <f t="shared" si="52"/>
        <v>7</v>
      </c>
      <c r="H216" s="281">
        <v>13</v>
      </c>
      <c r="I216" s="282">
        <v>1</v>
      </c>
      <c r="J216" s="282">
        <v>0</v>
      </c>
      <c r="K216" s="282">
        <v>0</v>
      </c>
      <c r="L216" s="284">
        <f t="shared" si="53"/>
        <v>14</v>
      </c>
      <c r="M216" s="281">
        <f t="shared" si="54"/>
        <v>19</v>
      </c>
      <c r="N216" s="282">
        <f t="shared" si="55"/>
        <v>1</v>
      </c>
      <c r="O216" s="282">
        <f t="shared" si="56"/>
        <v>0</v>
      </c>
      <c r="P216" s="282">
        <f t="shared" si="57"/>
        <v>1</v>
      </c>
      <c r="Q216" s="284">
        <f t="shared" si="58"/>
        <v>21</v>
      </c>
      <c r="R216" s="290">
        <v>13</v>
      </c>
      <c r="S216" s="216"/>
      <c r="T216" s="216"/>
    </row>
    <row r="217" spans="1:34" ht="15.75" customHeight="1" x14ac:dyDescent="0.2">
      <c r="A217" s="186">
        <v>14</v>
      </c>
      <c r="B217" s="169" t="s">
        <v>25</v>
      </c>
      <c r="C217" s="281">
        <v>2</v>
      </c>
      <c r="D217" s="282">
        <v>0</v>
      </c>
      <c r="E217" s="282">
        <v>0</v>
      </c>
      <c r="F217" s="282">
        <v>0</v>
      </c>
      <c r="G217" s="284">
        <f t="shared" si="52"/>
        <v>2</v>
      </c>
      <c r="H217" s="281">
        <v>3</v>
      </c>
      <c r="I217" s="282">
        <v>0</v>
      </c>
      <c r="J217" s="282">
        <v>0</v>
      </c>
      <c r="K217" s="282">
        <v>0</v>
      </c>
      <c r="L217" s="284">
        <f t="shared" si="53"/>
        <v>3</v>
      </c>
      <c r="M217" s="281">
        <f t="shared" si="54"/>
        <v>5</v>
      </c>
      <c r="N217" s="282">
        <f t="shared" si="55"/>
        <v>0</v>
      </c>
      <c r="O217" s="282">
        <f t="shared" si="56"/>
        <v>0</v>
      </c>
      <c r="P217" s="282">
        <f t="shared" si="57"/>
        <v>0</v>
      </c>
      <c r="Q217" s="284">
        <f t="shared" si="58"/>
        <v>5</v>
      </c>
      <c r="R217" s="290">
        <v>1</v>
      </c>
      <c r="S217" s="216"/>
      <c r="T217" s="216"/>
    </row>
    <row r="218" spans="1:34" ht="30.75" customHeight="1" thickBot="1" x14ac:dyDescent="0.25">
      <c r="A218" s="188">
        <v>15</v>
      </c>
      <c r="B218" s="172" t="s">
        <v>26</v>
      </c>
      <c r="C218" s="258">
        <v>1</v>
      </c>
      <c r="D218" s="291">
        <v>0</v>
      </c>
      <c r="E218" s="291">
        <v>0</v>
      </c>
      <c r="F218" s="291">
        <v>0</v>
      </c>
      <c r="G218" s="292">
        <f t="shared" si="52"/>
        <v>1</v>
      </c>
      <c r="H218" s="258">
        <v>1</v>
      </c>
      <c r="I218" s="291">
        <v>0</v>
      </c>
      <c r="J218" s="291">
        <v>0</v>
      </c>
      <c r="K218" s="291">
        <v>0</v>
      </c>
      <c r="L218" s="292">
        <f t="shared" si="53"/>
        <v>1</v>
      </c>
      <c r="M218" s="258">
        <f t="shared" si="54"/>
        <v>2</v>
      </c>
      <c r="N218" s="291">
        <f t="shared" si="55"/>
        <v>0</v>
      </c>
      <c r="O218" s="291">
        <f t="shared" si="56"/>
        <v>0</v>
      </c>
      <c r="P218" s="291">
        <f t="shared" si="57"/>
        <v>0</v>
      </c>
      <c r="Q218" s="292">
        <f t="shared" si="58"/>
        <v>2</v>
      </c>
      <c r="R218" s="293">
        <v>0</v>
      </c>
      <c r="S218" s="216"/>
      <c r="T218" s="216"/>
    </row>
    <row r="219" spans="1:34" s="190" customFormat="1" ht="23.25" customHeight="1" x14ac:dyDescent="0.25">
      <c r="A219" s="241"/>
      <c r="B219" s="242" t="s">
        <v>60</v>
      </c>
      <c r="C219" s="243">
        <f t="shared" ref="C219:R219" si="59">SUM(C204:C218)</f>
        <v>85</v>
      </c>
      <c r="D219" s="244">
        <f t="shared" si="59"/>
        <v>4</v>
      </c>
      <c r="E219" s="244">
        <f t="shared" si="59"/>
        <v>2</v>
      </c>
      <c r="F219" s="244">
        <f t="shared" si="59"/>
        <v>4</v>
      </c>
      <c r="G219" s="245">
        <f t="shared" si="59"/>
        <v>95</v>
      </c>
      <c r="H219" s="243">
        <f t="shared" si="59"/>
        <v>150</v>
      </c>
      <c r="I219" s="244">
        <f t="shared" si="59"/>
        <v>2</v>
      </c>
      <c r="J219" s="244">
        <f t="shared" si="59"/>
        <v>0</v>
      </c>
      <c r="K219" s="244">
        <f t="shared" si="59"/>
        <v>1</v>
      </c>
      <c r="L219" s="245">
        <f t="shared" si="59"/>
        <v>153</v>
      </c>
      <c r="M219" s="243">
        <f t="shared" si="59"/>
        <v>235</v>
      </c>
      <c r="N219" s="244">
        <f t="shared" si="59"/>
        <v>6</v>
      </c>
      <c r="O219" s="244">
        <f t="shared" si="59"/>
        <v>2</v>
      </c>
      <c r="P219" s="244">
        <f t="shared" si="59"/>
        <v>5</v>
      </c>
      <c r="Q219" s="245">
        <f t="shared" si="59"/>
        <v>248</v>
      </c>
      <c r="R219" s="246">
        <f t="shared" si="59"/>
        <v>175</v>
      </c>
      <c r="S219" s="247"/>
      <c r="T219" s="247"/>
    </row>
    <row r="220" spans="1:34" ht="15.75" customHeight="1" x14ac:dyDescent="0.2">
      <c r="A220" s="168"/>
      <c r="B220" s="169" t="s">
        <v>61</v>
      </c>
      <c r="C220" s="281">
        <v>78</v>
      </c>
      <c r="D220" s="282">
        <v>3</v>
      </c>
      <c r="E220" s="282">
        <v>3</v>
      </c>
      <c r="F220" s="282">
        <v>5</v>
      </c>
      <c r="G220" s="284">
        <v>89</v>
      </c>
      <c r="H220" s="281">
        <v>173</v>
      </c>
      <c r="I220" s="282">
        <v>3</v>
      </c>
      <c r="J220" s="282">
        <v>1</v>
      </c>
      <c r="K220" s="282">
        <v>2</v>
      </c>
      <c r="L220" s="283">
        <v>179</v>
      </c>
      <c r="M220" s="281">
        <v>251</v>
      </c>
      <c r="N220" s="282">
        <v>6</v>
      </c>
      <c r="O220" s="282">
        <v>4</v>
      </c>
      <c r="P220" s="282">
        <v>7</v>
      </c>
      <c r="Q220" s="284">
        <v>268</v>
      </c>
      <c r="R220" s="384">
        <v>166</v>
      </c>
      <c r="S220" s="216"/>
      <c r="T220" s="216"/>
    </row>
    <row r="221" spans="1:34" ht="15.75" customHeight="1" x14ac:dyDescent="0.2">
      <c r="A221" s="168"/>
      <c r="B221" s="169" t="s">
        <v>62</v>
      </c>
      <c r="C221" s="281">
        <v>80</v>
      </c>
      <c r="D221" s="282">
        <v>3</v>
      </c>
      <c r="E221" s="282">
        <v>1</v>
      </c>
      <c r="F221" s="282">
        <v>4</v>
      </c>
      <c r="G221" s="284">
        <v>88</v>
      </c>
      <c r="H221" s="281">
        <v>174</v>
      </c>
      <c r="I221" s="282">
        <v>4</v>
      </c>
      <c r="J221" s="282">
        <v>1</v>
      </c>
      <c r="K221" s="282">
        <v>1</v>
      </c>
      <c r="L221" s="283">
        <v>180</v>
      </c>
      <c r="M221" s="281">
        <v>254</v>
      </c>
      <c r="N221" s="282">
        <v>7</v>
      </c>
      <c r="O221" s="282">
        <v>2</v>
      </c>
      <c r="P221" s="282">
        <v>5</v>
      </c>
      <c r="Q221" s="284">
        <v>268</v>
      </c>
      <c r="R221" s="384">
        <v>147</v>
      </c>
      <c r="S221" s="216"/>
      <c r="T221" s="216"/>
    </row>
    <row r="222" spans="1:34" ht="15.75" customHeight="1" x14ac:dyDescent="0.2">
      <c r="A222" s="168"/>
      <c r="B222" s="169" t="s">
        <v>63</v>
      </c>
      <c r="C222" s="281">
        <v>88</v>
      </c>
      <c r="D222" s="282">
        <v>5</v>
      </c>
      <c r="E222" s="282">
        <v>1</v>
      </c>
      <c r="F222" s="282">
        <v>6</v>
      </c>
      <c r="G222" s="284">
        <v>100</v>
      </c>
      <c r="H222" s="281">
        <v>154</v>
      </c>
      <c r="I222" s="282">
        <v>3</v>
      </c>
      <c r="J222" s="282">
        <v>1</v>
      </c>
      <c r="K222" s="282">
        <v>2</v>
      </c>
      <c r="L222" s="283">
        <v>160</v>
      </c>
      <c r="M222" s="281">
        <v>242</v>
      </c>
      <c r="N222" s="282">
        <v>8</v>
      </c>
      <c r="O222" s="282">
        <v>2</v>
      </c>
      <c r="P222" s="282">
        <v>8</v>
      </c>
      <c r="Q222" s="284">
        <v>260</v>
      </c>
      <c r="R222" s="384">
        <v>117</v>
      </c>
      <c r="S222" s="216"/>
      <c r="T222" s="216"/>
    </row>
    <row r="223" spans="1:34" ht="15.75" customHeight="1" x14ac:dyDescent="0.2">
      <c r="A223" s="168"/>
      <c r="B223" s="169" t="s">
        <v>64</v>
      </c>
      <c r="C223" s="281">
        <v>70</v>
      </c>
      <c r="D223" s="282">
        <v>2</v>
      </c>
      <c r="E223" s="282">
        <v>2</v>
      </c>
      <c r="F223" s="282">
        <v>7</v>
      </c>
      <c r="G223" s="284">
        <v>81</v>
      </c>
      <c r="H223" s="281">
        <v>110</v>
      </c>
      <c r="I223" s="282">
        <v>3</v>
      </c>
      <c r="J223" s="282">
        <v>0</v>
      </c>
      <c r="K223" s="282">
        <v>2</v>
      </c>
      <c r="L223" s="283">
        <v>115</v>
      </c>
      <c r="M223" s="281">
        <v>180</v>
      </c>
      <c r="N223" s="282">
        <v>5</v>
      </c>
      <c r="O223" s="282">
        <v>2</v>
      </c>
      <c r="P223" s="282">
        <v>9</v>
      </c>
      <c r="Q223" s="284">
        <v>196</v>
      </c>
      <c r="R223" s="384">
        <v>114</v>
      </c>
      <c r="S223" s="216"/>
      <c r="T223" s="216"/>
    </row>
    <row r="224" spans="1:34" ht="15.75" customHeight="1" x14ac:dyDescent="0.2">
      <c r="A224" s="168"/>
      <c r="B224" s="169" t="s">
        <v>65</v>
      </c>
      <c r="C224" s="281">
        <v>74</v>
      </c>
      <c r="D224" s="282">
        <v>4</v>
      </c>
      <c r="E224" s="282">
        <v>2</v>
      </c>
      <c r="F224" s="282">
        <v>3</v>
      </c>
      <c r="G224" s="284">
        <v>83</v>
      </c>
      <c r="H224" s="281">
        <v>125</v>
      </c>
      <c r="I224" s="282">
        <v>2</v>
      </c>
      <c r="J224" s="282">
        <v>1</v>
      </c>
      <c r="K224" s="282">
        <v>3</v>
      </c>
      <c r="L224" s="283">
        <v>131</v>
      </c>
      <c r="M224" s="281">
        <v>199</v>
      </c>
      <c r="N224" s="282">
        <v>6</v>
      </c>
      <c r="O224" s="282">
        <v>3</v>
      </c>
      <c r="P224" s="282">
        <v>6</v>
      </c>
      <c r="Q224" s="284">
        <v>214</v>
      </c>
      <c r="R224" s="384">
        <v>105</v>
      </c>
      <c r="S224" s="216"/>
      <c r="T224" s="216"/>
    </row>
    <row r="225" spans="1:34" ht="15.75" customHeight="1" x14ac:dyDescent="0.2">
      <c r="A225" s="168"/>
      <c r="B225" s="169" t="s">
        <v>66</v>
      </c>
      <c r="C225" s="281">
        <v>74</v>
      </c>
      <c r="D225" s="282">
        <v>1</v>
      </c>
      <c r="E225" s="282">
        <v>2</v>
      </c>
      <c r="F225" s="282">
        <v>1</v>
      </c>
      <c r="G225" s="284">
        <v>78</v>
      </c>
      <c r="H225" s="281">
        <v>120</v>
      </c>
      <c r="I225" s="282">
        <v>1</v>
      </c>
      <c r="J225" s="282">
        <v>2</v>
      </c>
      <c r="K225" s="282">
        <v>1</v>
      </c>
      <c r="L225" s="283">
        <v>124</v>
      </c>
      <c r="M225" s="281">
        <v>194</v>
      </c>
      <c r="N225" s="282">
        <v>2</v>
      </c>
      <c r="O225" s="282">
        <v>4</v>
      </c>
      <c r="P225" s="282">
        <v>2</v>
      </c>
      <c r="Q225" s="284">
        <v>202</v>
      </c>
      <c r="R225" s="384">
        <v>99</v>
      </c>
      <c r="S225" s="216"/>
      <c r="T225" s="216"/>
    </row>
    <row r="226" spans="1:34" ht="15.75" customHeight="1" x14ac:dyDescent="0.2">
      <c r="A226" s="168"/>
      <c r="B226" s="169" t="s">
        <v>67</v>
      </c>
      <c r="C226" s="281">
        <v>76</v>
      </c>
      <c r="D226" s="282">
        <v>0</v>
      </c>
      <c r="E226" s="282">
        <v>4</v>
      </c>
      <c r="F226" s="282">
        <v>1</v>
      </c>
      <c r="G226" s="284">
        <v>81</v>
      </c>
      <c r="H226" s="281">
        <v>128</v>
      </c>
      <c r="I226" s="282">
        <v>2</v>
      </c>
      <c r="J226" s="282">
        <v>1</v>
      </c>
      <c r="K226" s="282">
        <v>2</v>
      </c>
      <c r="L226" s="283">
        <v>133</v>
      </c>
      <c r="M226" s="281">
        <v>204</v>
      </c>
      <c r="N226" s="282">
        <v>2</v>
      </c>
      <c r="O226" s="282">
        <v>5</v>
      </c>
      <c r="P226" s="282">
        <v>3</v>
      </c>
      <c r="Q226" s="284">
        <v>214</v>
      </c>
      <c r="R226" s="384">
        <v>94</v>
      </c>
      <c r="S226" s="216"/>
      <c r="T226" s="216"/>
    </row>
    <row r="227" spans="1:34" ht="15.75" customHeight="1" x14ac:dyDescent="0.2">
      <c r="A227" s="168"/>
      <c r="B227" s="169" t="s">
        <v>309</v>
      </c>
      <c r="C227" s="281">
        <v>82</v>
      </c>
      <c r="D227" s="282">
        <v>0</v>
      </c>
      <c r="E227" s="282">
        <v>1</v>
      </c>
      <c r="F227" s="282">
        <v>1</v>
      </c>
      <c r="G227" s="284">
        <v>84</v>
      </c>
      <c r="H227" s="281">
        <v>125</v>
      </c>
      <c r="I227" s="282">
        <v>4</v>
      </c>
      <c r="J227" s="282">
        <v>1</v>
      </c>
      <c r="K227" s="282">
        <v>1</v>
      </c>
      <c r="L227" s="283">
        <v>131</v>
      </c>
      <c r="M227" s="281">
        <v>207</v>
      </c>
      <c r="N227" s="282">
        <v>4</v>
      </c>
      <c r="O227" s="282">
        <v>2</v>
      </c>
      <c r="P227" s="282">
        <v>2</v>
      </c>
      <c r="Q227" s="284">
        <v>215</v>
      </c>
      <c r="R227" s="384">
        <v>94</v>
      </c>
      <c r="S227" s="216"/>
      <c r="T227" s="216"/>
    </row>
    <row r="228" spans="1:34" ht="15.75" customHeight="1" thickBot="1" x14ac:dyDescent="0.25">
      <c r="A228" s="256"/>
      <c r="B228" s="257" t="s">
        <v>310</v>
      </c>
      <c r="C228" s="258">
        <v>91</v>
      </c>
      <c r="D228" s="291">
        <v>0</v>
      </c>
      <c r="E228" s="291">
        <v>1</v>
      </c>
      <c r="F228" s="291">
        <v>1</v>
      </c>
      <c r="G228" s="292">
        <v>93</v>
      </c>
      <c r="H228" s="258">
        <v>155</v>
      </c>
      <c r="I228" s="291">
        <v>4</v>
      </c>
      <c r="J228" s="291">
        <v>2</v>
      </c>
      <c r="K228" s="291">
        <v>2</v>
      </c>
      <c r="L228" s="566">
        <v>163</v>
      </c>
      <c r="M228" s="258">
        <v>246</v>
      </c>
      <c r="N228" s="291">
        <v>4</v>
      </c>
      <c r="O228" s="291">
        <v>3</v>
      </c>
      <c r="P228" s="291">
        <v>3</v>
      </c>
      <c r="Q228" s="292">
        <v>256</v>
      </c>
      <c r="R228" s="385">
        <v>93</v>
      </c>
      <c r="S228" s="216"/>
      <c r="T228" s="216"/>
    </row>
    <row r="229" spans="1:34" ht="15.75" customHeight="1" x14ac:dyDescent="0.2">
      <c r="A229" s="161" t="s">
        <v>393</v>
      </c>
    </row>
    <row r="230" spans="1:34" ht="15.75" customHeight="1" x14ac:dyDescent="0.2">
      <c r="P230" s="160" t="s">
        <v>13</v>
      </c>
    </row>
    <row r="232" spans="1:34" s="162" customFormat="1" ht="30" customHeight="1" thickBot="1" x14ac:dyDescent="0.25">
      <c r="A232" s="133" t="s">
        <v>400</v>
      </c>
    </row>
    <row r="233" spans="1:34" s="164" customFormat="1" ht="33" customHeight="1" thickBot="1" x14ac:dyDescent="0.3">
      <c r="A233" s="181"/>
      <c r="B233" s="182"/>
      <c r="C233" s="1615" t="s">
        <v>378</v>
      </c>
      <c r="D233" s="1616"/>
      <c r="E233" s="1616"/>
      <c r="F233" s="1616"/>
      <c r="G233" s="1617"/>
      <c r="H233" s="1615" t="s">
        <v>379</v>
      </c>
      <c r="I233" s="1616"/>
      <c r="J233" s="1616"/>
      <c r="K233" s="1616"/>
      <c r="L233" s="1617"/>
      <c r="M233" s="1615" t="s">
        <v>380</v>
      </c>
      <c r="N233" s="1616"/>
      <c r="O233" s="1616"/>
      <c r="P233" s="1616"/>
      <c r="Q233" s="1616"/>
      <c r="R233" s="1617"/>
    </row>
    <row r="234" spans="1:34" s="164" customFormat="1" ht="89.25" customHeight="1" thickBot="1" x14ac:dyDescent="0.3">
      <c r="A234" s="183" t="s">
        <v>51</v>
      </c>
      <c r="B234" s="165" t="s">
        <v>5</v>
      </c>
      <c r="C234" s="197" t="s">
        <v>381</v>
      </c>
      <c r="D234" s="194" t="s">
        <v>382</v>
      </c>
      <c r="E234" s="194" t="s">
        <v>383</v>
      </c>
      <c r="F234" s="194" t="s">
        <v>384</v>
      </c>
      <c r="G234" s="222" t="s">
        <v>385</v>
      </c>
      <c r="H234" s="214" t="s">
        <v>381</v>
      </c>
      <c r="I234" s="194" t="s">
        <v>382</v>
      </c>
      <c r="J234" s="194" t="s">
        <v>383</v>
      </c>
      <c r="K234" s="194" t="s">
        <v>384</v>
      </c>
      <c r="L234" s="222" t="s">
        <v>238</v>
      </c>
      <c r="M234" s="214" t="s">
        <v>381</v>
      </c>
      <c r="N234" s="194" t="s">
        <v>382</v>
      </c>
      <c r="O234" s="194" t="s">
        <v>383</v>
      </c>
      <c r="P234" s="194" t="s">
        <v>384</v>
      </c>
      <c r="Q234" s="222" t="s">
        <v>238</v>
      </c>
      <c r="R234" s="300" t="s">
        <v>386</v>
      </c>
    </row>
    <row r="235" spans="1:34" ht="15.75" customHeight="1" x14ac:dyDescent="0.2">
      <c r="A235" s="185">
        <v>1</v>
      </c>
      <c r="B235" s="167" t="s">
        <v>11</v>
      </c>
      <c r="C235" s="278">
        <v>6</v>
      </c>
      <c r="D235" s="279">
        <v>0</v>
      </c>
      <c r="E235" s="279">
        <v>0</v>
      </c>
      <c r="F235" s="279">
        <v>0</v>
      </c>
      <c r="G235" s="280">
        <f t="shared" ref="G235:G249" si="60">SUM(C235:F235)</f>
        <v>6</v>
      </c>
      <c r="H235" s="278">
        <v>20</v>
      </c>
      <c r="I235" s="279">
        <v>0</v>
      </c>
      <c r="J235" s="279">
        <v>0</v>
      </c>
      <c r="K235" s="279">
        <v>0</v>
      </c>
      <c r="L235" s="280">
        <f t="shared" ref="L235:L249" si="61">SUM(H235:K235)</f>
        <v>20</v>
      </c>
      <c r="M235" s="278">
        <f t="shared" ref="M235:M249" si="62">C235+H235</f>
        <v>26</v>
      </c>
      <c r="N235" s="279">
        <f t="shared" ref="N235:N249" si="63">D235+I235</f>
        <v>0</v>
      </c>
      <c r="O235" s="279">
        <f t="shared" ref="O235:O249" si="64">E235+J235</f>
        <v>0</v>
      </c>
      <c r="P235" s="279">
        <f t="shared" ref="P235:P249" si="65">F235+K235</f>
        <v>0</v>
      </c>
      <c r="Q235" s="280">
        <f t="shared" ref="Q235:Q249" si="66">SUM(M235:P235)</f>
        <v>26</v>
      </c>
      <c r="R235" s="289">
        <v>26</v>
      </c>
      <c r="S235" s="216"/>
      <c r="T235" s="216"/>
    </row>
    <row r="236" spans="1:34" ht="15.75" customHeight="1" x14ac:dyDescent="0.2">
      <c r="A236" s="186">
        <v>2</v>
      </c>
      <c r="B236" s="169" t="s">
        <v>12</v>
      </c>
      <c r="C236" s="281">
        <v>4</v>
      </c>
      <c r="D236" s="282">
        <v>0</v>
      </c>
      <c r="E236" s="282">
        <v>0</v>
      </c>
      <c r="F236" s="282">
        <v>0</v>
      </c>
      <c r="G236" s="284">
        <f t="shared" si="60"/>
        <v>4</v>
      </c>
      <c r="H236" s="281">
        <v>14</v>
      </c>
      <c r="I236" s="282">
        <v>0</v>
      </c>
      <c r="J236" s="282">
        <v>0</v>
      </c>
      <c r="K236" s="282">
        <v>0</v>
      </c>
      <c r="L236" s="284">
        <f t="shared" si="61"/>
        <v>14</v>
      </c>
      <c r="M236" s="281">
        <f t="shared" si="62"/>
        <v>18</v>
      </c>
      <c r="N236" s="282">
        <f t="shared" si="63"/>
        <v>0</v>
      </c>
      <c r="O236" s="282">
        <f t="shared" si="64"/>
        <v>0</v>
      </c>
      <c r="P236" s="282">
        <f t="shared" si="65"/>
        <v>0</v>
      </c>
      <c r="Q236" s="284">
        <f t="shared" si="66"/>
        <v>18</v>
      </c>
      <c r="R236" s="290">
        <v>12</v>
      </c>
      <c r="S236" s="216"/>
      <c r="T236" s="216"/>
    </row>
    <row r="237" spans="1:34" ht="15.75" customHeight="1" x14ac:dyDescent="0.2">
      <c r="A237" s="186">
        <v>3</v>
      </c>
      <c r="B237" s="169" t="s">
        <v>14</v>
      </c>
      <c r="C237" s="281">
        <v>10</v>
      </c>
      <c r="D237" s="282">
        <v>0</v>
      </c>
      <c r="E237" s="282">
        <v>0</v>
      </c>
      <c r="F237" s="282">
        <v>0</v>
      </c>
      <c r="G237" s="284">
        <f t="shared" si="60"/>
        <v>10</v>
      </c>
      <c r="H237" s="281">
        <v>14</v>
      </c>
      <c r="I237" s="282">
        <v>0</v>
      </c>
      <c r="J237" s="282">
        <v>0</v>
      </c>
      <c r="K237" s="282">
        <v>1</v>
      </c>
      <c r="L237" s="284">
        <f t="shared" si="61"/>
        <v>15</v>
      </c>
      <c r="M237" s="281">
        <f t="shared" si="62"/>
        <v>24</v>
      </c>
      <c r="N237" s="282">
        <f t="shared" si="63"/>
        <v>0</v>
      </c>
      <c r="O237" s="282">
        <f t="shared" si="64"/>
        <v>0</v>
      </c>
      <c r="P237" s="282">
        <f t="shared" si="65"/>
        <v>1</v>
      </c>
      <c r="Q237" s="284">
        <f t="shared" si="66"/>
        <v>25</v>
      </c>
      <c r="R237" s="290">
        <v>9</v>
      </c>
      <c r="S237" s="216"/>
      <c r="T237" s="315"/>
      <c r="U237" s="302"/>
      <c r="V237" s="315"/>
      <c r="W237" s="315"/>
      <c r="X237" s="315"/>
      <c r="Y237" s="315"/>
      <c r="Z237" s="315"/>
      <c r="AA237" s="315"/>
      <c r="AB237" s="315"/>
      <c r="AC237" s="315"/>
      <c r="AD237" s="315"/>
      <c r="AE237" s="315"/>
      <c r="AF237" s="315"/>
      <c r="AG237" s="315"/>
      <c r="AH237" s="315"/>
    </row>
    <row r="238" spans="1:34" ht="15.75" customHeight="1" x14ac:dyDescent="0.2">
      <c r="A238" s="186">
        <v>4</v>
      </c>
      <c r="B238" s="169" t="s">
        <v>15</v>
      </c>
      <c r="C238" s="281">
        <v>2</v>
      </c>
      <c r="D238" s="282">
        <v>0</v>
      </c>
      <c r="E238" s="282">
        <v>0</v>
      </c>
      <c r="F238" s="282">
        <v>0</v>
      </c>
      <c r="G238" s="284">
        <f t="shared" si="60"/>
        <v>2</v>
      </c>
      <c r="H238" s="281">
        <v>15</v>
      </c>
      <c r="I238" s="282">
        <v>0</v>
      </c>
      <c r="J238" s="282">
        <v>0</v>
      </c>
      <c r="K238" s="282">
        <v>0</v>
      </c>
      <c r="L238" s="284">
        <f t="shared" si="61"/>
        <v>15</v>
      </c>
      <c r="M238" s="281">
        <f t="shared" si="62"/>
        <v>17</v>
      </c>
      <c r="N238" s="282">
        <f t="shared" si="63"/>
        <v>0</v>
      </c>
      <c r="O238" s="282">
        <f t="shared" si="64"/>
        <v>0</v>
      </c>
      <c r="P238" s="282">
        <f t="shared" si="65"/>
        <v>0</v>
      </c>
      <c r="Q238" s="284">
        <f t="shared" si="66"/>
        <v>17</v>
      </c>
      <c r="R238" s="290">
        <v>15</v>
      </c>
      <c r="S238" s="216"/>
      <c r="T238" s="315"/>
      <c r="U238" s="302"/>
      <c r="V238" s="315"/>
      <c r="W238" s="315"/>
      <c r="X238" s="315"/>
      <c r="Y238" s="315"/>
      <c r="Z238" s="315"/>
      <c r="AA238" s="315"/>
      <c r="AB238" s="315"/>
      <c r="AC238" s="315"/>
      <c r="AD238" s="315"/>
      <c r="AE238" s="315"/>
      <c r="AF238" s="315"/>
      <c r="AG238" s="315"/>
      <c r="AH238" s="315"/>
    </row>
    <row r="239" spans="1:34" ht="15.75" customHeight="1" x14ac:dyDescent="0.2">
      <c r="A239" s="186">
        <v>5</v>
      </c>
      <c r="B239" s="169" t="s">
        <v>16</v>
      </c>
      <c r="C239" s="281">
        <v>4</v>
      </c>
      <c r="D239" s="282">
        <v>0</v>
      </c>
      <c r="E239" s="282">
        <v>0</v>
      </c>
      <c r="F239" s="282">
        <v>0</v>
      </c>
      <c r="G239" s="284">
        <f t="shared" si="60"/>
        <v>4</v>
      </c>
      <c r="H239" s="281">
        <v>3</v>
      </c>
      <c r="I239" s="282">
        <v>0</v>
      </c>
      <c r="J239" s="282">
        <v>0</v>
      </c>
      <c r="K239" s="282">
        <v>0</v>
      </c>
      <c r="L239" s="284">
        <f t="shared" si="61"/>
        <v>3</v>
      </c>
      <c r="M239" s="281">
        <f t="shared" si="62"/>
        <v>7</v>
      </c>
      <c r="N239" s="282">
        <f t="shared" si="63"/>
        <v>0</v>
      </c>
      <c r="O239" s="282">
        <f t="shared" si="64"/>
        <v>0</v>
      </c>
      <c r="P239" s="282">
        <f t="shared" si="65"/>
        <v>0</v>
      </c>
      <c r="Q239" s="284">
        <f t="shared" si="66"/>
        <v>7</v>
      </c>
      <c r="R239" s="290">
        <v>0</v>
      </c>
      <c r="S239" s="216"/>
      <c r="T239" s="315"/>
      <c r="U239" s="302"/>
      <c r="V239" s="315"/>
      <c r="W239" s="315"/>
      <c r="X239" s="315" t="s">
        <v>13</v>
      </c>
      <c r="Y239" s="315"/>
      <c r="Z239" s="315"/>
      <c r="AA239" s="315"/>
      <c r="AB239" s="315"/>
      <c r="AC239" s="315"/>
      <c r="AD239" s="315"/>
      <c r="AE239" s="315"/>
      <c r="AF239" s="315"/>
      <c r="AG239" s="315"/>
      <c r="AH239" s="315"/>
    </row>
    <row r="240" spans="1:34" ht="15.75" customHeight="1" x14ac:dyDescent="0.2">
      <c r="A240" s="187">
        <v>6</v>
      </c>
      <c r="B240" s="171" t="s">
        <v>17</v>
      </c>
      <c r="C240" s="281">
        <v>6</v>
      </c>
      <c r="D240" s="282">
        <v>0</v>
      </c>
      <c r="E240" s="282">
        <v>0</v>
      </c>
      <c r="F240" s="282">
        <v>0</v>
      </c>
      <c r="G240" s="284">
        <f t="shared" si="60"/>
        <v>6</v>
      </c>
      <c r="H240" s="281">
        <v>3</v>
      </c>
      <c r="I240" s="282">
        <v>0</v>
      </c>
      <c r="J240" s="282">
        <v>0</v>
      </c>
      <c r="K240" s="282">
        <v>0</v>
      </c>
      <c r="L240" s="284">
        <f t="shared" si="61"/>
        <v>3</v>
      </c>
      <c r="M240" s="281">
        <f t="shared" si="62"/>
        <v>9</v>
      </c>
      <c r="N240" s="282">
        <f t="shared" si="63"/>
        <v>0</v>
      </c>
      <c r="O240" s="282">
        <f t="shared" si="64"/>
        <v>0</v>
      </c>
      <c r="P240" s="282">
        <f t="shared" si="65"/>
        <v>0</v>
      </c>
      <c r="Q240" s="284">
        <f t="shared" si="66"/>
        <v>9</v>
      </c>
      <c r="R240" s="290">
        <v>10</v>
      </c>
      <c r="S240" s="216"/>
      <c r="T240" s="315"/>
      <c r="U240" s="302"/>
      <c r="V240" s="315"/>
      <c r="W240" s="315" t="s">
        <v>13</v>
      </c>
      <c r="X240" s="315"/>
      <c r="Y240" s="315"/>
      <c r="Z240" s="315"/>
      <c r="AA240" s="315"/>
      <c r="AB240" s="315"/>
      <c r="AC240" s="315"/>
      <c r="AD240" s="315"/>
      <c r="AE240" s="315"/>
      <c r="AF240" s="315"/>
      <c r="AG240" s="315"/>
      <c r="AH240" s="315"/>
    </row>
    <row r="241" spans="1:34" ht="15.75" customHeight="1" x14ac:dyDescent="0.2">
      <c r="A241" s="187">
        <v>7</v>
      </c>
      <c r="B241" s="171" t="s">
        <v>18</v>
      </c>
      <c r="C241" s="281">
        <v>10</v>
      </c>
      <c r="D241" s="282">
        <v>0</v>
      </c>
      <c r="E241" s="282">
        <v>0</v>
      </c>
      <c r="F241" s="282">
        <v>0</v>
      </c>
      <c r="G241" s="284">
        <f t="shared" si="60"/>
        <v>10</v>
      </c>
      <c r="H241" s="281">
        <v>20</v>
      </c>
      <c r="I241" s="282">
        <v>0</v>
      </c>
      <c r="J241" s="282">
        <v>1</v>
      </c>
      <c r="K241" s="282">
        <v>1</v>
      </c>
      <c r="L241" s="284">
        <f t="shared" si="61"/>
        <v>22</v>
      </c>
      <c r="M241" s="281">
        <f t="shared" si="62"/>
        <v>30</v>
      </c>
      <c r="N241" s="282">
        <f t="shared" si="63"/>
        <v>0</v>
      </c>
      <c r="O241" s="282">
        <f t="shared" si="64"/>
        <v>1</v>
      </c>
      <c r="P241" s="282">
        <f t="shared" si="65"/>
        <v>1</v>
      </c>
      <c r="Q241" s="284">
        <f t="shared" si="66"/>
        <v>32</v>
      </c>
      <c r="R241" s="290">
        <v>24</v>
      </c>
      <c r="S241" s="216"/>
      <c r="T241" s="216"/>
    </row>
    <row r="242" spans="1:34" ht="19.5" customHeight="1" x14ac:dyDescent="0.2">
      <c r="A242" s="186">
        <v>8</v>
      </c>
      <c r="B242" s="169" t="s">
        <v>19</v>
      </c>
      <c r="C242" s="281">
        <v>6</v>
      </c>
      <c r="D242" s="282">
        <v>0</v>
      </c>
      <c r="E242" s="282">
        <v>0</v>
      </c>
      <c r="F242" s="282">
        <v>0</v>
      </c>
      <c r="G242" s="284">
        <f t="shared" si="60"/>
        <v>6</v>
      </c>
      <c r="H242" s="281">
        <v>13</v>
      </c>
      <c r="I242" s="282">
        <v>0</v>
      </c>
      <c r="J242" s="282">
        <v>0</v>
      </c>
      <c r="K242" s="282">
        <v>0</v>
      </c>
      <c r="L242" s="284">
        <f t="shared" si="61"/>
        <v>13</v>
      </c>
      <c r="M242" s="281">
        <f t="shared" si="62"/>
        <v>19</v>
      </c>
      <c r="N242" s="282">
        <f t="shared" si="63"/>
        <v>0</v>
      </c>
      <c r="O242" s="282">
        <f t="shared" si="64"/>
        <v>0</v>
      </c>
      <c r="P242" s="282">
        <f t="shared" si="65"/>
        <v>0</v>
      </c>
      <c r="Q242" s="284">
        <f t="shared" si="66"/>
        <v>19</v>
      </c>
      <c r="R242" s="290">
        <v>14</v>
      </c>
      <c r="S242" s="216"/>
      <c r="T242" s="315"/>
      <c r="U242" s="302"/>
      <c r="V242" s="315"/>
      <c r="W242" s="315"/>
      <c r="X242" s="315"/>
      <c r="Y242" s="315"/>
      <c r="Z242" s="315"/>
      <c r="AA242" s="315"/>
      <c r="AB242" s="315"/>
      <c r="AC242" s="315"/>
      <c r="AD242" s="315"/>
      <c r="AE242" s="315"/>
      <c r="AF242" s="315"/>
      <c r="AG242" s="315"/>
      <c r="AH242" s="315"/>
    </row>
    <row r="243" spans="1:34" ht="15.75" customHeight="1" x14ac:dyDescent="0.2">
      <c r="A243" s="186">
        <v>9</v>
      </c>
      <c r="B243" s="169" t="s">
        <v>20</v>
      </c>
      <c r="C243" s="281">
        <v>5</v>
      </c>
      <c r="D243" s="282">
        <v>0</v>
      </c>
      <c r="E243" s="282">
        <v>0</v>
      </c>
      <c r="F243" s="282">
        <v>0</v>
      </c>
      <c r="G243" s="284">
        <f t="shared" si="60"/>
        <v>5</v>
      </c>
      <c r="H243" s="281">
        <v>10</v>
      </c>
      <c r="I243" s="282">
        <v>0</v>
      </c>
      <c r="J243" s="282">
        <v>0</v>
      </c>
      <c r="K243" s="282">
        <v>0</v>
      </c>
      <c r="L243" s="284">
        <f t="shared" si="61"/>
        <v>10</v>
      </c>
      <c r="M243" s="281">
        <f t="shared" si="62"/>
        <v>15</v>
      </c>
      <c r="N243" s="282">
        <f t="shared" si="63"/>
        <v>0</v>
      </c>
      <c r="O243" s="282">
        <f t="shared" si="64"/>
        <v>0</v>
      </c>
      <c r="P243" s="282">
        <f t="shared" si="65"/>
        <v>0</v>
      </c>
      <c r="Q243" s="284">
        <f t="shared" si="66"/>
        <v>15</v>
      </c>
      <c r="R243" s="290">
        <v>15</v>
      </c>
      <c r="S243" s="216"/>
      <c r="T243" s="216"/>
    </row>
    <row r="244" spans="1:34" ht="15.75" customHeight="1" x14ac:dyDescent="0.2">
      <c r="A244" s="186">
        <v>10</v>
      </c>
      <c r="B244" s="169" t="s">
        <v>21</v>
      </c>
      <c r="C244" s="281">
        <v>8</v>
      </c>
      <c r="D244" s="282">
        <v>0</v>
      </c>
      <c r="E244" s="282">
        <v>0</v>
      </c>
      <c r="F244" s="282">
        <v>0</v>
      </c>
      <c r="G244" s="284">
        <f t="shared" si="60"/>
        <v>8</v>
      </c>
      <c r="H244" s="281">
        <v>10</v>
      </c>
      <c r="I244" s="282">
        <v>2</v>
      </c>
      <c r="J244" s="282">
        <v>0</v>
      </c>
      <c r="K244" s="282">
        <v>0</v>
      </c>
      <c r="L244" s="284">
        <f t="shared" si="61"/>
        <v>12</v>
      </c>
      <c r="M244" s="281">
        <f t="shared" si="62"/>
        <v>18</v>
      </c>
      <c r="N244" s="282">
        <f t="shared" si="63"/>
        <v>2</v>
      </c>
      <c r="O244" s="282">
        <f t="shared" si="64"/>
        <v>0</v>
      </c>
      <c r="P244" s="282">
        <f t="shared" si="65"/>
        <v>0</v>
      </c>
      <c r="Q244" s="284">
        <f t="shared" si="66"/>
        <v>20</v>
      </c>
      <c r="R244" s="290">
        <v>18</v>
      </c>
      <c r="S244" s="216"/>
      <c r="T244" s="216"/>
    </row>
    <row r="245" spans="1:34" ht="15.75" customHeight="1" x14ac:dyDescent="0.2">
      <c r="A245" s="187">
        <v>11</v>
      </c>
      <c r="B245" s="171" t="s">
        <v>22</v>
      </c>
      <c r="C245" s="281">
        <v>0</v>
      </c>
      <c r="D245" s="282">
        <v>0</v>
      </c>
      <c r="E245" s="282">
        <v>0</v>
      </c>
      <c r="F245" s="282">
        <v>0</v>
      </c>
      <c r="G245" s="284">
        <f t="shared" si="60"/>
        <v>0</v>
      </c>
      <c r="H245" s="281">
        <v>0</v>
      </c>
      <c r="I245" s="282">
        <v>0</v>
      </c>
      <c r="J245" s="282">
        <v>0</v>
      </c>
      <c r="K245" s="282">
        <v>0</v>
      </c>
      <c r="L245" s="284">
        <f t="shared" si="61"/>
        <v>0</v>
      </c>
      <c r="M245" s="281">
        <f t="shared" si="62"/>
        <v>0</v>
      </c>
      <c r="N245" s="282">
        <f t="shared" si="63"/>
        <v>0</v>
      </c>
      <c r="O245" s="282">
        <f t="shared" si="64"/>
        <v>0</v>
      </c>
      <c r="P245" s="282">
        <f t="shared" si="65"/>
        <v>0</v>
      </c>
      <c r="Q245" s="284">
        <f t="shared" si="66"/>
        <v>0</v>
      </c>
      <c r="R245" s="290">
        <v>3</v>
      </c>
      <c r="S245" s="216"/>
      <c r="T245" s="216"/>
    </row>
    <row r="246" spans="1:34" ht="15.75" customHeight="1" x14ac:dyDescent="0.2">
      <c r="A246" s="186">
        <v>12</v>
      </c>
      <c r="B246" s="169" t="s">
        <v>23</v>
      </c>
      <c r="C246" s="281">
        <v>3</v>
      </c>
      <c r="D246" s="282">
        <v>0</v>
      </c>
      <c r="E246" s="282">
        <v>0</v>
      </c>
      <c r="F246" s="282">
        <v>0</v>
      </c>
      <c r="G246" s="284">
        <f t="shared" si="60"/>
        <v>3</v>
      </c>
      <c r="H246" s="281">
        <v>12</v>
      </c>
      <c r="I246" s="282">
        <v>0</v>
      </c>
      <c r="J246" s="282">
        <v>0</v>
      </c>
      <c r="K246" s="282">
        <v>0</v>
      </c>
      <c r="L246" s="284">
        <f t="shared" si="61"/>
        <v>12</v>
      </c>
      <c r="M246" s="281">
        <f t="shared" si="62"/>
        <v>15</v>
      </c>
      <c r="N246" s="282">
        <f t="shared" si="63"/>
        <v>0</v>
      </c>
      <c r="O246" s="282">
        <f t="shared" si="64"/>
        <v>0</v>
      </c>
      <c r="P246" s="282">
        <f t="shared" si="65"/>
        <v>0</v>
      </c>
      <c r="Q246" s="284">
        <f t="shared" si="66"/>
        <v>15</v>
      </c>
      <c r="R246" s="290">
        <v>17</v>
      </c>
      <c r="S246" s="216"/>
      <c r="T246" s="216"/>
    </row>
    <row r="247" spans="1:34" ht="15.75" customHeight="1" x14ac:dyDescent="0.2">
      <c r="A247" s="186">
        <v>13</v>
      </c>
      <c r="B247" s="169" t="s">
        <v>24</v>
      </c>
      <c r="C247" s="281">
        <v>12</v>
      </c>
      <c r="D247" s="282">
        <v>0</v>
      </c>
      <c r="E247" s="282">
        <v>1</v>
      </c>
      <c r="F247" s="282">
        <v>0</v>
      </c>
      <c r="G247" s="284">
        <f t="shared" si="60"/>
        <v>13</v>
      </c>
      <c r="H247" s="281">
        <v>29</v>
      </c>
      <c r="I247" s="282">
        <v>0</v>
      </c>
      <c r="J247" s="282">
        <v>0</v>
      </c>
      <c r="K247" s="282">
        <v>0</v>
      </c>
      <c r="L247" s="284">
        <f t="shared" si="61"/>
        <v>29</v>
      </c>
      <c r="M247" s="281">
        <f t="shared" si="62"/>
        <v>41</v>
      </c>
      <c r="N247" s="282">
        <f t="shared" si="63"/>
        <v>0</v>
      </c>
      <c r="O247" s="282">
        <f t="shared" si="64"/>
        <v>1</v>
      </c>
      <c r="P247" s="282">
        <f t="shared" si="65"/>
        <v>0</v>
      </c>
      <c r="Q247" s="284">
        <f t="shared" si="66"/>
        <v>42</v>
      </c>
      <c r="R247" s="290">
        <v>35</v>
      </c>
      <c r="S247" s="216"/>
      <c r="T247" s="216"/>
    </row>
    <row r="248" spans="1:34" ht="15.75" customHeight="1" x14ac:dyDescent="0.2">
      <c r="A248" s="186">
        <v>14</v>
      </c>
      <c r="B248" s="169" t="s">
        <v>25</v>
      </c>
      <c r="C248" s="281">
        <v>2</v>
      </c>
      <c r="D248" s="282">
        <v>1</v>
      </c>
      <c r="E248" s="282">
        <v>0</v>
      </c>
      <c r="F248" s="282">
        <v>0</v>
      </c>
      <c r="G248" s="284">
        <f t="shared" si="60"/>
        <v>3</v>
      </c>
      <c r="H248" s="281">
        <v>10</v>
      </c>
      <c r="I248" s="282">
        <v>0</v>
      </c>
      <c r="J248" s="282">
        <v>0</v>
      </c>
      <c r="K248" s="282">
        <v>0</v>
      </c>
      <c r="L248" s="284">
        <f t="shared" si="61"/>
        <v>10</v>
      </c>
      <c r="M248" s="281">
        <f t="shared" si="62"/>
        <v>12</v>
      </c>
      <c r="N248" s="282">
        <f t="shared" si="63"/>
        <v>1</v>
      </c>
      <c r="O248" s="282">
        <f t="shared" si="64"/>
        <v>0</v>
      </c>
      <c r="P248" s="282">
        <f t="shared" si="65"/>
        <v>0</v>
      </c>
      <c r="Q248" s="284">
        <f t="shared" si="66"/>
        <v>13</v>
      </c>
      <c r="R248" s="290">
        <v>13</v>
      </c>
      <c r="S248" s="216"/>
      <c r="T248" s="216"/>
    </row>
    <row r="249" spans="1:34" ht="36" customHeight="1" thickBot="1" x14ac:dyDescent="0.25">
      <c r="A249" s="188">
        <v>15</v>
      </c>
      <c r="B249" s="172" t="s">
        <v>26</v>
      </c>
      <c r="C249" s="258">
        <v>2</v>
      </c>
      <c r="D249" s="291">
        <v>0</v>
      </c>
      <c r="E249" s="291">
        <v>0</v>
      </c>
      <c r="F249" s="291">
        <v>0</v>
      </c>
      <c r="G249" s="292">
        <f t="shared" si="60"/>
        <v>2</v>
      </c>
      <c r="H249" s="258">
        <v>0</v>
      </c>
      <c r="I249" s="291">
        <v>0</v>
      </c>
      <c r="J249" s="291">
        <v>0</v>
      </c>
      <c r="K249" s="291">
        <v>0</v>
      </c>
      <c r="L249" s="292">
        <f t="shared" si="61"/>
        <v>0</v>
      </c>
      <c r="M249" s="258">
        <f t="shared" si="62"/>
        <v>2</v>
      </c>
      <c r="N249" s="291">
        <f t="shared" si="63"/>
        <v>0</v>
      </c>
      <c r="O249" s="291">
        <f t="shared" si="64"/>
        <v>0</v>
      </c>
      <c r="P249" s="291">
        <f t="shared" si="65"/>
        <v>0</v>
      </c>
      <c r="Q249" s="292">
        <f t="shared" si="66"/>
        <v>2</v>
      </c>
      <c r="R249" s="293">
        <v>0</v>
      </c>
      <c r="S249" s="216"/>
      <c r="T249" s="216"/>
    </row>
    <row r="250" spans="1:34" s="190" customFormat="1" ht="21" customHeight="1" x14ac:dyDescent="0.25">
      <c r="A250" s="241"/>
      <c r="B250" s="242" t="s">
        <v>60</v>
      </c>
      <c r="C250" s="243">
        <f t="shared" ref="C250:R250" si="67">SUM(C235:C249)</f>
        <v>80</v>
      </c>
      <c r="D250" s="244">
        <f t="shared" si="67"/>
        <v>1</v>
      </c>
      <c r="E250" s="244">
        <f t="shared" si="67"/>
        <v>1</v>
      </c>
      <c r="F250" s="244">
        <f t="shared" si="67"/>
        <v>0</v>
      </c>
      <c r="G250" s="245">
        <f t="shared" si="67"/>
        <v>82</v>
      </c>
      <c r="H250" s="243">
        <f t="shared" si="67"/>
        <v>173</v>
      </c>
      <c r="I250" s="244">
        <f t="shared" si="67"/>
        <v>2</v>
      </c>
      <c r="J250" s="244">
        <f t="shared" si="67"/>
        <v>1</v>
      </c>
      <c r="K250" s="244">
        <f t="shared" si="67"/>
        <v>2</v>
      </c>
      <c r="L250" s="245">
        <f t="shared" si="67"/>
        <v>178</v>
      </c>
      <c r="M250" s="243">
        <f t="shared" si="67"/>
        <v>253</v>
      </c>
      <c r="N250" s="244">
        <f t="shared" si="67"/>
        <v>3</v>
      </c>
      <c r="O250" s="244">
        <f t="shared" si="67"/>
        <v>2</v>
      </c>
      <c r="P250" s="244">
        <f t="shared" si="67"/>
        <v>2</v>
      </c>
      <c r="Q250" s="245">
        <f t="shared" si="67"/>
        <v>260</v>
      </c>
      <c r="R250" s="246">
        <f t="shared" si="67"/>
        <v>211</v>
      </c>
      <c r="S250" s="247"/>
      <c r="T250" s="247"/>
    </row>
    <row r="251" spans="1:34" ht="15.75" customHeight="1" x14ac:dyDescent="0.2">
      <c r="A251" s="168"/>
      <c r="B251" s="169" t="s">
        <v>61</v>
      </c>
      <c r="C251" s="281">
        <v>71</v>
      </c>
      <c r="D251" s="282">
        <v>0</v>
      </c>
      <c r="E251" s="282">
        <v>1</v>
      </c>
      <c r="F251" s="282">
        <v>0</v>
      </c>
      <c r="G251" s="284">
        <v>72</v>
      </c>
      <c r="H251" s="281">
        <v>165</v>
      </c>
      <c r="I251" s="282">
        <v>1</v>
      </c>
      <c r="J251" s="282">
        <v>2</v>
      </c>
      <c r="K251" s="282">
        <v>0</v>
      </c>
      <c r="L251" s="283">
        <v>168</v>
      </c>
      <c r="M251" s="281">
        <v>236</v>
      </c>
      <c r="N251" s="282">
        <v>1</v>
      </c>
      <c r="O251" s="282">
        <v>3</v>
      </c>
      <c r="P251" s="282">
        <v>0</v>
      </c>
      <c r="Q251" s="284">
        <v>240</v>
      </c>
      <c r="R251" s="384">
        <v>183</v>
      </c>
      <c r="S251" s="216"/>
      <c r="T251" s="216"/>
    </row>
    <row r="252" spans="1:34" ht="15.75" customHeight="1" x14ac:dyDescent="0.2">
      <c r="A252" s="168"/>
      <c r="B252" s="169" t="s">
        <v>62</v>
      </c>
      <c r="C252" s="281">
        <v>70</v>
      </c>
      <c r="D252" s="282">
        <v>0</v>
      </c>
      <c r="E252" s="282">
        <v>1</v>
      </c>
      <c r="F252" s="282">
        <v>0</v>
      </c>
      <c r="G252" s="284">
        <v>71</v>
      </c>
      <c r="H252" s="281">
        <v>180</v>
      </c>
      <c r="I252" s="282">
        <v>1</v>
      </c>
      <c r="J252" s="282">
        <v>0</v>
      </c>
      <c r="K252" s="282">
        <v>0</v>
      </c>
      <c r="L252" s="283">
        <v>181</v>
      </c>
      <c r="M252" s="281">
        <v>250</v>
      </c>
      <c r="N252" s="282">
        <v>1</v>
      </c>
      <c r="O252" s="282">
        <v>1</v>
      </c>
      <c r="P252" s="282">
        <v>0</v>
      </c>
      <c r="Q252" s="284">
        <v>252</v>
      </c>
      <c r="R252" s="384">
        <v>172</v>
      </c>
      <c r="S252" s="216"/>
      <c r="T252" s="216"/>
    </row>
    <row r="253" spans="1:34" ht="15.75" customHeight="1" x14ac:dyDescent="0.2">
      <c r="A253" s="168"/>
      <c r="B253" s="169" t="s">
        <v>63</v>
      </c>
      <c r="C253" s="281">
        <v>71</v>
      </c>
      <c r="D253" s="282">
        <v>0</v>
      </c>
      <c r="E253" s="282">
        <v>0</v>
      </c>
      <c r="F253" s="282">
        <v>0</v>
      </c>
      <c r="G253" s="284">
        <v>71</v>
      </c>
      <c r="H253" s="281">
        <v>168</v>
      </c>
      <c r="I253" s="282">
        <v>1</v>
      </c>
      <c r="J253" s="282">
        <v>1</v>
      </c>
      <c r="K253" s="282">
        <v>0</v>
      </c>
      <c r="L253" s="283">
        <v>170</v>
      </c>
      <c r="M253" s="281">
        <v>239</v>
      </c>
      <c r="N253" s="282">
        <v>1</v>
      </c>
      <c r="O253" s="282">
        <v>1</v>
      </c>
      <c r="P253" s="282">
        <v>0</v>
      </c>
      <c r="Q253" s="284">
        <v>241</v>
      </c>
      <c r="R253" s="384">
        <v>148</v>
      </c>
      <c r="S253" s="216"/>
      <c r="T253" s="216"/>
    </row>
    <row r="254" spans="1:34" s="190" customFormat="1" ht="20.25" customHeight="1" x14ac:dyDescent="0.25">
      <c r="A254" s="170"/>
      <c r="B254" s="171" t="s">
        <v>64</v>
      </c>
      <c r="C254" s="883">
        <v>59</v>
      </c>
      <c r="D254" s="884">
        <v>0</v>
      </c>
      <c r="E254" s="884">
        <v>1</v>
      </c>
      <c r="F254" s="884">
        <v>1</v>
      </c>
      <c r="G254" s="885">
        <v>61</v>
      </c>
      <c r="H254" s="883">
        <v>132</v>
      </c>
      <c r="I254" s="884">
        <v>1</v>
      </c>
      <c r="J254" s="884">
        <v>2</v>
      </c>
      <c r="K254" s="884">
        <v>0</v>
      </c>
      <c r="L254" s="886">
        <v>135</v>
      </c>
      <c r="M254" s="883">
        <v>191</v>
      </c>
      <c r="N254" s="884">
        <v>1</v>
      </c>
      <c r="O254" s="884">
        <v>3</v>
      </c>
      <c r="P254" s="884">
        <v>1</v>
      </c>
      <c r="Q254" s="284">
        <v>196</v>
      </c>
      <c r="R254" s="384">
        <v>131</v>
      </c>
      <c r="S254" s="247"/>
      <c r="T254" s="247"/>
    </row>
    <row r="255" spans="1:34" ht="15.75" customHeight="1" x14ac:dyDescent="0.2">
      <c r="A255" s="168"/>
      <c r="B255" s="169" t="s">
        <v>65</v>
      </c>
      <c r="C255" s="281">
        <v>71</v>
      </c>
      <c r="D255" s="282">
        <v>4</v>
      </c>
      <c r="E255" s="282">
        <v>0</v>
      </c>
      <c r="F255" s="282">
        <v>1</v>
      </c>
      <c r="G255" s="284">
        <v>76</v>
      </c>
      <c r="H255" s="281">
        <v>163</v>
      </c>
      <c r="I255" s="282">
        <v>0</v>
      </c>
      <c r="J255" s="282">
        <v>0</v>
      </c>
      <c r="K255" s="282">
        <v>0</v>
      </c>
      <c r="L255" s="283">
        <v>163</v>
      </c>
      <c r="M255" s="281">
        <v>234</v>
      </c>
      <c r="N255" s="282">
        <v>4</v>
      </c>
      <c r="O255" s="282">
        <v>0</v>
      </c>
      <c r="P255" s="282">
        <v>1</v>
      </c>
      <c r="Q255" s="284">
        <v>239</v>
      </c>
      <c r="R255" s="384">
        <v>128</v>
      </c>
      <c r="S255" s="216"/>
      <c r="T255" s="216"/>
    </row>
    <row r="256" spans="1:34" ht="15.75" customHeight="1" x14ac:dyDescent="0.2">
      <c r="A256" s="168"/>
      <c r="B256" s="169" t="s">
        <v>66</v>
      </c>
      <c r="C256" s="281">
        <v>78</v>
      </c>
      <c r="D256" s="282">
        <v>0</v>
      </c>
      <c r="E256" s="282">
        <v>0</v>
      </c>
      <c r="F256" s="282">
        <v>1</v>
      </c>
      <c r="G256" s="284">
        <v>79</v>
      </c>
      <c r="H256" s="281">
        <v>143</v>
      </c>
      <c r="I256" s="282">
        <v>0</v>
      </c>
      <c r="J256" s="282">
        <v>0</v>
      </c>
      <c r="K256" s="282">
        <v>1</v>
      </c>
      <c r="L256" s="283">
        <v>144</v>
      </c>
      <c r="M256" s="281">
        <v>221</v>
      </c>
      <c r="N256" s="282">
        <v>0</v>
      </c>
      <c r="O256" s="282">
        <v>0</v>
      </c>
      <c r="P256" s="282">
        <v>2</v>
      </c>
      <c r="Q256" s="284">
        <v>223</v>
      </c>
      <c r="R256" s="384">
        <v>124</v>
      </c>
      <c r="S256" s="216"/>
      <c r="T256" s="216"/>
    </row>
    <row r="257" spans="1:34" ht="15.75" customHeight="1" x14ac:dyDescent="0.2">
      <c r="A257" s="168"/>
      <c r="B257" s="169" t="s">
        <v>67</v>
      </c>
      <c r="C257" s="281">
        <v>65</v>
      </c>
      <c r="D257" s="282">
        <v>0</v>
      </c>
      <c r="E257" s="282">
        <v>0</v>
      </c>
      <c r="F257" s="282">
        <v>1</v>
      </c>
      <c r="G257" s="284">
        <v>66</v>
      </c>
      <c r="H257" s="281">
        <v>166</v>
      </c>
      <c r="I257" s="282">
        <v>2</v>
      </c>
      <c r="J257" s="282">
        <v>0</v>
      </c>
      <c r="K257" s="282">
        <v>0</v>
      </c>
      <c r="L257" s="283">
        <v>168</v>
      </c>
      <c r="M257" s="281">
        <v>231</v>
      </c>
      <c r="N257" s="282">
        <v>2</v>
      </c>
      <c r="O257" s="282">
        <v>0</v>
      </c>
      <c r="P257" s="282">
        <v>1</v>
      </c>
      <c r="Q257" s="284">
        <v>234</v>
      </c>
      <c r="R257" s="384">
        <v>117</v>
      </c>
      <c r="S257" s="216"/>
      <c r="T257" s="216"/>
    </row>
    <row r="258" spans="1:34" ht="15.75" customHeight="1" x14ac:dyDescent="0.2">
      <c r="A258" s="168"/>
      <c r="B258" s="169" t="s">
        <v>309</v>
      </c>
      <c r="C258" s="281">
        <v>55</v>
      </c>
      <c r="D258" s="282">
        <v>0</v>
      </c>
      <c r="E258" s="282">
        <v>0</v>
      </c>
      <c r="F258" s="282">
        <v>1</v>
      </c>
      <c r="G258" s="284">
        <v>56</v>
      </c>
      <c r="H258" s="281">
        <v>170</v>
      </c>
      <c r="I258" s="282">
        <v>2</v>
      </c>
      <c r="J258" s="282">
        <v>0</v>
      </c>
      <c r="K258" s="282">
        <v>1</v>
      </c>
      <c r="L258" s="283">
        <v>173</v>
      </c>
      <c r="M258" s="281">
        <v>225</v>
      </c>
      <c r="N258" s="282">
        <v>2</v>
      </c>
      <c r="O258" s="282">
        <v>0</v>
      </c>
      <c r="P258" s="282">
        <v>2</v>
      </c>
      <c r="Q258" s="284">
        <v>229</v>
      </c>
      <c r="R258" s="384">
        <v>109</v>
      </c>
      <c r="S258" s="216"/>
      <c r="T258" s="216"/>
    </row>
    <row r="259" spans="1:34" ht="15.75" customHeight="1" thickBot="1" x14ac:dyDescent="0.25">
      <c r="A259" s="256"/>
      <c r="B259" s="257" t="s">
        <v>310</v>
      </c>
      <c r="C259" s="258">
        <v>57</v>
      </c>
      <c r="D259" s="291">
        <v>2</v>
      </c>
      <c r="E259" s="291">
        <v>0</v>
      </c>
      <c r="F259" s="291">
        <v>1</v>
      </c>
      <c r="G259" s="292">
        <v>60</v>
      </c>
      <c r="H259" s="258">
        <v>192</v>
      </c>
      <c r="I259" s="291">
        <v>4</v>
      </c>
      <c r="J259" s="291">
        <v>1</v>
      </c>
      <c r="K259" s="291">
        <v>2</v>
      </c>
      <c r="L259" s="566">
        <v>199</v>
      </c>
      <c r="M259" s="258">
        <v>249</v>
      </c>
      <c r="N259" s="291">
        <v>6</v>
      </c>
      <c r="O259" s="291">
        <v>1</v>
      </c>
      <c r="P259" s="291">
        <v>3</v>
      </c>
      <c r="Q259" s="292">
        <v>259</v>
      </c>
      <c r="R259" s="385">
        <v>98</v>
      </c>
      <c r="S259" s="216"/>
      <c r="T259" s="216"/>
    </row>
    <row r="260" spans="1:34" ht="15.75" customHeight="1" x14ac:dyDescent="0.2">
      <c r="A260" s="161" t="s">
        <v>393</v>
      </c>
    </row>
    <row r="263" spans="1:34" s="162" customFormat="1" ht="30" customHeight="1" thickBot="1" x14ac:dyDescent="0.25">
      <c r="A263" s="133" t="s">
        <v>401</v>
      </c>
    </row>
    <row r="264" spans="1:34" s="164" customFormat="1" ht="24" customHeight="1" thickBot="1" x14ac:dyDescent="0.3">
      <c r="A264" s="181"/>
      <c r="B264" s="182"/>
      <c r="C264" s="1615" t="s">
        <v>378</v>
      </c>
      <c r="D264" s="1616"/>
      <c r="E264" s="1616"/>
      <c r="F264" s="1616"/>
      <c r="G264" s="1617"/>
      <c r="H264" s="1615" t="s">
        <v>379</v>
      </c>
      <c r="I264" s="1616"/>
      <c r="J264" s="1616"/>
      <c r="K264" s="1616"/>
      <c r="L264" s="1617"/>
      <c r="M264" s="1615" t="s">
        <v>380</v>
      </c>
      <c r="N264" s="1616"/>
      <c r="O264" s="1616"/>
      <c r="P264" s="1616"/>
      <c r="Q264" s="1616"/>
      <c r="R264" s="1617"/>
    </row>
    <row r="265" spans="1:34" s="164" customFormat="1" ht="85.5" customHeight="1" thickBot="1" x14ac:dyDescent="0.3">
      <c r="A265" s="183" t="s">
        <v>51</v>
      </c>
      <c r="B265" s="165" t="s">
        <v>5</v>
      </c>
      <c r="C265" s="197" t="s">
        <v>381</v>
      </c>
      <c r="D265" s="194" t="s">
        <v>382</v>
      </c>
      <c r="E265" s="194" t="s">
        <v>383</v>
      </c>
      <c r="F265" s="194" t="s">
        <v>384</v>
      </c>
      <c r="G265" s="222" t="s">
        <v>385</v>
      </c>
      <c r="H265" s="214" t="s">
        <v>381</v>
      </c>
      <c r="I265" s="194" t="s">
        <v>382</v>
      </c>
      <c r="J265" s="194" t="s">
        <v>383</v>
      </c>
      <c r="K265" s="194" t="s">
        <v>384</v>
      </c>
      <c r="L265" s="222" t="s">
        <v>238</v>
      </c>
      <c r="M265" s="214" t="s">
        <v>381</v>
      </c>
      <c r="N265" s="194" t="s">
        <v>382</v>
      </c>
      <c r="O265" s="194" t="s">
        <v>383</v>
      </c>
      <c r="P265" s="194" t="s">
        <v>384</v>
      </c>
      <c r="Q265" s="222" t="s">
        <v>238</v>
      </c>
      <c r="R265" s="300" t="s">
        <v>386</v>
      </c>
    </row>
    <row r="266" spans="1:34" ht="20.25" customHeight="1" x14ac:dyDescent="0.2">
      <c r="A266" s="185">
        <v>1</v>
      </c>
      <c r="B266" s="167" t="s">
        <v>11</v>
      </c>
      <c r="C266" s="278">
        <v>8</v>
      </c>
      <c r="D266" s="279">
        <v>0</v>
      </c>
      <c r="E266" s="279">
        <v>0</v>
      </c>
      <c r="F266" s="279">
        <v>0</v>
      </c>
      <c r="G266" s="280">
        <f t="shared" ref="G266:G280" si="68">SUM(C266:F266)</f>
        <v>8</v>
      </c>
      <c r="H266" s="278">
        <v>8</v>
      </c>
      <c r="I266" s="279">
        <v>0</v>
      </c>
      <c r="J266" s="279">
        <v>0</v>
      </c>
      <c r="K266" s="279">
        <v>0</v>
      </c>
      <c r="L266" s="280">
        <f t="shared" ref="L266:L280" si="69">SUM(H266:K266)</f>
        <v>8</v>
      </c>
      <c r="M266" s="278">
        <f t="shared" ref="M266:M280" si="70">C266+H266</f>
        <v>16</v>
      </c>
      <c r="N266" s="279">
        <f t="shared" ref="N266:N280" si="71">D266+I266</f>
        <v>0</v>
      </c>
      <c r="O266" s="279">
        <f t="shared" ref="O266:O280" si="72">E266+J266</f>
        <v>0</v>
      </c>
      <c r="P266" s="279">
        <f t="shared" ref="P266:P280" si="73">F266+K266</f>
        <v>0</v>
      </c>
      <c r="Q266" s="280">
        <f t="shared" ref="Q266:Q280" si="74">SUM(M266:P266)</f>
        <v>16</v>
      </c>
      <c r="R266" s="289">
        <v>16</v>
      </c>
      <c r="S266" s="216"/>
      <c r="T266" s="216"/>
    </row>
    <row r="267" spans="1:34" ht="15.75" customHeight="1" x14ac:dyDescent="0.2">
      <c r="A267" s="186">
        <v>2</v>
      </c>
      <c r="B267" s="169" t="s">
        <v>12</v>
      </c>
      <c r="C267" s="281">
        <v>3</v>
      </c>
      <c r="D267" s="282">
        <v>0</v>
      </c>
      <c r="E267" s="282">
        <v>0</v>
      </c>
      <c r="F267" s="282">
        <v>0</v>
      </c>
      <c r="G267" s="284">
        <f t="shared" si="68"/>
        <v>3</v>
      </c>
      <c r="H267" s="281">
        <v>9</v>
      </c>
      <c r="I267" s="282">
        <v>0</v>
      </c>
      <c r="J267" s="282">
        <v>0</v>
      </c>
      <c r="K267" s="282">
        <v>0</v>
      </c>
      <c r="L267" s="284">
        <f t="shared" si="69"/>
        <v>9</v>
      </c>
      <c r="M267" s="281">
        <f t="shared" si="70"/>
        <v>12</v>
      </c>
      <c r="N267" s="282">
        <f t="shared" si="71"/>
        <v>0</v>
      </c>
      <c r="O267" s="282">
        <f t="shared" si="72"/>
        <v>0</v>
      </c>
      <c r="P267" s="282">
        <f t="shared" si="73"/>
        <v>0</v>
      </c>
      <c r="Q267" s="284">
        <f t="shared" si="74"/>
        <v>12</v>
      </c>
      <c r="R267" s="290">
        <v>9</v>
      </c>
      <c r="S267" s="216"/>
      <c r="T267" s="216"/>
    </row>
    <row r="268" spans="1:34" ht="15.75" customHeight="1" x14ac:dyDescent="0.2">
      <c r="A268" s="186">
        <v>3</v>
      </c>
      <c r="B268" s="169" t="s">
        <v>14</v>
      </c>
      <c r="C268" s="281">
        <v>4</v>
      </c>
      <c r="D268" s="282">
        <v>0</v>
      </c>
      <c r="E268" s="282">
        <v>0</v>
      </c>
      <c r="F268" s="282">
        <v>0</v>
      </c>
      <c r="G268" s="284">
        <f t="shared" si="68"/>
        <v>4</v>
      </c>
      <c r="H268" s="281">
        <v>11</v>
      </c>
      <c r="I268" s="282">
        <v>0</v>
      </c>
      <c r="J268" s="282">
        <v>0</v>
      </c>
      <c r="K268" s="282">
        <v>0</v>
      </c>
      <c r="L268" s="284">
        <f t="shared" si="69"/>
        <v>11</v>
      </c>
      <c r="M268" s="281">
        <f t="shared" si="70"/>
        <v>15</v>
      </c>
      <c r="N268" s="282">
        <f t="shared" si="71"/>
        <v>0</v>
      </c>
      <c r="O268" s="282">
        <f t="shared" si="72"/>
        <v>0</v>
      </c>
      <c r="P268" s="282">
        <f t="shared" si="73"/>
        <v>0</v>
      </c>
      <c r="Q268" s="284">
        <f t="shared" si="74"/>
        <v>15</v>
      </c>
      <c r="R268" s="290">
        <v>7</v>
      </c>
      <c r="S268" s="216"/>
      <c r="T268" s="315"/>
      <c r="U268" s="302"/>
      <c r="V268" s="315"/>
      <c r="W268" s="315"/>
      <c r="X268" s="315"/>
      <c r="Y268" s="315"/>
      <c r="Z268" s="315"/>
      <c r="AA268" s="315"/>
      <c r="AB268" s="315"/>
      <c r="AC268" s="315"/>
      <c r="AD268" s="315"/>
      <c r="AE268" s="315"/>
      <c r="AF268" s="315"/>
      <c r="AG268" s="315"/>
      <c r="AH268" s="315"/>
    </row>
    <row r="269" spans="1:34" ht="15.75" customHeight="1" x14ac:dyDescent="0.2">
      <c r="A269" s="186">
        <v>4</v>
      </c>
      <c r="B269" s="169" t="s">
        <v>15</v>
      </c>
      <c r="C269" s="281">
        <v>4</v>
      </c>
      <c r="D269" s="282">
        <v>0</v>
      </c>
      <c r="E269" s="282">
        <v>0</v>
      </c>
      <c r="F269" s="282">
        <v>0</v>
      </c>
      <c r="G269" s="284">
        <f t="shared" si="68"/>
        <v>4</v>
      </c>
      <c r="H269" s="281">
        <v>8</v>
      </c>
      <c r="I269" s="282">
        <v>0</v>
      </c>
      <c r="J269" s="282">
        <v>0</v>
      </c>
      <c r="K269" s="282">
        <v>0</v>
      </c>
      <c r="L269" s="284">
        <f t="shared" si="69"/>
        <v>8</v>
      </c>
      <c r="M269" s="281">
        <f t="shared" si="70"/>
        <v>12</v>
      </c>
      <c r="N269" s="282">
        <f t="shared" si="71"/>
        <v>0</v>
      </c>
      <c r="O269" s="282">
        <f t="shared" si="72"/>
        <v>0</v>
      </c>
      <c r="P269" s="282">
        <f t="shared" si="73"/>
        <v>0</v>
      </c>
      <c r="Q269" s="284">
        <f t="shared" si="74"/>
        <v>12</v>
      </c>
      <c r="R269" s="290">
        <v>13</v>
      </c>
      <c r="S269" s="216"/>
      <c r="T269" s="315"/>
      <c r="U269" s="302"/>
      <c r="V269" s="315"/>
      <c r="W269" s="315"/>
      <c r="X269" s="315"/>
      <c r="Y269" s="315"/>
      <c r="Z269" s="315"/>
      <c r="AA269" s="315"/>
      <c r="AB269" s="315"/>
      <c r="AC269" s="315"/>
      <c r="AD269" s="315"/>
      <c r="AE269" s="315"/>
      <c r="AF269" s="315"/>
      <c r="AG269" s="315"/>
      <c r="AH269" s="315"/>
    </row>
    <row r="270" spans="1:34" ht="15.75" customHeight="1" x14ac:dyDescent="0.2">
      <c r="A270" s="186">
        <v>5</v>
      </c>
      <c r="B270" s="169" t="s">
        <v>16</v>
      </c>
      <c r="C270" s="281">
        <v>1</v>
      </c>
      <c r="D270" s="282">
        <v>0</v>
      </c>
      <c r="E270" s="282">
        <v>0</v>
      </c>
      <c r="F270" s="282">
        <v>0</v>
      </c>
      <c r="G270" s="284">
        <f t="shared" si="68"/>
        <v>1</v>
      </c>
      <c r="H270" s="281">
        <v>11</v>
      </c>
      <c r="I270" s="282">
        <v>0</v>
      </c>
      <c r="J270" s="282">
        <v>0</v>
      </c>
      <c r="K270" s="282">
        <v>0</v>
      </c>
      <c r="L270" s="284">
        <f t="shared" si="69"/>
        <v>11</v>
      </c>
      <c r="M270" s="281">
        <f t="shared" si="70"/>
        <v>12</v>
      </c>
      <c r="N270" s="282">
        <f t="shared" si="71"/>
        <v>0</v>
      </c>
      <c r="O270" s="282">
        <f t="shared" si="72"/>
        <v>0</v>
      </c>
      <c r="P270" s="282">
        <f t="shared" si="73"/>
        <v>0</v>
      </c>
      <c r="Q270" s="284">
        <f t="shared" si="74"/>
        <v>12</v>
      </c>
      <c r="R270" s="290">
        <v>5</v>
      </c>
      <c r="S270" s="216"/>
      <c r="T270" s="315"/>
      <c r="U270" s="302"/>
      <c r="V270" s="315"/>
      <c r="W270" s="315"/>
      <c r="X270" s="315"/>
      <c r="Y270" s="315"/>
      <c r="Z270" s="315"/>
      <c r="AA270" s="315"/>
      <c r="AB270" s="315"/>
      <c r="AC270" s="315"/>
      <c r="AD270" s="315"/>
      <c r="AE270" s="315"/>
      <c r="AF270" s="315"/>
      <c r="AG270" s="315"/>
      <c r="AH270" s="315"/>
    </row>
    <row r="271" spans="1:34" ht="15.75" customHeight="1" x14ac:dyDescent="0.2">
      <c r="A271" s="187">
        <v>6</v>
      </c>
      <c r="B271" s="171" t="s">
        <v>17</v>
      </c>
      <c r="C271" s="281">
        <v>14</v>
      </c>
      <c r="D271" s="282">
        <v>0</v>
      </c>
      <c r="E271" s="282">
        <v>0</v>
      </c>
      <c r="F271" s="282">
        <v>0</v>
      </c>
      <c r="G271" s="284">
        <f t="shared" si="68"/>
        <v>14</v>
      </c>
      <c r="H271" s="281">
        <v>4</v>
      </c>
      <c r="I271" s="282">
        <v>0</v>
      </c>
      <c r="J271" s="282">
        <v>0</v>
      </c>
      <c r="K271" s="282">
        <v>0</v>
      </c>
      <c r="L271" s="284">
        <f t="shared" si="69"/>
        <v>4</v>
      </c>
      <c r="M271" s="281">
        <f t="shared" si="70"/>
        <v>18</v>
      </c>
      <c r="N271" s="282">
        <f t="shared" si="71"/>
        <v>0</v>
      </c>
      <c r="O271" s="282">
        <f t="shared" si="72"/>
        <v>0</v>
      </c>
      <c r="P271" s="282">
        <f t="shared" si="73"/>
        <v>0</v>
      </c>
      <c r="Q271" s="284">
        <f t="shared" si="74"/>
        <v>18</v>
      </c>
      <c r="R271" s="290">
        <v>18</v>
      </c>
      <c r="S271" s="216"/>
      <c r="T271" s="315"/>
      <c r="U271" s="302"/>
      <c r="V271" s="315"/>
      <c r="W271" s="315"/>
      <c r="X271" s="315"/>
      <c r="Y271" s="315"/>
      <c r="Z271" s="315"/>
      <c r="AA271" s="315"/>
      <c r="AB271" s="315"/>
      <c r="AC271" s="315"/>
      <c r="AD271" s="315"/>
      <c r="AE271" s="315"/>
      <c r="AF271" s="315"/>
      <c r="AG271" s="315"/>
      <c r="AH271" s="315"/>
    </row>
    <row r="272" spans="1:34" ht="15.75" customHeight="1" x14ac:dyDescent="0.2">
      <c r="A272" s="187">
        <v>7</v>
      </c>
      <c r="B272" s="171" t="s">
        <v>18</v>
      </c>
      <c r="C272" s="281">
        <v>9</v>
      </c>
      <c r="D272" s="282">
        <v>0</v>
      </c>
      <c r="E272" s="282">
        <v>0</v>
      </c>
      <c r="F272" s="282">
        <v>0</v>
      </c>
      <c r="G272" s="284">
        <f t="shared" si="68"/>
        <v>9</v>
      </c>
      <c r="H272" s="281">
        <v>22</v>
      </c>
      <c r="I272" s="282">
        <v>0</v>
      </c>
      <c r="J272" s="282">
        <v>0</v>
      </c>
      <c r="K272" s="282">
        <v>0</v>
      </c>
      <c r="L272" s="284">
        <f t="shared" si="69"/>
        <v>22</v>
      </c>
      <c r="M272" s="281">
        <f t="shared" si="70"/>
        <v>31</v>
      </c>
      <c r="N272" s="282">
        <f t="shared" si="71"/>
        <v>0</v>
      </c>
      <c r="O272" s="282">
        <f t="shared" si="72"/>
        <v>0</v>
      </c>
      <c r="P272" s="282">
        <f t="shared" si="73"/>
        <v>0</v>
      </c>
      <c r="Q272" s="284">
        <f t="shared" si="74"/>
        <v>31</v>
      </c>
      <c r="R272" s="290">
        <v>23</v>
      </c>
      <c r="S272" s="216"/>
      <c r="T272" s="216"/>
    </row>
    <row r="273" spans="1:34" ht="15.75" customHeight="1" x14ac:dyDescent="0.2">
      <c r="A273" s="186">
        <v>8</v>
      </c>
      <c r="B273" s="169" t="s">
        <v>19</v>
      </c>
      <c r="C273" s="281">
        <v>1</v>
      </c>
      <c r="D273" s="282">
        <v>0</v>
      </c>
      <c r="E273" s="282">
        <v>0</v>
      </c>
      <c r="F273" s="282">
        <v>0</v>
      </c>
      <c r="G273" s="284">
        <f t="shared" si="68"/>
        <v>1</v>
      </c>
      <c r="H273" s="281">
        <v>14</v>
      </c>
      <c r="I273" s="282">
        <v>0</v>
      </c>
      <c r="J273" s="282">
        <v>0</v>
      </c>
      <c r="K273" s="282">
        <v>0</v>
      </c>
      <c r="L273" s="284">
        <f t="shared" si="69"/>
        <v>14</v>
      </c>
      <c r="M273" s="281">
        <f t="shared" si="70"/>
        <v>15</v>
      </c>
      <c r="N273" s="282">
        <f t="shared" si="71"/>
        <v>0</v>
      </c>
      <c r="O273" s="282">
        <f t="shared" si="72"/>
        <v>0</v>
      </c>
      <c r="P273" s="282">
        <f t="shared" si="73"/>
        <v>0</v>
      </c>
      <c r="Q273" s="284">
        <f t="shared" si="74"/>
        <v>15</v>
      </c>
      <c r="R273" s="290">
        <v>12</v>
      </c>
      <c r="S273" s="216"/>
      <c r="T273" s="315"/>
      <c r="U273" s="302"/>
      <c r="V273" s="315"/>
      <c r="W273" s="315"/>
      <c r="X273" s="315"/>
      <c r="Y273" s="315"/>
      <c r="Z273" s="315"/>
      <c r="AA273" s="315"/>
      <c r="AB273" s="315"/>
      <c r="AC273" s="315"/>
      <c r="AD273" s="315"/>
      <c r="AE273" s="315"/>
      <c r="AF273" s="315"/>
      <c r="AG273" s="315"/>
      <c r="AH273" s="315"/>
    </row>
    <row r="274" spans="1:34" ht="18.75" customHeight="1" x14ac:dyDescent="0.2">
      <c r="A274" s="186">
        <v>9</v>
      </c>
      <c r="B274" s="169" t="s">
        <v>20</v>
      </c>
      <c r="C274" s="281">
        <v>3</v>
      </c>
      <c r="D274" s="282">
        <v>0</v>
      </c>
      <c r="E274" s="282">
        <v>0</v>
      </c>
      <c r="F274" s="282">
        <v>0</v>
      </c>
      <c r="G274" s="284">
        <f t="shared" si="68"/>
        <v>3</v>
      </c>
      <c r="H274" s="281">
        <v>20</v>
      </c>
      <c r="I274" s="282">
        <v>0</v>
      </c>
      <c r="J274" s="282">
        <v>0</v>
      </c>
      <c r="K274" s="282">
        <v>0</v>
      </c>
      <c r="L274" s="284">
        <f t="shared" si="69"/>
        <v>20</v>
      </c>
      <c r="M274" s="281">
        <f t="shared" si="70"/>
        <v>23</v>
      </c>
      <c r="N274" s="282">
        <f t="shared" si="71"/>
        <v>0</v>
      </c>
      <c r="O274" s="282">
        <f t="shared" si="72"/>
        <v>0</v>
      </c>
      <c r="P274" s="282">
        <f t="shared" si="73"/>
        <v>0</v>
      </c>
      <c r="Q274" s="284">
        <f t="shared" si="74"/>
        <v>23</v>
      </c>
      <c r="R274" s="290">
        <v>24</v>
      </c>
      <c r="S274" s="216"/>
      <c r="T274" s="216"/>
    </row>
    <row r="275" spans="1:34" ht="15.75" customHeight="1" x14ac:dyDescent="0.2">
      <c r="A275" s="186">
        <v>10</v>
      </c>
      <c r="B275" s="169" t="s">
        <v>21</v>
      </c>
      <c r="C275" s="281">
        <v>7</v>
      </c>
      <c r="D275" s="282">
        <v>0</v>
      </c>
      <c r="E275" s="282">
        <v>0</v>
      </c>
      <c r="F275" s="282">
        <v>0</v>
      </c>
      <c r="G275" s="284">
        <f t="shared" si="68"/>
        <v>7</v>
      </c>
      <c r="H275" s="281">
        <v>15</v>
      </c>
      <c r="I275" s="282">
        <v>0</v>
      </c>
      <c r="J275" s="282">
        <v>0</v>
      </c>
      <c r="K275" s="282">
        <v>0</v>
      </c>
      <c r="L275" s="284">
        <f t="shared" si="69"/>
        <v>15</v>
      </c>
      <c r="M275" s="281">
        <f t="shared" si="70"/>
        <v>22</v>
      </c>
      <c r="N275" s="282">
        <f t="shared" si="71"/>
        <v>0</v>
      </c>
      <c r="O275" s="282">
        <f t="shared" si="72"/>
        <v>0</v>
      </c>
      <c r="P275" s="282">
        <f t="shared" si="73"/>
        <v>0</v>
      </c>
      <c r="Q275" s="284">
        <f t="shared" si="74"/>
        <v>22</v>
      </c>
      <c r="R275" s="290">
        <v>22</v>
      </c>
      <c r="S275" s="216"/>
      <c r="T275" s="216"/>
    </row>
    <row r="276" spans="1:34" ht="15.75" customHeight="1" x14ac:dyDescent="0.2">
      <c r="A276" s="187">
        <v>11</v>
      </c>
      <c r="B276" s="171" t="s">
        <v>22</v>
      </c>
      <c r="C276" s="281">
        <v>0</v>
      </c>
      <c r="D276" s="282">
        <v>0</v>
      </c>
      <c r="E276" s="282">
        <v>0</v>
      </c>
      <c r="F276" s="282">
        <v>0</v>
      </c>
      <c r="G276" s="284">
        <f t="shared" si="68"/>
        <v>0</v>
      </c>
      <c r="H276" s="281">
        <v>0</v>
      </c>
      <c r="I276" s="282">
        <v>0</v>
      </c>
      <c r="J276" s="282">
        <v>0</v>
      </c>
      <c r="K276" s="282">
        <v>0</v>
      </c>
      <c r="L276" s="284">
        <f t="shared" si="69"/>
        <v>0</v>
      </c>
      <c r="M276" s="281">
        <f t="shared" si="70"/>
        <v>0</v>
      </c>
      <c r="N276" s="282">
        <f t="shared" si="71"/>
        <v>0</v>
      </c>
      <c r="O276" s="282">
        <f t="shared" si="72"/>
        <v>0</v>
      </c>
      <c r="P276" s="282">
        <f t="shared" si="73"/>
        <v>0</v>
      </c>
      <c r="Q276" s="284">
        <f t="shared" si="74"/>
        <v>0</v>
      </c>
      <c r="R276" s="290">
        <v>4</v>
      </c>
      <c r="S276" s="216"/>
      <c r="T276" s="216"/>
    </row>
    <row r="277" spans="1:34" ht="15.75" customHeight="1" x14ac:dyDescent="0.2">
      <c r="A277" s="186">
        <v>12</v>
      </c>
      <c r="B277" s="169" t="s">
        <v>23</v>
      </c>
      <c r="C277" s="281">
        <v>1</v>
      </c>
      <c r="D277" s="282">
        <v>0</v>
      </c>
      <c r="E277" s="282">
        <v>0</v>
      </c>
      <c r="F277" s="282">
        <v>0</v>
      </c>
      <c r="G277" s="284">
        <f t="shared" si="68"/>
        <v>1</v>
      </c>
      <c r="H277" s="281">
        <v>11</v>
      </c>
      <c r="I277" s="282">
        <v>0</v>
      </c>
      <c r="J277" s="282">
        <v>0</v>
      </c>
      <c r="K277" s="282">
        <v>0</v>
      </c>
      <c r="L277" s="284">
        <f t="shared" si="69"/>
        <v>11</v>
      </c>
      <c r="M277" s="281">
        <f t="shared" si="70"/>
        <v>12</v>
      </c>
      <c r="N277" s="282">
        <f t="shared" si="71"/>
        <v>0</v>
      </c>
      <c r="O277" s="282">
        <f t="shared" si="72"/>
        <v>0</v>
      </c>
      <c r="P277" s="282">
        <f t="shared" si="73"/>
        <v>0</v>
      </c>
      <c r="Q277" s="284">
        <f t="shared" si="74"/>
        <v>12</v>
      </c>
      <c r="R277" s="290">
        <v>9</v>
      </c>
      <c r="S277" s="216"/>
      <c r="T277" s="216"/>
      <c r="Z277" s="160" t="s">
        <v>13</v>
      </c>
    </row>
    <row r="278" spans="1:34" ht="15.75" customHeight="1" x14ac:dyDescent="0.2">
      <c r="A278" s="186">
        <v>13</v>
      </c>
      <c r="B278" s="169" t="s">
        <v>24</v>
      </c>
      <c r="C278" s="281">
        <v>4</v>
      </c>
      <c r="D278" s="282">
        <v>0</v>
      </c>
      <c r="E278" s="282">
        <v>0</v>
      </c>
      <c r="F278" s="282">
        <v>0</v>
      </c>
      <c r="G278" s="284">
        <f t="shared" si="68"/>
        <v>4</v>
      </c>
      <c r="H278" s="281">
        <v>19</v>
      </c>
      <c r="I278" s="282">
        <v>0</v>
      </c>
      <c r="J278" s="282">
        <v>0</v>
      </c>
      <c r="K278" s="282">
        <v>0</v>
      </c>
      <c r="L278" s="284">
        <f t="shared" si="69"/>
        <v>19</v>
      </c>
      <c r="M278" s="281">
        <f t="shared" si="70"/>
        <v>23</v>
      </c>
      <c r="N278" s="282">
        <f t="shared" si="71"/>
        <v>0</v>
      </c>
      <c r="O278" s="282">
        <f t="shared" si="72"/>
        <v>0</v>
      </c>
      <c r="P278" s="282">
        <f t="shared" si="73"/>
        <v>0</v>
      </c>
      <c r="Q278" s="284">
        <f t="shared" si="74"/>
        <v>23</v>
      </c>
      <c r="R278" s="290">
        <v>19</v>
      </c>
      <c r="S278" s="216"/>
      <c r="T278" s="216"/>
    </row>
    <row r="279" spans="1:34" ht="15.75" customHeight="1" x14ac:dyDescent="0.2">
      <c r="A279" s="186">
        <v>14</v>
      </c>
      <c r="B279" s="169" t="s">
        <v>25</v>
      </c>
      <c r="C279" s="281">
        <v>3</v>
      </c>
      <c r="D279" s="282">
        <v>0</v>
      </c>
      <c r="E279" s="282">
        <v>0</v>
      </c>
      <c r="F279" s="282">
        <v>0</v>
      </c>
      <c r="G279" s="284">
        <f t="shared" si="68"/>
        <v>3</v>
      </c>
      <c r="H279" s="281">
        <v>13</v>
      </c>
      <c r="I279" s="282">
        <v>0</v>
      </c>
      <c r="J279" s="282">
        <v>0</v>
      </c>
      <c r="K279" s="282">
        <v>0</v>
      </c>
      <c r="L279" s="284">
        <f t="shared" si="69"/>
        <v>13</v>
      </c>
      <c r="M279" s="281">
        <f t="shared" si="70"/>
        <v>16</v>
      </c>
      <c r="N279" s="282">
        <f t="shared" si="71"/>
        <v>0</v>
      </c>
      <c r="O279" s="282">
        <f t="shared" si="72"/>
        <v>0</v>
      </c>
      <c r="P279" s="282">
        <f t="shared" si="73"/>
        <v>0</v>
      </c>
      <c r="Q279" s="284">
        <f t="shared" si="74"/>
        <v>16</v>
      </c>
      <c r="R279" s="290">
        <v>18</v>
      </c>
      <c r="S279" s="216"/>
      <c r="T279" s="216"/>
    </row>
    <row r="280" spans="1:34" ht="33" customHeight="1" thickBot="1" x14ac:dyDescent="0.25">
      <c r="A280" s="188">
        <v>15</v>
      </c>
      <c r="B280" s="172" t="s">
        <v>26</v>
      </c>
      <c r="C280" s="258">
        <v>0</v>
      </c>
      <c r="D280" s="291">
        <v>0</v>
      </c>
      <c r="E280" s="291">
        <v>0</v>
      </c>
      <c r="F280" s="291">
        <v>0</v>
      </c>
      <c r="G280" s="292">
        <f t="shared" si="68"/>
        <v>0</v>
      </c>
      <c r="H280" s="258">
        <v>2</v>
      </c>
      <c r="I280" s="291">
        <v>0</v>
      </c>
      <c r="J280" s="291">
        <v>0</v>
      </c>
      <c r="K280" s="291">
        <v>0</v>
      </c>
      <c r="L280" s="292">
        <f t="shared" si="69"/>
        <v>2</v>
      </c>
      <c r="M280" s="258">
        <f t="shared" si="70"/>
        <v>2</v>
      </c>
      <c r="N280" s="291">
        <f t="shared" si="71"/>
        <v>0</v>
      </c>
      <c r="O280" s="291">
        <f t="shared" si="72"/>
        <v>0</v>
      </c>
      <c r="P280" s="291">
        <f t="shared" si="73"/>
        <v>0</v>
      </c>
      <c r="Q280" s="292">
        <f t="shared" si="74"/>
        <v>2</v>
      </c>
      <c r="R280" s="293">
        <v>1</v>
      </c>
      <c r="S280" s="216"/>
      <c r="T280" s="216"/>
    </row>
    <row r="281" spans="1:34" s="190" customFormat="1" ht="20.25" customHeight="1" x14ac:dyDescent="0.25">
      <c r="A281" s="241"/>
      <c r="B281" s="242" t="s">
        <v>60</v>
      </c>
      <c r="C281" s="243">
        <f t="shared" ref="C281:R281" si="75">SUM(C266:C280)</f>
        <v>62</v>
      </c>
      <c r="D281" s="244">
        <f t="shared" si="75"/>
        <v>0</v>
      </c>
      <c r="E281" s="244">
        <f t="shared" si="75"/>
        <v>0</v>
      </c>
      <c r="F281" s="244">
        <f t="shared" si="75"/>
        <v>0</v>
      </c>
      <c r="G281" s="245">
        <f t="shared" si="75"/>
        <v>62</v>
      </c>
      <c r="H281" s="243">
        <f t="shared" si="75"/>
        <v>167</v>
      </c>
      <c r="I281" s="244">
        <f t="shared" si="75"/>
        <v>0</v>
      </c>
      <c r="J281" s="244">
        <f t="shared" si="75"/>
        <v>0</v>
      </c>
      <c r="K281" s="244">
        <f t="shared" si="75"/>
        <v>0</v>
      </c>
      <c r="L281" s="245">
        <f t="shared" si="75"/>
        <v>167</v>
      </c>
      <c r="M281" s="243">
        <f t="shared" si="75"/>
        <v>229</v>
      </c>
      <c r="N281" s="244">
        <f t="shared" si="75"/>
        <v>0</v>
      </c>
      <c r="O281" s="244">
        <f t="shared" si="75"/>
        <v>0</v>
      </c>
      <c r="P281" s="244">
        <f t="shared" si="75"/>
        <v>0</v>
      </c>
      <c r="Q281" s="245">
        <f t="shared" si="75"/>
        <v>229</v>
      </c>
      <c r="R281" s="246">
        <f t="shared" si="75"/>
        <v>200</v>
      </c>
      <c r="S281" s="247"/>
      <c r="T281" s="247"/>
    </row>
    <row r="282" spans="1:34" ht="20.25" customHeight="1" x14ac:dyDescent="0.2">
      <c r="A282" s="168"/>
      <c r="B282" s="169" t="s">
        <v>61</v>
      </c>
      <c r="C282" s="281">
        <v>70</v>
      </c>
      <c r="D282" s="282">
        <v>0</v>
      </c>
      <c r="E282" s="282">
        <v>0</v>
      </c>
      <c r="F282" s="282">
        <v>0</v>
      </c>
      <c r="G282" s="284">
        <v>70</v>
      </c>
      <c r="H282" s="281">
        <v>164</v>
      </c>
      <c r="I282" s="282">
        <v>0</v>
      </c>
      <c r="J282" s="282">
        <v>0</v>
      </c>
      <c r="K282" s="282">
        <v>0</v>
      </c>
      <c r="L282" s="283">
        <v>164</v>
      </c>
      <c r="M282" s="281">
        <v>234</v>
      </c>
      <c r="N282" s="282">
        <v>0</v>
      </c>
      <c r="O282" s="282">
        <v>0</v>
      </c>
      <c r="P282" s="282">
        <v>0</v>
      </c>
      <c r="Q282" s="284">
        <v>234</v>
      </c>
      <c r="R282" s="384">
        <v>186</v>
      </c>
      <c r="S282" s="216"/>
      <c r="T282" s="216"/>
    </row>
    <row r="283" spans="1:34" ht="20.25" customHeight="1" x14ac:dyDescent="0.2">
      <c r="A283" s="168"/>
      <c r="B283" s="169" t="s">
        <v>62</v>
      </c>
      <c r="C283" s="281">
        <v>67</v>
      </c>
      <c r="D283" s="282">
        <v>0</v>
      </c>
      <c r="E283" s="282">
        <v>0</v>
      </c>
      <c r="F283" s="282">
        <v>0</v>
      </c>
      <c r="G283" s="284">
        <v>67</v>
      </c>
      <c r="H283" s="281">
        <v>165</v>
      </c>
      <c r="I283" s="282">
        <v>0</v>
      </c>
      <c r="J283" s="282">
        <v>0</v>
      </c>
      <c r="K283" s="282">
        <v>0</v>
      </c>
      <c r="L283" s="283">
        <v>165</v>
      </c>
      <c r="M283" s="281">
        <v>232</v>
      </c>
      <c r="N283" s="282">
        <v>0</v>
      </c>
      <c r="O283" s="282">
        <v>0</v>
      </c>
      <c r="P283" s="282">
        <v>0</v>
      </c>
      <c r="Q283" s="284">
        <v>232</v>
      </c>
      <c r="R283" s="384">
        <v>169</v>
      </c>
      <c r="S283" s="216"/>
      <c r="T283" s="216"/>
    </row>
    <row r="284" spans="1:34" ht="20.25" customHeight="1" x14ac:dyDescent="0.2">
      <c r="A284" s="168"/>
      <c r="B284" s="169" t="s">
        <v>63</v>
      </c>
      <c r="C284" s="281">
        <v>56</v>
      </c>
      <c r="D284" s="282">
        <v>0</v>
      </c>
      <c r="E284" s="282">
        <v>0</v>
      </c>
      <c r="F284" s="282">
        <v>0</v>
      </c>
      <c r="G284" s="284">
        <v>56</v>
      </c>
      <c r="H284" s="281">
        <v>147</v>
      </c>
      <c r="I284" s="282">
        <v>0</v>
      </c>
      <c r="J284" s="282">
        <v>0</v>
      </c>
      <c r="K284" s="282">
        <v>0</v>
      </c>
      <c r="L284" s="283">
        <v>147</v>
      </c>
      <c r="M284" s="281">
        <v>203</v>
      </c>
      <c r="N284" s="282">
        <v>0</v>
      </c>
      <c r="O284" s="282">
        <v>0</v>
      </c>
      <c r="P284" s="282">
        <v>0</v>
      </c>
      <c r="Q284" s="284">
        <v>203</v>
      </c>
      <c r="R284" s="384">
        <v>126</v>
      </c>
      <c r="S284" s="216"/>
      <c r="T284" s="216"/>
    </row>
    <row r="285" spans="1:34" s="190" customFormat="1" ht="20.25" customHeight="1" x14ac:dyDescent="0.25">
      <c r="A285" s="170"/>
      <c r="B285" s="171" t="s">
        <v>64</v>
      </c>
      <c r="C285" s="883">
        <v>41</v>
      </c>
      <c r="D285" s="884">
        <v>0</v>
      </c>
      <c r="E285" s="884">
        <v>0</v>
      </c>
      <c r="F285" s="884">
        <v>0</v>
      </c>
      <c r="G285" s="885">
        <v>41</v>
      </c>
      <c r="H285" s="883">
        <v>130</v>
      </c>
      <c r="I285" s="884">
        <v>0</v>
      </c>
      <c r="J285" s="884">
        <v>0</v>
      </c>
      <c r="K285" s="884">
        <v>1</v>
      </c>
      <c r="L285" s="886">
        <v>131</v>
      </c>
      <c r="M285" s="883">
        <v>171</v>
      </c>
      <c r="N285" s="884">
        <v>0</v>
      </c>
      <c r="O285" s="884">
        <v>0</v>
      </c>
      <c r="P285" s="884">
        <v>1</v>
      </c>
      <c r="Q285" s="284">
        <v>172</v>
      </c>
      <c r="R285" s="384">
        <v>124</v>
      </c>
      <c r="S285" s="247"/>
      <c r="T285" s="247"/>
    </row>
    <row r="286" spans="1:34" ht="20.25" customHeight="1" x14ac:dyDescent="0.2">
      <c r="A286" s="168"/>
      <c r="B286" s="169" t="s">
        <v>65</v>
      </c>
      <c r="C286" s="281">
        <v>44</v>
      </c>
      <c r="D286" s="282">
        <v>2</v>
      </c>
      <c r="E286" s="282">
        <v>0</v>
      </c>
      <c r="F286" s="282">
        <v>0</v>
      </c>
      <c r="G286" s="284">
        <v>46</v>
      </c>
      <c r="H286" s="281">
        <v>147</v>
      </c>
      <c r="I286" s="282">
        <v>1</v>
      </c>
      <c r="J286" s="282">
        <v>0</v>
      </c>
      <c r="K286" s="282">
        <v>3</v>
      </c>
      <c r="L286" s="283">
        <v>151</v>
      </c>
      <c r="M286" s="281">
        <v>191</v>
      </c>
      <c r="N286" s="282">
        <v>3</v>
      </c>
      <c r="O286" s="282">
        <v>0</v>
      </c>
      <c r="P286" s="282">
        <v>3</v>
      </c>
      <c r="Q286" s="284">
        <v>197</v>
      </c>
      <c r="R286" s="384">
        <v>120</v>
      </c>
      <c r="S286" s="216"/>
      <c r="T286" s="216"/>
    </row>
    <row r="287" spans="1:34" ht="20.25" customHeight="1" x14ac:dyDescent="0.2">
      <c r="A287" s="168"/>
      <c r="B287" s="169" t="s">
        <v>66</v>
      </c>
      <c r="C287" s="281">
        <v>38</v>
      </c>
      <c r="D287" s="282">
        <v>0</v>
      </c>
      <c r="E287" s="282">
        <v>0</v>
      </c>
      <c r="F287" s="282">
        <v>0</v>
      </c>
      <c r="G287" s="284">
        <v>38</v>
      </c>
      <c r="H287" s="281">
        <v>158</v>
      </c>
      <c r="I287" s="282">
        <v>1</v>
      </c>
      <c r="J287" s="282">
        <v>0</v>
      </c>
      <c r="K287" s="282">
        <v>1</v>
      </c>
      <c r="L287" s="283">
        <v>160</v>
      </c>
      <c r="M287" s="281">
        <v>196</v>
      </c>
      <c r="N287" s="282">
        <v>1</v>
      </c>
      <c r="O287" s="282">
        <v>0</v>
      </c>
      <c r="P287" s="282">
        <v>1</v>
      </c>
      <c r="Q287" s="284">
        <v>198</v>
      </c>
      <c r="R287" s="384">
        <v>111</v>
      </c>
      <c r="S287" s="216"/>
      <c r="T287" s="216"/>
    </row>
    <row r="288" spans="1:34" ht="20.25" customHeight="1" thickBot="1" x14ac:dyDescent="0.25">
      <c r="A288" s="256"/>
      <c r="B288" s="257" t="s">
        <v>67</v>
      </c>
      <c r="C288" s="258">
        <v>39</v>
      </c>
      <c r="D288" s="291">
        <v>0</v>
      </c>
      <c r="E288" s="291">
        <v>0</v>
      </c>
      <c r="F288" s="291">
        <v>0</v>
      </c>
      <c r="G288" s="292">
        <v>39</v>
      </c>
      <c r="H288" s="258">
        <v>150</v>
      </c>
      <c r="I288" s="291">
        <v>1</v>
      </c>
      <c r="J288" s="291">
        <v>0</v>
      </c>
      <c r="K288" s="291">
        <v>1</v>
      </c>
      <c r="L288" s="566">
        <v>152</v>
      </c>
      <c r="M288" s="258">
        <v>189</v>
      </c>
      <c r="N288" s="291">
        <v>1</v>
      </c>
      <c r="O288" s="291">
        <v>0</v>
      </c>
      <c r="P288" s="291">
        <v>1</v>
      </c>
      <c r="Q288" s="292">
        <v>191</v>
      </c>
      <c r="R288" s="385">
        <v>102</v>
      </c>
      <c r="S288" s="216"/>
      <c r="T288" s="216"/>
    </row>
    <row r="289" spans="1:25" ht="15.75" customHeight="1" x14ac:dyDescent="0.2">
      <c r="A289" s="161" t="s">
        <v>393</v>
      </c>
    </row>
    <row r="290" spans="1:25" ht="15.75" customHeight="1" x14ac:dyDescent="0.2">
      <c r="A290" s="464" t="s">
        <v>402</v>
      </c>
    </row>
    <row r="291" spans="1:25" ht="15.75" customHeight="1" x14ac:dyDescent="0.2">
      <c r="A291" s="464"/>
    </row>
    <row r="292" spans="1:25" ht="18.75" customHeight="1" x14ac:dyDescent="0.2">
      <c r="A292" s="161"/>
    </row>
    <row r="293" spans="1:25" ht="32.25" customHeight="1" thickBot="1" x14ac:dyDescent="0.25">
      <c r="A293" s="133" t="s">
        <v>403</v>
      </c>
      <c r="B293" s="162"/>
      <c r="C293" s="162"/>
      <c r="D293" s="162"/>
      <c r="E293" s="162"/>
      <c r="F293" s="162"/>
      <c r="G293" s="162"/>
      <c r="H293" s="162"/>
      <c r="I293" s="162"/>
      <c r="J293" s="162"/>
      <c r="K293" s="162"/>
      <c r="L293" s="162"/>
      <c r="M293" s="162"/>
      <c r="N293" s="162"/>
      <c r="O293" s="162"/>
      <c r="P293" s="162"/>
      <c r="Q293" s="162"/>
      <c r="R293" s="162"/>
    </row>
    <row r="294" spans="1:25" ht="24" customHeight="1" thickBot="1" x14ac:dyDescent="0.3">
      <c r="A294" s="181"/>
      <c r="B294" s="182"/>
      <c r="C294" s="1615" t="s">
        <v>378</v>
      </c>
      <c r="D294" s="1616"/>
      <c r="E294" s="1616"/>
      <c r="F294" s="1616"/>
      <c r="G294" s="1617"/>
      <c r="H294" s="1615" t="s">
        <v>379</v>
      </c>
      <c r="I294" s="1616"/>
      <c r="J294" s="1616"/>
      <c r="K294" s="1616"/>
      <c r="L294" s="1617"/>
      <c r="M294" s="1615" t="s">
        <v>380</v>
      </c>
      <c r="N294" s="1616"/>
      <c r="O294" s="1616"/>
      <c r="P294" s="1616"/>
      <c r="Q294" s="1616"/>
      <c r="R294" s="1617"/>
    </row>
    <row r="295" spans="1:25" ht="87" customHeight="1" thickBot="1" x14ac:dyDescent="0.3">
      <c r="A295" s="183" t="s">
        <v>51</v>
      </c>
      <c r="B295" s="165" t="s">
        <v>5</v>
      </c>
      <c r="C295" s="197" t="s">
        <v>381</v>
      </c>
      <c r="D295" s="194" t="s">
        <v>382</v>
      </c>
      <c r="E295" s="194" t="s">
        <v>383</v>
      </c>
      <c r="F295" s="194" t="s">
        <v>384</v>
      </c>
      <c r="G295" s="222" t="s">
        <v>385</v>
      </c>
      <c r="H295" s="214" t="s">
        <v>381</v>
      </c>
      <c r="I295" s="194" t="s">
        <v>382</v>
      </c>
      <c r="J295" s="194" t="s">
        <v>383</v>
      </c>
      <c r="K295" s="194" t="s">
        <v>384</v>
      </c>
      <c r="L295" s="222" t="s">
        <v>238</v>
      </c>
      <c r="M295" s="214" t="s">
        <v>381</v>
      </c>
      <c r="N295" s="194" t="s">
        <v>382</v>
      </c>
      <c r="O295" s="194" t="s">
        <v>383</v>
      </c>
      <c r="P295" s="194" t="s">
        <v>384</v>
      </c>
      <c r="Q295" s="222" t="s">
        <v>238</v>
      </c>
      <c r="R295" s="300" t="s">
        <v>386</v>
      </c>
    </row>
    <row r="296" spans="1:25" ht="18" customHeight="1" x14ac:dyDescent="0.2">
      <c r="A296" s="185">
        <v>1</v>
      </c>
      <c r="B296" s="167" t="s">
        <v>11</v>
      </c>
      <c r="C296" s="278">
        <v>4</v>
      </c>
      <c r="D296" s="279">
        <v>0</v>
      </c>
      <c r="E296" s="279">
        <v>0</v>
      </c>
      <c r="F296" s="279">
        <v>0</v>
      </c>
      <c r="G296" s="280">
        <f t="shared" ref="G296:G310" si="76">SUM(C296:F296)</f>
        <v>4</v>
      </c>
      <c r="H296" s="278">
        <v>9</v>
      </c>
      <c r="I296" s="279">
        <v>0</v>
      </c>
      <c r="J296" s="279">
        <v>0</v>
      </c>
      <c r="K296" s="279">
        <v>0</v>
      </c>
      <c r="L296" s="280">
        <f t="shared" ref="L296:L310" si="77">SUM(H296:K296)</f>
        <v>9</v>
      </c>
      <c r="M296" s="278">
        <f t="shared" ref="M296:M310" si="78">C296+H296</f>
        <v>13</v>
      </c>
      <c r="N296" s="279">
        <f t="shared" ref="N296:N310" si="79">D296+I296</f>
        <v>0</v>
      </c>
      <c r="O296" s="279">
        <f t="shared" ref="O296:O310" si="80">E296+J296</f>
        <v>0</v>
      </c>
      <c r="P296" s="279">
        <f t="shared" ref="P296:P310" si="81">F296+K296</f>
        <v>0</v>
      </c>
      <c r="Q296" s="280">
        <f t="shared" ref="Q296:Q310" si="82">SUM(M296:P296)</f>
        <v>13</v>
      </c>
      <c r="R296" s="289">
        <v>13</v>
      </c>
    </row>
    <row r="297" spans="1:25" ht="15.75" customHeight="1" x14ac:dyDescent="0.2">
      <c r="A297" s="186">
        <v>2</v>
      </c>
      <c r="B297" s="169" t="s">
        <v>12</v>
      </c>
      <c r="C297" s="281">
        <v>0</v>
      </c>
      <c r="D297" s="282">
        <v>0</v>
      </c>
      <c r="E297" s="282">
        <v>0</v>
      </c>
      <c r="F297" s="282">
        <v>0</v>
      </c>
      <c r="G297" s="284">
        <f t="shared" si="76"/>
        <v>0</v>
      </c>
      <c r="H297" s="281">
        <v>2</v>
      </c>
      <c r="I297" s="282">
        <v>0</v>
      </c>
      <c r="J297" s="282">
        <v>0</v>
      </c>
      <c r="K297" s="282">
        <v>0</v>
      </c>
      <c r="L297" s="284">
        <f t="shared" si="77"/>
        <v>2</v>
      </c>
      <c r="M297" s="281">
        <f t="shared" si="78"/>
        <v>2</v>
      </c>
      <c r="N297" s="282">
        <f t="shared" si="79"/>
        <v>0</v>
      </c>
      <c r="O297" s="282">
        <f t="shared" si="80"/>
        <v>0</v>
      </c>
      <c r="P297" s="282">
        <f t="shared" si="81"/>
        <v>0</v>
      </c>
      <c r="Q297" s="284">
        <f t="shared" si="82"/>
        <v>2</v>
      </c>
      <c r="R297" s="290">
        <v>2</v>
      </c>
    </row>
    <row r="298" spans="1:25" ht="15.75" customHeight="1" x14ac:dyDescent="0.2">
      <c r="A298" s="186">
        <v>3</v>
      </c>
      <c r="B298" s="169" t="s">
        <v>14</v>
      </c>
      <c r="C298" s="281">
        <v>3</v>
      </c>
      <c r="D298" s="282">
        <v>0</v>
      </c>
      <c r="E298" s="282">
        <v>0</v>
      </c>
      <c r="F298" s="282">
        <v>0</v>
      </c>
      <c r="G298" s="284">
        <f t="shared" si="76"/>
        <v>3</v>
      </c>
      <c r="H298" s="281">
        <v>4</v>
      </c>
      <c r="I298" s="282">
        <v>0</v>
      </c>
      <c r="J298" s="282">
        <v>0</v>
      </c>
      <c r="K298" s="282">
        <v>0</v>
      </c>
      <c r="L298" s="284">
        <f t="shared" si="77"/>
        <v>4</v>
      </c>
      <c r="M298" s="281">
        <f t="shared" si="78"/>
        <v>7</v>
      </c>
      <c r="N298" s="282">
        <f t="shared" si="79"/>
        <v>0</v>
      </c>
      <c r="O298" s="282">
        <f t="shared" si="80"/>
        <v>0</v>
      </c>
      <c r="P298" s="282">
        <f t="shared" si="81"/>
        <v>0</v>
      </c>
      <c r="Q298" s="284">
        <f t="shared" si="82"/>
        <v>7</v>
      </c>
      <c r="R298" s="290">
        <v>1</v>
      </c>
    </row>
    <row r="299" spans="1:25" ht="15.75" customHeight="1" x14ac:dyDescent="0.2">
      <c r="A299" s="186">
        <v>4</v>
      </c>
      <c r="B299" s="169" t="s">
        <v>15</v>
      </c>
      <c r="C299" s="281">
        <v>1</v>
      </c>
      <c r="D299" s="282">
        <v>0</v>
      </c>
      <c r="E299" s="282">
        <v>0</v>
      </c>
      <c r="F299" s="282">
        <v>0</v>
      </c>
      <c r="G299" s="284">
        <f t="shared" si="76"/>
        <v>1</v>
      </c>
      <c r="H299" s="281">
        <v>6</v>
      </c>
      <c r="I299" s="282">
        <v>0</v>
      </c>
      <c r="J299" s="282">
        <v>0</v>
      </c>
      <c r="K299" s="282">
        <v>0</v>
      </c>
      <c r="L299" s="284">
        <f t="shared" si="77"/>
        <v>6</v>
      </c>
      <c r="M299" s="281">
        <f t="shared" si="78"/>
        <v>7</v>
      </c>
      <c r="N299" s="282">
        <f t="shared" si="79"/>
        <v>0</v>
      </c>
      <c r="O299" s="282">
        <f t="shared" si="80"/>
        <v>0</v>
      </c>
      <c r="P299" s="282">
        <f t="shared" si="81"/>
        <v>0</v>
      </c>
      <c r="Q299" s="284">
        <f t="shared" si="82"/>
        <v>7</v>
      </c>
      <c r="R299" s="290">
        <v>7</v>
      </c>
      <c r="U299" s="160" t="s">
        <v>13</v>
      </c>
    </row>
    <row r="300" spans="1:25" ht="15.75" customHeight="1" x14ac:dyDescent="0.2">
      <c r="A300" s="186">
        <v>5</v>
      </c>
      <c r="B300" s="169" t="s">
        <v>16</v>
      </c>
      <c r="C300" s="281">
        <v>1</v>
      </c>
      <c r="D300" s="282">
        <v>0</v>
      </c>
      <c r="E300" s="282">
        <v>0</v>
      </c>
      <c r="F300" s="282">
        <v>0</v>
      </c>
      <c r="G300" s="284">
        <f t="shared" si="76"/>
        <v>1</v>
      </c>
      <c r="H300" s="281">
        <v>3</v>
      </c>
      <c r="I300" s="282">
        <v>0</v>
      </c>
      <c r="J300" s="282">
        <v>0</v>
      </c>
      <c r="K300" s="282">
        <v>0</v>
      </c>
      <c r="L300" s="284">
        <f t="shared" si="77"/>
        <v>3</v>
      </c>
      <c r="M300" s="281">
        <f t="shared" si="78"/>
        <v>4</v>
      </c>
      <c r="N300" s="282">
        <f t="shared" si="79"/>
        <v>0</v>
      </c>
      <c r="O300" s="282">
        <f t="shared" si="80"/>
        <v>0</v>
      </c>
      <c r="P300" s="282">
        <f t="shared" si="81"/>
        <v>0</v>
      </c>
      <c r="Q300" s="284">
        <f t="shared" si="82"/>
        <v>4</v>
      </c>
      <c r="R300" s="290">
        <v>1</v>
      </c>
      <c r="Y300" s="160" t="s">
        <v>13</v>
      </c>
    </row>
    <row r="301" spans="1:25" ht="15.75" customHeight="1" x14ac:dyDescent="0.2">
      <c r="A301" s="187">
        <v>6</v>
      </c>
      <c r="B301" s="171" t="s">
        <v>17</v>
      </c>
      <c r="C301" s="281">
        <v>0</v>
      </c>
      <c r="D301" s="282">
        <v>0</v>
      </c>
      <c r="E301" s="282">
        <v>0</v>
      </c>
      <c r="F301" s="282">
        <v>0</v>
      </c>
      <c r="G301" s="284">
        <f t="shared" si="76"/>
        <v>0</v>
      </c>
      <c r="H301" s="281">
        <v>0</v>
      </c>
      <c r="I301" s="282">
        <v>0</v>
      </c>
      <c r="J301" s="282">
        <v>0</v>
      </c>
      <c r="K301" s="282">
        <v>0</v>
      </c>
      <c r="L301" s="284">
        <f t="shared" si="77"/>
        <v>0</v>
      </c>
      <c r="M301" s="281">
        <f t="shared" si="78"/>
        <v>0</v>
      </c>
      <c r="N301" s="282">
        <f t="shared" si="79"/>
        <v>0</v>
      </c>
      <c r="O301" s="282">
        <f t="shared" si="80"/>
        <v>0</v>
      </c>
      <c r="P301" s="282">
        <f t="shared" si="81"/>
        <v>0</v>
      </c>
      <c r="Q301" s="284">
        <f t="shared" si="82"/>
        <v>0</v>
      </c>
      <c r="R301" s="290">
        <v>6</v>
      </c>
    </row>
    <row r="302" spans="1:25" ht="15.75" customHeight="1" x14ac:dyDescent="0.2">
      <c r="A302" s="187">
        <v>7</v>
      </c>
      <c r="B302" s="171" t="s">
        <v>18</v>
      </c>
      <c r="C302" s="281">
        <v>3</v>
      </c>
      <c r="D302" s="282">
        <v>0</v>
      </c>
      <c r="E302" s="282">
        <v>0</v>
      </c>
      <c r="F302" s="282">
        <v>0</v>
      </c>
      <c r="G302" s="284">
        <f t="shared" si="76"/>
        <v>3</v>
      </c>
      <c r="H302" s="281">
        <v>13</v>
      </c>
      <c r="I302" s="282">
        <v>0</v>
      </c>
      <c r="J302" s="282">
        <v>0</v>
      </c>
      <c r="K302" s="282">
        <v>0</v>
      </c>
      <c r="L302" s="284">
        <f t="shared" si="77"/>
        <v>13</v>
      </c>
      <c r="M302" s="281">
        <f t="shared" si="78"/>
        <v>16</v>
      </c>
      <c r="N302" s="282">
        <f t="shared" si="79"/>
        <v>0</v>
      </c>
      <c r="O302" s="282">
        <f t="shared" si="80"/>
        <v>0</v>
      </c>
      <c r="P302" s="282">
        <f t="shared" si="81"/>
        <v>0</v>
      </c>
      <c r="Q302" s="284">
        <f t="shared" si="82"/>
        <v>16</v>
      </c>
      <c r="R302" s="290">
        <v>29</v>
      </c>
    </row>
    <row r="303" spans="1:25" ht="15.75" customHeight="1" x14ac:dyDescent="0.2">
      <c r="A303" s="186">
        <v>8</v>
      </c>
      <c r="B303" s="169" t="s">
        <v>19</v>
      </c>
      <c r="C303" s="281">
        <v>1</v>
      </c>
      <c r="D303" s="282">
        <v>0</v>
      </c>
      <c r="E303" s="282">
        <v>0</v>
      </c>
      <c r="F303" s="282">
        <v>0</v>
      </c>
      <c r="G303" s="284">
        <f t="shared" si="76"/>
        <v>1</v>
      </c>
      <c r="H303" s="281">
        <v>13</v>
      </c>
      <c r="I303" s="282">
        <v>0</v>
      </c>
      <c r="J303" s="282">
        <v>0</v>
      </c>
      <c r="K303" s="282">
        <v>0</v>
      </c>
      <c r="L303" s="284">
        <f t="shared" si="77"/>
        <v>13</v>
      </c>
      <c r="M303" s="281">
        <f t="shared" si="78"/>
        <v>14</v>
      </c>
      <c r="N303" s="282">
        <f t="shared" si="79"/>
        <v>0</v>
      </c>
      <c r="O303" s="282">
        <f t="shared" si="80"/>
        <v>0</v>
      </c>
      <c r="P303" s="282">
        <f t="shared" si="81"/>
        <v>0</v>
      </c>
      <c r="Q303" s="284">
        <f t="shared" si="82"/>
        <v>14</v>
      </c>
      <c r="R303" s="290">
        <v>11</v>
      </c>
    </row>
    <row r="304" spans="1:25" ht="15.75" customHeight="1" x14ac:dyDescent="0.2">
      <c r="A304" s="186">
        <v>9</v>
      </c>
      <c r="B304" s="169" t="s">
        <v>20</v>
      </c>
      <c r="C304" s="281">
        <v>3</v>
      </c>
      <c r="D304" s="282">
        <v>0</v>
      </c>
      <c r="E304" s="282">
        <v>0</v>
      </c>
      <c r="F304" s="282">
        <v>0</v>
      </c>
      <c r="G304" s="284">
        <f t="shared" si="76"/>
        <v>3</v>
      </c>
      <c r="H304" s="281">
        <v>5</v>
      </c>
      <c r="I304" s="282">
        <v>0</v>
      </c>
      <c r="J304" s="282">
        <v>0</v>
      </c>
      <c r="K304" s="282">
        <v>0</v>
      </c>
      <c r="L304" s="284">
        <f t="shared" si="77"/>
        <v>5</v>
      </c>
      <c r="M304" s="281">
        <f t="shared" si="78"/>
        <v>8</v>
      </c>
      <c r="N304" s="282">
        <f t="shared" si="79"/>
        <v>0</v>
      </c>
      <c r="O304" s="282">
        <f t="shared" si="80"/>
        <v>0</v>
      </c>
      <c r="P304" s="282">
        <f t="shared" si="81"/>
        <v>0</v>
      </c>
      <c r="Q304" s="284">
        <f t="shared" si="82"/>
        <v>8</v>
      </c>
      <c r="R304" s="290">
        <v>10</v>
      </c>
    </row>
    <row r="305" spans="1:22" ht="15.75" customHeight="1" x14ac:dyDescent="0.2">
      <c r="A305" s="186">
        <v>10</v>
      </c>
      <c r="B305" s="169" t="s">
        <v>21</v>
      </c>
      <c r="C305" s="281">
        <v>0</v>
      </c>
      <c r="D305" s="282">
        <v>0</v>
      </c>
      <c r="E305" s="282">
        <v>0</v>
      </c>
      <c r="F305" s="282">
        <v>0</v>
      </c>
      <c r="G305" s="284">
        <f t="shared" si="76"/>
        <v>0</v>
      </c>
      <c r="H305" s="281">
        <v>7</v>
      </c>
      <c r="I305" s="282">
        <v>0</v>
      </c>
      <c r="J305" s="282">
        <v>0</v>
      </c>
      <c r="K305" s="282">
        <v>0</v>
      </c>
      <c r="L305" s="284">
        <f t="shared" si="77"/>
        <v>7</v>
      </c>
      <c r="M305" s="281">
        <f t="shared" si="78"/>
        <v>7</v>
      </c>
      <c r="N305" s="282">
        <f t="shared" si="79"/>
        <v>0</v>
      </c>
      <c r="O305" s="282">
        <f t="shared" si="80"/>
        <v>0</v>
      </c>
      <c r="P305" s="282">
        <f t="shared" si="81"/>
        <v>0</v>
      </c>
      <c r="Q305" s="284">
        <f t="shared" si="82"/>
        <v>7</v>
      </c>
      <c r="R305" s="290">
        <v>7</v>
      </c>
    </row>
    <row r="306" spans="1:22" ht="15.75" customHeight="1" x14ac:dyDescent="0.2">
      <c r="A306" s="187">
        <v>11</v>
      </c>
      <c r="B306" s="171" t="s">
        <v>22</v>
      </c>
      <c r="C306" s="281">
        <v>0</v>
      </c>
      <c r="D306" s="282">
        <v>0</v>
      </c>
      <c r="E306" s="282">
        <v>0</v>
      </c>
      <c r="F306" s="282">
        <v>0</v>
      </c>
      <c r="G306" s="284">
        <f t="shared" si="76"/>
        <v>0</v>
      </c>
      <c r="H306" s="281">
        <v>0</v>
      </c>
      <c r="I306" s="282">
        <v>0</v>
      </c>
      <c r="J306" s="282">
        <v>0</v>
      </c>
      <c r="K306" s="282">
        <v>0</v>
      </c>
      <c r="L306" s="284">
        <f t="shared" si="77"/>
        <v>0</v>
      </c>
      <c r="M306" s="281">
        <f t="shared" si="78"/>
        <v>0</v>
      </c>
      <c r="N306" s="282">
        <f t="shared" si="79"/>
        <v>0</v>
      </c>
      <c r="O306" s="282">
        <f t="shared" si="80"/>
        <v>0</v>
      </c>
      <c r="P306" s="282">
        <f t="shared" si="81"/>
        <v>0</v>
      </c>
      <c r="Q306" s="284">
        <f t="shared" si="82"/>
        <v>0</v>
      </c>
      <c r="R306" s="290">
        <v>0</v>
      </c>
    </row>
    <row r="307" spans="1:22" ht="15.75" customHeight="1" x14ac:dyDescent="0.2">
      <c r="A307" s="186">
        <v>12</v>
      </c>
      <c r="B307" s="169" t="s">
        <v>23</v>
      </c>
      <c r="C307" s="281">
        <v>0</v>
      </c>
      <c r="D307" s="282">
        <v>0</v>
      </c>
      <c r="E307" s="282">
        <v>0</v>
      </c>
      <c r="F307" s="282">
        <v>0</v>
      </c>
      <c r="G307" s="284">
        <f t="shared" si="76"/>
        <v>0</v>
      </c>
      <c r="H307" s="281">
        <v>0</v>
      </c>
      <c r="I307" s="282">
        <v>0</v>
      </c>
      <c r="J307" s="282">
        <v>0</v>
      </c>
      <c r="K307" s="282">
        <v>0</v>
      </c>
      <c r="L307" s="284">
        <f t="shared" si="77"/>
        <v>0</v>
      </c>
      <c r="M307" s="281">
        <f t="shared" si="78"/>
        <v>0</v>
      </c>
      <c r="N307" s="282">
        <f t="shared" si="79"/>
        <v>0</v>
      </c>
      <c r="O307" s="282">
        <f t="shared" si="80"/>
        <v>0</v>
      </c>
      <c r="P307" s="282">
        <f t="shared" si="81"/>
        <v>0</v>
      </c>
      <c r="Q307" s="284">
        <f t="shared" si="82"/>
        <v>0</v>
      </c>
      <c r="R307" s="290">
        <v>3</v>
      </c>
    </row>
    <row r="308" spans="1:22" ht="15.75" customHeight="1" x14ac:dyDescent="0.2">
      <c r="A308" s="186">
        <v>13</v>
      </c>
      <c r="B308" s="169" t="s">
        <v>24</v>
      </c>
      <c r="C308" s="281">
        <v>4</v>
      </c>
      <c r="D308" s="282">
        <v>0</v>
      </c>
      <c r="E308" s="282">
        <v>0</v>
      </c>
      <c r="F308" s="282">
        <v>0</v>
      </c>
      <c r="G308" s="284">
        <f t="shared" si="76"/>
        <v>4</v>
      </c>
      <c r="H308" s="281">
        <v>7</v>
      </c>
      <c r="I308" s="282">
        <v>0</v>
      </c>
      <c r="J308" s="282">
        <v>0</v>
      </c>
      <c r="K308" s="282">
        <v>0</v>
      </c>
      <c r="L308" s="284">
        <f t="shared" si="77"/>
        <v>7</v>
      </c>
      <c r="M308" s="281">
        <f t="shared" si="78"/>
        <v>11</v>
      </c>
      <c r="N308" s="282">
        <f t="shared" si="79"/>
        <v>0</v>
      </c>
      <c r="O308" s="282">
        <f t="shared" si="80"/>
        <v>0</v>
      </c>
      <c r="P308" s="282">
        <f t="shared" si="81"/>
        <v>0</v>
      </c>
      <c r="Q308" s="284">
        <f t="shared" si="82"/>
        <v>11</v>
      </c>
      <c r="R308" s="290">
        <v>10</v>
      </c>
    </row>
    <row r="309" spans="1:22" ht="15.75" customHeight="1" x14ac:dyDescent="0.2">
      <c r="A309" s="186">
        <v>14</v>
      </c>
      <c r="B309" s="169" t="s">
        <v>25</v>
      </c>
      <c r="C309" s="281">
        <v>2</v>
      </c>
      <c r="D309" s="282">
        <v>0</v>
      </c>
      <c r="E309" s="282">
        <v>0</v>
      </c>
      <c r="F309" s="282">
        <v>0</v>
      </c>
      <c r="G309" s="284">
        <f t="shared" si="76"/>
        <v>2</v>
      </c>
      <c r="H309" s="281">
        <v>14</v>
      </c>
      <c r="I309" s="282">
        <v>0</v>
      </c>
      <c r="J309" s="282">
        <v>0</v>
      </c>
      <c r="K309" s="282">
        <v>0</v>
      </c>
      <c r="L309" s="284">
        <f t="shared" si="77"/>
        <v>14</v>
      </c>
      <c r="M309" s="281">
        <f t="shared" si="78"/>
        <v>16</v>
      </c>
      <c r="N309" s="282">
        <f t="shared" si="79"/>
        <v>0</v>
      </c>
      <c r="O309" s="282">
        <f t="shared" si="80"/>
        <v>0</v>
      </c>
      <c r="P309" s="282">
        <f t="shared" si="81"/>
        <v>0</v>
      </c>
      <c r="Q309" s="284">
        <f t="shared" si="82"/>
        <v>16</v>
      </c>
      <c r="R309" s="290">
        <v>16</v>
      </c>
    </row>
    <row r="310" spans="1:22" ht="30.75" customHeight="1" thickBot="1" x14ac:dyDescent="0.25">
      <c r="A310" s="188">
        <v>15</v>
      </c>
      <c r="B310" s="172" t="s">
        <v>26</v>
      </c>
      <c r="C310" s="258">
        <v>0</v>
      </c>
      <c r="D310" s="291">
        <v>0</v>
      </c>
      <c r="E310" s="291">
        <v>0</v>
      </c>
      <c r="F310" s="291">
        <v>0</v>
      </c>
      <c r="G310" s="292">
        <f t="shared" si="76"/>
        <v>0</v>
      </c>
      <c r="H310" s="258">
        <v>2</v>
      </c>
      <c r="I310" s="291">
        <v>0</v>
      </c>
      <c r="J310" s="291">
        <v>0</v>
      </c>
      <c r="K310" s="291">
        <v>0</v>
      </c>
      <c r="L310" s="292">
        <f t="shared" si="77"/>
        <v>2</v>
      </c>
      <c r="M310" s="258">
        <f t="shared" si="78"/>
        <v>2</v>
      </c>
      <c r="N310" s="291">
        <f t="shared" si="79"/>
        <v>0</v>
      </c>
      <c r="O310" s="291">
        <f t="shared" si="80"/>
        <v>0</v>
      </c>
      <c r="P310" s="291">
        <f t="shared" si="81"/>
        <v>0</v>
      </c>
      <c r="Q310" s="292">
        <f t="shared" si="82"/>
        <v>2</v>
      </c>
      <c r="R310" s="293">
        <v>0</v>
      </c>
    </row>
    <row r="311" spans="1:22" ht="22.5" customHeight="1" x14ac:dyDescent="0.25">
      <c r="A311" s="241"/>
      <c r="B311" s="242" t="s">
        <v>60</v>
      </c>
      <c r="C311" s="243">
        <f t="shared" ref="C311:R311" si="83">SUM(C296:C310)</f>
        <v>22</v>
      </c>
      <c r="D311" s="244">
        <f t="shared" si="83"/>
        <v>0</v>
      </c>
      <c r="E311" s="244">
        <f t="shared" si="83"/>
        <v>0</v>
      </c>
      <c r="F311" s="244">
        <f t="shared" si="83"/>
        <v>0</v>
      </c>
      <c r="G311" s="245">
        <f t="shared" si="83"/>
        <v>22</v>
      </c>
      <c r="H311" s="243">
        <f t="shared" si="83"/>
        <v>85</v>
      </c>
      <c r="I311" s="244">
        <f t="shared" si="83"/>
        <v>0</v>
      </c>
      <c r="J311" s="244">
        <f t="shared" si="83"/>
        <v>0</v>
      </c>
      <c r="K311" s="244">
        <f t="shared" si="83"/>
        <v>0</v>
      </c>
      <c r="L311" s="245">
        <f t="shared" si="83"/>
        <v>85</v>
      </c>
      <c r="M311" s="243">
        <f t="shared" si="83"/>
        <v>107</v>
      </c>
      <c r="N311" s="244">
        <f t="shared" si="83"/>
        <v>0</v>
      </c>
      <c r="O311" s="244">
        <f t="shared" si="83"/>
        <v>0</v>
      </c>
      <c r="P311" s="244">
        <f t="shared" si="83"/>
        <v>0</v>
      </c>
      <c r="Q311" s="245">
        <f t="shared" si="83"/>
        <v>107</v>
      </c>
      <c r="R311" s="246">
        <f t="shared" si="83"/>
        <v>116</v>
      </c>
      <c r="T311" s="247"/>
      <c r="V311" s="160" t="s">
        <v>13</v>
      </c>
    </row>
    <row r="312" spans="1:22" ht="22.5" customHeight="1" x14ac:dyDescent="0.25">
      <c r="A312" s="170"/>
      <c r="B312" s="171" t="s">
        <v>61</v>
      </c>
      <c r="C312" s="883">
        <v>29</v>
      </c>
      <c r="D312" s="884">
        <v>0</v>
      </c>
      <c r="E312" s="884">
        <v>0</v>
      </c>
      <c r="F312" s="884">
        <v>0</v>
      </c>
      <c r="G312" s="885">
        <v>29</v>
      </c>
      <c r="H312" s="883">
        <v>94</v>
      </c>
      <c r="I312" s="884">
        <v>0</v>
      </c>
      <c r="J312" s="884">
        <v>0</v>
      </c>
      <c r="K312" s="884">
        <v>0</v>
      </c>
      <c r="L312" s="886">
        <v>94</v>
      </c>
      <c r="M312" s="883">
        <v>113</v>
      </c>
      <c r="N312" s="884">
        <v>0</v>
      </c>
      <c r="O312" s="884">
        <v>0</v>
      </c>
      <c r="P312" s="884">
        <v>0</v>
      </c>
      <c r="Q312" s="284">
        <v>113</v>
      </c>
      <c r="R312" s="384">
        <v>90</v>
      </c>
      <c r="T312" s="247"/>
    </row>
    <row r="313" spans="1:22" ht="22.5" customHeight="1" x14ac:dyDescent="0.25">
      <c r="A313" s="170"/>
      <c r="B313" s="171" t="s">
        <v>62</v>
      </c>
      <c r="C313" s="883">
        <v>23</v>
      </c>
      <c r="D313" s="884">
        <v>0</v>
      </c>
      <c r="E313" s="884">
        <v>0</v>
      </c>
      <c r="F313" s="884">
        <v>0</v>
      </c>
      <c r="G313" s="885">
        <v>23</v>
      </c>
      <c r="H313" s="883">
        <v>82</v>
      </c>
      <c r="I313" s="884">
        <v>0</v>
      </c>
      <c r="J313" s="884">
        <v>0</v>
      </c>
      <c r="K313" s="884">
        <v>0</v>
      </c>
      <c r="L313" s="886">
        <v>82</v>
      </c>
      <c r="M313" s="883">
        <v>99</v>
      </c>
      <c r="N313" s="884">
        <v>0</v>
      </c>
      <c r="O313" s="884">
        <v>0</v>
      </c>
      <c r="P313" s="884">
        <v>0</v>
      </c>
      <c r="Q313" s="284">
        <v>99</v>
      </c>
      <c r="R313" s="384">
        <v>73</v>
      </c>
      <c r="T313" s="247"/>
    </row>
    <row r="314" spans="1:22" ht="22.5" customHeight="1" x14ac:dyDescent="0.25">
      <c r="A314" s="170"/>
      <c r="B314" s="171" t="s">
        <v>63</v>
      </c>
      <c r="C314" s="883">
        <v>19</v>
      </c>
      <c r="D314" s="884">
        <v>0</v>
      </c>
      <c r="E314" s="884">
        <v>0</v>
      </c>
      <c r="F314" s="884">
        <v>0</v>
      </c>
      <c r="G314" s="885">
        <v>19</v>
      </c>
      <c r="H314" s="883">
        <v>75</v>
      </c>
      <c r="I314" s="884">
        <v>1</v>
      </c>
      <c r="J314" s="884">
        <v>0</v>
      </c>
      <c r="K314" s="884">
        <v>0</v>
      </c>
      <c r="L314" s="886">
        <v>76</v>
      </c>
      <c r="M314" s="883">
        <v>86</v>
      </c>
      <c r="N314" s="884">
        <v>1</v>
      </c>
      <c r="O314" s="884">
        <v>0</v>
      </c>
      <c r="P314" s="884">
        <v>0</v>
      </c>
      <c r="Q314" s="284">
        <v>87</v>
      </c>
      <c r="R314" s="384">
        <v>53</v>
      </c>
      <c r="T314" s="247"/>
    </row>
    <row r="315" spans="1:22" ht="22.5" customHeight="1" x14ac:dyDescent="0.25">
      <c r="A315" s="170"/>
      <c r="B315" s="171" t="s">
        <v>64</v>
      </c>
      <c r="C315" s="883">
        <v>12</v>
      </c>
      <c r="D315" s="884">
        <v>0</v>
      </c>
      <c r="E315" s="884">
        <v>0</v>
      </c>
      <c r="F315" s="884">
        <v>0</v>
      </c>
      <c r="G315" s="885">
        <v>12</v>
      </c>
      <c r="H315" s="883">
        <v>55</v>
      </c>
      <c r="I315" s="884">
        <v>0</v>
      </c>
      <c r="J315" s="884">
        <v>0</v>
      </c>
      <c r="K315" s="884">
        <v>0</v>
      </c>
      <c r="L315" s="886">
        <v>55</v>
      </c>
      <c r="M315" s="883">
        <v>72</v>
      </c>
      <c r="N315" s="884">
        <v>0</v>
      </c>
      <c r="O315" s="884">
        <v>0</v>
      </c>
      <c r="P315" s="884">
        <v>0</v>
      </c>
      <c r="Q315" s="284">
        <v>72</v>
      </c>
      <c r="R315" s="384">
        <v>58</v>
      </c>
      <c r="T315" s="247"/>
    </row>
    <row r="316" spans="1:22" ht="22.5" customHeight="1" x14ac:dyDescent="0.2">
      <c r="A316" s="168"/>
      <c r="B316" s="169" t="s">
        <v>65</v>
      </c>
      <c r="C316" s="281">
        <v>6</v>
      </c>
      <c r="D316" s="282">
        <v>0</v>
      </c>
      <c r="E316" s="282">
        <v>0</v>
      </c>
      <c r="F316" s="282">
        <v>0</v>
      </c>
      <c r="G316" s="284">
        <v>6</v>
      </c>
      <c r="H316" s="281">
        <v>51</v>
      </c>
      <c r="I316" s="282">
        <v>0</v>
      </c>
      <c r="J316" s="282">
        <v>0</v>
      </c>
      <c r="K316" s="282">
        <v>0</v>
      </c>
      <c r="L316" s="283">
        <v>51</v>
      </c>
      <c r="M316" s="281">
        <v>61</v>
      </c>
      <c r="N316" s="282">
        <v>0</v>
      </c>
      <c r="O316" s="282">
        <v>0</v>
      </c>
      <c r="P316" s="282">
        <v>0</v>
      </c>
      <c r="Q316" s="284">
        <v>61</v>
      </c>
      <c r="R316" s="384">
        <v>41</v>
      </c>
      <c r="T316" s="216"/>
    </row>
    <row r="317" spans="1:22" ht="22.5" customHeight="1" x14ac:dyDescent="0.2">
      <c r="A317" s="168"/>
      <c r="B317" s="169" t="s">
        <v>66</v>
      </c>
      <c r="C317" s="281">
        <v>4</v>
      </c>
      <c r="D317" s="282">
        <v>0</v>
      </c>
      <c r="E317" s="282">
        <v>0</v>
      </c>
      <c r="F317" s="282">
        <v>0</v>
      </c>
      <c r="G317" s="284">
        <v>4</v>
      </c>
      <c r="H317" s="281">
        <v>51</v>
      </c>
      <c r="I317" s="282">
        <v>0</v>
      </c>
      <c r="J317" s="282">
        <v>0</v>
      </c>
      <c r="K317" s="282">
        <v>1</v>
      </c>
      <c r="L317" s="283">
        <v>52</v>
      </c>
      <c r="M317" s="281">
        <v>55</v>
      </c>
      <c r="N317" s="282">
        <v>0</v>
      </c>
      <c r="O317" s="282">
        <v>0</v>
      </c>
      <c r="P317" s="282">
        <v>1</v>
      </c>
      <c r="Q317" s="284">
        <v>56</v>
      </c>
      <c r="R317" s="384">
        <v>38</v>
      </c>
    </row>
    <row r="318" spans="1:22" ht="21" customHeight="1" thickBot="1" x14ac:dyDescent="0.25">
      <c r="A318" s="256"/>
      <c r="B318" s="257" t="s">
        <v>67</v>
      </c>
      <c r="C318" s="258">
        <v>3</v>
      </c>
      <c r="D318" s="291">
        <v>0</v>
      </c>
      <c r="E318" s="291">
        <v>0</v>
      </c>
      <c r="F318" s="291">
        <v>0</v>
      </c>
      <c r="G318" s="292">
        <v>3</v>
      </c>
      <c r="H318" s="258">
        <v>53</v>
      </c>
      <c r="I318" s="291">
        <v>0</v>
      </c>
      <c r="J318" s="291">
        <v>0</v>
      </c>
      <c r="K318" s="291">
        <v>0</v>
      </c>
      <c r="L318" s="566">
        <v>53</v>
      </c>
      <c r="M318" s="258">
        <v>56</v>
      </c>
      <c r="N318" s="291">
        <v>0</v>
      </c>
      <c r="O318" s="291">
        <v>0</v>
      </c>
      <c r="P318" s="291">
        <v>0</v>
      </c>
      <c r="Q318" s="292">
        <v>56</v>
      </c>
      <c r="R318" s="385">
        <v>29</v>
      </c>
    </row>
    <row r="319" spans="1:22" ht="15.75" customHeight="1" x14ac:dyDescent="0.25">
      <c r="A319" s="161" t="s">
        <v>393</v>
      </c>
      <c r="B319" s="254"/>
      <c r="C319" s="190"/>
      <c r="D319" s="190"/>
      <c r="E319" s="190"/>
      <c r="F319" s="190"/>
      <c r="G319" s="190"/>
      <c r="H319" s="190"/>
      <c r="I319" s="190"/>
      <c r="J319" s="190"/>
      <c r="K319" s="190"/>
      <c r="L319" s="190"/>
      <c r="M319" s="190"/>
      <c r="N319" s="190"/>
      <c r="O319" s="190"/>
      <c r="P319" s="190"/>
      <c r="Q319" s="190"/>
      <c r="R319" s="190"/>
    </row>
    <row r="320" spans="1:22" ht="15.75" customHeight="1" x14ac:dyDescent="0.2">
      <c r="A320" s="464" t="s">
        <v>402</v>
      </c>
    </row>
    <row r="321" spans="1:18" ht="15.75" customHeight="1" x14ac:dyDescent="0.2">
      <c r="A321" s="464"/>
    </row>
    <row r="325" spans="1:18" ht="15.75" customHeight="1" thickBot="1" x14ac:dyDescent="0.25">
      <c r="A325" s="133" t="s">
        <v>404</v>
      </c>
      <c r="B325" s="162"/>
      <c r="C325" s="162"/>
      <c r="D325" s="162"/>
      <c r="E325" s="162"/>
      <c r="F325" s="162"/>
      <c r="G325" s="162"/>
      <c r="H325" s="162"/>
      <c r="I325" s="162"/>
      <c r="J325" s="162"/>
      <c r="K325" s="162"/>
      <c r="L325" s="162"/>
      <c r="M325" s="162"/>
      <c r="N325" s="162"/>
      <c r="O325" s="162"/>
      <c r="P325" s="162"/>
      <c r="Q325" s="162"/>
      <c r="R325" s="162"/>
    </row>
    <row r="326" spans="1:18" ht="15.75" customHeight="1" thickBot="1" x14ac:dyDescent="0.3">
      <c r="A326" s="181"/>
      <c r="B326" s="182"/>
      <c r="C326" s="1615" t="s">
        <v>378</v>
      </c>
      <c r="D326" s="1616"/>
      <c r="E326" s="1616"/>
      <c r="F326" s="1616"/>
      <c r="G326" s="1617"/>
      <c r="H326" s="1615" t="s">
        <v>379</v>
      </c>
      <c r="I326" s="1616"/>
      <c r="J326" s="1616"/>
      <c r="K326" s="1616"/>
      <c r="L326" s="1617"/>
      <c r="M326" s="1615" t="s">
        <v>380</v>
      </c>
      <c r="N326" s="1616"/>
      <c r="O326" s="1616"/>
      <c r="P326" s="1616"/>
      <c r="Q326" s="1616"/>
      <c r="R326" s="1617"/>
    </row>
    <row r="327" spans="1:18" ht="78.75" customHeight="1" thickBot="1" x14ac:dyDescent="0.3">
      <c r="A327" s="183" t="s">
        <v>51</v>
      </c>
      <c r="B327" s="165" t="s">
        <v>5</v>
      </c>
      <c r="C327" s="197" t="s">
        <v>381</v>
      </c>
      <c r="D327" s="194" t="s">
        <v>382</v>
      </c>
      <c r="E327" s="194" t="s">
        <v>383</v>
      </c>
      <c r="F327" s="194" t="s">
        <v>384</v>
      </c>
      <c r="G327" s="222" t="s">
        <v>385</v>
      </c>
      <c r="H327" s="214" t="s">
        <v>381</v>
      </c>
      <c r="I327" s="194" t="s">
        <v>382</v>
      </c>
      <c r="J327" s="194" t="s">
        <v>383</v>
      </c>
      <c r="K327" s="194" t="s">
        <v>384</v>
      </c>
      <c r="L327" s="222" t="s">
        <v>238</v>
      </c>
      <c r="M327" s="214" t="s">
        <v>381</v>
      </c>
      <c r="N327" s="194" t="s">
        <v>382</v>
      </c>
      <c r="O327" s="194" t="s">
        <v>383</v>
      </c>
      <c r="P327" s="194" t="s">
        <v>384</v>
      </c>
      <c r="Q327" s="222" t="s">
        <v>238</v>
      </c>
      <c r="R327" s="300" t="s">
        <v>386</v>
      </c>
    </row>
    <row r="328" spans="1:18" ht="15.75" customHeight="1" x14ac:dyDescent="0.2">
      <c r="A328" s="185">
        <v>1</v>
      </c>
      <c r="B328" s="167" t="s">
        <v>11</v>
      </c>
      <c r="C328" s="610">
        <f t="shared" ref="C328:F342" si="84">C266+C296</f>
        <v>12</v>
      </c>
      <c r="D328" s="611">
        <f t="shared" si="84"/>
        <v>0</v>
      </c>
      <c r="E328" s="611">
        <f t="shared" si="84"/>
        <v>0</v>
      </c>
      <c r="F328" s="611">
        <f t="shared" si="84"/>
        <v>0</v>
      </c>
      <c r="G328" s="613">
        <f t="shared" ref="G328:G342" si="85">SUM(C328:F328)</f>
        <v>12</v>
      </c>
      <c r="H328" s="610">
        <f t="shared" ref="H328:K342" si="86">H266+H296</f>
        <v>17</v>
      </c>
      <c r="I328" s="611">
        <f t="shared" si="86"/>
        <v>0</v>
      </c>
      <c r="J328" s="611">
        <f t="shared" si="86"/>
        <v>0</v>
      </c>
      <c r="K328" s="611">
        <f t="shared" si="86"/>
        <v>0</v>
      </c>
      <c r="L328" s="612">
        <f t="shared" ref="L328:L342" si="87">SUM(H328:K328)</f>
        <v>17</v>
      </c>
      <c r="M328" s="610">
        <f t="shared" ref="M328:M342" si="88">C328+H328</f>
        <v>29</v>
      </c>
      <c r="N328" s="611">
        <f t="shared" ref="N328:N342" si="89">D328+I328</f>
        <v>0</v>
      </c>
      <c r="O328" s="611">
        <f t="shared" ref="O328:O342" si="90">E328+J328</f>
        <v>0</v>
      </c>
      <c r="P328" s="611">
        <f t="shared" ref="P328:P342" si="91">F328+K328</f>
        <v>0</v>
      </c>
      <c r="Q328" s="613">
        <f t="shared" ref="Q328:Q342" si="92">SUM(M328:P328)</f>
        <v>29</v>
      </c>
      <c r="R328" s="614">
        <f t="shared" ref="R328:R342" si="93">R266+R296</f>
        <v>29</v>
      </c>
    </row>
    <row r="329" spans="1:18" ht="15.75" customHeight="1" x14ac:dyDescent="0.2">
      <c r="A329" s="186">
        <v>2</v>
      </c>
      <c r="B329" s="169" t="s">
        <v>12</v>
      </c>
      <c r="C329" s="615">
        <f t="shared" si="84"/>
        <v>3</v>
      </c>
      <c r="D329" s="616">
        <f t="shared" si="84"/>
        <v>0</v>
      </c>
      <c r="E329" s="616">
        <f t="shared" si="84"/>
        <v>0</v>
      </c>
      <c r="F329" s="616">
        <f t="shared" si="84"/>
        <v>0</v>
      </c>
      <c r="G329" s="618">
        <f t="shared" si="85"/>
        <v>3</v>
      </c>
      <c r="H329" s="615">
        <f t="shared" si="86"/>
        <v>11</v>
      </c>
      <c r="I329" s="616">
        <f t="shared" si="86"/>
        <v>0</v>
      </c>
      <c r="J329" s="616">
        <f t="shared" si="86"/>
        <v>0</v>
      </c>
      <c r="K329" s="616">
        <f t="shared" si="86"/>
        <v>0</v>
      </c>
      <c r="L329" s="617">
        <f t="shared" si="87"/>
        <v>11</v>
      </c>
      <c r="M329" s="615">
        <f t="shared" si="88"/>
        <v>14</v>
      </c>
      <c r="N329" s="616">
        <f t="shared" si="89"/>
        <v>0</v>
      </c>
      <c r="O329" s="616">
        <f t="shared" si="90"/>
        <v>0</v>
      </c>
      <c r="P329" s="616">
        <f t="shared" si="91"/>
        <v>0</v>
      </c>
      <c r="Q329" s="618">
        <f t="shared" si="92"/>
        <v>14</v>
      </c>
      <c r="R329" s="619">
        <f t="shared" si="93"/>
        <v>11</v>
      </c>
    </row>
    <row r="330" spans="1:18" ht="15.75" customHeight="1" x14ac:dyDescent="0.2">
      <c r="A330" s="186">
        <v>3</v>
      </c>
      <c r="B330" s="169" t="s">
        <v>14</v>
      </c>
      <c r="C330" s="615">
        <f t="shared" si="84"/>
        <v>7</v>
      </c>
      <c r="D330" s="616">
        <f t="shared" si="84"/>
        <v>0</v>
      </c>
      <c r="E330" s="616">
        <f t="shared" si="84"/>
        <v>0</v>
      </c>
      <c r="F330" s="616">
        <f t="shared" si="84"/>
        <v>0</v>
      </c>
      <c r="G330" s="618">
        <f t="shared" si="85"/>
        <v>7</v>
      </c>
      <c r="H330" s="615">
        <f t="shared" si="86"/>
        <v>15</v>
      </c>
      <c r="I330" s="616">
        <f t="shared" si="86"/>
        <v>0</v>
      </c>
      <c r="J330" s="616">
        <f t="shared" si="86"/>
        <v>0</v>
      </c>
      <c r="K330" s="616">
        <f t="shared" si="86"/>
        <v>0</v>
      </c>
      <c r="L330" s="617">
        <f t="shared" si="87"/>
        <v>15</v>
      </c>
      <c r="M330" s="615">
        <f t="shared" si="88"/>
        <v>22</v>
      </c>
      <c r="N330" s="616">
        <f t="shared" si="89"/>
        <v>0</v>
      </c>
      <c r="O330" s="616">
        <f t="shared" si="90"/>
        <v>0</v>
      </c>
      <c r="P330" s="616">
        <f t="shared" si="91"/>
        <v>0</v>
      </c>
      <c r="Q330" s="618">
        <f t="shared" si="92"/>
        <v>22</v>
      </c>
      <c r="R330" s="619">
        <f t="shared" si="93"/>
        <v>8</v>
      </c>
    </row>
    <row r="331" spans="1:18" ht="15.75" customHeight="1" x14ac:dyDescent="0.2">
      <c r="A331" s="186">
        <v>4</v>
      </c>
      <c r="B331" s="169" t="s">
        <v>15</v>
      </c>
      <c r="C331" s="615">
        <f t="shared" si="84"/>
        <v>5</v>
      </c>
      <c r="D331" s="616">
        <f t="shared" si="84"/>
        <v>0</v>
      </c>
      <c r="E331" s="616">
        <f t="shared" si="84"/>
        <v>0</v>
      </c>
      <c r="F331" s="616">
        <f t="shared" si="84"/>
        <v>0</v>
      </c>
      <c r="G331" s="618">
        <f t="shared" si="85"/>
        <v>5</v>
      </c>
      <c r="H331" s="615">
        <f t="shared" si="86"/>
        <v>14</v>
      </c>
      <c r="I331" s="616">
        <f t="shared" si="86"/>
        <v>0</v>
      </c>
      <c r="J331" s="616">
        <f t="shared" si="86"/>
        <v>0</v>
      </c>
      <c r="K331" s="616">
        <f t="shared" si="86"/>
        <v>0</v>
      </c>
      <c r="L331" s="617">
        <f t="shared" si="87"/>
        <v>14</v>
      </c>
      <c r="M331" s="615">
        <f t="shared" si="88"/>
        <v>19</v>
      </c>
      <c r="N331" s="616">
        <f t="shared" si="89"/>
        <v>0</v>
      </c>
      <c r="O331" s="616">
        <f t="shared" si="90"/>
        <v>0</v>
      </c>
      <c r="P331" s="616">
        <f t="shared" si="91"/>
        <v>0</v>
      </c>
      <c r="Q331" s="618">
        <f t="shared" si="92"/>
        <v>19</v>
      </c>
      <c r="R331" s="619">
        <f t="shared" si="93"/>
        <v>20</v>
      </c>
    </row>
    <row r="332" spans="1:18" ht="15.75" customHeight="1" x14ac:dyDescent="0.2">
      <c r="A332" s="186">
        <v>5</v>
      </c>
      <c r="B332" s="169" t="s">
        <v>16</v>
      </c>
      <c r="C332" s="615">
        <f t="shared" si="84"/>
        <v>2</v>
      </c>
      <c r="D332" s="616">
        <f t="shared" si="84"/>
        <v>0</v>
      </c>
      <c r="E332" s="616">
        <f t="shared" si="84"/>
        <v>0</v>
      </c>
      <c r="F332" s="616">
        <f t="shared" si="84"/>
        <v>0</v>
      </c>
      <c r="G332" s="618">
        <f t="shared" si="85"/>
        <v>2</v>
      </c>
      <c r="H332" s="615">
        <f t="shared" si="86"/>
        <v>14</v>
      </c>
      <c r="I332" s="616">
        <f t="shared" si="86"/>
        <v>0</v>
      </c>
      <c r="J332" s="616">
        <f t="shared" si="86"/>
        <v>0</v>
      </c>
      <c r="K332" s="616">
        <f t="shared" si="86"/>
        <v>0</v>
      </c>
      <c r="L332" s="617">
        <f t="shared" si="87"/>
        <v>14</v>
      </c>
      <c r="M332" s="615">
        <f t="shared" si="88"/>
        <v>16</v>
      </c>
      <c r="N332" s="616">
        <f t="shared" si="89"/>
        <v>0</v>
      </c>
      <c r="O332" s="616">
        <f t="shared" si="90"/>
        <v>0</v>
      </c>
      <c r="P332" s="616">
        <f t="shared" si="91"/>
        <v>0</v>
      </c>
      <c r="Q332" s="618">
        <f t="shared" si="92"/>
        <v>16</v>
      </c>
      <c r="R332" s="619">
        <f t="shared" si="93"/>
        <v>6</v>
      </c>
    </row>
    <row r="333" spans="1:18" ht="15.75" customHeight="1" x14ac:dyDescent="0.2">
      <c r="A333" s="187">
        <v>6</v>
      </c>
      <c r="B333" s="171" t="s">
        <v>17</v>
      </c>
      <c r="C333" s="615">
        <f t="shared" si="84"/>
        <v>14</v>
      </c>
      <c r="D333" s="616">
        <f t="shared" si="84"/>
        <v>0</v>
      </c>
      <c r="E333" s="616">
        <f t="shared" si="84"/>
        <v>0</v>
      </c>
      <c r="F333" s="616">
        <f t="shared" si="84"/>
        <v>0</v>
      </c>
      <c r="G333" s="618">
        <f t="shared" si="85"/>
        <v>14</v>
      </c>
      <c r="H333" s="615">
        <f t="shared" si="86"/>
        <v>4</v>
      </c>
      <c r="I333" s="616">
        <f t="shared" si="86"/>
        <v>0</v>
      </c>
      <c r="J333" s="616">
        <f t="shared" si="86"/>
        <v>0</v>
      </c>
      <c r="K333" s="616">
        <f t="shared" si="86"/>
        <v>0</v>
      </c>
      <c r="L333" s="617">
        <f t="shared" si="87"/>
        <v>4</v>
      </c>
      <c r="M333" s="615">
        <f t="shared" si="88"/>
        <v>18</v>
      </c>
      <c r="N333" s="616">
        <f t="shared" si="89"/>
        <v>0</v>
      </c>
      <c r="O333" s="616">
        <f t="shared" si="90"/>
        <v>0</v>
      </c>
      <c r="P333" s="616">
        <f t="shared" si="91"/>
        <v>0</v>
      </c>
      <c r="Q333" s="618">
        <f t="shared" si="92"/>
        <v>18</v>
      </c>
      <c r="R333" s="619">
        <f t="shared" si="93"/>
        <v>24</v>
      </c>
    </row>
    <row r="334" spans="1:18" ht="15.75" customHeight="1" x14ac:dyDescent="0.2">
      <c r="A334" s="187">
        <v>7</v>
      </c>
      <c r="B334" s="171" t="s">
        <v>18</v>
      </c>
      <c r="C334" s="615">
        <f t="shared" si="84"/>
        <v>12</v>
      </c>
      <c r="D334" s="616">
        <f t="shared" si="84"/>
        <v>0</v>
      </c>
      <c r="E334" s="616">
        <f t="shared" si="84"/>
        <v>0</v>
      </c>
      <c r="F334" s="616">
        <f t="shared" si="84"/>
        <v>0</v>
      </c>
      <c r="G334" s="618">
        <f t="shared" si="85"/>
        <v>12</v>
      </c>
      <c r="H334" s="615">
        <f t="shared" si="86"/>
        <v>35</v>
      </c>
      <c r="I334" s="616">
        <f t="shared" si="86"/>
        <v>0</v>
      </c>
      <c r="J334" s="616">
        <f t="shared" si="86"/>
        <v>0</v>
      </c>
      <c r="K334" s="616">
        <f t="shared" si="86"/>
        <v>0</v>
      </c>
      <c r="L334" s="617">
        <f t="shared" si="87"/>
        <v>35</v>
      </c>
      <c r="M334" s="615">
        <f t="shared" si="88"/>
        <v>47</v>
      </c>
      <c r="N334" s="616">
        <f t="shared" si="89"/>
        <v>0</v>
      </c>
      <c r="O334" s="616">
        <f t="shared" si="90"/>
        <v>0</v>
      </c>
      <c r="P334" s="616">
        <f t="shared" si="91"/>
        <v>0</v>
      </c>
      <c r="Q334" s="618">
        <f t="shared" si="92"/>
        <v>47</v>
      </c>
      <c r="R334" s="619">
        <f t="shared" si="93"/>
        <v>52</v>
      </c>
    </row>
    <row r="335" spans="1:18" ht="15.75" customHeight="1" x14ac:dyDescent="0.2">
      <c r="A335" s="186">
        <v>8</v>
      </c>
      <c r="B335" s="169" t="s">
        <v>19</v>
      </c>
      <c r="C335" s="615">
        <f t="shared" si="84"/>
        <v>2</v>
      </c>
      <c r="D335" s="616">
        <f t="shared" si="84"/>
        <v>0</v>
      </c>
      <c r="E335" s="616">
        <f t="shared" si="84"/>
        <v>0</v>
      </c>
      <c r="F335" s="616">
        <f t="shared" si="84"/>
        <v>0</v>
      </c>
      <c r="G335" s="618">
        <f t="shared" si="85"/>
        <v>2</v>
      </c>
      <c r="H335" s="615">
        <f t="shared" si="86"/>
        <v>27</v>
      </c>
      <c r="I335" s="616">
        <f t="shared" si="86"/>
        <v>0</v>
      </c>
      <c r="J335" s="616">
        <f t="shared" si="86"/>
        <v>0</v>
      </c>
      <c r="K335" s="616">
        <f t="shared" si="86"/>
        <v>0</v>
      </c>
      <c r="L335" s="617">
        <f t="shared" si="87"/>
        <v>27</v>
      </c>
      <c r="M335" s="615">
        <f t="shared" si="88"/>
        <v>29</v>
      </c>
      <c r="N335" s="616">
        <f t="shared" si="89"/>
        <v>0</v>
      </c>
      <c r="O335" s="616">
        <f t="shared" si="90"/>
        <v>0</v>
      </c>
      <c r="P335" s="616">
        <f t="shared" si="91"/>
        <v>0</v>
      </c>
      <c r="Q335" s="618">
        <f t="shared" si="92"/>
        <v>29</v>
      </c>
      <c r="R335" s="619">
        <f t="shared" si="93"/>
        <v>23</v>
      </c>
    </row>
    <row r="336" spans="1:18" ht="15.75" customHeight="1" x14ac:dyDescent="0.2">
      <c r="A336" s="186">
        <v>9</v>
      </c>
      <c r="B336" s="169" t="s">
        <v>20</v>
      </c>
      <c r="C336" s="615">
        <f t="shared" si="84"/>
        <v>6</v>
      </c>
      <c r="D336" s="616">
        <f t="shared" si="84"/>
        <v>0</v>
      </c>
      <c r="E336" s="616">
        <f t="shared" si="84"/>
        <v>0</v>
      </c>
      <c r="F336" s="616">
        <f t="shared" si="84"/>
        <v>0</v>
      </c>
      <c r="G336" s="618">
        <f t="shared" si="85"/>
        <v>6</v>
      </c>
      <c r="H336" s="615">
        <f t="shared" si="86"/>
        <v>25</v>
      </c>
      <c r="I336" s="616">
        <f t="shared" si="86"/>
        <v>0</v>
      </c>
      <c r="J336" s="616">
        <f t="shared" si="86"/>
        <v>0</v>
      </c>
      <c r="K336" s="616">
        <f t="shared" si="86"/>
        <v>0</v>
      </c>
      <c r="L336" s="617">
        <f t="shared" si="87"/>
        <v>25</v>
      </c>
      <c r="M336" s="615">
        <f t="shared" si="88"/>
        <v>31</v>
      </c>
      <c r="N336" s="616">
        <f t="shared" si="89"/>
        <v>0</v>
      </c>
      <c r="O336" s="616">
        <f t="shared" si="90"/>
        <v>0</v>
      </c>
      <c r="P336" s="616">
        <f t="shared" si="91"/>
        <v>0</v>
      </c>
      <c r="Q336" s="618">
        <f t="shared" si="92"/>
        <v>31</v>
      </c>
      <c r="R336" s="619">
        <f t="shared" si="93"/>
        <v>34</v>
      </c>
    </row>
    <row r="337" spans="1:18" ht="15.75" customHeight="1" x14ac:dyDescent="0.2">
      <c r="A337" s="186">
        <v>10</v>
      </c>
      <c r="B337" s="169" t="s">
        <v>21</v>
      </c>
      <c r="C337" s="615">
        <f t="shared" si="84"/>
        <v>7</v>
      </c>
      <c r="D337" s="616">
        <f t="shared" si="84"/>
        <v>0</v>
      </c>
      <c r="E337" s="616">
        <f t="shared" si="84"/>
        <v>0</v>
      </c>
      <c r="F337" s="616">
        <f t="shared" si="84"/>
        <v>0</v>
      </c>
      <c r="G337" s="618">
        <f t="shared" si="85"/>
        <v>7</v>
      </c>
      <c r="H337" s="615">
        <f t="shared" si="86"/>
        <v>22</v>
      </c>
      <c r="I337" s="616">
        <f t="shared" si="86"/>
        <v>0</v>
      </c>
      <c r="J337" s="616">
        <f t="shared" si="86"/>
        <v>0</v>
      </c>
      <c r="K337" s="616">
        <f t="shared" si="86"/>
        <v>0</v>
      </c>
      <c r="L337" s="617">
        <f t="shared" si="87"/>
        <v>22</v>
      </c>
      <c r="M337" s="615">
        <f t="shared" si="88"/>
        <v>29</v>
      </c>
      <c r="N337" s="616">
        <f t="shared" si="89"/>
        <v>0</v>
      </c>
      <c r="O337" s="616">
        <f t="shared" si="90"/>
        <v>0</v>
      </c>
      <c r="P337" s="616">
        <f t="shared" si="91"/>
        <v>0</v>
      </c>
      <c r="Q337" s="618">
        <f t="shared" si="92"/>
        <v>29</v>
      </c>
      <c r="R337" s="619">
        <f t="shared" si="93"/>
        <v>29</v>
      </c>
    </row>
    <row r="338" spans="1:18" ht="15.75" customHeight="1" x14ac:dyDescent="0.2">
      <c r="A338" s="187">
        <v>11</v>
      </c>
      <c r="B338" s="171" t="s">
        <v>22</v>
      </c>
      <c r="C338" s="615">
        <f t="shared" si="84"/>
        <v>0</v>
      </c>
      <c r="D338" s="616">
        <f t="shared" si="84"/>
        <v>0</v>
      </c>
      <c r="E338" s="616">
        <f t="shared" si="84"/>
        <v>0</v>
      </c>
      <c r="F338" s="616">
        <f t="shared" si="84"/>
        <v>0</v>
      </c>
      <c r="G338" s="618">
        <f t="shared" si="85"/>
        <v>0</v>
      </c>
      <c r="H338" s="615">
        <f t="shared" si="86"/>
        <v>0</v>
      </c>
      <c r="I338" s="616">
        <f t="shared" si="86"/>
        <v>0</v>
      </c>
      <c r="J338" s="616">
        <f t="shared" si="86"/>
        <v>0</v>
      </c>
      <c r="K338" s="616">
        <f t="shared" si="86"/>
        <v>0</v>
      </c>
      <c r="L338" s="617">
        <f t="shared" si="87"/>
        <v>0</v>
      </c>
      <c r="M338" s="615">
        <f t="shared" si="88"/>
        <v>0</v>
      </c>
      <c r="N338" s="616">
        <f t="shared" si="89"/>
        <v>0</v>
      </c>
      <c r="O338" s="616">
        <f t="shared" si="90"/>
        <v>0</v>
      </c>
      <c r="P338" s="616">
        <f t="shared" si="91"/>
        <v>0</v>
      </c>
      <c r="Q338" s="618">
        <f t="shared" si="92"/>
        <v>0</v>
      </c>
      <c r="R338" s="619">
        <f t="shared" si="93"/>
        <v>4</v>
      </c>
    </row>
    <row r="339" spans="1:18" ht="15.75" customHeight="1" x14ac:dyDescent="0.2">
      <c r="A339" s="186">
        <v>12</v>
      </c>
      <c r="B339" s="169" t="s">
        <v>23</v>
      </c>
      <c r="C339" s="615">
        <f t="shared" si="84"/>
        <v>1</v>
      </c>
      <c r="D339" s="616">
        <f t="shared" si="84"/>
        <v>0</v>
      </c>
      <c r="E339" s="616">
        <f t="shared" si="84"/>
        <v>0</v>
      </c>
      <c r="F339" s="616">
        <f t="shared" si="84"/>
        <v>0</v>
      </c>
      <c r="G339" s="618">
        <f t="shared" si="85"/>
        <v>1</v>
      </c>
      <c r="H339" s="615">
        <f t="shared" si="86"/>
        <v>11</v>
      </c>
      <c r="I339" s="616">
        <f t="shared" si="86"/>
        <v>0</v>
      </c>
      <c r="J339" s="616">
        <f t="shared" si="86"/>
        <v>0</v>
      </c>
      <c r="K339" s="616">
        <f t="shared" si="86"/>
        <v>0</v>
      </c>
      <c r="L339" s="617">
        <f t="shared" si="87"/>
        <v>11</v>
      </c>
      <c r="M339" s="615">
        <f t="shared" si="88"/>
        <v>12</v>
      </c>
      <c r="N339" s="616">
        <f t="shared" si="89"/>
        <v>0</v>
      </c>
      <c r="O339" s="616">
        <f t="shared" si="90"/>
        <v>0</v>
      </c>
      <c r="P339" s="616">
        <f t="shared" si="91"/>
        <v>0</v>
      </c>
      <c r="Q339" s="618">
        <f t="shared" si="92"/>
        <v>12</v>
      </c>
      <c r="R339" s="619">
        <f t="shared" si="93"/>
        <v>12</v>
      </c>
    </row>
    <row r="340" spans="1:18" ht="15.75" customHeight="1" x14ac:dyDescent="0.2">
      <c r="A340" s="186">
        <v>13</v>
      </c>
      <c r="B340" s="169" t="s">
        <v>24</v>
      </c>
      <c r="C340" s="615">
        <f t="shared" si="84"/>
        <v>8</v>
      </c>
      <c r="D340" s="616">
        <f t="shared" si="84"/>
        <v>0</v>
      </c>
      <c r="E340" s="616">
        <f t="shared" si="84"/>
        <v>0</v>
      </c>
      <c r="F340" s="616">
        <f t="shared" si="84"/>
        <v>0</v>
      </c>
      <c r="G340" s="618">
        <f t="shared" si="85"/>
        <v>8</v>
      </c>
      <c r="H340" s="615">
        <f t="shared" si="86"/>
        <v>26</v>
      </c>
      <c r="I340" s="616">
        <f t="shared" si="86"/>
        <v>0</v>
      </c>
      <c r="J340" s="616">
        <f t="shared" si="86"/>
        <v>0</v>
      </c>
      <c r="K340" s="616">
        <f t="shared" si="86"/>
        <v>0</v>
      </c>
      <c r="L340" s="617">
        <f t="shared" si="87"/>
        <v>26</v>
      </c>
      <c r="M340" s="615">
        <f t="shared" si="88"/>
        <v>34</v>
      </c>
      <c r="N340" s="616">
        <f t="shared" si="89"/>
        <v>0</v>
      </c>
      <c r="O340" s="616">
        <f t="shared" si="90"/>
        <v>0</v>
      </c>
      <c r="P340" s="616">
        <f t="shared" si="91"/>
        <v>0</v>
      </c>
      <c r="Q340" s="618">
        <f t="shared" si="92"/>
        <v>34</v>
      </c>
      <c r="R340" s="619">
        <f t="shared" si="93"/>
        <v>29</v>
      </c>
    </row>
    <row r="341" spans="1:18" ht="15.75" customHeight="1" x14ac:dyDescent="0.2">
      <c r="A341" s="186">
        <v>14</v>
      </c>
      <c r="B341" s="169" t="s">
        <v>25</v>
      </c>
      <c r="C341" s="615">
        <f t="shared" si="84"/>
        <v>5</v>
      </c>
      <c r="D341" s="616">
        <f t="shared" si="84"/>
        <v>0</v>
      </c>
      <c r="E341" s="616">
        <f t="shared" si="84"/>
        <v>0</v>
      </c>
      <c r="F341" s="616">
        <f t="shared" si="84"/>
        <v>0</v>
      </c>
      <c r="G341" s="618">
        <f t="shared" si="85"/>
        <v>5</v>
      </c>
      <c r="H341" s="615">
        <f t="shared" si="86"/>
        <v>27</v>
      </c>
      <c r="I341" s="616">
        <f t="shared" si="86"/>
        <v>0</v>
      </c>
      <c r="J341" s="616">
        <f t="shared" si="86"/>
        <v>0</v>
      </c>
      <c r="K341" s="616">
        <f t="shared" si="86"/>
        <v>0</v>
      </c>
      <c r="L341" s="617">
        <f t="shared" si="87"/>
        <v>27</v>
      </c>
      <c r="M341" s="615">
        <f t="shared" si="88"/>
        <v>32</v>
      </c>
      <c r="N341" s="616">
        <f t="shared" si="89"/>
        <v>0</v>
      </c>
      <c r="O341" s="616">
        <f t="shared" si="90"/>
        <v>0</v>
      </c>
      <c r="P341" s="616">
        <f t="shared" si="91"/>
        <v>0</v>
      </c>
      <c r="Q341" s="618">
        <f t="shared" si="92"/>
        <v>32</v>
      </c>
      <c r="R341" s="619">
        <f t="shared" si="93"/>
        <v>34</v>
      </c>
    </row>
    <row r="342" spans="1:18" ht="15.75" customHeight="1" thickBot="1" x14ac:dyDescent="0.25">
      <c r="A342" s="188">
        <v>15</v>
      </c>
      <c r="B342" s="172" t="s">
        <v>26</v>
      </c>
      <c r="C342" s="620">
        <f t="shared" si="84"/>
        <v>0</v>
      </c>
      <c r="D342" s="621">
        <f t="shared" si="84"/>
        <v>0</v>
      </c>
      <c r="E342" s="621">
        <f t="shared" si="84"/>
        <v>0</v>
      </c>
      <c r="F342" s="621">
        <f t="shared" si="84"/>
        <v>0</v>
      </c>
      <c r="G342" s="623">
        <f t="shared" si="85"/>
        <v>0</v>
      </c>
      <c r="H342" s="620">
        <f t="shared" si="86"/>
        <v>4</v>
      </c>
      <c r="I342" s="621">
        <f t="shared" si="86"/>
        <v>0</v>
      </c>
      <c r="J342" s="621">
        <f t="shared" si="86"/>
        <v>0</v>
      </c>
      <c r="K342" s="621">
        <f t="shared" si="86"/>
        <v>0</v>
      </c>
      <c r="L342" s="622">
        <f t="shared" si="87"/>
        <v>4</v>
      </c>
      <c r="M342" s="620">
        <f t="shared" si="88"/>
        <v>4</v>
      </c>
      <c r="N342" s="621">
        <f t="shared" si="89"/>
        <v>0</v>
      </c>
      <c r="O342" s="621">
        <f t="shared" si="90"/>
        <v>0</v>
      </c>
      <c r="P342" s="621">
        <f t="shared" si="91"/>
        <v>0</v>
      </c>
      <c r="Q342" s="623">
        <f t="shared" si="92"/>
        <v>4</v>
      </c>
      <c r="R342" s="624">
        <f t="shared" si="93"/>
        <v>1</v>
      </c>
    </row>
    <row r="343" spans="1:18" ht="15.75" customHeight="1" x14ac:dyDescent="0.25">
      <c r="A343" s="241"/>
      <c r="B343" s="242" t="s">
        <v>60</v>
      </c>
      <c r="C343" s="243">
        <f t="shared" ref="C343:R343" si="94">SUM(C328:C342)</f>
        <v>84</v>
      </c>
      <c r="D343" s="244">
        <f t="shared" si="94"/>
        <v>0</v>
      </c>
      <c r="E343" s="244">
        <f t="shared" si="94"/>
        <v>0</v>
      </c>
      <c r="F343" s="244">
        <f t="shared" si="94"/>
        <v>0</v>
      </c>
      <c r="G343" s="245">
        <f t="shared" si="94"/>
        <v>84</v>
      </c>
      <c r="H343" s="243">
        <f t="shared" si="94"/>
        <v>252</v>
      </c>
      <c r="I343" s="244">
        <f t="shared" si="94"/>
        <v>0</v>
      </c>
      <c r="J343" s="244">
        <f t="shared" si="94"/>
        <v>0</v>
      </c>
      <c r="K343" s="244">
        <f t="shared" si="94"/>
        <v>0</v>
      </c>
      <c r="L343" s="245">
        <f t="shared" si="94"/>
        <v>252</v>
      </c>
      <c r="M343" s="243">
        <f t="shared" si="94"/>
        <v>336</v>
      </c>
      <c r="N343" s="244">
        <f t="shared" si="94"/>
        <v>0</v>
      </c>
      <c r="O343" s="244">
        <f t="shared" si="94"/>
        <v>0</v>
      </c>
      <c r="P343" s="244">
        <f t="shared" si="94"/>
        <v>0</v>
      </c>
      <c r="Q343" s="245">
        <f t="shared" si="94"/>
        <v>336</v>
      </c>
      <c r="R343" s="246">
        <f t="shared" si="94"/>
        <v>316</v>
      </c>
    </row>
    <row r="344" spans="1:18" ht="15.75" customHeight="1" x14ac:dyDescent="0.2">
      <c r="A344" s="168"/>
      <c r="B344" s="169" t="s">
        <v>61</v>
      </c>
      <c r="C344" s="281">
        <v>99</v>
      </c>
      <c r="D344" s="282">
        <v>0</v>
      </c>
      <c r="E344" s="282">
        <v>0</v>
      </c>
      <c r="F344" s="282">
        <v>0</v>
      </c>
      <c r="G344" s="284">
        <v>99</v>
      </c>
      <c r="H344" s="281">
        <v>258</v>
      </c>
      <c r="I344" s="282">
        <v>0</v>
      </c>
      <c r="J344" s="282">
        <v>0</v>
      </c>
      <c r="K344" s="282">
        <v>0</v>
      </c>
      <c r="L344" s="283">
        <v>258</v>
      </c>
      <c r="M344" s="281">
        <v>357</v>
      </c>
      <c r="N344" s="282">
        <v>0</v>
      </c>
      <c r="O344" s="282">
        <v>0</v>
      </c>
      <c r="P344" s="282">
        <v>0</v>
      </c>
      <c r="Q344" s="284">
        <v>357</v>
      </c>
      <c r="R344" s="384">
        <v>276</v>
      </c>
    </row>
    <row r="345" spans="1:18" ht="15.75" customHeight="1" x14ac:dyDescent="0.2">
      <c r="A345" s="168"/>
      <c r="B345" s="169" t="s">
        <v>62</v>
      </c>
      <c r="C345" s="281">
        <v>90</v>
      </c>
      <c r="D345" s="282">
        <v>0</v>
      </c>
      <c r="E345" s="282">
        <v>0</v>
      </c>
      <c r="F345" s="282">
        <v>0</v>
      </c>
      <c r="G345" s="284">
        <v>90</v>
      </c>
      <c r="H345" s="281">
        <v>247</v>
      </c>
      <c r="I345" s="282">
        <v>0</v>
      </c>
      <c r="J345" s="282">
        <v>0</v>
      </c>
      <c r="K345" s="282">
        <v>0</v>
      </c>
      <c r="L345" s="283">
        <v>247</v>
      </c>
      <c r="M345" s="281">
        <v>337</v>
      </c>
      <c r="N345" s="282">
        <v>0</v>
      </c>
      <c r="O345" s="282">
        <v>0</v>
      </c>
      <c r="P345" s="282">
        <v>0</v>
      </c>
      <c r="Q345" s="284">
        <v>337</v>
      </c>
      <c r="R345" s="384">
        <v>242</v>
      </c>
    </row>
    <row r="346" spans="1:18" ht="15.75" customHeight="1" x14ac:dyDescent="0.2">
      <c r="A346" s="168"/>
      <c r="B346" s="169" t="s">
        <v>63</v>
      </c>
      <c r="C346" s="281">
        <v>75</v>
      </c>
      <c r="D346" s="282">
        <v>0</v>
      </c>
      <c r="E346" s="282">
        <v>0</v>
      </c>
      <c r="F346" s="282">
        <v>0</v>
      </c>
      <c r="G346" s="284">
        <v>75</v>
      </c>
      <c r="H346" s="281">
        <v>222</v>
      </c>
      <c r="I346" s="282">
        <v>1</v>
      </c>
      <c r="J346" s="282">
        <v>0</v>
      </c>
      <c r="K346" s="282">
        <v>0</v>
      </c>
      <c r="L346" s="283">
        <v>223</v>
      </c>
      <c r="M346" s="281">
        <v>297</v>
      </c>
      <c r="N346" s="282">
        <v>1</v>
      </c>
      <c r="O346" s="282">
        <v>0</v>
      </c>
      <c r="P346" s="282">
        <v>0</v>
      </c>
      <c r="Q346" s="284">
        <v>298</v>
      </c>
      <c r="R346" s="384">
        <v>179</v>
      </c>
    </row>
    <row r="347" spans="1:18" ht="15.75" customHeight="1" x14ac:dyDescent="0.2">
      <c r="A347" s="168"/>
      <c r="B347" s="169" t="s">
        <v>64</v>
      </c>
      <c r="C347" s="281">
        <v>53</v>
      </c>
      <c r="D347" s="282">
        <v>0</v>
      </c>
      <c r="E347" s="282">
        <v>0</v>
      </c>
      <c r="F347" s="282">
        <v>0</v>
      </c>
      <c r="G347" s="284">
        <v>53</v>
      </c>
      <c r="H347" s="281">
        <v>185</v>
      </c>
      <c r="I347" s="282">
        <v>0</v>
      </c>
      <c r="J347" s="282">
        <v>0</v>
      </c>
      <c r="K347" s="282">
        <v>1</v>
      </c>
      <c r="L347" s="283">
        <v>186</v>
      </c>
      <c r="M347" s="281">
        <v>238</v>
      </c>
      <c r="N347" s="282">
        <v>0</v>
      </c>
      <c r="O347" s="282">
        <v>0</v>
      </c>
      <c r="P347" s="282">
        <v>1</v>
      </c>
      <c r="Q347" s="284">
        <v>239</v>
      </c>
      <c r="R347" s="384">
        <v>182</v>
      </c>
    </row>
    <row r="348" spans="1:18" ht="15.75" customHeight="1" x14ac:dyDescent="0.2">
      <c r="A348" s="168"/>
      <c r="B348" s="169" t="s">
        <v>65</v>
      </c>
      <c r="C348" s="281">
        <v>50</v>
      </c>
      <c r="D348" s="282">
        <v>2</v>
      </c>
      <c r="E348" s="282">
        <v>0</v>
      </c>
      <c r="F348" s="282">
        <v>0</v>
      </c>
      <c r="G348" s="284">
        <v>52</v>
      </c>
      <c r="H348" s="281">
        <v>198</v>
      </c>
      <c r="I348" s="282">
        <v>1</v>
      </c>
      <c r="J348" s="282">
        <v>0</v>
      </c>
      <c r="K348" s="282">
        <v>3</v>
      </c>
      <c r="L348" s="283">
        <v>202</v>
      </c>
      <c r="M348" s="281">
        <v>248</v>
      </c>
      <c r="N348" s="282">
        <v>3</v>
      </c>
      <c r="O348" s="282">
        <v>0</v>
      </c>
      <c r="P348" s="282">
        <v>3</v>
      </c>
      <c r="Q348" s="284">
        <v>254</v>
      </c>
      <c r="R348" s="384">
        <v>161</v>
      </c>
    </row>
    <row r="349" spans="1:18" ht="15.75" customHeight="1" x14ac:dyDescent="0.2">
      <c r="A349" s="168"/>
      <c r="B349" s="169" t="s">
        <v>66</v>
      </c>
      <c r="C349" s="281">
        <v>42</v>
      </c>
      <c r="D349" s="282">
        <v>0</v>
      </c>
      <c r="E349" s="282">
        <v>0</v>
      </c>
      <c r="F349" s="282">
        <v>0</v>
      </c>
      <c r="G349" s="284">
        <v>42</v>
      </c>
      <c r="H349" s="281">
        <v>209</v>
      </c>
      <c r="I349" s="282">
        <v>1</v>
      </c>
      <c r="J349" s="282">
        <v>0</v>
      </c>
      <c r="K349" s="282">
        <v>2</v>
      </c>
      <c r="L349" s="283">
        <v>212</v>
      </c>
      <c r="M349" s="281">
        <v>251</v>
      </c>
      <c r="N349" s="282">
        <v>1</v>
      </c>
      <c r="O349" s="282">
        <v>0</v>
      </c>
      <c r="P349" s="282">
        <v>2</v>
      </c>
      <c r="Q349" s="284">
        <v>254</v>
      </c>
      <c r="R349" s="384">
        <v>149</v>
      </c>
    </row>
    <row r="350" spans="1:18" ht="15.75" customHeight="1" x14ac:dyDescent="0.2">
      <c r="A350" s="168"/>
      <c r="B350" s="169" t="s">
        <v>67</v>
      </c>
      <c r="C350" s="281">
        <v>42</v>
      </c>
      <c r="D350" s="282">
        <v>0</v>
      </c>
      <c r="E350" s="282">
        <v>0</v>
      </c>
      <c r="F350" s="282">
        <v>0</v>
      </c>
      <c r="G350" s="284">
        <v>42</v>
      </c>
      <c r="H350" s="281">
        <v>203</v>
      </c>
      <c r="I350" s="282">
        <v>1</v>
      </c>
      <c r="J350" s="282">
        <v>0</v>
      </c>
      <c r="K350" s="282">
        <v>1</v>
      </c>
      <c r="L350" s="283">
        <v>205</v>
      </c>
      <c r="M350" s="281">
        <v>245</v>
      </c>
      <c r="N350" s="282">
        <v>1</v>
      </c>
      <c r="O350" s="282">
        <v>0</v>
      </c>
      <c r="P350" s="282">
        <v>1</v>
      </c>
      <c r="Q350" s="284">
        <v>247</v>
      </c>
      <c r="R350" s="384">
        <v>131</v>
      </c>
    </row>
    <row r="351" spans="1:18" ht="15.75" customHeight="1" x14ac:dyDescent="0.2">
      <c r="A351" s="168"/>
      <c r="B351" s="169" t="s">
        <v>309</v>
      </c>
      <c r="C351" s="281">
        <v>42</v>
      </c>
      <c r="D351" s="282">
        <v>0</v>
      </c>
      <c r="E351" s="282">
        <v>0</v>
      </c>
      <c r="F351" s="282">
        <v>0</v>
      </c>
      <c r="G351" s="284">
        <v>42</v>
      </c>
      <c r="H351" s="281">
        <v>208</v>
      </c>
      <c r="I351" s="282">
        <v>1</v>
      </c>
      <c r="J351" s="282">
        <v>0</v>
      </c>
      <c r="K351" s="282">
        <v>0</v>
      </c>
      <c r="L351" s="283">
        <v>209</v>
      </c>
      <c r="M351" s="281">
        <v>250</v>
      </c>
      <c r="N351" s="282">
        <v>1</v>
      </c>
      <c r="O351" s="282">
        <v>0</v>
      </c>
      <c r="P351" s="282">
        <v>0</v>
      </c>
      <c r="Q351" s="284">
        <v>251</v>
      </c>
      <c r="R351" s="384">
        <v>142</v>
      </c>
    </row>
    <row r="352" spans="1:18" ht="15.75" customHeight="1" thickBot="1" x14ac:dyDescent="0.25">
      <c r="A352" s="256"/>
      <c r="B352" s="257" t="s">
        <v>310</v>
      </c>
      <c r="C352" s="258">
        <v>35</v>
      </c>
      <c r="D352" s="291">
        <v>1</v>
      </c>
      <c r="E352" s="291">
        <v>0</v>
      </c>
      <c r="F352" s="291">
        <v>0</v>
      </c>
      <c r="G352" s="292">
        <v>36</v>
      </c>
      <c r="H352" s="258">
        <v>243</v>
      </c>
      <c r="I352" s="291">
        <v>0</v>
      </c>
      <c r="J352" s="291">
        <v>0</v>
      </c>
      <c r="K352" s="291">
        <v>0</v>
      </c>
      <c r="L352" s="566">
        <v>243</v>
      </c>
      <c r="M352" s="258">
        <v>278</v>
      </c>
      <c r="N352" s="291">
        <v>1</v>
      </c>
      <c r="O352" s="291">
        <v>0</v>
      </c>
      <c r="P352" s="291">
        <v>0</v>
      </c>
      <c r="Q352" s="292">
        <v>279</v>
      </c>
      <c r="R352" s="385">
        <v>121</v>
      </c>
    </row>
    <row r="353" spans="1:5" ht="15.75" customHeight="1" x14ac:dyDescent="0.2">
      <c r="A353" s="161" t="s">
        <v>393</v>
      </c>
    </row>
    <row r="355" spans="1:5" ht="15.75" customHeight="1" x14ac:dyDescent="0.2">
      <c r="E355" s="160" t="s">
        <v>13</v>
      </c>
    </row>
  </sheetData>
  <mergeCells count="33">
    <mergeCell ref="C202:G202"/>
    <mergeCell ref="H202:L202"/>
    <mergeCell ref="M202:R202"/>
    <mergeCell ref="C233:G233"/>
    <mergeCell ref="H233:L233"/>
    <mergeCell ref="M233:R233"/>
    <mergeCell ref="C326:G326"/>
    <mergeCell ref="H326:L326"/>
    <mergeCell ref="M326:R326"/>
    <mergeCell ref="C264:G264"/>
    <mergeCell ref="H264:L264"/>
    <mergeCell ref="M264:R264"/>
    <mergeCell ref="C294:G294"/>
    <mergeCell ref="H294:L294"/>
    <mergeCell ref="M294:R294"/>
    <mergeCell ref="H171:L171"/>
    <mergeCell ref="M171:R171"/>
    <mergeCell ref="C81:G81"/>
    <mergeCell ref="H81:L81"/>
    <mergeCell ref="M81:R81"/>
    <mergeCell ref="C111:G111"/>
    <mergeCell ref="H111:L111"/>
    <mergeCell ref="M111:R111"/>
    <mergeCell ref="C141:G141"/>
    <mergeCell ref="H141:L141"/>
    <mergeCell ref="M141:R141"/>
    <mergeCell ref="C171:G171"/>
    <mergeCell ref="C19:G19"/>
    <mergeCell ref="H19:L19"/>
    <mergeCell ref="M19:R19"/>
    <mergeCell ref="C50:G50"/>
    <mergeCell ref="H50:L50"/>
    <mergeCell ref="M50:R50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47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7">
    <tabColor rgb="FFFF0000"/>
  </sheetPr>
  <dimension ref="A1:O35"/>
  <sheetViews>
    <sheetView showGridLines="0" zoomScaleNormal="100" workbookViewId="0">
      <selection activeCell="N24" sqref="N24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5703125" style="2" customWidth="1"/>
    <col min="4" max="4" width="13.5703125" style="2" customWidth="1"/>
    <col min="5" max="5" width="13.85546875" style="2" customWidth="1"/>
    <col min="6" max="7" width="14.5703125" style="2" customWidth="1"/>
    <col min="8" max="8" width="12.42578125" style="2" customWidth="1"/>
    <col min="9" max="10" width="11.85546875" style="2" customWidth="1"/>
    <col min="11" max="16384" width="11.42578125" style="2"/>
  </cols>
  <sheetData>
    <row r="1" spans="1:15" x14ac:dyDescent="0.2">
      <c r="A1" s="89" t="s">
        <v>100</v>
      </c>
      <c r="B1" s="112"/>
    </row>
    <row r="2" spans="1:15" x14ac:dyDescent="0.2">
      <c r="A2" s="1" t="s">
        <v>0</v>
      </c>
    </row>
    <row r="3" spans="1:15" x14ac:dyDescent="0.2">
      <c r="A3" s="1"/>
    </row>
    <row r="4" spans="1:15" x14ac:dyDescent="0.2">
      <c r="A4" s="1" t="str">
        <f>A8</f>
        <v xml:space="preserve">Tabell 3 -9 -B - Søknader og avslag på søknad om bolig i Omsorg+ </v>
      </c>
    </row>
    <row r="5" spans="1:15" x14ac:dyDescent="0.2">
      <c r="A5" s="1"/>
    </row>
    <row r="6" spans="1:15" x14ac:dyDescent="0.2">
      <c r="A6" s="1"/>
      <c r="O6" s="776"/>
    </row>
    <row r="7" spans="1:15" x14ac:dyDescent="0.2">
      <c r="K7" s="2" t="s">
        <v>405</v>
      </c>
    </row>
    <row r="8" spans="1:15" s="7" customFormat="1" ht="13.5" thickBot="1" x14ac:dyDescent="0.25">
      <c r="A8" s="6" t="s">
        <v>406</v>
      </c>
    </row>
    <row r="9" spans="1:15" s="10" customFormat="1" ht="72.75" thickBot="1" x14ac:dyDescent="0.25">
      <c r="A9" s="32" t="s">
        <v>51</v>
      </c>
      <c r="B9" s="41" t="s">
        <v>5</v>
      </c>
      <c r="C9" s="117" t="s">
        <v>407</v>
      </c>
      <c r="D9" s="118" t="s">
        <v>408</v>
      </c>
      <c r="E9" s="118" t="s">
        <v>409</v>
      </c>
      <c r="F9" s="118" t="s">
        <v>118</v>
      </c>
      <c r="G9" s="118" t="s">
        <v>410</v>
      </c>
      <c r="H9" s="119" t="s">
        <v>411</v>
      </c>
      <c r="I9" s="119" t="s">
        <v>121</v>
      </c>
      <c r="J9" s="792" t="s">
        <v>122</v>
      </c>
      <c r="O9" s="815"/>
    </row>
    <row r="10" spans="1:15" ht="12.75" x14ac:dyDescent="0.2">
      <c r="A10" s="16">
        <v>1</v>
      </c>
      <c r="B10" s="17" t="s">
        <v>11</v>
      </c>
      <c r="C10" s="1167">
        <v>7</v>
      </c>
      <c r="D10" s="1168">
        <v>50</v>
      </c>
      <c r="E10" s="1168">
        <v>45</v>
      </c>
      <c r="F10" s="1168">
        <v>0</v>
      </c>
      <c r="G10" s="1168">
        <v>7</v>
      </c>
      <c r="H10" s="1168">
        <v>4</v>
      </c>
      <c r="I10" s="1396">
        <v>1</v>
      </c>
      <c r="J10" s="1031">
        <f>E10/(E10+H10)</f>
        <v>0.91836734693877553</v>
      </c>
      <c r="L10" s="776"/>
    </row>
    <row r="11" spans="1:15" ht="12.75" x14ac:dyDescent="0.2">
      <c r="A11" s="22">
        <v>2</v>
      </c>
      <c r="B11" s="23" t="s">
        <v>12</v>
      </c>
      <c r="C11" s="1169">
        <v>5</v>
      </c>
      <c r="D11" s="263">
        <v>36</v>
      </c>
      <c r="E11" s="263">
        <v>31</v>
      </c>
      <c r="F11" s="263">
        <v>2</v>
      </c>
      <c r="G11" s="263">
        <v>1</v>
      </c>
      <c r="H11" s="263">
        <v>4</v>
      </c>
      <c r="I11" s="1397">
        <v>3</v>
      </c>
      <c r="J11" s="1032">
        <f t="shared" ref="J11:J34" si="0">E11/(E11+H11)</f>
        <v>0.88571428571428568</v>
      </c>
      <c r="L11" s="776"/>
    </row>
    <row r="12" spans="1:15" ht="12.75" x14ac:dyDescent="0.2">
      <c r="A12" s="22">
        <v>3</v>
      </c>
      <c r="B12" s="23" t="s">
        <v>14</v>
      </c>
      <c r="C12" s="1169">
        <v>8</v>
      </c>
      <c r="D12" s="263">
        <v>38</v>
      </c>
      <c r="E12" s="263">
        <v>32</v>
      </c>
      <c r="F12" s="263">
        <v>3</v>
      </c>
      <c r="G12" s="263">
        <v>1</v>
      </c>
      <c r="H12" s="263">
        <v>5</v>
      </c>
      <c r="I12" s="1397">
        <v>5</v>
      </c>
      <c r="J12" s="1032">
        <f t="shared" si="0"/>
        <v>0.86486486486486491</v>
      </c>
      <c r="L12" s="776"/>
    </row>
    <row r="13" spans="1:15" ht="12.75" x14ac:dyDescent="0.2">
      <c r="A13" s="22">
        <v>4</v>
      </c>
      <c r="B13" s="23" t="s">
        <v>511</v>
      </c>
      <c r="C13" s="1169">
        <v>0</v>
      </c>
      <c r="D13" s="263">
        <v>0</v>
      </c>
      <c r="E13" s="263">
        <v>0</v>
      </c>
      <c r="F13" s="263">
        <v>0</v>
      </c>
      <c r="G13" s="263">
        <v>0</v>
      </c>
      <c r="H13" s="263">
        <v>0</v>
      </c>
      <c r="I13" s="1397">
        <v>0</v>
      </c>
      <c r="J13" s="1032" t="e">
        <f t="shared" si="0"/>
        <v>#DIV/0!</v>
      </c>
      <c r="L13" s="776"/>
    </row>
    <row r="14" spans="1:15" ht="12.75" x14ac:dyDescent="0.2">
      <c r="A14" s="22">
        <v>5</v>
      </c>
      <c r="B14" s="23" t="s">
        <v>16</v>
      </c>
      <c r="C14" s="1169">
        <v>4</v>
      </c>
      <c r="D14" s="263">
        <v>29</v>
      </c>
      <c r="E14" s="263">
        <v>17</v>
      </c>
      <c r="F14" s="263">
        <v>4</v>
      </c>
      <c r="G14" s="263">
        <v>4</v>
      </c>
      <c r="H14" s="263">
        <v>2</v>
      </c>
      <c r="I14" s="1397">
        <v>6</v>
      </c>
      <c r="J14" s="1032">
        <f t="shared" si="0"/>
        <v>0.89473684210526316</v>
      </c>
      <c r="L14" s="776"/>
    </row>
    <row r="15" spans="1:15" ht="12.75" x14ac:dyDescent="0.2">
      <c r="A15" s="24">
        <v>6</v>
      </c>
      <c r="B15" s="25" t="s">
        <v>17</v>
      </c>
      <c r="C15" s="1169">
        <v>3</v>
      </c>
      <c r="D15" s="263">
        <v>52</v>
      </c>
      <c r="E15" s="263">
        <v>21</v>
      </c>
      <c r="F15" s="263">
        <v>8</v>
      </c>
      <c r="G15" s="263">
        <v>7</v>
      </c>
      <c r="H15" s="263">
        <v>14</v>
      </c>
      <c r="I15" s="1397">
        <v>5</v>
      </c>
      <c r="J15" s="1032">
        <f t="shared" si="0"/>
        <v>0.6</v>
      </c>
      <c r="L15" s="776"/>
      <c r="O15" s="2" t="s">
        <v>13</v>
      </c>
    </row>
    <row r="16" spans="1:15" ht="12.75" x14ac:dyDescent="0.2">
      <c r="A16" s="24">
        <v>7</v>
      </c>
      <c r="B16" s="25" t="s">
        <v>18</v>
      </c>
      <c r="C16" s="1169">
        <v>5</v>
      </c>
      <c r="D16" s="263">
        <v>53</v>
      </c>
      <c r="E16" s="263">
        <v>37</v>
      </c>
      <c r="F16" s="263">
        <v>0</v>
      </c>
      <c r="G16" s="263">
        <v>8</v>
      </c>
      <c r="H16" s="263">
        <v>4</v>
      </c>
      <c r="I16" s="1397">
        <v>9</v>
      </c>
      <c r="J16" s="1032">
        <f t="shared" si="0"/>
        <v>0.90243902439024393</v>
      </c>
      <c r="L16" s="776"/>
    </row>
    <row r="17" spans="1:12" ht="12.75" x14ac:dyDescent="0.2">
      <c r="A17" s="22">
        <v>8</v>
      </c>
      <c r="B17" s="23" t="s">
        <v>19</v>
      </c>
      <c r="C17" s="1169">
        <v>5</v>
      </c>
      <c r="D17" s="263">
        <v>38</v>
      </c>
      <c r="E17" s="263">
        <v>26</v>
      </c>
      <c r="F17" s="263">
        <v>5</v>
      </c>
      <c r="G17" s="263">
        <v>3</v>
      </c>
      <c r="H17" s="263">
        <v>2</v>
      </c>
      <c r="I17" s="1397">
        <v>7</v>
      </c>
      <c r="J17" s="1032">
        <f t="shared" si="0"/>
        <v>0.9285714285714286</v>
      </c>
      <c r="L17" s="776"/>
    </row>
    <row r="18" spans="1:12" ht="12.75" x14ac:dyDescent="0.2">
      <c r="A18" s="22">
        <v>9</v>
      </c>
      <c r="B18" s="23" t="s">
        <v>20</v>
      </c>
      <c r="C18" s="1169">
        <v>4</v>
      </c>
      <c r="D18" s="263">
        <v>45</v>
      </c>
      <c r="E18" s="263">
        <v>20</v>
      </c>
      <c r="F18" s="263">
        <v>2</v>
      </c>
      <c r="G18" s="263">
        <v>11</v>
      </c>
      <c r="H18" s="263">
        <v>11</v>
      </c>
      <c r="I18" s="1397">
        <v>5</v>
      </c>
      <c r="J18" s="1032">
        <f t="shared" si="0"/>
        <v>0.64516129032258063</v>
      </c>
      <c r="L18" s="776"/>
    </row>
    <row r="19" spans="1:12" ht="12.75" x14ac:dyDescent="0.2">
      <c r="A19" s="22">
        <v>10</v>
      </c>
      <c r="B19" s="23" t="s">
        <v>21</v>
      </c>
      <c r="C19" s="1169">
        <v>8</v>
      </c>
      <c r="D19" s="263">
        <v>30</v>
      </c>
      <c r="E19" s="263">
        <v>25</v>
      </c>
      <c r="F19" s="263">
        <v>0</v>
      </c>
      <c r="G19" s="263">
        <v>6</v>
      </c>
      <c r="H19" s="263">
        <v>0</v>
      </c>
      <c r="I19" s="1397">
        <v>7</v>
      </c>
      <c r="J19" s="1032">
        <f t="shared" si="0"/>
        <v>1</v>
      </c>
      <c r="L19" s="776"/>
    </row>
    <row r="20" spans="1:12" ht="12.75" x14ac:dyDescent="0.2">
      <c r="A20" s="24">
        <v>11</v>
      </c>
      <c r="B20" s="25" t="s">
        <v>22</v>
      </c>
      <c r="C20" s="1169">
        <v>2</v>
      </c>
      <c r="D20" s="263">
        <v>13</v>
      </c>
      <c r="E20" s="263">
        <v>11</v>
      </c>
      <c r="F20" s="263">
        <v>2</v>
      </c>
      <c r="G20" s="263">
        <v>0</v>
      </c>
      <c r="H20" s="263">
        <v>0</v>
      </c>
      <c r="I20" s="1397">
        <v>2</v>
      </c>
      <c r="J20" s="1032">
        <f t="shared" si="0"/>
        <v>1</v>
      </c>
      <c r="L20" s="776"/>
    </row>
    <row r="21" spans="1:12" ht="12.75" x14ac:dyDescent="0.2">
      <c r="A21" s="22">
        <v>12</v>
      </c>
      <c r="B21" s="23" t="s">
        <v>23</v>
      </c>
      <c r="C21" s="1169">
        <v>5</v>
      </c>
      <c r="D21" s="263">
        <v>79</v>
      </c>
      <c r="E21" s="263">
        <v>65</v>
      </c>
      <c r="F21" s="263">
        <v>5</v>
      </c>
      <c r="G21" s="263">
        <v>5</v>
      </c>
      <c r="H21" s="263">
        <v>1</v>
      </c>
      <c r="I21" s="1397">
        <v>8</v>
      </c>
      <c r="J21" s="1032">
        <f t="shared" si="0"/>
        <v>0.98484848484848486</v>
      </c>
      <c r="L21" s="776"/>
    </row>
    <row r="22" spans="1:12" ht="12.75" x14ac:dyDescent="0.2">
      <c r="A22" s="22">
        <v>13</v>
      </c>
      <c r="B22" s="23" t="s">
        <v>24</v>
      </c>
      <c r="C22" s="1169">
        <v>15</v>
      </c>
      <c r="D22" s="263">
        <v>45</v>
      </c>
      <c r="E22" s="263">
        <v>35</v>
      </c>
      <c r="F22" s="263">
        <v>5</v>
      </c>
      <c r="G22" s="263">
        <v>3</v>
      </c>
      <c r="H22" s="263">
        <v>4</v>
      </c>
      <c r="I22" s="1397">
        <v>13</v>
      </c>
      <c r="J22" s="1032">
        <f t="shared" si="0"/>
        <v>0.89743589743589747</v>
      </c>
      <c r="L22" s="776"/>
    </row>
    <row r="23" spans="1:12" ht="12.75" x14ac:dyDescent="0.2">
      <c r="A23" s="22">
        <v>14</v>
      </c>
      <c r="B23" s="23" t="s">
        <v>25</v>
      </c>
      <c r="C23" s="1169">
        <v>7</v>
      </c>
      <c r="D23" s="263">
        <v>50</v>
      </c>
      <c r="E23" s="263">
        <v>39</v>
      </c>
      <c r="F23" s="263">
        <v>2</v>
      </c>
      <c r="G23" s="263">
        <v>5</v>
      </c>
      <c r="H23" s="263">
        <v>9</v>
      </c>
      <c r="I23" s="1397">
        <v>2</v>
      </c>
      <c r="J23" s="1032">
        <f t="shared" si="0"/>
        <v>0.8125</v>
      </c>
      <c r="L23" s="776"/>
    </row>
    <row r="24" spans="1:12" ht="13.5" thickBot="1" x14ac:dyDescent="0.25">
      <c r="A24" s="26">
        <v>15</v>
      </c>
      <c r="B24" s="27" t="s">
        <v>26</v>
      </c>
      <c r="C24" s="1171">
        <v>5</v>
      </c>
      <c r="D24" s="1172">
        <v>6</v>
      </c>
      <c r="E24" s="1172">
        <v>3</v>
      </c>
      <c r="F24" s="1172">
        <v>1</v>
      </c>
      <c r="G24" s="1172">
        <v>2</v>
      </c>
      <c r="H24" s="1172">
        <v>5</v>
      </c>
      <c r="I24" s="1398">
        <v>0</v>
      </c>
      <c r="J24" s="1033">
        <f t="shared" si="0"/>
        <v>0.375</v>
      </c>
      <c r="L24" s="776"/>
    </row>
    <row r="25" spans="1:12" s="29" customFormat="1" x14ac:dyDescent="0.2">
      <c r="A25" s="306"/>
      <c r="B25" s="304" t="s">
        <v>510</v>
      </c>
      <c r="C25" s="626">
        <f>SUM(C10:C24)</f>
        <v>83</v>
      </c>
      <c r="D25" s="588">
        <f t="shared" ref="D25:I25" si="1">SUM(D10:D24)</f>
        <v>564</v>
      </c>
      <c r="E25" s="588">
        <f t="shared" si="1"/>
        <v>407</v>
      </c>
      <c r="F25" s="588">
        <f t="shared" si="1"/>
        <v>39</v>
      </c>
      <c r="G25" s="588">
        <f t="shared" si="1"/>
        <v>63</v>
      </c>
      <c r="H25" s="588">
        <f t="shared" si="1"/>
        <v>65</v>
      </c>
      <c r="I25" s="810">
        <f t="shared" si="1"/>
        <v>73</v>
      </c>
      <c r="J25" s="812">
        <f t="shared" si="0"/>
        <v>0.86228813559322037</v>
      </c>
      <c r="K25" s="2"/>
      <c r="L25" s="776"/>
    </row>
    <row r="26" spans="1:12" x14ac:dyDescent="0.2">
      <c r="A26" s="312"/>
      <c r="B26" s="307" t="s">
        <v>210</v>
      </c>
      <c r="C26" s="489">
        <v>95</v>
      </c>
      <c r="D26" s="263">
        <v>528</v>
      </c>
      <c r="E26" s="263">
        <v>387</v>
      </c>
      <c r="F26" s="263">
        <v>31</v>
      </c>
      <c r="G26" s="263">
        <v>57</v>
      </c>
      <c r="H26" s="263">
        <v>71</v>
      </c>
      <c r="I26" s="646">
        <v>77</v>
      </c>
      <c r="J26" s="811">
        <v>0.84497816593886466</v>
      </c>
      <c r="L26" s="776"/>
    </row>
    <row r="27" spans="1:12" x14ac:dyDescent="0.2">
      <c r="A27" s="312"/>
      <c r="B27" s="307" t="s">
        <v>211</v>
      </c>
      <c r="C27" s="489">
        <v>82</v>
      </c>
      <c r="D27" s="263">
        <v>526</v>
      </c>
      <c r="E27" s="263">
        <v>381</v>
      </c>
      <c r="F27" s="263">
        <v>31</v>
      </c>
      <c r="G27" s="263">
        <v>52</v>
      </c>
      <c r="H27" s="263">
        <v>63</v>
      </c>
      <c r="I27" s="646">
        <v>81</v>
      </c>
      <c r="J27" s="811">
        <v>0.85810810810810811</v>
      </c>
      <c r="L27" s="776"/>
    </row>
    <row r="28" spans="1:12" x14ac:dyDescent="0.2">
      <c r="A28" s="312"/>
      <c r="B28" s="307" t="s">
        <v>212</v>
      </c>
      <c r="C28" s="489">
        <v>76</v>
      </c>
      <c r="D28" s="263">
        <v>491</v>
      </c>
      <c r="E28" s="263">
        <v>337</v>
      </c>
      <c r="F28" s="263">
        <v>31</v>
      </c>
      <c r="G28" s="263">
        <v>58</v>
      </c>
      <c r="H28" s="263">
        <v>63</v>
      </c>
      <c r="I28" s="646">
        <v>78</v>
      </c>
      <c r="J28" s="811">
        <v>0.84250000000000003</v>
      </c>
      <c r="L28" s="776"/>
    </row>
    <row r="29" spans="1:12" x14ac:dyDescent="0.2">
      <c r="A29" s="312"/>
      <c r="B29" s="307" t="s">
        <v>358</v>
      </c>
      <c r="C29" s="489">
        <v>68</v>
      </c>
      <c r="D29" s="263">
        <v>509</v>
      </c>
      <c r="E29" s="263">
        <v>386</v>
      </c>
      <c r="F29" s="263">
        <v>33</v>
      </c>
      <c r="G29" s="263">
        <v>43</v>
      </c>
      <c r="H29" s="263">
        <v>68</v>
      </c>
      <c r="I29" s="646">
        <v>47</v>
      </c>
      <c r="J29" s="811">
        <v>0.85022026431718056</v>
      </c>
      <c r="L29" s="776"/>
    </row>
    <row r="30" spans="1:12" x14ac:dyDescent="0.2">
      <c r="A30" s="312"/>
      <c r="B30" s="307" t="s">
        <v>412</v>
      </c>
      <c r="C30" s="489">
        <v>200</v>
      </c>
      <c r="D30" s="263">
        <v>419</v>
      </c>
      <c r="E30" s="263">
        <v>306</v>
      </c>
      <c r="F30" s="263">
        <v>33</v>
      </c>
      <c r="G30" s="263">
        <v>38</v>
      </c>
      <c r="H30" s="263">
        <v>55</v>
      </c>
      <c r="I30" s="646">
        <v>187</v>
      </c>
      <c r="J30" s="811">
        <f t="shared" si="0"/>
        <v>0.8476454293628809</v>
      </c>
      <c r="L30" s="776"/>
    </row>
    <row r="31" spans="1:12" s="29" customFormat="1" x14ac:dyDescent="0.2">
      <c r="A31" s="312"/>
      <c r="B31" s="307" t="s">
        <v>413</v>
      </c>
      <c r="C31" s="489">
        <v>169</v>
      </c>
      <c r="D31" s="263">
        <v>393</v>
      </c>
      <c r="E31" s="263">
        <v>227</v>
      </c>
      <c r="F31" s="263">
        <v>39</v>
      </c>
      <c r="G31" s="263">
        <v>49</v>
      </c>
      <c r="H31" s="263">
        <v>80</v>
      </c>
      <c r="I31" s="646">
        <v>190</v>
      </c>
      <c r="J31" s="811">
        <f t="shared" si="0"/>
        <v>0.73941368078175895</v>
      </c>
      <c r="K31" s="2"/>
      <c r="L31" s="776"/>
    </row>
    <row r="32" spans="1:12" x14ac:dyDescent="0.2">
      <c r="A32" s="312"/>
      <c r="B32" s="307" t="s">
        <v>414</v>
      </c>
      <c r="C32" s="489">
        <v>70</v>
      </c>
      <c r="D32" s="263">
        <v>328</v>
      </c>
      <c r="E32" s="263">
        <v>230</v>
      </c>
      <c r="F32" s="263">
        <v>27</v>
      </c>
      <c r="G32" s="263">
        <v>28</v>
      </c>
      <c r="H32" s="263">
        <v>79</v>
      </c>
      <c r="I32" s="646">
        <v>57</v>
      </c>
      <c r="J32" s="811">
        <f t="shared" si="0"/>
        <v>0.74433656957928807</v>
      </c>
      <c r="L32" s="776"/>
    </row>
    <row r="33" spans="1:12" x14ac:dyDescent="0.2">
      <c r="A33" s="121"/>
      <c r="B33" s="275" t="s">
        <v>415</v>
      </c>
      <c r="C33" s="109">
        <v>30</v>
      </c>
      <c r="D33" s="86">
        <v>335</v>
      </c>
      <c r="E33" s="86">
        <v>168</v>
      </c>
      <c r="F33" s="86">
        <v>20</v>
      </c>
      <c r="G33" s="86">
        <v>22</v>
      </c>
      <c r="H33" s="86">
        <v>77</v>
      </c>
      <c r="I33" s="115">
        <v>99</v>
      </c>
      <c r="J33" s="813">
        <f t="shared" si="0"/>
        <v>0.68571428571428572</v>
      </c>
      <c r="L33" s="776"/>
    </row>
    <row r="34" spans="1:12" ht="12.75" thickBot="1" x14ac:dyDescent="0.25">
      <c r="A34" s="122"/>
      <c r="B34" s="305" t="s">
        <v>416</v>
      </c>
      <c r="C34" s="392">
        <v>42</v>
      </c>
      <c r="D34" s="87">
        <v>299</v>
      </c>
      <c r="E34" s="87">
        <v>168</v>
      </c>
      <c r="F34" s="87">
        <v>50</v>
      </c>
      <c r="G34" s="491" t="s">
        <v>89</v>
      </c>
      <c r="H34" s="87">
        <v>88</v>
      </c>
      <c r="I34" s="116">
        <v>35</v>
      </c>
      <c r="J34" s="814">
        <f t="shared" si="0"/>
        <v>0.65625</v>
      </c>
      <c r="K34" s="794"/>
      <c r="L34" s="776"/>
    </row>
    <row r="35" spans="1:12" x14ac:dyDescent="0.2">
      <c r="A35" s="1" t="s">
        <v>512</v>
      </c>
      <c r="B35" s="859"/>
    </row>
  </sheetData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8">
    <tabColor rgb="FFFF0000"/>
  </sheetPr>
  <dimension ref="A1:J34"/>
  <sheetViews>
    <sheetView showGridLines="0" zoomScaleNormal="100" workbookViewId="0">
      <selection activeCell="L17" sqref="L17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5703125" style="2" customWidth="1"/>
    <col min="4" max="4" width="13.5703125" style="2" customWidth="1"/>
    <col min="5" max="5" width="13.85546875" style="2" customWidth="1"/>
    <col min="6" max="6" width="14.5703125" style="2" customWidth="1"/>
    <col min="7" max="9" width="12.42578125" style="2" customWidth="1"/>
    <col min="10" max="10" width="13.42578125" style="2" customWidth="1"/>
    <col min="11" max="16384" width="11.42578125" style="2"/>
  </cols>
  <sheetData>
    <row r="1" spans="1:10" x14ac:dyDescent="0.2">
      <c r="A1" s="89" t="s">
        <v>100</v>
      </c>
      <c r="B1" s="112"/>
    </row>
    <row r="2" spans="1:10" x14ac:dyDescent="0.2">
      <c r="A2" s="1" t="s">
        <v>0</v>
      </c>
    </row>
    <row r="3" spans="1:10" x14ac:dyDescent="0.2">
      <c r="A3" s="1"/>
    </row>
    <row r="4" spans="1:10" x14ac:dyDescent="0.2">
      <c r="A4" s="1" t="str">
        <f>A8</f>
        <v xml:space="preserve">Tabell 3-9-C Klager etter avslag på søknad om Omsorg+ </v>
      </c>
    </row>
    <row r="5" spans="1:10" x14ac:dyDescent="0.2">
      <c r="A5" s="1"/>
    </row>
    <row r="6" spans="1:10" x14ac:dyDescent="0.2">
      <c r="A6" s="1"/>
    </row>
    <row r="8" spans="1:10" s="7" customFormat="1" ht="13.5" thickBot="1" x14ac:dyDescent="0.25">
      <c r="A8" s="6" t="s">
        <v>417</v>
      </c>
    </row>
    <row r="9" spans="1:10" s="10" customFormat="1" ht="108.75" thickBot="1" x14ac:dyDescent="0.25">
      <c r="A9" s="32" t="s">
        <v>51</v>
      </c>
      <c r="B9" s="31" t="s">
        <v>5</v>
      </c>
      <c r="C9" s="32" t="s">
        <v>418</v>
      </c>
      <c r="D9" s="33" t="s">
        <v>419</v>
      </c>
      <c r="E9" s="33" t="s">
        <v>420</v>
      </c>
      <c r="F9" s="42" t="s">
        <v>421</v>
      </c>
      <c r="G9" s="105" t="s">
        <v>422</v>
      </c>
      <c r="H9" s="44" t="s">
        <v>423</v>
      </c>
      <c r="I9" s="33" t="s">
        <v>424</v>
      </c>
      <c r="J9" s="31" t="s">
        <v>425</v>
      </c>
    </row>
    <row r="10" spans="1:10" x14ac:dyDescent="0.2">
      <c r="A10" s="128">
        <v>1</v>
      </c>
      <c r="B10" s="129" t="s">
        <v>11</v>
      </c>
      <c r="C10" s="1167">
        <v>1</v>
      </c>
      <c r="D10" s="1168">
        <v>0</v>
      </c>
      <c r="E10" s="1168">
        <v>0</v>
      </c>
      <c r="F10" s="113">
        <v>0</v>
      </c>
      <c r="G10" s="1040">
        <f>D10+F10</f>
        <v>0</v>
      </c>
      <c r="H10" s="1167">
        <v>1</v>
      </c>
      <c r="I10" s="1168">
        <v>0</v>
      </c>
      <c r="J10" s="113">
        <v>0</v>
      </c>
    </row>
    <row r="11" spans="1:10" x14ac:dyDescent="0.2">
      <c r="A11" s="58">
        <v>2</v>
      </c>
      <c r="B11" s="23" t="s">
        <v>12</v>
      </c>
      <c r="C11" s="1169">
        <v>1</v>
      </c>
      <c r="D11" s="263">
        <v>0</v>
      </c>
      <c r="E11" s="263">
        <v>0</v>
      </c>
      <c r="F11" s="1170">
        <v>1</v>
      </c>
      <c r="G11" s="1041">
        <f t="shared" ref="G11:G24" si="0">D11+F11</f>
        <v>1</v>
      </c>
      <c r="H11" s="114">
        <v>1</v>
      </c>
      <c r="I11" s="86">
        <v>0</v>
      </c>
      <c r="J11" s="103">
        <v>0</v>
      </c>
    </row>
    <row r="12" spans="1:10" x14ac:dyDescent="0.2">
      <c r="A12" s="58">
        <v>3</v>
      </c>
      <c r="B12" s="23" t="s">
        <v>14</v>
      </c>
      <c r="C12" s="1169">
        <v>1</v>
      </c>
      <c r="D12" s="263">
        <v>1</v>
      </c>
      <c r="E12" s="263">
        <v>0</v>
      </c>
      <c r="F12" s="1170">
        <v>0</v>
      </c>
      <c r="G12" s="1041">
        <f t="shared" si="0"/>
        <v>1</v>
      </c>
      <c r="H12" s="114">
        <v>1</v>
      </c>
      <c r="I12" s="86">
        <v>0</v>
      </c>
      <c r="J12" s="103">
        <v>0</v>
      </c>
    </row>
    <row r="13" spans="1:10" x14ac:dyDescent="0.2">
      <c r="A13" s="58">
        <v>4</v>
      </c>
      <c r="B13" s="23" t="s">
        <v>15</v>
      </c>
      <c r="C13" s="1169">
        <v>3</v>
      </c>
      <c r="D13" s="263">
        <v>1</v>
      </c>
      <c r="E13" s="263">
        <v>0</v>
      </c>
      <c r="F13" s="1170">
        <v>0</v>
      </c>
      <c r="G13" s="1041">
        <f t="shared" si="0"/>
        <v>1</v>
      </c>
      <c r="H13" s="114">
        <v>0</v>
      </c>
      <c r="I13" s="86">
        <v>0</v>
      </c>
      <c r="J13" s="103">
        <v>0</v>
      </c>
    </row>
    <row r="14" spans="1:10" x14ac:dyDescent="0.2">
      <c r="A14" s="58">
        <v>5</v>
      </c>
      <c r="B14" s="23" t="s">
        <v>16</v>
      </c>
      <c r="C14" s="1169">
        <v>0</v>
      </c>
      <c r="D14" s="263">
        <v>0</v>
      </c>
      <c r="E14" s="263">
        <v>0</v>
      </c>
      <c r="F14" s="1170">
        <v>0</v>
      </c>
      <c r="G14" s="1041">
        <f t="shared" si="0"/>
        <v>0</v>
      </c>
      <c r="H14" s="114">
        <v>0</v>
      </c>
      <c r="I14" s="86">
        <v>0</v>
      </c>
      <c r="J14" s="103">
        <v>0</v>
      </c>
    </row>
    <row r="15" spans="1:10" x14ac:dyDescent="0.2">
      <c r="A15" s="59">
        <v>6</v>
      </c>
      <c r="B15" s="25" t="s">
        <v>17</v>
      </c>
      <c r="C15" s="1169">
        <v>5</v>
      </c>
      <c r="D15" s="263">
        <v>1</v>
      </c>
      <c r="E15" s="263">
        <v>4</v>
      </c>
      <c r="F15" s="1170">
        <v>0</v>
      </c>
      <c r="G15" s="1041">
        <f t="shared" si="0"/>
        <v>1</v>
      </c>
      <c r="H15" s="114">
        <v>0</v>
      </c>
      <c r="I15" s="86">
        <v>1</v>
      </c>
      <c r="J15" s="103">
        <v>0</v>
      </c>
    </row>
    <row r="16" spans="1:10" x14ac:dyDescent="0.2">
      <c r="A16" s="59">
        <v>7</v>
      </c>
      <c r="B16" s="25" t="s">
        <v>18</v>
      </c>
      <c r="C16" s="1169">
        <v>1</v>
      </c>
      <c r="D16" s="263">
        <v>0</v>
      </c>
      <c r="E16" s="263">
        <v>1</v>
      </c>
      <c r="F16" s="1170">
        <v>0</v>
      </c>
      <c r="G16" s="1041">
        <f t="shared" si="0"/>
        <v>0</v>
      </c>
      <c r="H16" s="114">
        <v>0</v>
      </c>
      <c r="I16" s="86">
        <v>0</v>
      </c>
      <c r="J16" s="103">
        <v>0</v>
      </c>
    </row>
    <row r="17" spans="1:10" x14ac:dyDescent="0.2">
      <c r="A17" s="58">
        <v>8</v>
      </c>
      <c r="B17" s="23" t="s">
        <v>19</v>
      </c>
      <c r="C17" s="1169">
        <v>2</v>
      </c>
      <c r="D17" s="263">
        <v>0</v>
      </c>
      <c r="E17" s="263">
        <v>0</v>
      </c>
      <c r="F17" s="1170">
        <v>0</v>
      </c>
      <c r="G17" s="1041">
        <f t="shared" si="0"/>
        <v>0</v>
      </c>
      <c r="H17" s="114">
        <v>1</v>
      </c>
      <c r="I17" s="86">
        <v>0</v>
      </c>
      <c r="J17" s="103">
        <v>0</v>
      </c>
    </row>
    <row r="18" spans="1:10" x14ac:dyDescent="0.2">
      <c r="A18" s="58">
        <v>9</v>
      </c>
      <c r="B18" s="23" t="s">
        <v>20</v>
      </c>
      <c r="C18" s="1169">
        <v>2</v>
      </c>
      <c r="D18" s="263">
        <v>0</v>
      </c>
      <c r="E18" s="263">
        <v>0</v>
      </c>
      <c r="F18" s="1170">
        <v>0</v>
      </c>
      <c r="G18" s="1041">
        <f t="shared" si="0"/>
        <v>0</v>
      </c>
      <c r="H18" s="114">
        <v>0</v>
      </c>
      <c r="I18" s="86">
        <v>0</v>
      </c>
      <c r="J18" s="103">
        <v>0</v>
      </c>
    </row>
    <row r="19" spans="1:10" x14ac:dyDescent="0.2">
      <c r="A19" s="58">
        <v>10</v>
      </c>
      <c r="B19" s="23" t="s">
        <v>21</v>
      </c>
      <c r="C19" s="1169">
        <v>0</v>
      </c>
      <c r="D19" s="263">
        <v>0</v>
      </c>
      <c r="E19" s="263">
        <v>0</v>
      </c>
      <c r="F19" s="1170">
        <v>0</v>
      </c>
      <c r="G19" s="1041">
        <f t="shared" si="0"/>
        <v>0</v>
      </c>
      <c r="H19" s="114">
        <v>0</v>
      </c>
      <c r="I19" s="86">
        <v>0</v>
      </c>
      <c r="J19" s="103">
        <v>0</v>
      </c>
    </row>
    <row r="20" spans="1:10" x14ac:dyDescent="0.2">
      <c r="A20" s="59">
        <v>11</v>
      </c>
      <c r="B20" s="25" t="s">
        <v>22</v>
      </c>
      <c r="C20" s="1169">
        <v>0</v>
      </c>
      <c r="D20" s="263">
        <v>0</v>
      </c>
      <c r="E20" s="263">
        <v>0</v>
      </c>
      <c r="F20" s="1170">
        <v>0</v>
      </c>
      <c r="G20" s="1041">
        <f t="shared" si="0"/>
        <v>0</v>
      </c>
      <c r="H20" s="114">
        <v>0</v>
      </c>
      <c r="I20" s="86">
        <v>0</v>
      </c>
      <c r="J20" s="103">
        <v>0</v>
      </c>
    </row>
    <row r="21" spans="1:10" x14ac:dyDescent="0.2">
      <c r="A21" s="58">
        <v>12</v>
      </c>
      <c r="B21" s="23" t="s">
        <v>23</v>
      </c>
      <c r="C21" s="1169">
        <v>0</v>
      </c>
      <c r="D21" s="263">
        <v>0</v>
      </c>
      <c r="E21" s="263">
        <v>0</v>
      </c>
      <c r="F21" s="1170">
        <v>0</v>
      </c>
      <c r="G21" s="1041">
        <f t="shared" si="0"/>
        <v>0</v>
      </c>
      <c r="H21" s="114">
        <v>0</v>
      </c>
      <c r="I21" s="86">
        <v>0</v>
      </c>
      <c r="J21" s="103">
        <v>0</v>
      </c>
    </row>
    <row r="22" spans="1:10" x14ac:dyDescent="0.2">
      <c r="A22" s="58">
        <v>13</v>
      </c>
      <c r="B22" s="23" t="s">
        <v>24</v>
      </c>
      <c r="C22" s="1169">
        <v>0</v>
      </c>
      <c r="D22" s="263">
        <v>0</v>
      </c>
      <c r="E22" s="263">
        <v>0</v>
      </c>
      <c r="F22" s="1170">
        <v>0</v>
      </c>
      <c r="G22" s="1041">
        <f t="shared" si="0"/>
        <v>0</v>
      </c>
      <c r="H22" s="114">
        <v>0</v>
      </c>
      <c r="I22" s="86">
        <v>0</v>
      </c>
      <c r="J22" s="103">
        <v>0</v>
      </c>
    </row>
    <row r="23" spans="1:10" x14ac:dyDescent="0.2">
      <c r="A23" s="58">
        <v>14</v>
      </c>
      <c r="B23" s="23" t="s">
        <v>25</v>
      </c>
      <c r="C23" s="1169">
        <v>1</v>
      </c>
      <c r="D23" s="263">
        <v>0</v>
      </c>
      <c r="E23" s="263">
        <v>1</v>
      </c>
      <c r="F23" s="1170">
        <v>0</v>
      </c>
      <c r="G23" s="1041">
        <f t="shared" si="0"/>
        <v>0</v>
      </c>
      <c r="H23" s="114">
        <v>0</v>
      </c>
      <c r="I23" s="86">
        <v>0</v>
      </c>
      <c r="J23" s="103">
        <v>1</v>
      </c>
    </row>
    <row r="24" spans="1:10" ht="12.75" thickBot="1" x14ac:dyDescent="0.25">
      <c r="A24" s="64">
        <v>15</v>
      </c>
      <c r="B24" s="27" t="s">
        <v>26</v>
      </c>
      <c r="C24" s="1171">
        <v>2</v>
      </c>
      <c r="D24" s="1172">
        <v>0</v>
      </c>
      <c r="E24" s="1172">
        <v>1</v>
      </c>
      <c r="F24" s="1173">
        <v>1</v>
      </c>
      <c r="G24" s="1042">
        <f t="shared" si="0"/>
        <v>1</v>
      </c>
      <c r="H24" s="88">
        <v>1</v>
      </c>
      <c r="I24" s="87">
        <v>0</v>
      </c>
      <c r="J24" s="466">
        <v>0</v>
      </c>
    </row>
    <row r="25" spans="1:10" x14ac:dyDescent="0.2">
      <c r="A25" s="124"/>
      <c r="B25" s="467" t="s">
        <v>510</v>
      </c>
      <c r="C25" s="1037">
        <f>SUM(C10:C24)</f>
        <v>19</v>
      </c>
      <c r="D25" s="588">
        <f t="shared" ref="D25:I25" si="1">SUM(D10:D24)</f>
        <v>3</v>
      </c>
      <c r="E25" s="588">
        <f t="shared" si="1"/>
        <v>7</v>
      </c>
      <c r="F25" s="810">
        <f t="shared" si="1"/>
        <v>2</v>
      </c>
      <c r="G25" s="947">
        <f t="shared" ref="G25" si="2">D25+F25</f>
        <v>5</v>
      </c>
      <c r="H25" s="1038">
        <f t="shared" si="1"/>
        <v>5</v>
      </c>
      <c r="I25" s="588">
        <f t="shared" si="1"/>
        <v>1</v>
      </c>
      <c r="J25" s="1039">
        <f>SUM(J10:J24)</f>
        <v>1</v>
      </c>
    </row>
    <row r="26" spans="1:10" x14ac:dyDescent="0.2">
      <c r="A26" s="862"/>
      <c r="B26" s="25" t="s">
        <v>210</v>
      </c>
      <c r="C26" s="114">
        <v>15</v>
      </c>
      <c r="D26" s="86">
        <v>6</v>
      </c>
      <c r="E26" s="86">
        <v>5</v>
      </c>
      <c r="F26" s="115">
        <v>1</v>
      </c>
      <c r="G26" s="945">
        <v>7</v>
      </c>
      <c r="H26" s="944">
        <v>2</v>
      </c>
      <c r="I26" s="86">
        <v>0</v>
      </c>
      <c r="J26" s="103">
        <v>2</v>
      </c>
    </row>
    <row r="27" spans="1:10" x14ac:dyDescent="0.2">
      <c r="A27" s="862"/>
      <c r="B27" s="25" t="s">
        <v>211</v>
      </c>
      <c r="C27" s="114">
        <v>8</v>
      </c>
      <c r="D27" s="86">
        <v>3</v>
      </c>
      <c r="E27" s="86">
        <v>5</v>
      </c>
      <c r="F27" s="115">
        <v>0</v>
      </c>
      <c r="G27" s="945">
        <v>3</v>
      </c>
      <c r="H27" s="944">
        <v>0</v>
      </c>
      <c r="I27" s="86">
        <v>1</v>
      </c>
      <c r="J27" s="103">
        <v>1</v>
      </c>
    </row>
    <row r="28" spans="1:10" x14ac:dyDescent="0.2">
      <c r="A28" s="862"/>
      <c r="B28" s="25" t="s">
        <v>212</v>
      </c>
      <c r="C28" s="114">
        <v>8</v>
      </c>
      <c r="D28" s="86">
        <v>1</v>
      </c>
      <c r="E28" s="86">
        <v>5</v>
      </c>
      <c r="F28" s="115">
        <v>0</v>
      </c>
      <c r="G28" s="945">
        <v>1</v>
      </c>
      <c r="H28" s="944">
        <v>3</v>
      </c>
      <c r="I28" s="86">
        <v>1</v>
      </c>
      <c r="J28" s="103">
        <v>2</v>
      </c>
    </row>
    <row r="29" spans="1:10" x14ac:dyDescent="0.2">
      <c r="A29" s="862"/>
      <c r="B29" s="25" t="s">
        <v>358</v>
      </c>
      <c r="C29" s="114">
        <v>11</v>
      </c>
      <c r="D29" s="86">
        <v>1</v>
      </c>
      <c r="E29" s="86">
        <v>3</v>
      </c>
      <c r="F29" s="115">
        <v>0</v>
      </c>
      <c r="G29" s="945">
        <v>1</v>
      </c>
      <c r="H29" s="944">
        <v>4</v>
      </c>
      <c r="I29" s="86">
        <v>0</v>
      </c>
      <c r="J29" s="103">
        <v>2</v>
      </c>
    </row>
    <row r="30" spans="1:10" x14ac:dyDescent="0.2">
      <c r="A30" s="862"/>
      <c r="B30" s="25" t="s">
        <v>412</v>
      </c>
      <c r="C30" s="114">
        <v>15</v>
      </c>
      <c r="D30" s="86">
        <v>5</v>
      </c>
      <c r="E30" s="86">
        <v>3</v>
      </c>
      <c r="F30" s="115">
        <v>1</v>
      </c>
      <c r="G30" s="945">
        <v>6</v>
      </c>
      <c r="H30" s="944">
        <v>6</v>
      </c>
      <c r="I30" s="86">
        <v>1</v>
      </c>
      <c r="J30" s="103">
        <v>1</v>
      </c>
    </row>
    <row r="31" spans="1:10" x14ac:dyDescent="0.2">
      <c r="A31" s="59"/>
      <c r="B31" s="25" t="s">
        <v>413</v>
      </c>
      <c r="C31" s="114">
        <v>16</v>
      </c>
      <c r="D31" s="86">
        <v>6</v>
      </c>
      <c r="E31" s="86">
        <v>9</v>
      </c>
      <c r="F31" s="115">
        <v>0</v>
      </c>
      <c r="G31" s="945">
        <v>6</v>
      </c>
      <c r="H31" s="944">
        <v>2</v>
      </c>
      <c r="I31" s="86">
        <v>3</v>
      </c>
      <c r="J31" s="103">
        <v>4</v>
      </c>
    </row>
    <row r="32" spans="1:10" x14ac:dyDescent="0.2">
      <c r="A32" s="59"/>
      <c r="B32" s="25" t="s">
        <v>414</v>
      </c>
      <c r="C32" s="114">
        <v>12</v>
      </c>
      <c r="D32" s="86">
        <v>2</v>
      </c>
      <c r="E32" s="86">
        <v>12</v>
      </c>
      <c r="F32" s="115">
        <v>2</v>
      </c>
      <c r="G32" s="945">
        <v>4</v>
      </c>
      <c r="H32" s="944">
        <v>6</v>
      </c>
      <c r="I32" s="86">
        <v>0</v>
      </c>
      <c r="J32" s="103">
        <v>4</v>
      </c>
    </row>
    <row r="33" spans="1:10" x14ac:dyDescent="0.2">
      <c r="A33" s="59"/>
      <c r="B33" s="25" t="s">
        <v>415</v>
      </c>
      <c r="C33" s="114">
        <v>29</v>
      </c>
      <c r="D33" s="86">
        <v>8</v>
      </c>
      <c r="E33" s="86">
        <v>15</v>
      </c>
      <c r="F33" s="115">
        <v>3</v>
      </c>
      <c r="G33" s="945">
        <v>11</v>
      </c>
      <c r="H33" s="944">
        <v>6</v>
      </c>
      <c r="I33" s="86">
        <v>3</v>
      </c>
      <c r="J33" s="103">
        <v>7</v>
      </c>
    </row>
    <row r="34" spans="1:10" ht="12.75" thickBot="1" x14ac:dyDescent="0.25">
      <c r="A34" s="62"/>
      <c r="B34" s="78" t="s">
        <v>416</v>
      </c>
      <c r="C34" s="88">
        <v>13</v>
      </c>
      <c r="D34" s="87">
        <v>3</v>
      </c>
      <c r="E34" s="87">
        <v>5</v>
      </c>
      <c r="F34" s="116">
        <v>2</v>
      </c>
      <c r="G34" s="946">
        <v>5</v>
      </c>
      <c r="H34" s="948">
        <v>4</v>
      </c>
      <c r="I34" s="87" t="s">
        <v>89</v>
      </c>
      <c r="J34" s="466">
        <v>1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"/>
  <dimension ref="A1:X148"/>
  <sheetViews>
    <sheetView showGridLines="0" zoomScaleNormal="100" zoomScaleSheetLayoutView="100" workbookViewId="0">
      <selection activeCell="N6" sqref="N6"/>
    </sheetView>
  </sheetViews>
  <sheetFormatPr baseColWidth="10" defaultColWidth="11.42578125" defaultRowHeight="12" x14ac:dyDescent="0.2"/>
  <cols>
    <col min="1" max="1" width="6.42578125" style="5" bestFit="1" customWidth="1"/>
    <col min="2" max="2" width="22" style="2" bestFit="1" customWidth="1"/>
    <col min="3" max="3" width="9.7109375" style="2" customWidth="1"/>
    <col min="4" max="5" width="9.85546875" style="2" bestFit="1" customWidth="1"/>
    <col min="6" max="6" width="9.85546875" style="2" customWidth="1"/>
    <col min="7" max="7" width="8.85546875" style="2" customWidth="1"/>
    <col min="8" max="8" width="10.5703125" style="2" bestFit="1" customWidth="1"/>
    <col min="9" max="9" width="9.85546875" style="2" customWidth="1"/>
    <col min="10" max="16384" width="11.42578125" style="2"/>
  </cols>
  <sheetData>
    <row r="1" spans="1:18" x14ac:dyDescent="0.2">
      <c r="A1" s="1" t="s">
        <v>0</v>
      </c>
    </row>
    <row r="2" spans="1:18" x14ac:dyDescent="0.2">
      <c r="A2" s="1"/>
    </row>
    <row r="3" spans="1:18" x14ac:dyDescent="0.2">
      <c r="A3" s="3" t="str">
        <f>A10</f>
        <v>Tabell 3 -1 - B - A1 - Beboere i institusjon som bydelen betaler for - pr. 31.12.  - Aldersfordeling</v>
      </c>
      <c r="B3" s="4"/>
      <c r="C3" s="4"/>
      <c r="D3" s="4"/>
      <c r="E3" s="4"/>
      <c r="F3" s="4"/>
    </row>
    <row r="4" spans="1:18" x14ac:dyDescent="0.2">
      <c r="A4" s="1" t="str">
        <f>A38</f>
        <v>Tabell 3 -1 - B - A4 - Aldersfordeling for beboere i langtidsopphold i institusjon pr. 31.12</v>
      </c>
    </row>
    <row r="5" spans="1:18" x14ac:dyDescent="0.2">
      <c r="A5" s="1" t="str">
        <f>A66</f>
        <v xml:space="preserve">Tabell 3 -1 - B - A8 - Aldersfordeling for beboere med vedtak om korttidsopphold pr. 31.12.  </v>
      </c>
    </row>
    <row r="6" spans="1:18" x14ac:dyDescent="0.2">
      <c r="A6" s="1" t="str">
        <f>A93</f>
        <v xml:space="preserve">Tabell 3 -1 - B - A9 - Aldersfordeling for beboere i barne- og avlastningsboliger pr. 31.12.  </v>
      </c>
    </row>
    <row r="7" spans="1:18" x14ac:dyDescent="0.2">
      <c r="A7" s="859" t="str">
        <f>A120</f>
        <v xml:space="preserve">Tabell 3 -1 - B - A6 - Aldersfordeling for beboere i boform m/heldøgns pleie og omsorg pr. 31.12.  </v>
      </c>
    </row>
    <row r="8" spans="1:18" x14ac:dyDescent="0.2">
      <c r="A8" s="1"/>
    </row>
    <row r="9" spans="1:18" ht="29.45" customHeight="1" x14ac:dyDescent="0.2">
      <c r="R9" s="2" t="s">
        <v>13</v>
      </c>
    </row>
    <row r="10" spans="1:18" s="7" customFormat="1" ht="13.5" thickBot="1" x14ac:dyDescent="0.25">
      <c r="A10" s="6" t="s">
        <v>49</v>
      </c>
    </row>
    <row r="11" spans="1:18" s="10" customFormat="1" ht="12.75" thickBot="1" x14ac:dyDescent="0.25">
      <c r="A11" s="53"/>
      <c r="B11" s="54"/>
      <c r="C11" s="1544" t="s">
        <v>50</v>
      </c>
      <c r="D11" s="1544"/>
      <c r="E11" s="1544"/>
      <c r="F11" s="1544"/>
      <c r="G11" s="1544"/>
      <c r="H11" s="1544"/>
      <c r="I11" s="1545"/>
    </row>
    <row r="12" spans="1:18" s="10" customFormat="1" ht="13.5" thickBot="1" x14ac:dyDescent="0.25">
      <c r="A12" s="55" t="s">
        <v>51</v>
      </c>
      <c r="B12" s="13" t="s">
        <v>5</v>
      </c>
      <c r="C12" s="828" t="s">
        <v>52</v>
      </c>
      <c r="D12" s="829" t="s">
        <v>53</v>
      </c>
      <c r="E12" s="829" t="s">
        <v>54</v>
      </c>
      <c r="F12" s="829" t="s">
        <v>55</v>
      </c>
      <c r="G12" s="829" t="s">
        <v>56</v>
      </c>
      <c r="H12" s="830" t="s">
        <v>57</v>
      </c>
      <c r="I12" s="435" t="s">
        <v>58</v>
      </c>
      <c r="K12"/>
    </row>
    <row r="13" spans="1:18" x14ac:dyDescent="0.2">
      <c r="A13" s="57">
        <v>1</v>
      </c>
      <c r="B13" s="17" t="s">
        <v>11</v>
      </c>
      <c r="C13" s="833">
        <f t="shared" ref="C13:H27" si="0">C41+C69+C96+C123</f>
        <v>20</v>
      </c>
      <c r="D13" s="834">
        <f t="shared" si="0"/>
        <v>17</v>
      </c>
      <c r="E13" s="834">
        <f t="shared" si="0"/>
        <v>26</v>
      </c>
      <c r="F13" s="834">
        <f t="shared" si="0"/>
        <v>51</v>
      </c>
      <c r="G13" s="834">
        <f t="shared" si="0"/>
        <v>39</v>
      </c>
      <c r="H13" s="835">
        <f t="shared" si="0"/>
        <v>27</v>
      </c>
      <c r="I13" s="512">
        <f t="shared" ref="I13:I27" si="1">SUM(C13:H13)</f>
        <v>180</v>
      </c>
    </row>
    <row r="14" spans="1:18" x14ac:dyDescent="0.2">
      <c r="A14" s="58">
        <v>2</v>
      </c>
      <c r="B14" s="23" t="s">
        <v>12</v>
      </c>
      <c r="C14" s="836">
        <f t="shared" si="0"/>
        <v>12</v>
      </c>
      <c r="D14" s="832">
        <f t="shared" si="0"/>
        <v>13</v>
      </c>
      <c r="E14" s="832">
        <f t="shared" si="0"/>
        <v>30</v>
      </c>
      <c r="F14" s="832">
        <f t="shared" si="0"/>
        <v>51</v>
      </c>
      <c r="G14" s="832">
        <f t="shared" si="0"/>
        <v>50</v>
      </c>
      <c r="H14" s="837">
        <f t="shared" si="0"/>
        <v>45</v>
      </c>
      <c r="I14" s="513">
        <f t="shared" si="1"/>
        <v>201</v>
      </c>
    </row>
    <row r="15" spans="1:18" x14ac:dyDescent="0.2">
      <c r="A15" s="58">
        <v>3</v>
      </c>
      <c r="B15" s="23" t="s">
        <v>14</v>
      </c>
      <c r="C15" s="836">
        <f t="shared" si="0"/>
        <v>10</v>
      </c>
      <c r="D15" s="832">
        <f t="shared" si="0"/>
        <v>7</v>
      </c>
      <c r="E15" s="832">
        <f t="shared" si="0"/>
        <v>23</v>
      </c>
      <c r="F15" s="832">
        <f t="shared" si="0"/>
        <v>54</v>
      </c>
      <c r="G15" s="832">
        <f t="shared" si="0"/>
        <v>45</v>
      </c>
      <c r="H15" s="837">
        <f t="shared" si="0"/>
        <v>37</v>
      </c>
      <c r="I15" s="513">
        <f t="shared" si="1"/>
        <v>176</v>
      </c>
    </row>
    <row r="16" spans="1:18" x14ac:dyDescent="0.2">
      <c r="A16" s="58">
        <v>4</v>
      </c>
      <c r="B16" s="23" t="s">
        <v>15</v>
      </c>
      <c r="C16" s="836">
        <f t="shared" si="0"/>
        <v>6</v>
      </c>
      <c r="D16" s="832">
        <f t="shared" si="0"/>
        <v>11</v>
      </c>
      <c r="E16" s="832">
        <f t="shared" si="0"/>
        <v>14</v>
      </c>
      <c r="F16" s="832">
        <f t="shared" si="0"/>
        <v>39</v>
      </c>
      <c r="G16" s="832">
        <f t="shared" si="0"/>
        <v>41</v>
      </c>
      <c r="H16" s="837">
        <f t="shared" si="0"/>
        <v>30</v>
      </c>
      <c r="I16" s="513">
        <f t="shared" si="1"/>
        <v>141</v>
      </c>
    </row>
    <row r="17" spans="1:17" x14ac:dyDescent="0.2">
      <c r="A17" s="58">
        <v>5</v>
      </c>
      <c r="B17" s="23" t="s">
        <v>16</v>
      </c>
      <c r="C17" s="836">
        <f t="shared" si="0"/>
        <v>6</v>
      </c>
      <c r="D17" s="832">
        <f t="shared" si="0"/>
        <v>23</v>
      </c>
      <c r="E17" s="832">
        <f t="shared" si="0"/>
        <v>36</v>
      </c>
      <c r="F17" s="832">
        <f t="shared" si="0"/>
        <v>104</v>
      </c>
      <c r="G17" s="832">
        <f t="shared" si="0"/>
        <v>186</v>
      </c>
      <c r="H17" s="837">
        <f t="shared" si="0"/>
        <v>130</v>
      </c>
      <c r="I17" s="513">
        <f t="shared" si="1"/>
        <v>485</v>
      </c>
    </row>
    <row r="18" spans="1:17" x14ac:dyDescent="0.2">
      <c r="A18" s="59">
        <v>6</v>
      </c>
      <c r="B18" s="25" t="s">
        <v>17</v>
      </c>
      <c r="C18" s="836">
        <f t="shared" si="0"/>
        <v>10</v>
      </c>
      <c r="D18" s="832">
        <f t="shared" si="0"/>
        <v>6</v>
      </c>
      <c r="E18" s="832">
        <f t="shared" si="0"/>
        <v>16</v>
      </c>
      <c r="F18" s="832">
        <f t="shared" si="0"/>
        <v>77</v>
      </c>
      <c r="G18" s="832">
        <f t="shared" si="0"/>
        <v>109</v>
      </c>
      <c r="H18" s="837">
        <f t="shared" si="0"/>
        <v>101</v>
      </c>
      <c r="I18" s="513">
        <f t="shared" si="1"/>
        <v>319</v>
      </c>
    </row>
    <row r="19" spans="1:17" x14ac:dyDescent="0.2">
      <c r="A19" s="59">
        <v>7</v>
      </c>
      <c r="B19" s="25" t="s">
        <v>18</v>
      </c>
      <c r="C19" s="836">
        <f t="shared" si="0"/>
        <v>13</v>
      </c>
      <c r="D19" s="832">
        <f t="shared" si="0"/>
        <v>11</v>
      </c>
      <c r="E19" s="832">
        <f t="shared" si="0"/>
        <v>22</v>
      </c>
      <c r="F19" s="832">
        <f t="shared" si="0"/>
        <v>92</v>
      </c>
      <c r="G19" s="832">
        <f t="shared" si="0"/>
        <v>128</v>
      </c>
      <c r="H19" s="837">
        <f t="shared" si="0"/>
        <v>118</v>
      </c>
      <c r="I19" s="513">
        <f t="shared" si="1"/>
        <v>384</v>
      </c>
    </row>
    <row r="20" spans="1:17" x14ac:dyDescent="0.2">
      <c r="A20" s="58">
        <v>8</v>
      </c>
      <c r="B20" s="23" t="s">
        <v>19</v>
      </c>
      <c r="C20" s="836">
        <f t="shared" si="0"/>
        <v>19</v>
      </c>
      <c r="D20" s="832">
        <f t="shared" si="0"/>
        <v>8</v>
      </c>
      <c r="E20" s="832">
        <f t="shared" si="0"/>
        <v>13</v>
      </c>
      <c r="F20" s="832">
        <f t="shared" si="0"/>
        <v>69</v>
      </c>
      <c r="G20" s="832">
        <f t="shared" si="0"/>
        <v>99</v>
      </c>
      <c r="H20" s="837">
        <f t="shared" si="0"/>
        <v>107</v>
      </c>
      <c r="I20" s="513">
        <f t="shared" si="1"/>
        <v>315</v>
      </c>
    </row>
    <row r="21" spans="1:17" x14ac:dyDescent="0.2">
      <c r="A21" s="58">
        <v>9</v>
      </c>
      <c r="B21" s="23" t="s">
        <v>20</v>
      </c>
      <c r="C21" s="836">
        <f t="shared" si="0"/>
        <v>13</v>
      </c>
      <c r="D21" s="832">
        <f t="shared" si="0"/>
        <v>6</v>
      </c>
      <c r="E21" s="832">
        <f t="shared" si="0"/>
        <v>5</v>
      </c>
      <c r="F21" s="832">
        <f t="shared" si="0"/>
        <v>33</v>
      </c>
      <c r="G21" s="832">
        <f t="shared" si="0"/>
        <v>47</v>
      </c>
      <c r="H21" s="837">
        <f t="shared" si="0"/>
        <v>48</v>
      </c>
      <c r="I21" s="513">
        <f t="shared" si="1"/>
        <v>152</v>
      </c>
    </row>
    <row r="22" spans="1:17" x14ac:dyDescent="0.2">
      <c r="A22" s="58">
        <v>10</v>
      </c>
      <c r="B22" s="23" t="s">
        <v>21</v>
      </c>
      <c r="C22" s="836">
        <f t="shared" si="0"/>
        <v>19</v>
      </c>
      <c r="D22" s="832">
        <f t="shared" si="0"/>
        <v>4</v>
      </c>
      <c r="E22" s="832">
        <f t="shared" si="0"/>
        <v>18</v>
      </c>
      <c r="F22" s="832">
        <f t="shared" si="0"/>
        <v>49</v>
      </c>
      <c r="G22" s="832">
        <f t="shared" si="0"/>
        <v>79</v>
      </c>
      <c r="H22" s="837">
        <f t="shared" si="0"/>
        <v>55</v>
      </c>
      <c r="I22" s="513">
        <f t="shared" si="1"/>
        <v>224</v>
      </c>
    </row>
    <row r="23" spans="1:17" x14ac:dyDescent="0.2">
      <c r="A23" s="59">
        <v>11</v>
      </c>
      <c r="B23" s="25" t="s">
        <v>22</v>
      </c>
      <c r="C23" s="836">
        <f t="shared" si="0"/>
        <v>20</v>
      </c>
      <c r="D23" s="832">
        <f t="shared" si="0"/>
        <v>9</v>
      </c>
      <c r="E23" s="832">
        <f t="shared" si="0"/>
        <v>4</v>
      </c>
      <c r="F23" s="832">
        <f t="shared" si="0"/>
        <v>51</v>
      </c>
      <c r="G23" s="832">
        <f t="shared" si="0"/>
        <v>73</v>
      </c>
      <c r="H23" s="837">
        <f t="shared" si="0"/>
        <v>57</v>
      </c>
      <c r="I23" s="513">
        <f t="shared" si="1"/>
        <v>214</v>
      </c>
    </row>
    <row r="24" spans="1:17" x14ac:dyDescent="0.2">
      <c r="A24" s="58">
        <v>12</v>
      </c>
      <c r="B24" s="23" t="s">
        <v>23</v>
      </c>
      <c r="C24" s="836">
        <f t="shared" si="0"/>
        <v>29</v>
      </c>
      <c r="D24" s="832">
        <f t="shared" si="0"/>
        <v>19</v>
      </c>
      <c r="E24" s="832">
        <f t="shared" si="0"/>
        <v>25</v>
      </c>
      <c r="F24" s="832">
        <f t="shared" si="0"/>
        <v>83</v>
      </c>
      <c r="G24" s="832">
        <f t="shared" si="0"/>
        <v>104</v>
      </c>
      <c r="H24" s="837">
        <f t="shared" si="0"/>
        <v>79</v>
      </c>
      <c r="I24" s="513">
        <f t="shared" si="1"/>
        <v>339</v>
      </c>
      <c r="Q24" s="2" t="s">
        <v>13</v>
      </c>
    </row>
    <row r="25" spans="1:17" x14ac:dyDescent="0.2">
      <c r="A25" s="58">
        <v>13</v>
      </c>
      <c r="B25" s="23" t="s">
        <v>24</v>
      </c>
      <c r="C25" s="836">
        <f t="shared" si="0"/>
        <v>17</v>
      </c>
      <c r="D25" s="832">
        <f t="shared" si="0"/>
        <v>6</v>
      </c>
      <c r="E25" s="832">
        <f t="shared" si="0"/>
        <v>18</v>
      </c>
      <c r="F25" s="832">
        <f t="shared" si="0"/>
        <v>74</v>
      </c>
      <c r="G25" s="832">
        <f t="shared" si="0"/>
        <v>168</v>
      </c>
      <c r="H25" s="837">
        <f t="shared" si="0"/>
        <v>187</v>
      </c>
      <c r="I25" s="513">
        <f t="shared" si="1"/>
        <v>470</v>
      </c>
    </row>
    <row r="26" spans="1:17" x14ac:dyDescent="0.2">
      <c r="A26" s="58">
        <v>14</v>
      </c>
      <c r="B26" s="23" t="s">
        <v>25</v>
      </c>
      <c r="C26" s="836">
        <f t="shared" si="0"/>
        <v>15</v>
      </c>
      <c r="D26" s="832">
        <f t="shared" si="0"/>
        <v>16</v>
      </c>
      <c r="E26" s="832">
        <f t="shared" si="0"/>
        <v>22</v>
      </c>
      <c r="F26" s="832">
        <f t="shared" si="0"/>
        <v>78</v>
      </c>
      <c r="G26" s="832">
        <f t="shared" si="0"/>
        <v>169</v>
      </c>
      <c r="H26" s="837">
        <f t="shared" si="0"/>
        <v>171</v>
      </c>
      <c r="I26" s="513">
        <f t="shared" si="1"/>
        <v>471</v>
      </c>
    </row>
    <row r="27" spans="1:17" ht="12.75" thickBot="1" x14ac:dyDescent="0.25">
      <c r="A27" s="64">
        <v>15</v>
      </c>
      <c r="B27" s="27" t="s">
        <v>26</v>
      </c>
      <c r="C27" s="838">
        <f t="shared" si="0"/>
        <v>21</v>
      </c>
      <c r="D27" s="839">
        <f t="shared" si="0"/>
        <v>16</v>
      </c>
      <c r="E27" s="839">
        <f t="shared" si="0"/>
        <v>15</v>
      </c>
      <c r="F27" s="839">
        <f t="shared" si="0"/>
        <v>36</v>
      </c>
      <c r="G27" s="839">
        <f t="shared" si="0"/>
        <v>41</v>
      </c>
      <c r="H27" s="840">
        <f t="shared" si="0"/>
        <v>30</v>
      </c>
      <c r="I27" s="514">
        <f t="shared" si="1"/>
        <v>159</v>
      </c>
      <c r="L27" s="2" t="s">
        <v>13</v>
      </c>
    </row>
    <row r="28" spans="1:17" s="29" customFormat="1" x14ac:dyDescent="0.2">
      <c r="A28" s="306" t="s">
        <v>59</v>
      </c>
      <c r="B28" s="467" t="s">
        <v>60</v>
      </c>
      <c r="C28" s="785">
        <f t="shared" ref="C28:I28" si="2">SUM(C13:C27)</f>
        <v>230</v>
      </c>
      <c r="D28" s="588">
        <f t="shared" si="2"/>
        <v>172</v>
      </c>
      <c r="E28" s="588">
        <f t="shared" si="2"/>
        <v>287</v>
      </c>
      <c r="F28" s="588">
        <f t="shared" si="2"/>
        <v>941</v>
      </c>
      <c r="G28" s="588">
        <f t="shared" si="2"/>
        <v>1378</v>
      </c>
      <c r="H28" s="831">
        <f t="shared" si="2"/>
        <v>1222</v>
      </c>
      <c r="I28" s="468">
        <f t="shared" si="2"/>
        <v>4230</v>
      </c>
      <c r="J28" s="881"/>
    </row>
    <row r="29" spans="1:17" x14ac:dyDescent="0.2">
      <c r="A29" s="841" t="s">
        <v>59</v>
      </c>
      <c r="B29" s="909" t="s">
        <v>61</v>
      </c>
      <c r="C29" s="910">
        <v>213</v>
      </c>
      <c r="D29" s="911">
        <v>158</v>
      </c>
      <c r="E29" s="911">
        <v>270</v>
      </c>
      <c r="F29" s="911">
        <v>938</v>
      </c>
      <c r="G29" s="911">
        <v>1379</v>
      </c>
      <c r="H29" s="912">
        <v>1296</v>
      </c>
      <c r="I29" s="913">
        <v>4254</v>
      </c>
      <c r="J29" s="671"/>
    </row>
    <row r="30" spans="1:17" x14ac:dyDescent="0.2">
      <c r="A30" s="395" t="s">
        <v>59</v>
      </c>
      <c r="B30" s="517" t="s">
        <v>62</v>
      </c>
      <c r="C30" s="518">
        <v>195</v>
      </c>
      <c r="D30" s="519">
        <v>409</v>
      </c>
      <c r="E30" s="519">
        <v>459</v>
      </c>
      <c r="F30" s="519">
        <v>924</v>
      </c>
      <c r="G30" s="519">
        <v>1444</v>
      </c>
      <c r="H30" s="520">
        <v>1355</v>
      </c>
      <c r="I30" s="521">
        <v>4786</v>
      </c>
    </row>
    <row r="31" spans="1:17" x14ac:dyDescent="0.2">
      <c r="A31" s="395" t="s">
        <v>59</v>
      </c>
      <c r="B31" s="517" t="s">
        <v>63</v>
      </c>
      <c r="C31" s="518">
        <v>182</v>
      </c>
      <c r="D31" s="519">
        <v>160</v>
      </c>
      <c r="E31" s="519">
        <v>304</v>
      </c>
      <c r="F31" s="519">
        <v>907</v>
      </c>
      <c r="G31" s="519">
        <v>1500</v>
      </c>
      <c r="H31" s="520">
        <v>1449</v>
      </c>
      <c r="I31" s="521">
        <v>4502</v>
      </c>
    </row>
    <row r="32" spans="1:17" x14ac:dyDescent="0.2">
      <c r="A32" s="395"/>
      <c r="B32" s="517" t="s">
        <v>64</v>
      </c>
      <c r="C32" s="518">
        <v>183</v>
      </c>
      <c r="D32" s="519">
        <v>130</v>
      </c>
      <c r="E32" s="519">
        <v>290</v>
      </c>
      <c r="F32" s="519">
        <v>867</v>
      </c>
      <c r="G32" s="519">
        <v>1551</v>
      </c>
      <c r="H32" s="520">
        <v>1504</v>
      </c>
      <c r="I32" s="521">
        <v>4525</v>
      </c>
    </row>
    <row r="33" spans="1:19" x14ac:dyDescent="0.2">
      <c r="A33" s="395"/>
      <c r="B33" s="517" t="s">
        <v>65</v>
      </c>
      <c r="C33" s="518">
        <v>149</v>
      </c>
      <c r="D33" s="519">
        <v>148</v>
      </c>
      <c r="E33" s="519">
        <v>309</v>
      </c>
      <c r="F33" s="519">
        <v>852</v>
      </c>
      <c r="G33" s="519">
        <v>1618</v>
      </c>
      <c r="H33" s="520">
        <v>1544</v>
      </c>
      <c r="I33" s="521">
        <v>4620</v>
      </c>
    </row>
    <row r="34" spans="1:19" x14ac:dyDescent="0.2">
      <c r="A34" s="395"/>
      <c r="B34" s="517" t="s">
        <v>66</v>
      </c>
      <c r="C34" s="518">
        <v>133</v>
      </c>
      <c r="D34" s="519">
        <v>169</v>
      </c>
      <c r="E34" s="519">
        <v>350</v>
      </c>
      <c r="F34" s="519">
        <v>886</v>
      </c>
      <c r="G34" s="519">
        <v>1669</v>
      </c>
      <c r="H34" s="520">
        <v>1608</v>
      </c>
      <c r="I34" s="521">
        <v>4815</v>
      </c>
    </row>
    <row r="35" spans="1:19" ht="12.75" thickBot="1" x14ac:dyDescent="0.25">
      <c r="A35" s="122"/>
      <c r="B35" s="127" t="s">
        <v>67</v>
      </c>
      <c r="C35" s="88">
        <v>131</v>
      </c>
      <c r="D35" s="87">
        <v>191</v>
      </c>
      <c r="E35" s="87">
        <v>356</v>
      </c>
      <c r="F35" s="87">
        <v>829</v>
      </c>
      <c r="G35" s="87">
        <v>1789</v>
      </c>
      <c r="H35" s="466">
        <v>1657</v>
      </c>
      <c r="I35" s="842">
        <v>4953</v>
      </c>
    </row>
    <row r="36" spans="1:19" x14ac:dyDescent="0.2">
      <c r="B36" s="562"/>
      <c r="H36" s="563"/>
    </row>
    <row r="37" spans="1:19" x14ac:dyDescent="0.2">
      <c r="B37" s="562"/>
      <c r="H37" s="563"/>
    </row>
    <row r="38" spans="1:19" s="10" customFormat="1" ht="13.5" thickBot="1" x14ac:dyDescent="0.25">
      <c r="A38" s="6" t="s">
        <v>68</v>
      </c>
      <c r="B38" s="120"/>
      <c r="C38" s="120"/>
      <c r="D38" s="120"/>
      <c r="E38" s="120"/>
      <c r="F38" s="120"/>
      <c r="G38" s="120"/>
      <c r="H38" s="120"/>
      <c r="I38" s="120"/>
    </row>
    <row r="39" spans="1:19" s="10" customFormat="1" ht="38.25" customHeight="1" thickBot="1" x14ac:dyDescent="0.25">
      <c r="A39" s="328"/>
      <c r="B39" s="329"/>
      <c r="C39" s="1546" t="s">
        <v>69</v>
      </c>
      <c r="D39" s="1547"/>
      <c r="E39" s="1547"/>
      <c r="F39" s="1547"/>
      <c r="G39" s="1547"/>
      <c r="H39" s="1547"/>
      <c r="I39" s="1548"/>
    </row>
    <row r="40" spans="1:19" customFormat="1" ht="13.5" thickBot="1" x14ac:dyDescent="0.25">
      <c r="A40" s="330" t="s">
        <v>51</v>
      </c>
      <c r="B40" s="331" t="s">
        <v>5</v>
      </c>
      <c r="C40" s="828" t="s">
        <v>52</v>
      </c>
      <c r="D40" s="829" t="s">
        <v>53</v>
      </c>
      <c r="E40" s="829" t="s">
        <v>54</v>
      </c>
      <c r="F40" s="829" t="s">
        <v>55</v>
      </c>
      <c r="G40" s="829" t="s">
        <v>56</v>
      </c>
      <c r="H40" s="994" t="s">
        <v>57</v>
      </c>
      <c r="I40" s="995" t="s">
        <v>58</v>
      </c>
      <c r="L40" s="1201"/>
      <c r="M40" s="1201"/>
      <c r="N40" s="1201"/>
      <c r="O40" s="1201"/>
      <c r="P40" s="1201"/>
      <c r="Q40" s="1201"/>
      <c r="R40" s="1201"/>
      <c r="S40" s="1201"/>
    </row>
    <row r="41" spans="1:19" customFormat="1" ht="15" x14ac:dyDescent="0.25">
      <c r="A41" s="338">
        <v>1</v>
      </c>
      <c r="B41" s="339" t="s">
        <v>11</v>
      </c>
      <c r="C41" s="1167">
        <v>0</v>
      </c>
      <c r="D41" s="965">
        <v>0</v>
      </c>
      <c r="E41" s="965">
        <v>14</v>
      </c>
      <c r="F41" s="965">
        <v>37</v>
      </c>
      <c r="G41" s="965">
        <v>36</v>
      </c>
      <c r="H41" s="966">
        <v>23</v>
      </c>
      <c r="I41" s="348">
        <f t="shared" ref="I41:I55" si="3">SUM(C41:H41)</f>
        <v>110</v>
      </c>
      <c r="K41" s="1202"/>
      <c r="L41" s="1203"/>
      <c r="M41" s="1204"/>
      <c r="N41" s="1204"/>
      <c r="O41" s="1204"/>
      <c r="P41" s="1204"/>
      <c r="Q41" s="1204"/>
      <c r="R41" s="1204"/>
      <c r="S41" s="1204"/>
    </row>
    <row r="42" spans="1:19" customFormat="1" ht="12.75" x14ac:dyDescent="0.2">
      <c r="A42" s="340">
        <v>2</v>
      </c>
      <c r="B42" s="341" t="s">
        <v>12</v>
      </c>
      <c r="C42" s="114">
        <v>0</v>
      </c>
      <c r="D42" s="964">
        <v>4</v>
      </c>
      <c r="E42" s="964">
        <v>21</v>
      </c>
      <c r="F42" s="964">
        <v>40</v>
      </c>
      <c r="G42" s="964">
        <v>43</v>
      </c>
      <c r="H42" s="967">
        <v>43</v>
      </c>
      <c r="I42" s="349">
        <f t="shared" si="3"/>
        <v>151</v>
      </c>
      <c r="K42" s="1202"/>
      <c r="L42" s="1204"/>
      <c r="M42" s="1204"/>
      <c r="N42" s="1204"/>
      <c r="O42" s="1204"/>
      <c r="P42" s="1204"/>
      <c r="Q42" s="1204"/>
      <c r="R42" s="1204"/>
      <c r="S42" s="1204"/>
    </row>
    <row r="43" spans="1:19" customFormat="1" ht="12.75" x14ac:dyDescent="0.2">
      <c r="A43" s="340">
        <v>3</v>
      </c>
      <c r="B43" s="341" t="s">
        <v>14</v>
      </c>
      <c r="C43" s="114">
        <v>0</v>
      </c>
      <c r="D43" s="964">
        <v>2</v>
      </c>
      <c r="E43" s="964">
        <v>21</v>
      </c>
      <c r="F43" s="964">
        <v>38</v>
      </c>
      <c r="G43" s="964">
        <v>41</v>
      </c>
      <c r="H43" s="967">
        <v>33</v>
      </c>
      <c r="I43" s="349">
        <f t="shared" si="3"/>
        <v>135</v>
      </c>
      <c r="K43" s="1202"/>
      <c r="L43" s="1204"/>
      <c r="M43" s="1204"/>
      <c r="N43" s="1204"/>
      <c r="O43" s="1204"/>
      <c r="P43" s="1204"/>
      <c r="Q43" s="1204"/>
      <c r="R43" s="1204"/>
      <c r="S43" s="1204"/>
    </row>
    <row r="44" spans="1:19" customFormat="1" ht="12.75" x14ac:dyDescent="0.2">
      <c r="A44" s="340">
        <v>4</v>
      </c>
      <c r="B44" s="341" t="s">
        <v>15</v>
      </c>
      <c r="C44" s="114">
        <v>0</v>
      </c>
      <c r="D44" s="964">
        <v>1</v>
      </c>
      <c r="E44" s="964">
        <v>9</v>
      </c>
      <c r="F44" s="964">
        <v>32</v>
      </c>
      <c r="G44" s="964">
        <v>36</v>
      </c>
      <c r="H44" s="967">
        <v>30</v>
      </c>
      <c r="I44" s="349">
        <f t="shared" si="3"/>
        <v>108</v>
      </c>
      <c r="K44" s="1202"/>
      <c r="L44" s="1204"/>
      <c r="M44" s="1204"/>
      <c r="N44" s="1204"/>
      <c r="O44" s="1204"/>
      <c r="P44" s="1204"/>
      <c r="Q44" s="1204"/>
      <c r="R44" s="1204"/>
      <c r="S44" s="1204"/>
    </row>
    <row r="45" spans="1:19" customFormat="1" ht="12.75" x14ac:dyDescent="0.2">
      <c r="A45" s="340">
        <v>5</v>
      </c>
      <c r="B45" s="341" t="s">
        <v>16</v>
      </c>
      <c r="C45" s="114">
        <v>0</v>
      </c>
      <c r="D45" s="964">
        <v>3</v>
      </c>
      <c r="E45" s="964">
        <v>18</v>
      </c>
      <c r="F45" s="964">
        <v>89</v>
      </c>
      <c r="G45" s="964">
        <v>174</v>
      </c>
      <c r="H45" s="967">
        <v>119</v>
      </c>
      <c r="I45" s="349">
        <f t="shared" si="3"/>
        <v>403</v>
      </c>
      <c r="K45" s="1202"/>
      <c r="L45" s="1204"/>
      <c r="M45" s="1204"/>
      <c r="N45" s="1204"/>
      <c r="O45" s="1204"/>
      <c r="P45" s="1204"/>
      <c r="Q45" s="1204"/>
      <c r="R45" s="1204"/>
      <c r="S45" s="1204"/>
    </row>
    <row r="46" spans="1:19" customFormat="1" ht="15" x14ac:dyDescent="0.25">
      <c r="A46" s="342">
        <v>6</v>
      </c>
      <c r="B46" s="343" t="s">
        <v>17</v>
      </c>
      <c r="C46" s="114">
        <v>0</v>
      </c>
      <c r="D46" s="964">
        <v>0</v>
      </c>
      <c r="E46" s="964">
        <v>13</v>
      </c>
      <c r="F46" s="964">
        <v>67</v>
      </c>
      <c r="G46" s="964">
        <v>93</v>
      </c>
      <c r="H46" s="967">
        <v>93</v>
      </c>
      <c r="I46" s="349">
        <f t="shared" si="3"/>
        <v>266</v>
      </c>
      <c r="K46" s="1202"/>
      <c r="L46" s="1203"/>
      <c r="M46" s="1204"/>
      <c r="N46" s="1204"/>
      <c r="O46" s="1204"/>
      <c r="P46" s="1204"/>
      <c r="Q46" s="1204"/>
      <c r="R46" s="1204"/>
      <c r="S46" s="1204"/>
    </row>
    <row r="47" spans="1:19" customFormat="1" ht="12.75" x14ac:dyDescent="0.2">
      <c r="A47" s="342">
        <v>7</v>
      </c>
      <c r="B47" s="343" t="s">
        <v>18</v>
      </c>
      <c r="C47" s="114">
        <v>0</v>
      </c>
      <c r="D47" s="964">
        <v>1</v>
      </c>
      <c r="E47" s="964">
        <v>21</v>
      </c>
      <c r="F47" s="964">
        <v>79</v>
      </c>
      <c r="G47" s="964">
        <v>109</v>
      </c>
      <c r="H47" s="967">
        <v>111</v>
      </c>
      <c r="I47" s="349">
        <f t="shared" si="3"/>
        <v>321</v>
      </c>
      <c r="K47" s="1202"/>
      <c r="L47" s="1204"/>
      <c r="M47" s="1204"/>
      <c r="N47" s="1204"/>
      <c r="O47" s="1204"/>
      <c r="P47" s="1204"/>
      <c r="Q47" s="1204"/>
      <c r="R47" s="1204"/>
      <c r="S47" s="1204"/>
    </row>
    <row r="48" spans="1:19" customFormat="1" ht="15" x14ac:dyDescent="0.25">
      <c r="A48" s="340">
        <v>8</v>
      </c>
      <c r="B48" s="341" t="s">
        <v>19</v>
      </c>
      <c r="C48" s="114">
        <v>0</v>
      </c>
      <c r="D48" s="964">
        <v>0</v>
      </c>
      <c r="E48" s="964">
        <v>12</v>
      </c>
      <c r="F48" s="964">
        <v>65</v>
      </c>
      <c r="G48" s="964">
        <v>90</v>
      </c>
      <c r="H48" s="967">
        <v>104</v>
      </c>
      <c r="I48" s="349">
        <f t="shared" si="3"/>
        <v>271</v>
      </c>
      <c r="K48" s="1202"/>
      <c r="L48" s="1203"/>
      <c r="M48" s="1204"/>
      <c r="N48" s="1204"/>
      <c r="O48" s="1204"/>
      <c r="P48" s="1204"/>
      <c r="Q48" s="1204"/>
      <c r="R48" s="1204"/>
      <c r="S48" s="1204"/>
    </row>
    <row r="49" spans="1:23" customFormat="1" ht="15" x14ac:dyDescent="0.25">
      <c r="A49" s="340">
        <v>9</v>
      </c>
      <c r="B49" s="341" t="s">
        <v>20</v>
      </c>
      <c r="C49" s="114">
        <v>0</v>
      </c>
      <c r="D49" s="964">
        <v>0</v>
      </c>
      <c r="E49" s="964">
        <v>4</v>
      </c>
      <c r="F49" s="964">
        <v>25</v>
      </c>
      <c r="G49" s="964">
        <v>42</v>
      </c>
      <c r="H49" s="967">
        <v>43</v>
      </c>
      <c r="I49" s="349">
        <f t="shared" si="3"/>
        <v>114</v>
      </c>
      <c r="K49" s="1202"/>
      <c r="L49" s="1203"/>
      <c r="M49" s="1204"/>
      <c r="N49" s="1204"/>
      <c r="O49" s="1204"/>
      <c r="P49" s="1204"/>
      <c r="Q49" s="1204"/>
      <c r="R49" s="1204"/>
      <c r="S49" s="1204"/>
    </row>
    <row r="50" spans="1:23" customFormat="1" ht="15" x14ac:dyDescent="0.25">
      <c r="A50" s="340">
        <v>10</v>
      </c>
      <c r="B50" s="341" t="s">
        <v>21</v>
      </c>
      <c r="C50" s="114">
        <v>0</v>
      </c>
      <c r="D50" s="964">
        <v>0</v>
      </c>
      <c r="E50" s="964">
        <v>13</v>
      </c>
      <c r="F50" s="964">
        <v>40</v>
      </c>
      <c r="G50" s="964">
        <v>70</v>
      </c>
      <c r="H50" s="967">
        <v>49</v>
      </c>
      <c r="I50" s="349">
        <f t="shared" si="3"/>
        <v>172</v>
      </c>
      <c r="K50" s="1202"/>
      <c r="L50" s="1203"/>
      <c r="M50" s="1204"/>
      <c r="N50" s="1204"/>
      <c r="O50" s="1204"/>
      <c r="P50" s="1204"/>
      <c r="Q50" s="1204"/>
      <c r="R50" s="1204"/>
      <c r="S50" s="1204"/>
    </row>
    <row r="51" spans="1:23" customFormat="1" ht="12.75" x14ac:dyDescent="0.2">
      <c r="A51" s="342">
        <v>11</v>
      </c>
      <c r="B51" s="343" t="s">
        <v>22</v>
      </c>
      <c r="C51" s="114">
        <v>0</v>
      </c>
      <c r="D51" s="964">
        <v>1</v>
      </c>
      <c r="E51" s="964">
        <v>3</v>
      </c>
      <c r="F51" s="964">
        <v>45</v>
      </c>
      <c r="G51" s="964">
        <v>64</v>
      </c>
      <c r="H51" s="967">
        <v>54</v>
      </c>
      <c r="I51" s="349">
        <f t="shared" si="3"/>
        <v>167</v>
      </c>
      <c r="K51" s="1202"/>
      <c r="L51" s="1204"/>
      <c r="M51" s="1204"/>
      <c r="N51" s="1204"/>
      <c r="O51" s="1204"/>
      <c r="P51" s="1204"/>
      <c r="Q51" s="1204"/>
      <c r="R51" s="1204"/>
      <c r="S51" s="1204"/>
      <c r="U51" s="1199"/>
      <c r="V51" s="1199"/>
      <c r="W51" s="1199"/>
    </row>
    <row r="52" spans="1:23" customFormat="1" ht="12.75" x14ac:dyDescent="0.2">
      <c r="A52" s="340">
        <v>12</v>
      </c>
      <c r="B52" s="341" t="s">
        <v>23</v>
      </c>
      <c r="C52" s="114">
        <v>0</v>
      </c>
      <c r="D52" s="964">
        <v>3</v>
      </c>
      <c r="E52" s="964">
        <v>16</v>
      </c>
      <c r="F52" s="964">
        <v>66</v>
      </c>
      <c r="G52" s="964">
        <v>85</v>
      </c>
      <c r="H52" s="967">
        <v>69</v>
      </c>
      <c r="I52" s="349">
        <f t="shared" si="3"/>
        <v>239</v>
      </c>
      <c r="K52" s="1202"/>
      <c r="L52" s="1204"/>
      <c r="M52" s="1204"/>
      <c r="N52" s="1204"/>
      <c r="O52" s="1204"/>
      <c r="P52" s="1204"/>
      <c r="Q52" s="1204"/>
      <c r="R52" s="1204"/>
      <c r="S52" s="1204"/>
      <c r="U52" s="1062"/>
      <c r="V52" s="1062"/>
      <c r="W52" s="1062"/>
    </row>
    <row r="53" spans="1:23" customFormat="1" ht="15" x14ac:dyDescent="0.25">
      <c r="A53" s="340">
        <v>13</v>
      </c>
      <c r="B53" s="341" t="s">
        <v>24</v>
      </c>
      <c r="C53" s="114">
        <v>0</v>
      </c>
      <c r="D53" s="964">
        <v>0</v>
      </c>
      <c r="E53" s="964">
        <v>15</v>
      </c>
      <c r="F53" s="964">
        <v>65</v>
      </c>
      <c r="G53" s="964">
        <v>154</v>
      </c>
      <c r="H53" s="967">
        <v>164</v>
      </c>
      <c r="I53" s="349">
        <f t="shared" si="3"/>
        <v>398</v>
      </c>
      <c r="K53" s="1202"/>
      <c r="L53" s="1203"/>
      <c r="M53" s="1204"/>
      <c r="N53" s="1204"/>
      <c r="O53" s="1204"/>
      <c r="P53" s="1204"/>
      <c r="Q53" s="1204"/>
      <c r="R53" s="1204"/>
      <c r="S53" s="1204"/>
      <c r="U53" s="1061"/>
      <c r="V53" s="1061"/>
      <c r="W53" s="1061"/>
    </row>
    <row r="54" spans="1:23" customFormat="1" ht="12.75" x14ac:dyDescent="0.2">
      <c r="A54" s="340">
        <v>14</v>
      </c>
      <c r="B54" s="341" t="s">
        <v>25</v>
      </c>
      <c r="C54" s="114">
        <v>0</v>
      </c>
      <c r="D54" s="964">
        <v>5</v>
      </c>
      <c r="E54" s="964">
        <v>19</v>
      </c>
      <c r="F54" s="964">
        <v>65</v>
      </c>
      <c r="G54" s="964">
        <v>152</v>
      </c>
      <c r="H54" s="967">
        <v>156</v>
      </c>
      <c r="I54" s="349">
        <f t="shared" si="3"/>
        <v>397</v>
      </c>
      <c r="K54" s="1202"/>
      <c r="L54" s="1204"/>
      <c r="M54" s="1204"/>
      <c r="N54" s="1204"/>
      <c r="O54" s="1204"/>
      <c r="P54" s="1204"/>
      <c r="Q54" s="1204"/>
      <c r="R54" s="1204"/>
      <c r="S54" s="1204"/>
      <c r="U54" s="1062"/>
      <c r="V54" s="1062"/>
      <c r="W54" s="1062"/>
    </row>
    <row r="55" spans="1:23" s="29" customFormat="1" ht="15.75" thickBot="1" x14ac:dyDescent="0.3">
      <c r="A55" s="344">
        <v>15</v>
      </c>
      <c r="B55" s="345" t="s">
        <v>26</v>
      </c>
      <c r="C55" s="88">
        <v>0</v>
      </c>
      <c r="D55" s="968">
        <v>1</v>
      </c>
      <c r="E55" s="968">
        <v>11</v>
      </c>
      <c r="F55" s="968">
        <v>31</v>
      </c>
      <c r="G55" s="968">
        <v>39</v>
      </c>
      <c r="H55" s="969">
        <v>27</v>
      </c>
      <c r="I55" s="436">
        <f t="shared" si="3"/>
        <v>109</v>
      </c>
      <c r="K55" s="1202"/>
      <c r="L55" s="1204"/>
      <c r="M55" s="1204"/>
      <c r="N55" s="1204"/>
      <c r="O55" s="1204"/>
      <c r="P55" s="1204"/>
      <c r="Q55" s="1204"/>
      <c r="R55" s="1204"/>
      <c r="S55" s="1204"/>
      <c r="T55"/>
      <c r="U55" s="1061"/>
      <c r="V55" s="1061"/>
      <c r="W55" s="1061"/>
    </row>
    <row r="56" spans="1:23" s="29" customFormat="1" ht="12.75" x14ac:dyDescent="0.2">
      <c r="A56" s="306" t="s">
        <v>59</v>
      </c>
      <c r="B56" s="467" t="s">
        <v>60</v>
      </c>
      <c r="C56" s="785">
        <f t="shared" ref="C56:I56" si="4">SUM(C41:C55)</f>
        <v>0</v>
      </c>
      <c r="D56" s="588">
        <f t="shared" si="4"/>
        <v>21</v>
      </c>
      <c r="E56" s="588">
        <f t="shared" si="4"/>
        <v>210</v>
      </c>
      <c r="F56" s="588">
        <f t="shared" si="4"/>
        <v>784</v>
      </c>
      <c r="G56" s="588">
        <f t="shared" si="4"/>
        <v>1228</v>
      </c>
      <c r="H56" s="831">
        <f t="shared" si="4"/>
        <v>1118</v>
      </c>
      <c r="I56" s="993">
        <f t="shared" si="4"/>
        <v>3361</v>
      </c>
      <c r="K56" s="1202"/>
      <c r="L56" s="1204"/>
      <c r="M56" s="1204"/>
      <c r="N56" s="1204"/>
      <c r="O56" s="1204"/>
      <c r="P56" s="1204"/>
      <c r="Q56" s="1204"/>
      <c r="R56" s="1204"/>
      <c r="S56" s="1204"/>
      <c r="T56"/>
      <c r="U56" s="1062"/>
      <c r="V56" s="1062"/>
      <c r="W56" s="1062"/>
    </row>
    <row r="57" spans="1:23" ht="15" x14ac:dyDescent="0.25">
      <c r="A57" s="841" t="s">
        <v>59</v>
      </c>
      <c r="B57" s="909" t="s">
        <v>61</v>
      </c>
      <c r="C57" s="910">
        <v>0</v>
      </c>
      <c r="D57" s="911">
        <v>18</v>
      </c>
      <c r="E57" s="911">
        <v>202</v>
      </c>
      <c r="F57" s="911">
        <v>791</v>
      </c>
      <c r="G57" s="911">
        <v>1231</v>
      </c>
      <c r="H57" s="912">
        <v>1180</v>
      </c>
      <c r="I57" s="913">
        <v>3422</v>
      </c>
      <c r="K57"/>
      <c r="N57" s="1200"/>
      <c r="O57" s="1200"/>
      <c r="P57" s="1061"/>
      <c r="Q57" s="1061"/>
      <c r="R57" s="1061"/>
      <c r="S57" s="1061"/>
      <c r="T57" s="1061"/>
      <c r="U57" s="1061"/>
      <c r="V57" s="1061"/>
      <c r="W57" s="1061"/>
    </row>
    <row r="58" spans="1:23" s="29" customFormat="1" x14ac:dyDescent="0.2">
      <c r="A58" s="395" t="s">
        <v>59</v>
      </c>
      <c r="B58" s="517" t="s">
        <v>62</v>
      </c>
      <c r="C58" s="518">
        <v>0</v>
      </c>
      <c r="D58" s="519">
        <v>19</v>
      </c>
      <c r="E58" s="519">
        <v>202</v>
      </c>
      <c r="F58" s="519">
        <v>762</v>
      </c>
      <c r="G58" s="519">
        <v>1289</v>
      </c>
      <c r="H58" s="520">
        <v>1259</v>
      </c>
      <c r="I58" s="521">
        <v>3531</v>
      </c>
      <c r="N58" s="1542"/>
      <c r="O58" s="1200"/>
      <c r="P58" s="1062"/>
      <c r="Q58" s="1062"/>
      <c r="R58" s="1062"/>
      <c r="S58" s="1062"/>
      <c r="T58" s="1062"/>
      <c r="U58" s="1062"/>
      <c r="V58" s="1062"/>
      <c r="W58" s="1062"/>
    </row>
    <row r="59" spans="1:23" s="29" customFormat="1" ht="15" x14ac:dyDescent="0.25">
      <c r="A59" s="395" t="s">
        <v>59</v>
      </c>
      <c r="B59" s="517" t="s">
        <v>63</v>
      </c>
      <c r="C59" s="518">
        <v>0</v>
      </c>
      <c r="D59" s="519">
        <v>18</v>
      </c>
      <c r="E59" s="519">
        <v>213</v>
      </c>
      <c r="F59" s="519">
        <v>740</v>
      </c>
      <c r="G59" s="519">
        <v>1343</v>
      </c>
      <c r="H59" s="520">
        <v>1353</v>
      </c>
      <c r="I59" s="521">
        <v>3667</v>
      </c>
      <c r="N59" s="1542"/>
      <c r="O59" s="1200"/>
      <c r="P59" s="1061"/>
      <c r="Q59" s="1061"/>
      <c r="R59" s="1061"/>
      <c r="S59" s="1061"/>
      <c r="T59" s="1061"/>
      <c r="U59" s="1061"/>
      <c r="V59" s="1061"/>
      <c r="W59" s="1061"/>
    </row>
    <row r="60" spans="1:23" s="29" customFormat="1" x14ac:dyDescent="0.2">
      <c r="A60" s="395"/>
      <c r="B60" s="517" t="s">
        <v>64</v>
      </c>
      <c r="C60" s="518">
        <v>0</v>
      </c>
      <c r="D60" s="519">
        <v>13</v>
      </c>
      <c r="E60" s="519">
        <v>190</v>
      </c>
      <c r="F60" s="519">
        <v>713</v>
      </c>
      <c r="G60" s="519">
        <v>1391</v>
      </c>
      <c r="H60" s="520">
        <v>1382</v>
      </c>
      <c r="I60" s="521">
        <v>3689</v>
      </c>
      <c r="N60" s="1542"/>
      <c r="O60" s="1200"/>
      <c r="P60" s="1062"/>
      <c r="Q60" s="1062"/>
      <c r="R60" s="1062"/>
      <c r="S60" s="1062"/>
      <c r="T60" s="1062"/>
      <c r="U60" s="1062"/>
      <c r="V60" s="1062"/>
      <c r="W60" s="1062"/>
    </row>
    <row r="61" spans="1:23" s="29" customFormat="1" ht="15" x14ac:dyDescent="0.25">
      <c r="A61" s="395"/>
      <c r="B61" s="517" t="s">
        <v>65</v>
      </c>
      <c r="C61" s="518">
        <v>0</v>
      </c>
      <c r="D61" s="519">
        <v>16</v>
      </c>
      <c r="E61" s="519">
        <v>207</v>
      </c>
      <c r="F61" s="519">
        <v>713</v>
      </c>
      <c r="G61" s="519">
        <v>1431</v>
      </c>
      <c r="H61" s="520">
        <v>1418</v>
      </c>
      <c r="I61" s="521">
        <v>3785</v>
      </c>
      <c r="N61" s="1542"/>
      <c r="O61" s="1200"/>
      <c r="P61" s="1061"/>
      <c r="Q61" s="1061"/>
      <c r="R61" s="1061"/>
      <c r="S61" s="1061"/>
      <c r="T61" s="1061"/>
      <c r="U61" s="1061"/>
      <c r="V61" s="1061"/>
      <c r="W61" s="1061"/>
    </row>
    <row r="62" spans="1:23" s="29" customFormat="1" ht="15" x14ac:dyDescent="0.25">
      <c r="A62" s="395"/>
      <c r="B62" s="517" t="s">
        <v>66</v>
      </c>
      <c r="C62" s="518">
        <v>0</v>
      </c>
      <c r="D62" s="519">
        <v>22</v>
      </c>
      <c r="E62" s="519">
        <v>202</v>
      </c>
      <c r="F62" s="519">
        <v>718</v>
      </c>
      <c r="G62" s="519">
        <v>1447</v>
      </c>
      <c r="H62" s="520">
        <v>1494</v>
      </c>
      <c r="I62" s="521">
        <v>3883</v>
      </c>
      <c r="N62" s="1542" t="s">
        <v>13</v>
      </c>
      <c r="O62" s="1200"/>
      <c r="P62" s="1061"/>
      <c r="Q62" s="1062"/>
      <c r="R62" s="1062"/>
      <c r="S62" s="1062"/>
      <c r="T62" s="1062"/>
      <c r="U62" s="1062"/>
      <c r="V62" s="1062"/>
      <c r="W62" s="1062"/>
    </row>
    <row r="63" spans="1:23" s="29" customFormat="1" ht="15.75" thickBot="1" x14ac:dyDescent="0.3">
      <c r="A63" s="122"/>
      <c r="B63" s="127" t="s">
        <v>67</v>
      </c>
      <c r="C63" s="88">
        <v>0</v>
      </c>
      <c r="D63" s="87">
        <v>24</v>
      </c>
      <c r="E63" s="87">
        <v>203</v>
      </c>
      <c r="F63" s="87">
        <v>659</v>
      </c>
      <c r="G63" s="87">
        <v>1557</v>
      </c>
      <c r="H63" s="466">
        <v>1529</v>
      </c>
      <c r="I63" s="842">
        <v>3972</v>
      </c>
      <c r="N63" s="1542"/>
      <c r="O63" s="1200"/>
      <c r="P63" s="1061"/>
      <c r="Q63" s="1061"/>
      <c r="R63" s="1061"/>
      <c r="S63" s="1061"/>
      <c r="T63" s="1061"/>
      <c r="U63" s="1061"/>
      <c r="V63" s="1061"/>
      <c r="W63" s="1061"/>
    </row>
    <row r="64" spans="1:23" x14ac:dyDescent="0.2">
      <c r="B64" s="562"/>
      <c r="H64" s="563"/>
      <c r="N64" s="1542"/>
      <c r="O64" s="1200"/>
      <c r="P64" s="1062"/>
      <c r="Q64" s="1062"/>
      <c r="R64" s="1062"/>
      <c r="S64" s="1062"/>
      <c r="T64" s="1062"/>
      <c r="U64" s="1062"/>
      <c r="V64" s="1062"/>
      <c r="W64" s="1062"/>
    </row>
    <row r="65" spans="1:23" customFormat="1" ht="15" x14ac:dyDescent="0.25">
      <c r="A65" s="5"/>
      <c r="B65" s="562"/>
      <c r="C65" s="2"/>
      <c r="D65" s="2"/>
      <c r="E65" s="2"/>
      <c r="F65" s="2"/>
      <c r="G65" s="2"/>
      <c r="H65" s="563"/>
      <c r="I65" s="2"/>
      <c r="N65" s="1542"/>
      <c r="O65" s="1200"/>
      <c r="P65" s="1061"/>
      <c r="Q65" s="1061"/>
      <c r="R65" s="1061"/>
      <c r="S65" s="1061"/>
      <c r="T65" s="1061"/>
      <c r="U65" s="1061"/>
      <c r="V65" s="1061"/>
      <c r="W65" s="1061"/>
    </row>
    <row r="66" spans="1:23" customFormat="1" ht="15.75" thickBot="1" x14ac:dyDescent="0.3">
      <c r="A66" s="6" t="s">
        <v>70</v>
      </c>
      <c r="B66" s="120"/>
      <c r="C66" s="120"/>
      <c r="D66" s="120"/>
      <c r="E66" s="120"/>
      <c r="F66" s="120"/>
      <c r="G66" s="120"/>
      <c r="H66" s="120"/>
      <c r="I66" s="120"/>
      <c r="N66" s="1542"/>
      <c r="O66" s="1200"/>
      <c r="P66" s="1061"/>
      <c r="Q66" s="1062"/>
      <c r="R66" s="1062"/>
      <c r="S66" s="1062"/>
      <c r="T66" s="1062"/>
      <c r="U66" s="1062"/>
      <c r="V66" s="1062"/>
      <c r="W66" s="1062"/>
    </row>
    <row r="67" spans="1:23" customFormat="1" ht="45.75" customHeight="1" thickBot="1" x14ac:dyDescent="0.3">
      <c r="A67" s="350"/>
      <c r="B67" s="351"/>
      <c r="C67" s="1552" t="s">
        <v>71</v>
      </c>
      <c r="D67" s="1553"/>
      <c r="E67" s="1553"/>
      <c r="F67" s="1553"/>
      <c r="G67" s="1553"/>
      <c r="H67" s="1553"/>
      <c r="I67" s="1554"/>
      <c r="N67" s="1542"/>
      <c r="O67" s="1200"/>
      <c r="P67" s="1061"/>
      <c r="Q67" s="1061"/>
      <c r="R67" s="1061"/>
      <c r="S67" s="1061"/>
      <c r="T67" s="1061"/>
      <c r="U67" s="1061"/>
      <c r="V67" s="1061"/>
      <c r="W67" s="1061"/>
    </row>
    <row r="68" spans="1:23" customFormat="1" ht="13.5" thickBot="1" x14ac:dyDescent="0.25">
      <c r="A68" s="352" t="s">
        <v>51</v>
      </c>
      <c r="B68" s="331" t="s">
        <v>5</v>
      </c>
      <c r="C68" s="998" t="s">
        <v>52</v>
      </c>
      <c r="D68" s="996" t="s">
        <v>53</v>
      </c>
      <c r="E68" s="996" t="s">
        <v>54</v>
      </c>
      <c r="F68" s="996" t="s">
        <v>55</v>
      </c>
      <c r="G68" s="996" t="s">
        <v>56</v>
      </c>
      <c r="H68" s="997" t="s">
        <v>57</v>
      </c>
      <c r="I68" s="999" t="s">
        <v>58</v>
      </c>
      <c r="L68" s="1201"/>
      <c r="M68" s="1201"/>
      <c r="N68" s="1201"/>
      <c r="O68" s="1201"/>
      <c r="P68" s="1201"/>
      <c r="Q68" s="1201"/>
      <c r="R68" s="1201"/>
      <c r="S68" s="1201"/>
      <c r="T68" s="1062"/>
      <c r="U68" s="1062"/>
      <c r="V68" s="1062"/>
      <c r="W68" s="1062"/>
    </row>
    <row r="69" spans="1:23" customFormat="1" ht="15" x14ac:dyDescent="0.25">
      <c r="A69" s="353">
        <v>1</v>
      </c>
      <c r="B69" s="339" t="s">
        <v>11</v>
      </c>
      <c r="C69" s="1167">
        <v>0</v>
      </c>
      <c r="D69" s="965">
        <v>4</v>
      </c>
      <c r="E69" s="965">
        <v>7</v>
      </c>
      <c r="F69" s="965">
        <v>10</v>
      </c>
      <c r="G69" s="965">
        <v>3</v>
      </c>
      <c r="H69" s="966">
        <v>4</v>
      </c>
      <c r="I69" s="1001">
        <f t="shared" ref="I69:I83" si="5">SUM(C69:H69)</f>
        <v>28</v>
      </c>
      <c r="K69" s="1202"/>
      <c r="L69" s="1204"/>
      <c r="M69" s="1204"/>
      <c r="N69" s="1204"/>
      <c r="O69" s="1204"/>
      <c r="P69" s="1203"/>
      <c r="Q69" s="1204"/>
      <c r="R69" s="1204"/>
      <c r="S69" s="1204"/>
      <c r="U69" s="1061"/>
      <c r="V69" s="1061"/>
      <c r="W69" s="1061"/>
    </row>
    <row r="70" spans="1:23" customFormat="1" ht="15" x14ac:dyDescent="0.25">
      <c r="A70" s="354">
        <v>2</v>
      </c>
      <c r="B70" s="341" t="s">
        <v>12</v>
      </c>
      <c r="C70" s="114">
        <v>0</v>
      </c>
      <c r="D70" s="964">
        <v>1</v>
      </c>
      <c r="E70" s="964">
        <v>4</v>
      </c>
      <c r="F70" s="964">
        <v>10</v>
      </c>
      <c r="G70" s="964">
        <v>7</v>
      </c>
      <c r="H70" s="967">
        <v>2</v>
      </c>
      <c r="I70" s="843">
        <f t="shared" si="5"/>
        <v>24</v>
      </c>
      <c r="K70" s="1202"/>
      <c r="L70" s="1204"/>
      <c r="M70" s="1204"/>
      <c r="N70" s="1204"/>
      <c r="O70" s="1204"/>
      <c r="P70" s="1204"/>
      <c r="Q70" s="1204"/>
      <c r="R70" s="1204"/>
      <c r="S70" s="1203"/>
      <c r="U70" s="1062"/>
      <c r="V70" s="1062"/>
      <c r="W70" s="1062"/>
    </row>
    <row r="71" spans="1:23" customFormat="1" ht="15" x14ac:dyDescent="0.25">
      <c r="A71" s="354">
        <v>3</v>
      </c>
      <c r="B71" s="341" t="s">
        <v>14</v>
      </c>
      <c r="C71" s="114">
        <v>0</v>
      </c>
      <c r="D71" s="964">
        <v>2</v>
      </c>
      <c r="E71" s="964">
        <v>2</v>
      </c>
      <c r="F71" s="964">
        <v>16</v>
      </c>
      <c r="G71" s="964">
        <v>4</v>
      </c>
      <c r="H71" s="967">
        <v>4</v>
      </c>
      <c r="I71" s="843">
        <f t="shared" si="5"/>
        <v>28</v>
      </c>
      <c r="K71" s="1202"/>
      <c r="L71" s="1204"/>
      <c r="M71" s="1204"/>
      <c r="N71" s="1204"/>
      <c r="O71" s="1204"/>
      <c r="P71" s="1204"/>
      <c r="Q71" s="1204"/>
      <c r="R71" s="1204"/>
      <c r="S71" s="1204"/>
      <c r="U71" s="1061"/>
      <c r="V71" s="1061"/>
      <c r="W71" s="1061"/>
    </row>
    <row r="72" spans="1:23" customFormat="1" ht="15" x14ac:dyDescent="0.25">
      <c r="A72" s="354">
        <v>4</v>
      </c>
      <c r="B72" s="341" t="s">
        <v>15</v>
      </c>
      <c r="C72" s="114">
        <v>0</v>
      </c>
      <c r="D72" s="964">
        <v>0</v>
      </c>
      <c r="E72" s="964">
        <v>1</v>
      </c>
      <c r="F72" s="964">
        <v>7</v>
      </c>
      <c r="G72" s="964">
        <v>4</v>
      </c>
      <c r="H72" s="967">
        <v>0</v>
      </c>
      <c r="I72" s="843">
        <f t="shared" si="5"/>
        <v>12</v>
      </c>
      <c r="K72" s="1202"/>
      <c r="L72" s="1203"/>
      <c r="M72" s="1204"/>
      <c r="N72" s="1204"/>
      <c r="O72" s="1204"/>
      <c r="P72" s="1204"/>
      <c r="Q72" s="1204"/>
      <c r="R72" s="1203"/>
      <c r="S72" s="1203"/>
      <c r="U72" s="1062"/>
      <c r="V72" s="1062"/>
      <c r="W72" s="1062"/>
    </row>
    <row r="73" spans="1:23" customFormat="1" ht="15" x14ac:dyDescent="0.25">
      <c r="A73" s="354">
        <v>5</v>
      </c>
      <c r="B73" s="341" t="s">
        <v>16</v>
      </c>
      <c r="C73" s="114">
        <v>0</v>
      </c>
      <c r="D73" s="964">
        <v>0</v>
      </c>
      <c r="E73" s="964">
        <v>4</v>
      </c>
      <c r="F73" s="964">
        <v>9</v>
      </c>
      <c r="G73" s="964">
        <v>12</v>
      </c>
      <c r="H73" s="967">
        <v>11</v>
      </c>
      <c r="I73" s="843">
        <f t="shared" si="5"/>
        <v>36</v>
      </c>
      <c r="K73" s="1202"/>
      <c r="L73" s="1203"/>
      <c r="M73" s="1204"/>
      <c r="N73" s="1204"/>
      <c r="O73" s="1204"/>
      <c r="P73" s="1204"/>
      <c r="Q73" s="1204"/>
      <c r="R73" s="1204"/>
      <c r="S73" s="1204"/>
      <c r="U73" s="1061"/>
      <c r="V73" s="1061"/>
      <c r="W73" s="1061"/>
    </row>
    <row r="74" spans="1:23" customFormat="1" ht="15" x14ac:dyDescent="0.25">
      <c r="A74" s="355">
        <v>6</v>
      </c>
      <c r="B74" s="343" t="s">
        <v>17</v>
      </c>
      <c r="C74" s="114">
        <v>0</v>
      </c>
      <c r="D74" s="964">
        <v>0</v>
      </c>
      <c r="E74" s="964">
        <v>2</v>
      </c>
      <c r="F74" s="964">
        <v>9</v>
      </c>
      <c r="G74" s="964">
        <v>16</v>
      </c>
      <c r="H74" s="967">
        <v>7</v>
      </c>
      <c r="I74" s="843">
        <f t="shared" si="5"/>
        <v>34</v>
      </c>
      <c r="K74" s="1202"/>
      <c r="L74" s="1203"/>
      <c r="M74" s="1204"/>
      <c r="N74" s="1204"/>
      <c r="O74" s="1204"/>
      <c r="P74" s="1204"/>
      <c r="Q74" s="1204"/>
      <c r="R74" s="1204"/>
      <c r="S74" s="1204"/>
      <c r="U74" s="1062"/>
      <c r="V74" s="1062"/>
      <c r="W74" s="1062"/>
    </row>
    <row r="75" spans="1:23" customFormat="1" ht="15" x14ac:dyDescent="0.25">
      <c r="A75" s="355">
        <v>7</v>
      </c>
      <c r="B75" s="343" t="s">
        <v>18</v>
      </c>
      <c r="C75" s="114">
        <v>0</v>
      </c>
      <c r="D75" s="964">
        <v>1</v>
      </c>
      <c r="E75" s="964">
        <v>0</v>
      </c>
      <c r="F75" s="964">
        <v>13</v>
      </c>
      <c r="G75" s="964">
        <v>19</v>
      </c>
      <c r="H75" s="967">
        <v>7</v>
      </c>
      <c r="I75" s="843">
        <f t="shared" si="5"/>
        <v>40</v>
      </c>
      <c r="K75" s="1202"/>
      <c r="L75" s="1204"/>
      <c r="M75" s="1203"/>
      <c r="N75" s="1204"/>
      <c r="O75" s="1204"/>
      <c r="P75" s="1204"/>
      <c r="Q75" s="1204"/>
      <c r="R75" s="1204"/>
      <c r="S75" s="1204"/>
      <c r="U75" s="1061"/>
      <c r="V75" s="1061"/>
      <c r="W75" s="1061"/>
    </row>
    <row r="76" spans="1:23" customFormat="1" ht="15" x14ac:dyDescent="0.25">
      <c r="A76" s="354">
        <v>8</v>
      </c>
      <c r="B76" s="341" t="s">
        <v>19</v>
      </c>
      <c r="C76" s="114">
        <v>0</v>
      </c>
      <c r="D76" s="964">
        <v>1</v>
      </c>
      <c r="E76" s="964">
        <v>1</v>
      </c>
      <c r="F76" s="964">
        <v>2</v>
      </c>
      <c r="G76" s="964">
        <v>9</v>
      </c>
      <c r="H76" s="967">
        <v>3</v>
      </c>
      <c r="I76" s="843">
        <f t="shared" si="5"/>
        <v>16</v>
      </c>
      <c r="K76" s="1202"/>
      <c r="L76" s="1204"/>
      <c r="M76" s="1204"/>
      <c r="N76" s="1204"/>
      <c r="O76" s="1204"/>
      <c r="P76" s="1204"/>
      <c r="Q76" s="1204"/>
      <c r="R76" s="1204"/>
      <c r="S76" s="1203"/>
      <c r="U76" s="1062"/>
      <c r="V76" s="1062"/>
      <c r="W76" s="1062"/>
    </row>
    <row r="77" spans="1:23" customFormat="1" ht="15" x14ac:dyDescent="0.25">
      <c r="A77" s="354">
        <v>9</v>
      </c>
      <c r="B77" s="341" t="s">
        <v>20</v>
      </c>
      <c r="C77" s="114">
        <v>0</v>
      </c>
      <c r="D77" s="964">
        <v>0</v>
      </c>
      <c r="E77" s="964">
        <v>0</v>
      </c>
      <c r="F77" s="964">
        <v>8</v>
      </c>
      <c r="G77" s="964">
        <v>5</v>
      </c>
      <c r="H77" s="967">
        <v>5</v>
      </c>
      <c r="I77" s="843">
        <f t="shared" si="5"/>
        <v>18</v>
      </c>
      <c r="K77" s="1202"/>
      <c r="L77" s="1203"/>
      <c r="M77" s="1203"/>
      <c r="N77" s="1204"/>
      <c r="O77" s="1204"/>
      <c r="P77" s="1204"/>
      <c r="Q77" s="1204"/>
      <c r="R77" s="1204"/>
      <c r="S77" s="1204"/>
      <c r="U77" s="1061"/>
      <c r="V77" s="1061"/>
      <c r="W77" s="1061"/>
    </row>
    <row r="78" spans="1:23" customFormat="1" ht="15" x14ac:dyDescent="0.25">
      <c r="A78" s="354">
        <v>10</v>
      </c>
      <c r="B78" s="341" t="s">
        <v>21</v>
      </c>
      <c r="C78" s="114">
        <v>0</v>
      </c>
      <c r="D78" s="964">
        <v>0</v>
      </c>
      <c r="E78" s="964">
        <v>5</v>
      </c>
      <c r="F78" s="964">
        <v>9</v>
      </c>
      <c r="G78" s="964">
        <v>9</v>
      </c>
      <c r="H78" s="967">
        <v>6</v>
      </c>
      <c r="I78" s="843">
        <f t="shared" si="5"/>
        <v>29</v>
      </c>
      <c r="K78" s="1202"/>
      <c r="L78" s="1203"/>
      <c r="M78" s="1204"/>
      <c r="N78" s="1204"/>
      <c r="O78" s="1204"/>
      <c r="P78" s="1204"/>
      <c r="Q78" s="1204"/>
      <c r="R78" s="1204"/>
      <c r="S78" s="1204"/>
      <c r="U78" s="1062"/>
      <c r="V78" s="1062"/>
      <c r="W78" s="1062"/>
    </row>
    <row r="79" spans="1:23" customFormat="1" ht="15" x14ac:dyDescent="0.25">
      <c r="A79" s="355">
        <v>11</v>
      </c>
      <c r="B79" s="343" t="s">
        <v>22</v>
      </c>
      <c r="C79" s="114">
        <v>0</v>
      </c>
      <c r="D79" s="964">
        <v>0</v>
      </c>
      <c r="E79" s="964">
        <v>0</v>
      </c>
      <c r="F79" s="964">
        <v>6</v>
      </c>
      <c r="G79" s="964">
        <v>9</v>
      </c>
      <c r="H79" s="967">
        <v>3</v>
      </c>
      <c r="I79" s="843">
        <f t="shared" si="5"/>
        <v>18</v>
      </c>
      <c r="K79" s="1202"/>
      <c r="L79" s="1203"/>
      <c r="M79" s="1203"/>
      <c r="N79" s="1204"/>
      <c r="O79" s="1204"/>
      <c r="P79" s="1204"/>
      <c r="Q79" s="1204"/>
      <c r="R79" s="1204"/>
      <c r="S79" s="1203"/>
      <c r="U79" s="1061"/>
      <c r="V79" s="1061"/>
      <c r="W79" s="1061"/>
    </row>
    <row r="80" spans="1:23" customFormat="1" ht="12.75" x14ac:dyDescent="0.2">
      <c r="A80" s="354">
        <v>12</v>
      </c>
      <c r="B80" s="341" t="s">
        <v>23</v>
      </c>
      <c r="C80" s="114">
        <v>0</v>
      </c>
      <c r="D80" s="964">
        <v>1</v>
      </c>
      <c r="E80" s="964">
        <v>5</v>
      </c>
      <c r="F80" s="964">
        <v>15</v>
      </c>
      <c r="G80" s="964">
        <v>19</v>
      </c>
      <c r="H80" s="967">
        <v>10</v>
      </c>
      <c r="I80" s="843">
        <f t="shared" si="5"/>
        <v>50</v>
      </c>
      <c r="K80" s="1202"/>
      <c r="L80" s="1204"/>
      <c r="M80" s="1204"/>
      <c r="N80" s="1204"/>
      <c r="O80" s="1204"/>
      <c r="P80" s="1204"/>
      <c r="Q80" s="1204"/>
      <c r="R80" s="1204"/>
      <c r="S80" s="1204"/>
      <c r="U80" s="1062"/>
      <c r="V80" s="1062"/>
      <c r="W80" s="1062"/>
    </row>
    <row r="81" spans="1:23" customFormat="1" ht="15" x14ac:dyDescent="0.25">
      <c r="A81" s="354">
        <v>13</v>
      </c>
      <c r="B81" s="341" t="s">
        <v>24</v>
      </c>
      <c r="C81" s="114">
        <v>0</v>
      </c>
      <c r="D81" s="964">
        <v>0</v>
      </c>
      <c r="E81" s="964">
        <v>3</v>
      </c>
      <c r="F81" s="964">
        <v>9</v>
      </c>
      <c r="G81" s="964">
        <v>14</v>
      </c>
      <c r="H81" s="967">
        <v>23</v>
      </c>
      <c r="I81" s="843">
        <f t="shared" si="5"/>
        <v>49</v>
      </c>
      <c r="K81" s="1202"/>
      <c r="L81" s="1203"/>
      <c r="M81" s="1204"/>
      <c r="N81" s="1204"/>
      <c r="O81" s="1204"/>
      <c r="P81" s="1204"/>
      <c r="Q81" s="1204"/>
      <c r="R81" s="1204"/>
      <c r="S81" s="1204"/>
      <c r="U81" s="1061"/>
      <c r="V81" s="1061"/>
      <c r="W81" s="1061"/>
    </row>
    <row r="82" spans="1:23" customFormat="1" ht="15" x14ac:dyDescent="0.25">
      <c r="A82" s="354">
        <v>14</v>
      </c>
      <c r="B82" s="341" t="s">
        <v>25</v>
      </c>
      <c r="C82" s="114">
        <v>0</v>
      </c>
      <c r="D82" s="964">
        <v>0</v>
      </c>
      <c r="E82" s="964">
        <v>2</v>
      </c>
      <c r="F82" s="964">
        <v>13</v>
      </c>
      <c r="G82" s="964">
        <v>17</v>
      </c>
      <c r="H82" s="967">
        <v>15</v>
      </c>
      <c r="I82" s="843">
        <f t="shared" si="5"/>
        <v>47</v>
      </c>
      <c r="K82" s="1202"/>
      <c r="L82" s="1203"/>
      <c r="M82" s="1204"/>
      <c r="N82" s="1204"/>
      <c r="O82" s="1204"/>
      <c r="P82" s="1204"/>
      <c r="Q82" s="1204"/>
      <c r="R82" s="1204"/>
      <c r="S82" s="1204"/>
      <c r="U82" s="1062"/>
      <c r="V82" s="1062"/>
      <c r="W82" s="1062"/>
    </row>
    <row r="83" spans="1:23" customFormat="1" ht="15.75" thickBot="1" x14ac:dyDescent="0.3">
      <c r="A83" s="356">
        <v>15</v>
      </c>
      <c r="B83" s="357" t="s">
        <v>26</v>
      </c>
      <c r="C83" s="88">
        <v>0</v>
      </c>
      <c r="D83" s="968">
        <v>0</v>
      </c>
      <c r="E83" s="968">
        <v>4</v>
      </c>
      <c r="F83" s="968">
        <v>5</v>
      </c>
      <c r="G83" s="968">
        <v>2</v>
      </c>
      <c r="H83" s="969">
        <v>3</v>
      </c>
      <c r="I83" s="844">
        <f t="shared" si="5"/>
        <v>14</v>
      </c>
      <c r="K83" s="1202"/>
      <c r="L83" s="1203"/>
      <c r="M83" s="1204"/>
      <c r="N83" s="1204"/>
      <c r="O83" s="1204"/>
      <c r="P83" s="1203"/>
      <c r="Q83" s="1204"/>
      <c r="R83" s="1204"/>
      <c r="S83" s="1203"/>
    </row>
    <row r="84" spans="1:23" customFormat="1" ht="12.75" x14ac:dyDescent="0.2">
      <c r="A84" s="306" t="s">
        <v>59</v>
      </c>
      <c r="B84" s="467" t="s">
        <v>60</v>
      </c>
      <c r="C84" s="1000">
        <f t="shared" ref="C84:I84" si="6">SUM(C69:C83)</f>
        <v>0</v>
      </c>
      <c r="D84" s="962">
        <f>SUM(D69:D83)</f>
        <v>10</v>
      </c>
      <c r="E84" s="962">
        <f>SUM(E69:E83)</f>
        <v>40</v>
      </c>
      <c r="F84" s="962">
        <f>SUM(F69:F83)</f>
        <v>141</v>
      </c>
      <c r="G84" s="962">
        <f>SUM(G69:G83)</f>
        <v>149</v>
      </c>
      <c r="H84" s="962">
        <f t="shared" ref="H84" si="7">SUM(H69:H83)</f>
        <v>103</v>
      </c>
      <c r="I84" s="851">
        <f t="shared" si="6"/>
        <v>443</v>
      </c>
      <c r="J84" s="29"/>
      <c r="K84" s="1202"/>
      <c r="L84" s="1204"/>
      <c r="M84" s="1204"/>
      <c r="N84" s="1204"/>
      <c r="O84" s="1204"/>
      <c r="P84" s="1204"/>
      <c r="Q84" s="1204"/>
      <c r="R84" s="1204"/>
      <c r="S84" s="1204"/>
    </row>
    <row r="85" spans="1:23" customFormat="1" ht="12.75" x14ac:dyDescent="0.2">
      <c r="A85" s="841" t="s">
        <v>59</v>
      </c>
      <c r="B85" s="909" t="s">
        <v>61</v>
      </c>
      <c r="C85" s="1195">
        <v>0</v>
      </c>
      <c r="D85" s="1196">
        <v>9</v>
      </c>
      <c r="E85" s="1196">
        <v>29</v>
      </c>
      <c r="F85" s="1196">
        <f>70+62</f>
        <v>132</v>
      </c>
      <c r="G85" s="1196">
        <f>74+80</f>
        <v>154</v>
      </c>
      <c r="H85" s="1196">
        <f>94+26</f>
        <v>120</v>
      </c>
      <c r="I85" s="1197">
        <f>SUM(C85:H85)</f>
        <v>444</v>
      </c>
      <c r="J85" s="2"/>
      <c r="K85" s="726"/>
    </row>
    <row r="86" spans="1:23" customFormat="1" ht="12.75" x14ac:dyDescent="0.2">
      <c r="A86" s="395" t="s">
        <v>59</v>
      </c>
      <c r="B86" s="517" t="s">
        <v>62</v>
      </c>
      <c r="C86" s="518">
        <v>0</v>
      </c>
      <c r="D86" s="519">
        <v>7</v>
      </c>
      <c r="E86" s="519">
        <v>39</v>
      </c>
      <c r="F86" s="519">
        <v>113</v>
      </c>
      <c r="G86" s="519">
        <v>148</v>
      </c>
      <c r="H86" s="519">
        <v>94</v>
      </c>
      <c r="I86" s="521">
        <v>401</v>
      </c>
    </row>
    <row r="87" spans="1:23" customFormat="1" ht="12.75" x14ac:dyDescent="0.2">
      <c r="A87" s="395" t="s">
        <v>59</v>
      </c>
      <c r="B87" s="517" t="s">
        <v>63</v>
      </c>
      <c r="C87" s="518">
        <v>0</v>
      </c>
      <c r="D87" s="519">
        <v>8</v>
      </c>
      <c r="E87" s="519">
        <v>41</v>
      </c>
      <c r="F87" s="519">
        <v>152</v>
      </c>
      <c r="G87" s="519">
        <v>155</v>
      </c>
      <c r="H87" s="519">
        <v>95</v>
      </c>
      <c r="I87" s="521">
        <v>451</v>
      </c>
      <c r="M87" t="s">
        <v>13</v>
      </c>
    </row>
    <row r="88" spans="1:23" customFormat="1" ht="12.75" x14ac:dyDescent="0.2">
      <c r="A88" s="395"/>
      <c r="B88" s="517" t="s">
        <v>64</v>
      </c>
      <c r="C88" s="518">
        <v>0</v>
      </c>
      <c r="D88" s="519">
        <v>12</v>
      </c>
      <c r="E88" s="519">
        <v>46</v>
      </c>
      <c r="F88" s="519">
        <v>132</v>
      </c>
      <c r="G88" s="519">
        <v>153</v>
      </c>
      <c r="H88" s="519">
        <v>121</v>
      </c>
      <c r="I88" s="521">
        <v>464</v>
      </c>
    </row>
    <row r="89" spans="1:23" customFormat="1" ht="12.75" x14ac:dyDescent="0.2">
      <c r="A89" s="395"/>
      <c r="B89" s="517" t="s">
        <v>65</v>
      </c>
      <c r="C89" s="518">
        <v>0</v>
      </c>
      <c r="D89" s="519">
        <v>9</v>
      </c>
      <c r="E89" s="519">
        <v>35</v>
      </c>
      <c r="F89" s="519">
        <v>116</v>
      </c>
      <c r="G89" s="519">
        <v>179</v>
      </c>
      <c r="H89" s="519">
        <v>124</v>
      </c>
      <c r="I89" s="521">
        <v>463</v>
      </c>
    </row>
    <row r="90" spans="1:23" customFormat="1" ht="12.75" x14ac:dyDescent="0.2">
      <c r="A90" s="395"/>
      <c r="B90" s="517" t="s">
        <v>66</v>
      </c>
      <c r="C90" s="518">
        <v>0</v>
      </c>
      <c r="D90" s="519">
        <v>12</v>
      </c>
      <c r="E90" s="519">
        <v>46</v>
      </c>
      <c r="F90" s="519">
        <v>131</v>
      </c>
      <c r="G90" s="519">
        <v>212</v>
      </c>
      <c r="H90" s="519">
        <v>111</v>
      </c>
      <c r="I90" s="521">
        <v>512</v>
      </c>
    </row>
    <row r="91" spans="1:23" customFormat="1" ht="13.5" thickBot="1" x14ac:dyDescent="0.25">
      <c r="A91" s="122"/>
      <c r="B91" s="127" t="s">
        <v>67</v>
      </c>
      <c r="C91" s="88">
        <v>0</v>
      </c>
      <c r="D91" s="87">
        <v>21</v>
      </c>
      <c r="E91" s="87">
        <v>45</v>
      </c>
      <c r="F91" s="87">
        <v>124</v>
      </c>
      <c r="G91" s="87">
        <v>224</v>
      </c>
      <c r="H91" s="87">
        <v>127</v>
      </c>
      <c r="I91" s="842">
        <v>541</v>
      </c>
      <c r="L91" t="s">
        <v>13</v>
      </c>
    </row>
    <row r="92" spans="1:23" customFormat="1" ht="12.75" x14ac:dyDescent="0.2">
      <c r="A92" s="5"/>
      <c r="B92" s="562"/>
      <c r="C92" s="2"/>
      <c r="D92" s="2"/>
      <c r="E92" s="2"/>
      <c r="F92" s="2"/>
      <c r="G92" s="2"/>
      <c r="H92" s="563"/>
      <c r="I92" s="2"/>
    </row>
    <row r="93" spans="1:23" customFormat="1" ht="13.5" thickBot="1" x14ac:dyDescent="0.25">
      <c r="A93" s="6" t="s">
        <v>72</v>
      </c>
      <c r="B93" s="120"/>
      <c r="C93" s="120"/>
      <c r="D93" s="120"/>
      <c r="E93" s="120"/>
      <c r="F93" s="120"/>
      <c r="G93" s="120"/>
      <c r="H93" s="120"/>
      <c r="I93" s="120"/>
    </row>
    <row r="94" spans="1:23" customFormat="1" ht="13.5" thickBot="1" x14ac:dyDescent="0.25">
      <c r="A94" s="8"/>
      <c r="B94" s="329"/>
      <c r="C94" s="1549" t="s">
        <v>73</v>
      </c>
      <c r="D94" s="1550"/>
      <c r="E94" s="1550"/>
      <c r="F94" s="1550"/>
      <c r="G94" s="1550"/>
      <c r="H94" s="1550"/>
      <c r="I94" s="1551"/>
    </row>
    <row r="95" spans="1:23" customFormat="1" ht="15.75" thickBot="1" x14ac:dyDescent="0.3">
      <c r="A95" s="12" t="s">
        <v>51</v>
      </c>
      <c r="B95" s="331" t="s">
        <v>5</v>
      </c>
      <c r="C95" s="998" t="s">
        <v>52</v>
      </c>
      <c r="D95" s="996" t="s">
        <v>53</v>
      </c>
      <c r="E95" s="996" t="s">
        <v>54</v>
      </c>
      <c r="F95" s="996" t="s">
        <v>55</v>
      </c>
      <c r="G95" s="996" t="s">
        <v>56</v>
      </c>
      <c r="H95" s="997" t="s">
        <v>57</v>
      </c>
      <c r="I95" s="999" t="s">
        <v>58</v>
      </c>
      <c r="J95" s="94"/>
      <c r="K95" s="1203"/>
      <c r="L95" s="1201"/>
      <c r="M95" s="1201"/>
      <c r="N95" s="1201"/>
      <c r="O95" s="1201"/>
    </row>
    <row r="96" spans="1:23" customFormat="1" ht="15" x14ac:dyDescent="0.25">
      <c r="A96" s="16">
        <v>1</v>
      </c>
      <c r="B96" s="339" t="s">
        <v>11</v>
      </c>
      <c r="C96" s="688">
        <v>20</v>
      </c>
      <c r="D96" s="965">
        <v>2</v>
      </c>
      <c r="E96" s="965">
        <v>0</v>
      </c>
      <c r="F96" s="965">
        <v>0</v>
      </c>
      <c r="G96" s="965">
        <v>0</v>
      </c>
      <c r="H96" s="966">
        <v>0</v>
      </c>
      <c r="I96" s="348">
        <f t="shared" ref="I96:I110" si="8">SUM(C96:H96)</f>
        <v>22</v>
      </c>
      <c r="K96" s="1202"/>
      <c r="L96" s="1204"/>
      <c r="M96" s="1204"/>
      <c r="N96" s="1203"/>
      <c r="O96" s="1203"/>
    </row>
    <row r="97" spans="1:15" customFormat="1" ht="15" x14ac:dyDescent="0.25">
      <c r="A97" s="22">
        <v>2</v>
      </c>
      <c r="B97" s="341" t="s">
        <v>12</v>
      </c>
      <c r="C97" s="518">
        <v>12</v>
      </c>
      <c r="D97" s="964">
        <v>5</v>
      </c>
      <c r="E97" s="964">
        <v>0</v>
      </c>
      <c r="F97" s="964">
        <v>0</v>
      </c>
      <c r="G97" s="964">
        <v>0</v>
      </c>
      <c r="H97" s="967">
        <v>0</v>
      </c>
      <c r="I97" s="349">
        <f t="shared" si="8"/>
        <v>17</v>
      </c>
      <c r="K97" s="1202"/>
      <c r="L97" s="1204"/>
      <c r="M97" s="1204"/>
      <c r="N97" s="1203"/>
      <c r="O97" s="1203"/>
    </row>
    <row r="98" spans="1:15" customFormat="1" ht="15" x14ac:dyDescent="0.25">
      <c r="A98" s="22">
        <v>3</v>
      </c>
      <c r="B98" s="341" t="s">
        <v>14</v>
      </c>
      <c r="C98" s="518">
        <v>10</v>
      </c>
      <c r="D98" s="964">
        <v>3</v>
      </c>
      <c r="E98" s="964">
        <v>0</v>
      </c>
      <c r="F98" s="964">
        <v>0</v>
      </c>
      <c r="G98" s="964">
        <v>0</v>
      </c>
      <c r="H98" s="967">
        <v>0</v>
      </c>
      <c r="I98" s="349">
        <f t="shared" si="8"/>
        <v>13</v>
      </c>
      <c r="K98" s="1202"/>
      <c r="L98" s="1204"/>
      <c r="M98" s="1204"/>
      <c r="N98" s="1203"/>
      <c r="O98" s="1203"/>
    </row>
    <row r="99" spans="1:15" customFormat="1" ht="15" x14ac:dyDescent="0.25">
      <c r="A99" s="22">
        <v>4</v>
      </c>
      <c r="B99" s="341" t="s">
        <v>15</v>
      </c>
      <c r="C99" s="518">
        <v>6</v>
      </c>
      <c r="D99" s="964">
        <v>0</v>
      </c>
      <c r="E99" s="964">
        <v>0</v>
      </c>
      <c r="F99" s="964">
        <v>0</v>
      </c>
      <c r="G99" s="964">
        <v>0</v>
      </c>
      <c r="H99" s="967">
        <v>0</v>
      </c>
      <c r="I99" s="349">
        <f t="shared" si="8"/>
        <v>6</v>
      </c>
      <c r="K99" s="1202"/>
      <c r="L99" s="1204"/>
      <c r="M99" s="1203"/>
      <c r="N99" s="1203"/>
      <c r="O99" s="1203"/>
    </row>
    <row r="100" spans="1:15" customFormat="1" ht="15" x14ac:dyDescent="0.25">
      <c r="A100" s="22">
        <v>5</v>
      </c>
      <c r="B100" s="341" t="s">
        <v>16</v>
      </c>
      <c r="C100" s="518">
        <v>6</v>
      </c>
      <c r="D100" s="964">
        <v>4</v>
      </c>
      <c r="E100" s="964">
        <v>0</v>
      </c>
      <c r="F100" s="964">
        <v>0</v>
      </c>
      <c r="G100" s="964">
        <v>0</v>
      </c>
      <c r="H100" s="967">
        <v>0</v>
      </c>
      <c r="I100" s="349">
        <f t="shared" si="8"/>
        <v>10</v>
      </c>
      <c r="K100" s="1202"/>
      <c r="L100" s="1204"/>
      <c r="M100" s="1204"/>
      <c r="N100" s="1203"/>
      <c r="O100" s="1203"/>
    </row>
    <row r="101" spans="1:15" customFormat="1" ht="15" x14ac:dyDescent="0.25">
      <c r="A101" s="24">
        <v>6</v>
      </c>
      <c r="B101" s="343" t="s">
        <v>17</v>
      </c>
      <c r="C101" s="518">
        <v>10</v>
      </c>
      <c r="D101" s="964">
        <v>5</v>
      </c>
      <c r="E101" s="964">
        <v>0</v>
      </c>
      <c r="F101" s="964">
        <v>0</v>
      </c>
      <c r="G101" s="964">
        <v>0</v>
      </c>
      <c r="H101" s="967">
        <v>1</v>
      </c>
      <c r="I101" s="349">
        <f t="shared" si="8"/>
        <v>16</v>
      </c>
      <c r="K101" s="1202"/>
      <c r="L101" s="1204"/>
      <c r="M101" s="1204"/>
      <c r="N101" s="1203"/>
      <c r="O101" s="1204"/>
    </row>
    <row r="102" spans="1:15" customFormat="1" ht="15" x14ac:dyDescent="0.25">
      <c r="A102" s="24">
        <v>7</v>
      </c>
      <c r="B102" s="343" t="s">
        <v>18</v>
      </c>
      <c r="C102" s="518">
        <v>13</v>
      </c>
      <c r="D102" s="964">
        <v>8</v>
      </c>
      <c r="E102" s="964">
        <v>0</v>
      </c>
      <c r="F102" s="964">
        <v>0</v>
      </c>
      <c r="G102" s="964">
        <v>0</v>
      </c>
      <c r="H102" s="967">
        <v>0</v>
      </c>
      <c r="I102" s="349">
        <f t="shared" si="8"/>
        <v>21</v>
      </c>
      <c r="K102" s="1202"/>
      <c r="L102" s="1204"/>
      <c r="M102" s="1204"/>
      <c r="N102" s="1203"/>
      <c r="O102" s="1203"/>
    </row>
    <row r="103" spans="1:15" customFormat="1" ht="15" x14ac:dyDescent="0.25">
      <c r="A103" s="22">
        <v>8</v>
      </c>
      <c r="B103" s="341" t="s">
        <v>19</v>
      </c>
      <c r="C103" s="518">
        <v>19</v>
      </c>
      <c r="D103" s="964">
        <v>7</v>
      </c>
      <c r="E103" s="964">
        <v>0</v>
      </c>
      <c r="F103" s="964">
        <v>0</v>
      </c>
      <c r="G103" s="964">
        <v>0</v>
      </c>
      <c r="H103" s="967">
        <v>0</v>
      </c>
      <c r="I103" s="349">
        <f t="shared" si="8"/>
        <v>26</v>
      </c>
      <c r="K103" s="1202"/>
      <c r="L103" s="1204"/>
      <c r="M103" s="1204"/>
      <c r="N103" s="1203"/>
      <c r="O103" s="1203"/>
    </row>
    <row r="104" spans="1:15" customFormat="1" ht="15" x14ac:dyDescent="0.25">
      <c r="A104" s="22">
        <v>9</v>
      </c>
      <c r="B104" s="341" t="s">
        <v>20</v>
      </c>
      <c r="C104" s="518">
        <v>13</v>
      </c>
      <c r="D104" s="964">
        <v>6</v>
      </c>
      <c r="E104" s="964">
        <v>0</v>
      </c>
      <c r="F104" s="964">
        <v>0</v>
      </c>
      <c r="G104" s="964">
        <v>0</v>
      </c>
      <c r="H104" s="967">
        <v>0</v>
      </c>
      <c r="I104" s="349">
        <f t="shared" si="8"/>
        <v>19</v>
      </c>
      <c r="K104" s="1202"/>
      <c r="L104" s="1204"/>
      <c r="M104" s="1204"/>
      <c r="N104" s="1203"/>
      <c r="O104" s="1203"/>
    </row>
    <row r="105" spans="1:15" customFormat="1" ht="15" x14ac:dyDescent="0.25">
      <c r="A105" s="22">
        <v>10</v>
      </c>
      <c r="B105" s="341" t="s">
        <v>21</v>
      </c>
      <c r="C105" s="518">
        <v>19</v>
      </c>
      <c r="D105" s="964">
        <v>4</v>
      </c>
      <c r="E105" s="964">
        <v>0</v>
      </c>
      <c r="F105" s="964">
        <v>0</v>
      </c>
      <c r="G105" s="964">
        <v>0</v>
      </c>
      <c r="H105" s="967">
        <v>0</v>
      </c>
      <c r="I105" s="349">
        <f t="shared" si="8"/>
        <v>23</v>
      </c>
      <c r="K105" s="1202"/>
      <c r="L105" s="1204"/>
      <c r="M105" s="1204"/>
      <c r="N105" s="1203"/>
      <c r="O105" s="1203"/>
    </row>
    <row r="106" spans="1:15" customFormat="1" ht="15" x14ac:dyDescent="0.25">
      <c r="A106" s="24">
        <v>11</v>
      </c>
      <c r="B106" s="343" t="s">
        <v>22</v>
      </c>
      <c r="C106" s="518">
        <v>20</v>
      </c>
      <c r="D106" s="964">
        <v>8</v>
      </c>
      <c r="E106" s="964">
        <v>1</v>
      </c>
      <c r="F106" s="964">
        <v>0</v>
      </c>
      <c r="G106" s="964">
        <v>0</v>
      </c>
      <c r="H106" s="967">
        <v>0</v>
      </c>
      <c r="I106" s="349">
        <f t="shared" si="8"/>
        <v>29</v>
      </c>
      <c r="K106" s="1202"/>
      <c r="L106" s="1204"/>
      <c r="M106" s="1204"/>
      <c r="N106" s="1204"/>
      <c r="O106" s="1203"/>
    </row>
    <row r="107" spans="1:15" customFormat="1" ht="15" x14ac:dyDescent="0.25">
      <c r="A107" s="22">
        <v>12</v>
      </c>
      <c r="B107" s="341" t="s">
        <v>23</v>
      </c>
      <c r="C107" s="518">
        <v>29</v>
      </c>
      <c r="D107" s="964">
        <v>15</v>
      </c>
      <c r="E107" s="964">
        <v>1</v>
      </c>
      <c r="F107" s="964">
        <v>0</v>
      </c>
      <c r="G107" s="964">
        <v>0</v>
      </c>
      <c r="H107" s="967">
        <v>0</v>
      </c>
      <c r="I107" s="349">
        <f t="shared" si="8"/>
        <v>45</v>
      </c>
      <c r="K107" s="1202"/>
      <c r="L107" s="1204"/>
      <c r="M107" s="1204"/>
      <c r="N107" s="1204"/>
      <c r="O107" s="1203"/>
    </row>
    <row r="108" spans="1:15" customFormat="1" ht="15" x14ac:dyDescent="0.25">
      <c r="A108" s="22">
        <v>13</v>
      </c>
      <c r="B108" s="341" t="s">
        <v>24</v>
      </c>
      <c r="C108" s="518">
        <v>17</v>
      </c>
      <c r="D108" s="964">
        <v>6</v>
      </c>
      <c r="E108" s="964">
        <v>0</v>
      </c>
      <c r="F108" s="964">
        <v>0</v>
      </c>
      <c r="G108" s="964">
        <v>0</v>
      </c>
      <c r="H108" s="967">
        <v>0</v>
      </c>
      <c r="I108" s="349">
        <f t="shared" si="8"/>
        <v>23</v>
      </c>
      <c r="K108" s="1202"/>
      <c r="L108" s="1204"/>
      <c r="M108" s="1204"/>
      <c r="N108" s="1203"/>
      <c r="O108" s="1203"/>
    </row>
    <row r="109" spans="1:15" customFormat="1" ht="15" x14ac:dyDescent="0.25">
      <c r="A109" s="22">
        <v>14</v>
      </c>
      <c r="B109" s="341" t="s">
        <v>25</v>
      </c>
      <c r="C109" s="518">
        <v>15</v>
      </c>
      <c r="D109" s="964">
        <v>10</v>
      </c>
      <c r="E109" s="964">
        <v>0</v>
      </c>
      <c r="F109" s="964">
        <v>0</v>
      </c>
      <c r="G109" s="964">
        <v>0</v>
      </c>
      <c r="H109" s="967">
        <v>0</v>
      </c>
      <c r="I109" s="349">
        <f t="shared" si="8"/>
        <v>25</v>
      </c>
      <c r="K109" s="1202"/>
      <c r="L109" s="1204"/>
      <c r="M109" s="1204"/>
      <c r="N109" s="1203"/>
      <c r="O109" s="1203"/>
    </row>
    <row r="110" spans="1:15" customFormat="1" ht="15.75" thickBot="1" x14ac:dyDescent="0.3">
      <c r="A110" s="26">
        <v>15</v>
      </c>
      <c r="B110" s="345" t="s">
        <v>26</v>
      </c>
      <c r="C110" s="518">
        <v>21</v>
      </c>
      <c r="D110" s="1322">
        <v>14</v>
      </c>
      <c r="E110" s="1322">
        <v>0</v>
      </c>
      <c r="F110" s="1322">
        <v>0</v>
      </c>
      <c r="G110" s="1322">
        <v>0</v>
      </c>
      <c r="H110" s="1323">
        <v>0</v>
      </c>
      <c r="I110" s="1324">
        <f t="shared" si="8"/>
        <v>35</v>
      </c>
      <c r="K110" s="1202"/>
      <c r="L110" s="1204"/>
      <c r="M110" s="1204"/>
      <c r="N110" s="1203"/>
      <c r="O110" s="1203"/>
    </row>
    <row r="111" spans="1:15" customFormat="1" ht="12.75" x14ac:dyDescent="0.2">
      <c r="A111" s="306" t="s">
        <v>59</v>
      </c>
      <c r="B111" s="304" t="s">
        <v>60</v>
      </c>
      <c r="C111" s="845">
        <f>SUM(C96:C110)</f>
        <v>230</v>
      </c>
      <c r="D111" s="84">
        <f>SUM(D96:D110)</f>
        <v>97</v>
      </c>
      <c r="E111" s="84">
        <f t="shared" ref="E111:H111" si="9">SUM(E96:E110)</f>
        <v>2</v>
      </c>
      <c r="F111" s="767">
        <f t="shared" si="9"/>
        <v>0</v>
      </c>
      <c r="G111" s="767">
        <f t="shared" si="9"/>
        <v>0</v>
      </c>
      <c r="H111" s="85">
        <f t="shared" si="9"/>
        <v>1</v>
      </c>
      <c r="I111" s="468">
        <f t="shared" ref="I111" si="10">SUM(I96:I110)</f>
        <v>330</v>
      </c>
      <c r="J111" s="29"/>
      <c r="K111" s="1202"/>
      <c r="L111" s="1204"/>
      <c r="M111" s="1204"/>
      <c r="N111" s="1204"/>
      <c r="O111" s="1204"/>
    </row>
    <row r="112" spans="1:15" x14ac:dyDescent="0.2">
      <c r="A112" s="395" t="s">
        <v>59</v>
      </c>
      <c r="B112" s="517" t="s">
        <v>61</v>
      </c>
      <c r="C112" s="518">
        <v>213</v>
      </c>
      <c r="D112" s="519">
        <v>81</v>
      </c>
      <c r="E112" s="519">
        <v>3</v>
      </c>
      <c r="F112" s="519">
        <v>0</v>
      </c>
      <c r="G112" s="519">
        <v>0</v>
      </c>
      <c r="H112" s="520">
        <v>0</v>
      </c>
      <c r="I112" s="521">
        <v>297</v>
      </c>
    </row>
    <row r="113" spans="1:14" x14ac:dyDescent="0.2">
      <c r="A113" s="395" t="s">
        <v>59</v>
      </c>
      <c r="B113" s="517" t="s">
        <v>62</v>
      </c>
      <c r="C113" s="518">
        <v>195</v>
      </c>
      <c r="D113" s="519">
        <v>82</v>
      </c>
      <c r="E113" s="519">
        <v>3</v>
      </c>
      <c r="F113" s="519">
        <v>3</v>
      </c>
      <c r="G113" s="519">
        <v>0</v>
      </c>
      <c r="H113" s="520">
        <v>0</v>
      </c>
      <c r="I113" s="521">
        <v>283</v>
      </c>
      <c r="N113" s="2" t="s">
        <v>13</v>
      </c>
    </row>
    <row r="114" spans="1:14" x14ac:dyDescent="0.2">
      <c r="A114" s="395" t="s">
        <v>59</v>
      </c>
      <c r="B114" s="517" t="s">
        <v>63</v>
      </c>
      <c r="C114" s="518">
        <v>182</v>
      </c>
      <c r="D114" s="519">
        <v>75</v>
      </c>
      <c r="E114" s="519">
        <v>2</v>
      </c>
      <c r="F114" s="519">
        <v>0</v>
      </c>
      <c r="G114" s="519">
        <v>0</v>
      </c>
      <c r="H114" s="520">
        <v>0</v>
      </c>
      <c r="I114" s="521">
        <v>259</v>
      </c>
    </row>
    <row r="115" spans="1:14" x14ac:dyDescent="0.2">
      <c r="A115" s="395"/>
      <c r="B115" s="517" t="s">
        <v>64</v>
      </c>
      <c r="C115" s="518">
        <v>183</v>
      </c>
      <c r="D115" s="519">
        <v>67</v>
      </c>
      <c r="E115" s="519">
        <v>2</v>
      </c>
      <c r="F115" s="519">
        <v>0</v>
      </c>
      <c r="G115" s="519">
        <v>0</v>
      </c>
      <c r="H115" s="520">
        <v>0</v>
      </c>
      <c r="I115" s="521">
        <v>252</v>
      </c>
    </row>
    <row r="116" spans="1:14" x14ac:dyDescent="0.2">
      <c r="A116" s="395"/>
      <c r="B116" s="517" t="s">
        <v>65</v>
      </c>
      <c r="C116" s="518">
        <v>149</v>
      </c>
      <c r="D116" s="519">
        <v>77</v>
      </c>
      <c r="E116" s="519">
        <v>3</v>
      </c>
      <c r="F116" s="519">
        <v>1</v>
      </c>
      <c r="G116" s="519">
        <v>0</v>
      </c>
      <c r="H116" s="520">
        <v>0</v>
      </c>
      <c r="I116" s="521">
        <f>SUM(C116:H116)</f>
        <v>230</v>
      </c>
    </row>
    <row r="117" spans="1:14" x14ac:dyDescent="0.2">
      <c r="A117" s="395"/>
      <c r="B117" s="517" t="s">
        <v>66</v>
      </c>
      <c r="C117" s="518">
        <v>133</v>
      </c>
      <c r="D117" s="519">
        <v>73</v>
      </c>
      <c r="E117" s="519">
        <v>2</v>
      </c>
      <c r="F117" s="519">
        <v>1</v>
      </c>
      <c r="G117" s="519">
        <v>0</v>
      </c>
      <c r="H117" s="520">
        <v>0</v>
      </c>
      <c r="I117" s="521">
        <v>209</v>
      </c>
    </row>
    <row r="118" spans="1:14" ht="12.75" thickBot="1" x14ac:dyDescent="0.25">
      <c r="A118" s="122"/>
      <c r="B118" s="127" t="s">
        <v>67</v>
      </c>
      <c r="C118" s="88">
        <v>131</v>
      </c>
      <c r="D118" s="87">
        <v>67</v>
      </c>
      <c r="E118" s="87">
        <v>3</v>
      </c>
      <c r="F118" s="87">
        <v>1</v>
      </c>
      <c r="G118" s="87">
        <v>0</v>
      </c>
      <c r="H118" s="466">
        <v>0</v>
      </c>
      <c r="I118" s="842">
        <v>202</v>
      </c>
    </row>
    <row r="120" spans="1:14" ht="13.5" thickBot="1" x14ac:dyDescent="0.25">
      <c r="A120" s="346" t="s">
        <v>74</v>
      </c>
      <c r="B120" s="49"/>
      <c r="C120" s="49"/>
      <c r="D120" s="49"/>
      <c r="E120" s="49"/>
      <c r="F120" s="49"/>
      <c r="G120" s="49"/>
      <c r="H120" s="49"/>
      <c r="I120" s="49"/>
    </row>
    <row r="121" spans="1:14" ht="12.75" thickBot="1" x14ac:dyDescent="0.25">
      <c r="A121" s="328"/>
      <c r="B121" s="329"/>
      <c r="C121" s="1543" t="s">
        <v>75</v>
      </c>
      <c r="D121" s="1543"/>
      <c r="E121" s="1543"/>
      <c r="F121" s="1543"/>
      <c r="G121" s="1543"/>
      <c r="H121" s="1543"/>
      <c r="I121" s="1543"/>
    </row>
    <row r="122" spans="1:14" ht="12.75" thickBot="1" x14ac:dyDescent="0.25">
      <c r="A122" s="330" t="s">
        <v>51</v>
      </c>
      <c r="B122" s="331" t="s">
        <v>5</v>
      </c>
      <c r="C122" s="828" t="s">
        <v>52</v>
      </c>
      <c r="D122" s="829" t="s">
        <v>53</v>
      </c>
      <c r="E122" s="829" t="s">
        <v>54</v>
      </c>
      <c r="F122" s="829" t="s">
        <v>55</v>
      </c>
      <c r="G122" s="829" t="s">
        <v>56</v>
      </c>
      <c r="H122" s="830" t="s">
        <v>57</v>
      </c>
      <c r="I122" s="435" t="s">
        <v>58</v>
      </c>
    </row>
    <row r="123" spans="1:14" ht="12.75" x14ac:dyDescent="0.2">
      <c r="A123" s="338">
        <v>1</v>
      </c>
      <c r="B123" s="339" t="s">
        <v>11</v>
      </c>
      <c r="C123" s="688">
        <v>0</v>
      </c>
      <c r="D123" s="965">
        <v>11</v>
      </c>
      <c r="E123" s="965">
        <v>5</v>
      </c>
      <c r="F123" s="965">
        <v>4</v>
      </c>
      <c r="G123" s="965">
        <v>0</v>
      </c>
      <c r="H123" s="966">
        <v>0</v>
      </c>
      <c r="I123" s="348">
        <f>SUM(C123:H123)</f>
        <v>20</v>
      </c>
    </row>
    <row r="124" spans="1:14" ht="12.75" x14ac:dyDescent="0.2">
      <c r="A124" s="340">
        <v>2</v>
      </c>
      <c r="B124" s="341" t="s">
        <v>12</v>
      </c>
      <c r="C124" s="518">
        <v>0</v>
      </c>
      <c r="D124" s="964">
        <v>3</v>
      </c>
      <c r="E124" s="964">
        <v>5</v>
      </c>
      <c r="F124" s="964">
        <v>1</v>
      </c>
      <c r="G124" s="964">
        <v>0</v>
      </c>
      <c r="H124" s="967">
        <v>0</v>
      </c>
      <c r="I124" s="349">
        <f t="shared" ref="I124:I137" si="11">SUM(C124:H124)</f>
        <v>9</v>
      </c>
    </row>
    <row r="125" spans="1:14" ht="12.75" x14ac:dyDescent="0.2">
      <c r="A125" s="340">
        <v>3</v>
      </c>
      <c r="B125" s="341" t="s">
        <v>14</v>
      </c>
      <c r="C125" s="518">
        <v>0</v>
      </c>
      <c r="D125" s="964">
        <v>0</v>
      </c>
      <c r="E125" s="964">
        <v>0</v>
      </c>
      <c r="F125" s="964">
        <v>0</v>
      </c>
      <c r="G125" s="964">
        <v>0</v>
      </c>
      <c r="H125" s="967">
        <v>0</v>
      </c>
      <c r="I125" s="349">
        <f t="shared" si="11"/>
        <v>0</v>
      </c>
    </row>
    <row r="126" spans="1:14" ht="12.75" x14ac:dyDescent="0.2">
      <c r="A126" s="340">
        <v>4</v>
      </c>
      <c r="B126" s="341" t="s">
        <v>15</v>
      </c>
      <c r="C126" s="518">
        <v>0</v>
      </c>
      <c r="D126" s="964">
        <v>10</v>
      </c>
      <c r="E126" s="964">
        <v>4</v>
      </c>
      <c r="F126" s="964">
        <v>0</v>
      </c>
      <c r="G126" s="964">
        <v>1</v>
      </c>
      <c r="H126" s="967">
        <v>0</v>
      </c>
      <c r="I126" s="349">
        <f t="shared" si="11"/>
        <v>15</v>
      </c>
    </row>
    <row r="127" spans="1:14" ht="12.75" x14ac:dyDescent="0.2">
      <c r="A127" s="340">
        <v>5</v>
      </c>
      <c r="B127" s="341" t="s">
        <v>16</v>
      </c>
      <c r="C127" s="518">
        <v>0</v>
      </c>
      <c r="D127" s="964">
        <v>16</v>
      </c>
      <c r="E127" s="964">
        <v>14</v>
      </c>
      <c r="F127" s="964">
        <v>6</v>
      </c>
      <c r="G127" s="964">
        <v>0</v>
      </c>
      <c r="H127" s="967">
        <v>0</v>
      </c>
      <c r="I127" s="349">
        <f t="shared" si="11"/>
        <v>36</v>
      </c>
    </row>
    <row r="128" spans="1:14" ht="12.75" x14ac:dyDescent="0.2">
      <c r="A128" s="342">
        <v>6</v>
      </c>
      <c r="B128" s="343" t="s">
        <v>17</v>
      </c>
      <c r="C128" s="518">
        <v>0</v>
      </c>
      <c r="D128" s="964">
        <v>1</v>
      </c>
      <c r="E128" s="964">
        <v>1</v>
      </c>
      <c r="F128" s="964">
        <v>1</v>
      </c>
      <c r="G128" s="964">
        <v>0</v>
      </c>
      <c r="H128" s="967">
        <v>0</v>
      </c>
      <c r="I128" s="349">
        <f t="shared" si="11"/>
        <v>3</v>
      </c>
    </row>
    <row r="129" spans="1:24" ht="12.75" x14ac:dyDescent="0.2">
      <c r="A129" s="342">
        <v>7</v>
      </c>
      <c r="B129" s="343" t="s">
        <v>18</v>
      </c>
      <c r="C129" s="518">
        <v>0</v>
      </c>
      <c r="D129" s="964">
        <v>1</v>
      </c>
      <c r="E129" s="964">
        <v>1</v>
      </c>
      <c r="F129" s="964">
        <v>0</v>
      </c>
      <c r="G129" s="964">
        <v>0</v>
      </c>
      <c r="H129" s="967">
        <v>0</v>
      </c>
      <c r="I129" s="349">
        <f t="shared" si="11"/>
        <v>2</v>
      </c>
    </row>
    <row r="130" spans="1:24" ht="12.75" x14ac:dyDescent="0.2">
      <c r="A130" s="340">
        <v>8</v>
      </c>
      <c r="B130" s="341" t="s">
        <v>19</v>
      </c>
      <c r="C130" s="518">
        <v>0</v>
      </c>
      <c r="D130" s="964">
        <v>0</v>
      </c>
      <c r="E130" s="964">
        <v>0</v>
      </c>
      <c r="F130" s="964">
        <v>2</v>
      </c>
      <c r="G130" s="964">
        <v>0</v>
      </c>
      <c r="H130" s="967">
        <v>0</v>
      </c>
      <c r="I130" s="349">
        <f t="shared" si="11"/>
        <v>2</v>
      </c>
      <c r="X130" s="2" t="s">
        <v>13</v>
      </c>
    </row>
    <row r="131" spans="1:24" ht="12.75" x14ac:dyDescent="0.2">
      <c r="A131" s="340">
        <v>9</v>
      </c>
      <c r="B131" s="341" t="s">
        <v>20</v>
      </c>
      <c r="C131" s="518">
        <v>0</v>
      </c>
      <c r="D131" s="964">
        <v>0</v>
      </c>
      <c r="E131" s="964">
        <v>1</v>
      </c>
      <c r="F131" s="964">
        <v>0</v>
      </c>
      <c r="G131" s="964">
        <v>0</v>
      </c>
      <c r="H131" s="967">
        <v>0</v>
      </c>
      <c r="I131" s="349">
        <f t="shared" si="11"/>
        <v>1</v>
      </c>
    </row>
    <row r="132" spans="1:24" ht="12.75" x14ac:dyDescent="0.2">
      <c r="A132" s="340">
        <v>10</v>
      </c>
      <c r="B132" s="341" t="s">
        <v>21</v>
      </c>
      <c r="C132" s="518">
        <v>0</v>
      </c>
      <c r="D132" s="964">
        <v>0</v>
      </c>
      <c r="E132" s="964">
        <v>0</v>
      </c>
      <c r="F132" s="964">
        <v>0</v>
      </c>
      <c r="G132" s="964">
        <v>0</v>
      </c>
      <c r="H132" s="967">
        <v>0</v>
      </c>
      <c r="I132" s="349">
        <f t="shared" si="11"/>
        <v>0</v>
      </c>
    </row>
    <row r="133" spans="1:24" ht="12.75" x14ac:dyDescent="0.2">
      <c r="A133" s="342">
        <v>11</v>
      </c>
      <c r="B133" s="343" t="s">
        <v>22</v>
      </c>
      <c r="C133" s="518">
        <v>0</v>
      </c>
      <c r="D133" s="964">
        <v>0</v>
      </c>
      <c r="E133" s="964">
        <v>0</v>
      </c>
      <c r="F133" s="964">
        <v>0</v>
      </c>
      <c r="G133" s="964">
        <v>0</v>
      </c>
      <c r="H133" s="967">
        <v>0</v>
      </c>
      <c r="I133" s="349">
        <f t="shared" si="11"/>
        <v>0</v>
      </c>
    </row>
    <row r="134" spans="1:24" ht="12.75" x14ac:dyDescent="0.2">
      <c r="A134" s="340">
        <v>12</v>
      </c>
      <c r="B134" s="341" t="s">
        <v>23</v>
      </c>
      <c r="C134" s="518">
        <v>0</v>
      </c>
      <c r="D134" s="964">
        <v>0</v>
      </c>
      <c r="E134" s="964">
        <v>3</v>
      </c>
      <c r="F134" s="964">
        <v>2</v>
      </c>
      <c r="G134" s="964">
        <v>0</v>
      </c>
      <c r="H134" s="967">
        <v>0</v>
      </c>
      <c r="I134" s="349">
        <f t="shared" si="11"/>
        <v>5</v>
      </c>
    </row>
    <row r="135" spans="1:24" ht="12.75" x14ac:dyDescent="0.2">
      <c r="A135" s="340">
        <v>13</v>
      </c>
      <c r="B135" s="341" t="s">
        <v>24</v>
      </c>
      <c r="C135" s="518">
        <v>0</v>
      </c>
      <c r="D135" s="964">
        <v>0</v>
      </c>
      <c r="E135" s="964">
        <v>0</v>
      </c>
      <c r="F135" s="964">
        <v>0</v>
      </c>
      <c r="G135" s="964">
        <v>0</v>
      </c>
      <c r="H135" s="967">
        <v>0</v>
      </c>
      <c r="I135" s="349">
        <f t="shared" si="11"/>
        <v>0</v>
      </c>
    </row>
    <row r="136" spans="1:24" ht="12.75" x14ac:dyDescent="0.2">
      <c r="A136" s="340">
        <v>14</v>
      </c>
      <c r="B136" s="341" t="s">
        <v>25</v>
      </c>
      <c r="C136" s="518">
        <v>0</v>
      </c>
      <c r="D136" s="964">
        <v>1</v>
      </c>
      <c r="E136" s="964">
        <v>1</v>
      </c>
      <c r="F136" s="964">
        <v>0</v>
      </c>
      <c r="G136" s="964">
        <v>0</v>
      </c>
      <c r="H136" s="967">
        <v>0</v>
      </c>
      <c r="I136" s="349">
        <f t="shared" si="11"/>
        <v>2</v>
      </c>
    </row>
    <row r="137" spans="1:24" ht="13.5" thickBot="1" x14ac:dyDescent="0.25">
      <c r="A137" s="344">
        <v>15</v>
      </c>
      <c r="B137" s="345" t="s">
        <v>26</v>
      </c>
      <c r="C137" s="88">
        <v>0</v>
      </c>
      <c r="D137" s="968">
        <v>1</v>
      </c>
      <c r="E137" s="968">
        <v>0</v>
      </c>
      <c r="F137" s="968">
        <v>0</v>
      </c>
      <c r="G137" s="968">
        <v>0</v>
      </c>
      <c r="H137" s="969">
        <v>0</v>
      </c>
      <c r="I137" s="436">
        <f t="shared" si="11"/>
        <v>1</v>
      </c>
    </row>
    <row r="138" spans="1:24" x14ac:dyDescent="0.2">
      <c r="A138" s="306" t="s">
        <v>59</v>
      </c>
      <c r="B138" s="467" t="s">
        <v>60</v>
      </c>
      <c r="C138" s="845">
        <f t="shared" ref="C138:I138" si="12">SUM(C123:C137)</f>
        <v>0</v>
      </c>
      <c r="D138" s="84">
        <f t="shared" si="12"/>
        <v>44</v>
      </c>
      <c r="E138" s="84">
        <f t="shared" si="12"/>
        <v>35</v>
      </c>
      <c r="F138" s="767">
        <f t="shared" si="12"/>
        <v>16</v>
      </c>
      <c r="G138" s="767">
        <f t="shared" si="12"/>
        <v>1</v>
      </c>
      <c r="H138" s="456">
        <f t="shared" si="12"/>
        <v>0</v>
      </c>
      <c r="I138" s="468">
        <f t="shared" si="12"/>
        <v>96</v>
      </c>
      <c r="J138" s="29"/>
    </row>
    <row r="139" spans="1:24" x14ac:dyDescent="0.2">
      <c r="A139" s="841" t="s">
        <v>59</v>
      </c>
      <c r="B139" s="909" t="s">
        <v>61</v>
      </c>
      <c r="C139" s="518">
        <v>0</v>
      </c>
      <c r="D139" s="519">
        <v>49</v>
      </c>
      <c r="E139" s="519">
        <v>37</v>
      </c>
      <c r="F139" s="519">
        <v>18</v>
      </c>
      <c r="G139" s="519">
        <v>1</v>
      </c>
      <c r="H139" s="520">
        <v>1</v>
      </c>
      <c r="I139" s="1198">
        <v>106</v>
      </c>
    </row>
    <row r="140" spans="1:24" x14ac:dyDescent="0.2">
      <c r="A140" s="395" t="s">
        <v>59</v>
      </c>
      <c r="B140" s="517" t="s">
        <v>62</v>
      </c>
      <c r="C140" s="518">
        <v>0</v>
      </c>
      <c r="D140" s="519">
        <v>49</v>
      </c>
      <c r="E140" s="519">
        <v>39</v>
      </c>
      <c r="F140" s="519">
        <v>16</v>
      </c>
      <c r="G140" s="519">
        <v>1</v>
      </c>
      <c r="H140" s="520">
        <v>1</v>
      </c>
      <c r="I140" s="1205">
        <v>106</v>
      </c>
    </row>
    <row r="141" spans="1:24" x14ac:dyDescent="0.2">
      <c r="A141" s="395" t="s">
        <v>59</v>
      </c>
      <c r="B141" s="517" t="s">
        <v>76</v>
      </c>
      <c r="C141" s="518">
        <v>0</v>
      </c>
      <c r="D141" s="519">
        <v>47</v>
      </c>
      <c r="E141" s="519">
        <v>39</v>
      </c>
      <c r="F141" s="519">
        <v>15</v>
      </c>
      <c r="G141" s="519">
        <v>1</v>
      </c>
      <c r="H141" s="520">
        <v>1</v>
      </c>
      <c r="I141" s="1205">
        <v>103</v>
      </c>
    </row>
    <row r="142" spans="1:24" x14ac:dyDescent="0.2">
      <c r="A142" s="395" t="s">
        <v>59</v>
      </c>
      <c r="B142" s="517" t="s">
        <v>63</v>
      </c>
      <c r="C142" s="518">
        <v>0</v>
      </c>
      <c r="D142" s="519">
        <v>59</v>
      </c>
      <c r="E142" s="519">
        <v>48</v>
      </c>
      <c r="F142" s="86">
        <v>15</v>
      </c>
      <c r="G142" s="86">
        <v>2</v>
      </c>
      <c r="H142" s="103">
        <v>1</v>
      </c>
      <c r="I142" s="1205">
        <v>125</v>
      </c>
    </row>
    <row r="143" spans="1:24" x14ac:dyDescent="0.2">
      <c r="A143" s="395" t="s">
        <v>59</v>
      </c>
      <c r="B143" s="517" t="s">
        <v>77</v>
      </c>
      <c r="C143" s="518">
        <v>0</v>
      </c>
      <c r="D143" s="519">
        <v>57</v>
      </c>
      <c r="E143" s="519">
        <v>44</v>
      </c>
      <c r="F143" s="86">
        <v>15</v>
      </c>
      <c r="G143" s="86">
        <v>3</v>
      </c>
      <c r="H143" s="103">
        <v>0</v>
      </c>
      <c r="I143" s="1205">
        <v>119</v>
      </c>
    </row>
    <row r="144" spans="1:24" x14ac:dyDescent="0.2">
      <c r="A144" s="395"/>
      <c r="B144" s="517" t="s">
        <v>64</v>
      </c>
      <c r="C144" s="518">
        <v>0</v>
      </c>
      <c r="D144" s="519">
        <v>38</v>
      </c>
      <c r="E144" s="519">
        <v>52</v>
      </c>
      <c r="F144" s="86">
        <v>22</v>
      </c>
      <c r="G144" s="86">
        <v>7</v>
      </c>
      <c r="H144" s="103">
        <v>1</v>
      </c>
      <c r="I144" s="1205">
        <v>120</v>
      </c>
    </row>
    <row r="145" spans="1:9" x14ac:dyDescent="0.2">
      <c r="A145" s="395"/>
      <c r="B145" s="517" t="s">
        <v>78</v>
      </c>
      <c r="C145" s="518">
        <v>0</v>
      </c>
      <c r="D145" s="519">
        <v>39</v>
      </c>
      <c r="E145" s="519">
        <v>56</v>
      </c>
      <c r="F145" s="86">
        <v>21</v>
      </c>
      <c r="G145" s="86">
        <v>7</v>
      </c>
      <c r="H145" s="103">
        <v>1</v>
      </c>
      <c r="I145" s="1205">
        <v>124</v>
      </c>
    </row>
    <row r="146" spans="1:9" x14ac:dyDescent="0.2">
      <c r="A146" s="395"/>
      <c r="B146" s="517" t="s">
        <v>65</v>
      </c>
      <c r="C146" s="518">
        <v>0</v>
      </c>
      <c r="D146" s="519">
        <v>46</v>
      </c>
      <c r="E146" s="519">
        <v>64</v>
      </c>
      <c r="F146" s="86">
        <v>23</v>
      </c>
      <c r="G146" s="86">
        <v>8</v>
      </c>
      <c r="H146" s="103">
        <v>2</v>
      </c>
      <c r="I146" s="1205">
        <v>143</v>
      </c>
    </row>
    <row r="147" spans="1:9" x14ac:dyDescent="0.2">
      <c r="A147" s="395"/>
      <c r="B147" s="517" t="s">
        <v>66</v>
      </c>
      <c r="C147" s="518">
        <v>0</v>
      </c>
      <c r="D147" s="519">
        <v>62</v>
      </c>
      <c r="E147" s="519">
        <v>100</v>
      </c>
      <c r="F147" s="86">
        <v>36</v>
      </c>
      <c r="G147" s="86">
        <v>10</v>
      </c>
      <c r="H147" s="103">
        <v>3</v>
      </c>
      <c r="I147" s="1205">
        <v>211</v>
      </c>
    </row>
    <row r="148" spans="1:9" ht="12.75" thickBot="1" x14ac:dyDescent="0.25">
      <c r="A148" s="122"/>
      <c r="B148" s="127" t="s">
        <v>67</v>
      </c>
      <c r="C148" s="88">
        <v>0</v>
      </c>
      <c r="D148" s="87">
        <v>79</v>
      </c>
      <c r="E148" s="87">
        <v>105</v>
      </c>
      <c r="F148" s="87">
        <v>45</v>
      </c>
      <c r="G148" s="87">
        <v>8</v>
      </c>
      <c r="H148" s="466">
        <v>1</v>
      </c>
      <c r="I148" s="842">
        <v>238</v>
      </c>
    </row>
  </sheetData>
  <mergeCells count="10">
    <mergeCell ref="C121:I121"/>
    <mergeCell ref="C11:I11"/>
    <mergeCell ref="C39:I39"/>
    <mergeCell ref="C94:I94"/>
    <mergeCell ref="C67:I67"/>
    <mergeCell ref="N62:N63"/>
    <mergeCell ref="N64:N65"/>
    <mergeCell ref="N66:N67"/>
    <mergeCell ref="N58:N59"/>
    <mergeCell ref="N60:N61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4" manualBreakCount="4">
    <brk id="7" max="16383" man="1"/>
    <brk id="37" max="16383" man="1"/>
    <brk id="65" max="16383" man="1"/>
    <brk id="92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9">
    <tabColor rgb="FFFF0000"/>
  </sheetPr>
  <dimension ref="A1:U37"/>
  <sheetViews>
    <sheetView showGridLines="0" showWhiteSpace="0" zoomScaleNormal="100" workbookViewId="0">
      <selection activeCell="M32" sqref="M32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7.5703125" style="2" customWidth="1"/>
    <col min="4" max="4" width="9.7109375" style="2" customWidth="1"/>
    <col min="5" max="5" width="9.28515625" style="2" customWidth="1"/>
    <col min="6" max="6" width="9.7109375" style="2" customWidth="1"/>
    <col min="7" max="7" width="7.5703125" style="2" customWidth="1"/>
    <col min="8" max="9" width="9.7109375" style="2" customWidth="1"/>
    <col min="10" max="10" width="9.28515625" style="2" customWidth="1"/>
    <col min="11" max="11" width="6.42578125" style="2" customWidth="1"/>
    <col min="12" max="12" width="11.42578125" style="2"/>
    <col min="13" max="13" width="24.42578125" style="2" customWidth="1"/>
    <col min="14" max="17" width="11.42578125" style="2"/>
    <col min="18" max="18" width="11.42578125" style="2" customWidth="1"/>
    <col min="19" max="19" width="6.140625" style="2" customWidth="1"/>
    <col min="20" max="16384" width="11.42578125" style="2"/>
  </cols>
  <sheetData>
    <row r="1" spans="1:21" x14ac:dyDescent="0.2">
      <c r="A1" s="89" t="s">
        <v>100</v>
      </c>
      <c r="B1" s="89"/>
    </row>
    <row r="2" spans="1:21" x14ac:dyDescent="0.2">
      <c r="A2" s="1" t="s">
        <v>0</v>
      </c>
    </row>
    <row r="3" spans="1:21" x14ac:dyDescent="0.2">
      <c r="A3" s="1"/>
      <c r="M3" s="2" t="s">
        <v>13</v>
      </c>
      <c r="P3" s="10"/>
      <c r="Q3" s="10"/>
    </row>
    <row r="4" spans="1:21" x14ac:dyDescent="0.2">
      <c r="A4" s="1" t="str">
        <f>A8</f>
        <v>Tabell 3 -10 - A - Personer med utviklingshemming registrert i bydelen (som bydelen har øk. Ansv. for) pr. 31.12</v>
      </c>
    </row>
    <row r="5" spans="1:21" x14ac:dyDescent="0.2">
      <c r="A5" s="1"/>
    </row>
    <row r="6" spans="1:21" x14ac:dyDescent="0.2">
      <c r="A6" s="1"/>
    </row>
    <row r="8" spans="1:21" s="7" customFormat="1" ht="13.5" thickBot="1" x14ac:dyDescent="0.25">
      <c r="A8" s="1404" t="s">
        <v>426</v>
      </c>
      <c r="B8" s="1405"/>
      <c r="C8" s="1405"/>
      <c r="D8" s="1405"/>
      <c r="E8" s="1405"/>
      <c r="F8" s="1405"/>
      <c r="G8" s="1405"/>
      <c r="H8" s="1405"/>
      <c r="I8" s="1405"/>
      <c r="J8" s="1405"/>
      <c r="K8" s="1406"/>
      <c r="L8" s="516"/>
      <c r="P8" s="2"/>
      <c r="Q8" s="2"/>
      <c r="T8" s="516"/>
      <c r="U8" s="2"/>
    </row>
    <row r="9" spans="1:21" s="10" customFormat="1" ht="13.5" thickBot="1" x14ac:dyDescent="0.25">
      <c r="A9" s="1359"/>
      <c r="B9" s="1360"/>
      <c r="C9" s="1587" t="s">
        <v>427</v>
      </c>
      <c r="D9" s="1587"/>
      <c r="E9" s="1587"/>
      <c r="F9" s="1358"/>
      <c r="G9" s="1624" t="s">
        <v>428</v>
      </c>
      <c r="H9" s="1624"/>
      <c r="I9" s="1624"/>
      <c r="J9" s="1625"/>
      <c r="K9" s="21"/>
      <c r="L9" s="516"/>
      <c r="M9" s="895"/>
      <c r="N9" s="896">
        <v>2022</v>
      </c>
      <c r="O9" s="896">
        <v>2021</v>
      </c>
      <c r="P9" s="896">
        <v>2020</v>
      </c>
      <c r="Q9" s="896">
        <v>2019</v>
      </c>
      <c r="R9" s="113"/>
      <c r="T9" s="516"/>
      <c r="U9" s="2"/>
    </row>
    <row r="10" spans="1:21" s="10" customFormat="1" ht="36.75" thickBot="1" x14ac:dyDescent="0.25">
      <c r="A10" s="55" t="s">
        <v>51</v>
      </c>
      <c r="B10" s="13" t="s">
        <v>5</v>
      </c>
      <c r="C10" s="12" t="s">
        <v>429</v>
      </c>
      <c r="D10" s="106" t="s">
        <v>430</v>
      </c>
      <c r="E10" s="106" t="s">
        <v>431</v>
      </c>
      <c r="F10" s="106" t="s">
        <v>58</v>
      </c>
      <c r="G10" s="12" t="s">
        <v>429</v>
      </c>
      <c r="H10" s="106" t="s">
        <v>430</v>
      </c>
      <c r="I10" s="106" t="s">
        <v>431</v>
      </c>
      <c r="J10" s="768" t="s">
        <v>58</v>
      </c>
      <c r="K10" s="327"/>
      <c r="L10" s="516"/>
      <c r="M10" s="897" t="s">
        <v>5</v>
      </c>
      <c r="N10" s="898" t="s">
        <v>432</v>
      </c>
      <c r="O10" s="898" t="s">
        <v>432</v>
      </c>
      <c r="P10" s="898" t="s">
        <v>432</v>
      </c>
      <c r="Q10" s="898" t="s">
        <v>432</v>
      </c>
      <c r="R10" s="899" t="s">
        <v>549</v>
      </c>
      <c r="T10" s="516"/>
      <c r="U10" s="2"/>
    </row>
    <row r="11" spans="1:21" ht="12.75" x14ac:dyDescent="0.2">
      <c r="A11" s="57">
        <v>1</v>
      </c>
      <c r="B11" s="17" t="s">
        <v>11</v>
      </c>
      <c r="C11" s="689">
        <v>46</v>
      </c>
      <c r="D11" s="690">
        <v>85</v>
      </c>
      <c r="E11" s="691">
        <v>21</v>
      </c>
      <c r="F11" s="627">
        <f>SUM(C11:E11)</f>
        <v>152</v>
      </c>
      <c r="G11" s="689">
        <v>45</v>
      </c>
      <c r="H11" s="690">
        <v>79</v>
      </c>
      <c r="I11" s="691">
        <v>21</v>
      </c>
      <c r="J11" s="630">
        <f>SUM(G11:I11)</f>
        <v>145</v>
      </c>
      <c r="K11" s="21"/>
      <c r="L11" s="516"/>
      <c r="M11" s="1401" t="s">
        <v>11</v>
      </c>
      <c r="N11" s="920">
        <f t="shared" ref="N11:N25" si="0">H11+I11</f>
        <v>100</v>
      </c>
      <c r="O11" s="900">
        <v>85</v>
      </c>
      <c r="P11" s="900">
        <v>85</v>
      </c>
      <c r="Q11" s="901">
        <v>84</v>
      </c>
      <c r="R11" s="1034">
        <f>N11-O11</f>
        <v>15</v>
      </c>
      <c r="S11" s="516"/>
      <c r="T11" s="516"/>
      <c r="U11" s="516"/>
    </row>
    <row r="12" spans="1:21" ht="12.75" x14ac:dyDescent="0.2">
      <c r="A12" s="58">
        <v>2</v>
      </c>
      <c r="B12" s="23" t="s">
        <v>12</v>
      </c>
      <c r="C12" s="47">
        <v>22</v>
      </c>
      <c r="D12" s="273">
        <v>85</v>
      </c>
      <c r="E12" s="572">
        <v>24</v>
      </c>
      <c r="F12" s="628">
        <f t="shared" ref="F12:F25" si="1">SUM(C12:E12)</f>
        <v>131</v>
      </c>
      <c r="G12" s="47">
        <v>14</v>
      </c>
      <c r="H12" s="273">
        <v>71</v>
      </c>
      <c r="I12" s="572">
        <v>24</v>
      </c>
      <c r="J12" s="631">
        <f t="shared" ref="J12:J25" si="2">SUM(G12:I12)</f>
        <v>109</v>
      </c>
      <c r="K12" s="21"/>
      <c r="L12" s="516"/>
      <c r="M12" s="1402" t="s">
        <v>12</v>
      </c>
      <c r="N12" s="1059">
        <f t="shared" si="0"/>
        <v>95</v>
      </c>
      <c r="O12" s="902">
        <v>90</v>
      </c>
      <c r="P12" s="902">
        <v>92</v>
      </c>
      <c r="Q12" s="903">
        <v>84</v>
      </c>
      <c r="R12" s="1035">
        <f t="shared" ref="R12:R25" si="3">N12-O12</f>
        <v>5</v>
      </c>
      <c r="S12" s="516"/>
      <c r="T12" s="516"/>
      <c r="U12" s="516"/>
    </row>
    <row r="13" spans="1:21" ht="12.75" x14ac:dyDescent="0.2">
      <c r="A13" s="58">
        <v>3</v>
      </c>
      <c r="B13" s="23" t="s">
        <v>14</v>
      </c>
      <c r="C13" s="47">
        <v>28</v>
      </c>
      <c r="D13" s="273">
        <v>81</v>
      </c>
      <c r="E13" s="572">
        <v>32</v>
      </c>
      <c r="F13" s="628">
        <f t="shared" si="1"/>
        <v>141</v>
      </c>
      <c r="G13" s="47">
        <v>26</v>
      </c>
      <c r="H13" s="273">
        <v>67</v>
      </c>
      <c r="I13" s="572">
        <v>29</v>
      </c>
      <c r="J13" s="631">
        <f t="shared" si="2"/>
        <v>122</v>
      </c>
      <c r="K13" s="327"/>
      <c r="L13" s="516"/>
      <c r="M13" s="1402" t="s">
        <v>14</v>
      </c>
      <c r="N13" s="1059">
        <f t="shared" si="0"/>
        <v>96</v>
      </c>
      <c r="O13" s="902">
        <v>89</v>
      </c>
      <c r="P13" s="902">
        <v>89</v>
      </c>
      <c r="Q13" s="903">
        <v>82</v>
      </c>
      <c r="R13" s="1035">
        <f t="shared" si="3"/>
        <v>7</v>
      </c>
      <c r="S13" s="516"/>
      <c r="T13" s="516"/>
      <c r="U13" s="516"/>
    </row>
    <row r="14" spans="1:21" ht="12.75" x14ac:dyDescent="0.2">
      <c r="A14" s="58">
        <v>4</v>
      </c>
      <c r="B14" s="23" t="s">
        <v>15</v>
      </c>
      <c r="C14" s="47">
        <v>10</v>
      </c>
      <c r="D14" s="273">
        <v>20</v>
      </c>
      <c r="E14" s="572">
        <v>7</v>
      </c>
      <c r="F14" s="628">
        <f t="shared" si="1"/>
        <v>37</v>
      </c>
      <c r="G14" s="47">
        <v>10</v>
      </c>
      <c r="H14" s="273">
        <v>15</v>
      </c>
      <c r="I14" s="572">
        <v>7</v>
      </c>
      <c r="J14" s="631">
        <f t="shared" si="2"/>
        <v>32</v>
      </c>
      <c r="K14" s="21"/>
      <c r="L14" s="516"/>
      <c r="M14" s="1402" t="s">
        <v>15</v>
      </c>
      <c r="N14" s="1059">
        <f t="shared" si="0"/>
        <v>22</v>
      </c>
      <c r="O14" s="902">
        <v>21</v>
      </c>
      <c r="P14" s="902">
        <v>21</v>
      </c>
      <c r="Q14" s="903">
        <v>17</v>
      </c>
      <c r="R14" s="1035">
        <f t="shared" si="3"/>
        <v>1</v>
      </c>
      <c r="S14" s="516"/>
      <c r="T14" s="516"/>
      <c r="U14" s="516"/>
    </row>
    <row r="15" spans="1:21" ht="12.75" x14ac:dyDescent="0.2">
      <c r="A15" s="58">
        <v>5</v>
      </c>
      <c r="B15" s="23" t="s">
        <v>16</v>
      </c>
      <c r="C15" s="47">
        <v>16</v>
      </c>
      <c r="D15" s="273">
        <v>43</v>
      </c>
      <c r="E15" s="572">
        <v>19</v>
      </c>
      <c r="F15" s="628">
        <f t="shared" si="1"/>
        <v>78</v>
      </c>
      <c r="G15" s="47">
        <v>14</v>
      </c>
      <c r="H15" s="273">
        <v>40</v>
      </c>
      <c r="I15" s="572">
        <v>18</v>
      </c>
      <c r="J15" s="631">
        <f t="shared" si="2"/>
        <v>72</v>
      </c>
      <c r="K15" s="21"/>
      <c r="L15" s="516"/>
      <c r="M15" s="1402" t="s">
        <v>16</v>
      </c>
      <c r="N15" s="1059">
        <f t="shared" si="0"/>
        <v>58</v>
      </c>
      <c r="O15" s="902">
        <v>51</v>
      </c>
      <c r="P15" s="902">
        <v>60</v>
      </c>
      <c r="Q15" s="903">
        <v>53</v>
      </c>
      <c r="R15" s="1035">
        <f t="shared" si="3"/>
        <v>7</v>
      </c>
      <c r="S15" s="516"/>
      <c r="T15" s="516"/>
      <c r="U15" s="516"/>
    </row>
    <row r="16" spans="1:21" ht="12.75" x14ac:dyDescent="0.2">
      <c r="A16" s="59">
        <v>6</v>
      </c>
      <c r="B16" s="25" t="s">
        <v>17</v>
      </c>
      <c r="C16" s="47">
        <v>22</v>
      </c>
      <c r="D16" s="273">
        <v>63</v>
      </c>
      <c r="E16" s="572">
        <v>18</v>
      </c>
      <c r="F16" s="628">
        <f t="shared" si="1"/>
        <v>103</v>
      </c>
      <c r="G16" s="47">
        <v>21</v>
      </c>
      <c r="H16" s="273">
        <v>59</v>
      </c>
      <c r="I16" s="572">
        <v>18</v>
      </c>
      <c r="J16" s="631">
        <f t="shared" si="2"/>
        <v>98</v>
      </c>
      <c r="K16" s="327"/>
      <c r="L16" s="516"/>
      <c r="M16" s="1402" t="s">
        <v>433</v>
      </c>
      <c r="N16" s="1059">
        <f t="shared" si="0"/>
        <v>77</v>
      </c>
      <c r="O16" s="902">
        <v>72</v>
      </c>
      <c r="P16" s="902">
        <v>75</v>
      </c>
      <c r="Q16" s="903">
        <v>75</v>
      </c>
      <c r="R16" s="1035">
        <f t="shared" si="3"/>
        <v>5</v>
      </c>
      <c r="S16" s="516"/>
      <c r="T16" s="516"/>
      <c r="U16" s="516"/>
    </row>
    <row r="17" spans="1:21" ht="12.75" x14ac:dyDescent="0.2">
      <c r="A17" s="59">
        <v>7</v>
      </c>
      <c r="B17" s="25" t="s">
        <v>18</v>
      </c>
      <c r="C17" s="47">
        <v>38</v>
      </c>
      <c r="D17" s="273">
        <v>112</v>
      </c>
      <c r="E17" s="572">
        <v>41</v>
      </c>
      <c r="F17" s="628">
        <f t="shared" si="1"/>
        <v>191</v>
      </c>
      <c r="G17" s="47">
        <v>33</v>
      </c>
      <c r="H17" s="273">
        <v>106</v>
      </c>
      <c r="I17" s="572">
        <v>39</v>
      </c>
      <c r="J17" s="631">
        <f t="shared" si="2"/>
        <v>178</v>
      </c>
      <c r="K17" s="327"/>
      <c r="L17" s="516"/>
      <c r="M17" s="1402" t="s">
        <v>18</v>
      </c>
      <c r="N17" s="1059">
        <f t="shared" si="0"/>
        <v>145</v>
      </c>
      <c r="O17" s="902">
        <v>147</v>
      </c>
      <c r="P17" s="902">
        <v>149</v>
      </c>
      <c r="Q17" s="903">
        <v>143</v>
      </c>
      <c r="R17" s="1035">
        <f t="shared" si="3"/>
        <v>-2</v>
      </c>
      <c r="S17" s="516"/>
      <c r="T17" s="516"/>
      <c r="U17" s="516"/>
    </row>
    <row r="18" spans="1:21" ht="12.75" x14ac:dyDescent="0.2">
      <c r="A18" s="58">
        <v>8</v>
      </c>
      <c r="B18" s="23" t="s">
        <v>19</v>
      </c>
      <c r="C18" s="47">
        <v>32</v>
      </c>
      <c r="D18" s="273">
        <v>93</v>
      </c>
      <c r="E18" s="572">
        <v>32</v>
      </c>
      <c r="F18" s="628">
        <f t="shared" si="1"/>
        <v>157</v>
      </c>
      <c r="G18" s="47">
        <v>32</v>
      </c>
      <c r="H18" s="273">
        <v>87</v>
      </c>
      <c r="I18" s="572">
        <v>32</v>
      </c>
      <c r="J18" s="631">
        <f t="shared" si="2"/>
        <v>151</v>
      </c>
      <c r="K18" s="21"/>
      <c r="L18" s="516"/>
      <c r="M18" s="1402" t="s">
        <v>19</v>
      </c>
      <c r="N18" s="1059">
        <f t="shared" si="0"/>
        <v>119</v>
      </c>
      <c r="O18" s="902">
        <v>118</v>
      </c>
      <c r="P18" s="902">
        <v>122</v>
      </c>
      <c r="Q18" s="903">
        <v>119</v>
      </c>
      <c r="R18" s="1035">
        <f t="shared" si="3"/>
        <v>1</v>
      </c>
      <c r="S18" s="516"/>
      <c r="T18" s="516"/>
      <c r="U18" s="516"/>
    </row>
    <row r="19" spans="1:21" ht="12.75" x14ac:dyDescent="0.2">
      <c r="A19" s="58">
        <v>9</v>
      </c>
      <c r="B19" s="23" t="s">
        <v>20</v>
      </c>
      <c r="C19" s="47">
        <v>49</v>
      </c>
      <c r="D19" s="273">
        <v>107</v>
      </c>
      <c r="E19" s="572">
        <v>33</v>
      </c>
      <c r="F19" s="628">
        <f t="shared" si="1"/>
        <v>189</v>
      </c>
      <c r="G19" s="47">
        <v>34</v>
      </c>
      <c r="H19" s="273">
        <v>90</v>
      </c>
      <c r="I19" s="572">
        <v>30</v>
      </c>
      <c r="J19" s="631">
        <f t="shared" si="2"/>
        <v>154</v>
      </c>
      <c r="K19" s="21"/>
      <c r="L19" s="516"/>
      <c r="M19" s="1402" t="s">
        <v>20</v>
      </c>
      <c r="N19" s="1059">
        <f t="shared" si="0"/>
        <v>120</v>
      </c>
      <c r="O19" s="902">
        <v>111</v>
      </c>
      <c r="P19" s="902">
        <v>105</v>
      </c>
      <c r="Q19" s="903">
        <v>109</v>
      </c>
      <c r="R19" s="1035">
        <f t="shared" si="3"/>
        <v>9</v>
      </c>
      <c r="S19" s="516"/>
      <c r="T19" s="516" t="s">
        <v>13</v>
      </c>
      <c r="U19" s="516"/>
    </row>
    <row r="20" spans="1:21" ht="12.75" x14ac:dyDescent="0.2">
      <c r="A20" s="58">
        <v>10</v>
      </c>
      <c r="B20" s="23" t="s">
        <v>21</v>
      </c>
      <c r="C20" s="47">
        <v>34</v>
      </c>
      <c r="D20" s="273">
        <v>122</v>
      </c>
      <c r="E20" s="572">
        <v>36</v>
      </c>
      <c r="F20" s="628">
        <f t="shared" si="1"/>
        <v>192</v>
      </c>
      <c r="G20" s="47">
        <v>26</v>
      </c>
      <c r="H20" s="273">
        <v>98</v>
      </c>
      <c r="I20" s="572">
        <v>35</v>
      </c>
      <c r="J20" s="631">
        <f t="shared" si="2"/>
        <v>159</v>
      </c>
      <c r="K20" s="327"/>
      <c r="L20" s="516"/>
      <c r="M20" s="1402" t="s">
        <v>21</v>
      </c>
      <c r="N20" s="1059">
        <f t="shared" si="0"/>
        <v>133</v>
      </c>
      <c r="O20" s="902">
        <v>133</v>
      </c>
      <c r="P20" s="902">
        <v>128</v>
      </c>
      <c r="Q20" s="903">
        <v>126</v>
      </c>
      <c r="R20" s="1035">
        <f t="shared" si="3"/>
        <v>0</v>
      </c>
      <c r="S20" s="516"/>
      <c r="T20" s="516"/>
      <c r="U20" s="516"/>
    </row>
    <row r="21" spans="1:21" ht="12.75" x14ac:dyDescent="0.2">
      <c r="A21" s="59">
        <v>11</v>
      </c>
      <c r="B21" s="25" t="s">
        <v>22</v>
      </c>
      <c r="C21" s="47">
        <v>47</v>
      </c>
      <c r="D21" s="273">
        <v>165</v>
      </c>
      <c r="E21" s="572">
        <v>34</v>
      </c>
      <c r="F21" s="628">
        <f t="shared" si="1"/>
        <v>246</v>
      </c>
      <c r="G21" s="47">
        <v>32</v>
      </c>
      <c r="H21" s="273">
        <v>132</v>
      </c>
      <c r="I21" s="572">
        <v>34</v>
      </c>
      <c r="J21" s="631">
        <f t="shared" si="2"/>
        <v>198</v>
      </c>
      <c r="K21" s="21"/>
      <c r="L21" s="516"/>
      <c r="M21" s="1402" t="s">
        <v>22</v>
      </c>
      <c r="N21" s="1059">
        <f t="shared" si="0"/>
        <v>166</v>
      </c>
      <c r="O21" s="902">
        <v>151</v>
      </c>
      <c r="P21" s="902">
        <v>166</v>
      </c>
      <c r="Q21" s="903">
        <v>158</v>
      </c>
      <c r="R21" s="1035">
        <f t="shared" si="3"/>
        <v>15</v>
      </c>
      <c r="S21" s="516"/>
      <c r="T21" s="516"/>
      <c r="U21" s="516"/>
    </row>
    <row r="22" spans="1:21" ht="12.75" x14ac:dyDescent="0.2">
      <c r="A22" s="58">
        <v>12</v>
      </c>
      <c r="B22" s="23" t="s">
        <v>23</v>
      </c>
      <c r="C22" s="47">
        <v>71</v>
      </c>
      <c r="D22" s="273">
        <v>182</v>
      </c>
      <c r="E22" s="572">
        <v>43</v>
      </c>
      <c r="F22" s="628">
        <f t="shared" si="1"/>
        <v>296</v>
      </c>
      <c r="G22" s="47">
        <v>61</v>
      </c>
      <c r="H22" s="273">
        <v>156</v>
      </c>
      <c r="I22" s="572">
        <v>41</v>
      </c>
      <c r="J22" s="631">
        <f t="shared" si="2"/>
        <v>258</v>
      </c>
      <c r="K22" s="327"/>
      <c r="L22" s="516"/>
      <c r="M22" s="1402" t="s">
        <v>23</v>
      </c>
      <c r="N22" s="1059">
        <f t="shared" si="0"/>
        <v>197</v>
      </c>
      <c r="O22" s="902">
        <v>191</v>
      </c>
      <c r="P22" s="902">
        <v>182</v>
      </c>
      <c r="Q22" s="903">
        <v>177</v>
      </c>
      <c r="R22" s="1035">
        <f t="shared" si="3"/>
        <v>6</v>
      </c>
      <c r="S22" s="516"/>
      <c r="T22" s="516"/>
      <c r="U22" s="516"/>
    </row>
    <row r="23" spans="1:21" ht="12.75" x14ac:dyDescent="0.2">
      <c r="A23" s="58">
        <v>13</v>
      </c>
      <c r="B23" s="23" t="s">
        <v>24</v>
      </c>
      <c r="C23" s="47">
        <v>38</v>
      </c>
      <c r="D23" s="273">
        <v>116</v>
      </c>
      <c r="E23" s="572">
        <v>45</v>
      </c>
      <c r="F23" s="628">
        <f t="shared" si="1"/>
        <v>199</v>
      </c>
      <c r="G23" s="47">
        <v>33</v>
      </c>
      <c r="H23" s="273">
        <v>91</v>
      </c>
      <c r="I23" s="572">
        <v>45</v>
      </c>
      <c r="J23" s="631">
        <f t="shared" si="2"/>
        <v>169</v>
      </c>
      <c r="K23" s="327"/>
      <c r="L23" s="516"/>
      <c r="M23" s="1402" t="s">
        <v>24</v>
      </c>
      <c r="N23" s="1059">
        <f t="shared" si="0"/>
        <v>136</v>
      </c>
      <c r="O23" s="902">
        <v>134</v>
      </c>
      <c r="P23" s="902">
        <v>133</v>
      </c>
      <c r="Q23" s="903">
        <v>124</v>
      </c>
      <c r="R23" s="1035">
        <f t="shared" si="3"/>
        <v>2</v>
      </c>
      <c r="S23" s="516"/>
      <c r="T23" s="516"/>
      <c r="U23" s="516"/>
    </row>
    <row r="24" spans="1:21" ht="12.75" x14ac:dyDescent="0.2">
      <c r="A24" s="58">
        <v>14</v>
      </c>
      <c r="B24" s="23" t="s">
        <v>25</v>
      </c>
      <c r="C24" s="47">
        <v>38</v>
      </c>
      <c r="D24" s="273">
        <v>106</v>
      </c>
      <c r="E24" s="572">
        <v>54</v>
      </c>
      <c r="F24" s="628">
        <f t="shared" si="1"/>
        <v>198</v>
      </c>
      <c r="G24" s="47">
        <v>35</v>
      </c>
      <c r="H24" s="273">
        <v>100</v>
      </c>
      <c r="I24" s="572">
        <v>54</v>
      </c>
      <c r="J24" s="631">
        <f t="shared" si="2"/>
        <v>189</v>
      </c>
      <c r="K24" s="21"/>
      <c r="L24" s="516"/>
      <c r="M24" s="1402" t="s">
        <v>25</v>
      </c>
      <c r="N24" s="1059">
        <f t="shared" si="0"/>
        <v>154</v>
      </c>
      <c r="O24" s="902">
        <v>158</v>
      </c>
      <c r="P24" s="902">
        <v>156</v>
      </c>
      <c r="Q24" s="903">
        <v>155</v>
      </c>
      <c r="R24" s="1035">
        <f t="shared" si="3"/>
        <v>-4</v>
      </c>
      <c r="S24" s="516"/>
      <c r="T24" s="516"/>
      <c r="U24" s="516"/>
    </row>
    <row r="25" spans="1:21" ht="13.5" thickBot="1" x14ac:dyDescent="0.25">
      <c r="A25" s="64">
        <v>15</v>
      </c>
      <c r="B25" s="27" t="s">
        <v>26</v>
      </c>
      <c r="C25" s="732">
        <v>57</v>
      </c>
      <c r="D25" s="733">
        <v>190</v>
      </c>
      <c r="E25" s="734">
        <v>28</v>
      </c>
      <c r="F25" s="629">
        <f t="shared" si="1"/>
        <v>275</v>
      </c>
      <c r="G25" s="732">
        <v>41</v>
      </c>
      <c r="H25" s="733">
        <v>154</v>
      </c>
      <c r="I25" s="734">
        <v>27</v>
      </c>
      <c r="J25" s="632">
        <f t="shared" si="2"/>
        <v>222</v>
      </c>
      <c r="K25" s="327"/>
      <c r="L25" s="516"/>
      <c r="M25" s="1403" t="s">
        <v>26</v>
      </c>
      <c r="N25" s="1060">
        <f t="shared" si="0"/>
        <v>181</v>
      </c>
      <c r="O25" s="904">
        <v>174</v>
      </c>
      <c r="P25" s="904">
        <v>173</v>
      </c>
      <c r="Q25" s="905">
        <v>172</v>
      </c>
      <c r="R25" s="1036">
        <f t="shared" si="3"/>
        <v>7</v>
      </c>
      <c r="S25" s="516"/>
      <c r="T25" s="516"/>
      <c r="U25" s="516"/>
    </row>
    <row r="26" spans="1:21" s="29" customFormat="1" ht="13.5" thickBot="1" x14ac:dyDescent="0.25">
      <c r="A26" s="790"/>
      <c r="B26" s="820" t="s">
        <v>510</v>
      </c>
      <c r="C26" s="821">
        <f>SUM(C11:C25)</f>
        <v>548</v>
      </c>
      <c r="D26" s="822">
        <f t="shared" ref="D26:J26" si="4">SUM(D11:D25)</f>
        <v>1570</v>
      </c>
      <c r="E26" s="822">
        <f t="shared" si="4"/>
        <v>467</v>
      </c>
      <c r="F26" s="823">
        <f t="shared" si="4"/>
        <v>2585</v>
      </c>
      <c r="G26" s="821">
        <f t="shared" si="4"/>
        <v>457</v>
      </c>
      <c r="H26" s="822">
        <f t="shared" si="4"/>
        <v>1345</v>
      </c>
      <c r="I26" s="822">
        <f t="shared" si="4"/>
        <v>454</v>
      </c>
      <c r="J26" s="823">
        <f t="shared" si="4"/>
        <v>2256</v>
      </c>
      <c r="K26" s="38"/>
      <c r="L26" s="824"/>
      <c r="M26" s="906" t="s">
        <v>434</v>
      </c>
      <c r="N26" s="907">
        <f>SUM(N11:N25)</f>
        <v>1799</v>
      </c>
      <c r="O26" s="907">
        <f>SUM(O11:O25)</f>
        <v>1725</v>
      </c>
      <c r="P26" s="907">
        <f>SUM(P11:P25)</f>
        <v>1736</v>
      </c>
      <c r="Q26" s="907">
        <v>1678</v>
      </c>
      <c r="R26" s="908">
        <f>SUM(R11:R25)</f>
        <v>74</v>
      </c>
      <c r="S26" s="824"/>
      <c r="T26" s="516"/>
      <c r="U26" s="794"/>
    </row>
    <row r="27" spans="1:21" s="29" customFormat="1" ht="12.75" x14ac:dyDescent="0.2">
      <c r="A27" s="571"/>
      <c r="B27" s="126" t="s">
        <v>210</v>
      </c>
      <c r="C27" s="47">
        <v>528</v>
      </c>
      <c r="D27" s="273">
        <v>1511</v>
      </c>
      <c r="E27" s="273">
        <v>450</v>
      </c>
      <c r="F27" s="572">
        <v>2489</v>
      </c>
      <c r="G27" s="47">
        <v>452</v>
      </c>
      <c r="H27" s="273">
        <v>1323</v>
      </c>
      <c r="I27" s="273">
        <v>432</v>
      </c>
      <c r="J27" s="572">
        <v>2207</v>
      </c>
      <c r="K27" s="38"/>
      <c r="L27" s="824"/>
      <c r="M27" s="1399"/>
      <c r="N27" s="1400"/>
      <c r="O27" s="1400"/>
      <c r="P27" s="1400"/>
      <c r="Q27" s="1400"/>
      <c r="R27" s="1400"/>
      <c r="S27" s="824"/>
      <c r="T27" s="516"/>
      <c r="U27" s="794"/>
    </row>
    <row r="28" spans="1:21" s="29" customFormat="1" ht="12.75" x14ac:dyDescent="0.2">
      <c r="A28" s="571"/>
      <c r="B28" s="126" t="s">
        <v>211</v>
      </c>
      <c r="C28" s="47">
        <v>521</v>
      </c>
      <c r="D28" s="273">
        <v>1498</v>
      </c>
      <c r="E28" s="273">
        <v>445</v>
      </c>
      <c r="F28" s="572">
        <v>2464</v>
      </c>
      <c r="G28" s="47">
        <v>443</v>
      </c>
      <c r="H28" s="273">
        <v>1308</v>
      </c>
      <c r="I28" s="273">
        <v>428</v>
      </c>
      <c r="J28" s="572">
        <v>2179</v>
      </c>
      <c r="K28" s="38"/>
      <c r="L28" s="824"/>
      <c r="M28" s="46"/>
      <c r="N28" s="1055"/>
      <c r="O28" s="1055"/>
      <c r="P28" s="1055"/>
      <c r="Q28" s="1055"/>
      <c r="R28" s="824"/>
      <c r="S28" s="824"/>
      <c r="T28" s="516"/>
      <c r="U28" s="794"/>
    </row>
    <row r="29" spans="1:21" s="29" customFormat="1" ht="12.75" x14ac:dyDescent="0.2">
      <c r="A29" s="571"/>
      <c r="B29" s="126" t="s">
        <v>104</v>
      </c>
      <c r="C29" s="47">
        <v>551</v>
      </c>
      <c r="D29" s="273">
        <v>1458</v>
      </c>
      <c r="E29" s="273">
        <v>424</v>
      </c>
      <c r="F29" s="572">
        <v>2433</v>
      </c>
      <c r="G29" s="47">
        <v>461</v>
      </c>
      <c r="H29" s="273">
        <v>1272</v>
      </c>
      <c r="I29" s="273">
        <v>406</v>
      </c>
      <c r="J29" s="572">
        <v>2139</v>
      </c>
      <c r="K29" s="38"/>
      <c r="L29" s="2"/>
      <c r="M29" s="2"/>
      <c r="T29" s="516"/>
      <c r="U29" s="2"/>
    </row>
    <row r="30" spans="1:21" s="29" customFormat="1" ht="12.75" x14ac:dyDescent="0.2">
      <c r="A30" s="571"/>
      <c r="B30" s="126" t="s">
        <v>105</v>
      </c>
      <c r="C30" s="47">
        <v>544</v>
      </c>
      <c r="D30" s="273">
        <v>1416</v>
      </c>
      <c r="E30" s="273">
        <v>418</v>
      </c>
      <c r="F30" s="572">
        <v>2378</v>
      </c>
      <c r="G30" s="47">
        <v>454</v>
      </c>
      <c r="H30" s="273">
        <v>1253</v>
      </c>
      <c r="I30" s="273">
        <v>404</v>
      </c>
      <c r="J30" s="572">
        <v>2111</v>
      </c>
      <c r="K30" s="38"/>
      <c r="L30" s="2"/>
      <c r="M30" s="2"/>
      <c r="T30" s="516"/>
      <c r="U30" s="2"/>
    </row>
    <row r="31" spans="1:21" s="29" customFormat="1" ht="12.75" x14ac:dyDescent="0.2">
      <c r="A31" s="571"/>
      <c r="B31" s="126" t="s">
        <v>106</v>
      </c>
      <c r="C31" s="47">
        <v>576</v>
      </c>
      <c r="D31" s="273">
        <v>1444</v>
      </c>
      <c r="E31" s="273">
        <v>410</v>
      </c>
      <c r="F31" s="572">
        <v>2430</v>
      </c>
      <c r="G31" s="47">
        <v>458</v>
      </c>
      <c r="H31" s="273">
        <v>1301</v>
      </c>
      <c r="I31" s="273">
        <v>396</v>
      </c>
      <c r="J31" s="572">
        <v>2155</v>
      </c>
      <c r="K31" s="38"/>
      <c r="L31" s="2"/>
      <c r="M31" s="2"/>
      <c r="T31" s="516"/>
      <c r="U31" s="2"/>
    </row>
    <row r="32" spans="1:21" s="29" customFormat="1" ht="12.75" x14ac:dyDescent="0.2">
      <c r="A32" s="571"/>
      <c r="B32" s="126" t="s">
        <v>107</v>
      </c>
      <c r="C32" s="47">
        <v>570</v>
      </c>
      <c r="D32" s="273">
        <v>1404</v>
      </c>
      <c r="E32" s="273">
        <v>411</v>
      </c>
      <c r="F32" s="572">
        <v>2385</v>
      </c>
      <c r="G32" s="47">
        <v>460</v>
      </c>
      <c r="H32" s="273">
        <v>1270</v>
      </c>
      <c r="I32" s="273">
        <v>392</v>
      </c>
      <c r="J32" s="572">
        <v>2122</v>
      </c>
      <c r="K32" s="38"/>
      <c r="L32" s="2"/>
      <c r="M32" s="2"/>
      <c r="N32" s="29" t="s">
        <v>13</v>
      </c>
      <c r="T32" s="516"/>
      <c r="U32" s="2"/>
    </row>
    <row r="33" spans="1:21" s="29" customFormat="1" ht="12.75" x14ac:dyDescent="0.2">
      <c r="A33" s="571"/>
      <c r="B33" s="126" t="s">
        <v>108</v>
      </c>
      <c r="C33" s="47">
        <v>626</v>
      </c>
      <c r="D33" s="273">
        <v>1388</v>
      </c>
      <c r="E33" s="273">
        <v>385</v>
      </c>
      <c r="F33" s="572">
        <v>2399</v>
      </c>
      <c r="G33" s="47">
        <v>480</v>
      </c>
      <c r="H33" s="273">
        <v>1237</v>
      </c>
      <c r="I33" s="273">
        <v>375</v>
      </c>
      <c r="J33" s="572">
        <v>2092</v>
      </c>
      <c r="K33" s="38"/>
      <c r="L33" s="2"/>
      <c r="M33" s="2" t="s">
        <v>85</v>
      </c>
      <c r="T33" s="516"/>
      <c r="U33" s="2"/>
    </row>
    <row r="34" spans="1:21" s="29" customFormat="1" ht="12.75" x14ac:dyDescent="0.2">
      <c r="A34" s="571"/>
      <c r="B34" s="126" t="s">
        <v>109</v>
      </c>
      <c r="C34" s="47">
        <v>637</v>
      </c>
      <c r="D34" s="273">
        <v>1299</v>
      </c>
      <c r="E34" s="273">
        <v>366</v>
      </c>
      <c r="F34" s="572">
        <v>2302</v>
      </c>
      <c r="G34" s="47">
        <v>523</v>
      </c>
      <c r="H34" s="273">
        <v>1163</v>
      </c>
      <c r="I34" s="273">
        <v>357</v>
      </c>
      <c r="J34" s="572">
        <v>2043</v>
      </c>
      <c r="K34" s="38"/>
      <c r="L34" s="2"/>
      <c r="M34" s="2"/>
      <c r="T34" s="516"/>
    </row>
    <row r="35" spans="1:21" s="29" customFormat="1" ht="13.5" thickBot="1" x14ac:dyDescent="0.25">
      <c r="A35" s="573"/>
      <c r="B35" s="127" t="s">
        <v>110</v>
      </c>
      <c r="C35" s="396">
        <v>629</v>
      </c>
      <c r="D35" s="274">
        <v>1249</v>
      </c>
      <c r="E35" s="274">
        <v>339</v>
      </c>
      <c r="F35" s="574">
        <v>2217</v>
      </c>
      <c r="G35" s="396">
        <v>529</v>
      </c>
      <c r="H35" s="274">
        <v>1131</v>
      </c>
      <c r="I35" s="274">
        <v>335</v>
      </c>
      <c r="J35" s="574">
        <v>1995</v>
      </c>
      <c r="K35" s="38"/>
      <c r="L35" s="2"/>
      <c r="M35" s="2"/>
      <c r="T35" s="516"/>
    </row>
    <row r="36" spans="1:21" ht="12.75" x14ac:dyDescent="0.2">
      <c r="A36" s="1"/>
      <c r="T36" s="516"/>
    </row>
    <row r="37" spans="1:21" ht="12.75" x14ac:dyDescent="0.2">
      <c r="A37" s="1"/>
      <c r="P37" s="2" t="s">
        <v>13</v>
      </c>
      <c r="T37" s="516"/>
    </row>
  </sheetData>
  <mergeCells count="2">
    <mergeCell ref="C9:E9"/>
    <mergeCell ref="G9:J9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30">
    <tabColor rgb="FFFF0000"/>
  </sheetPr>
  <dimension ref="A1:M39"/>
  <sheetViews>
    <sheetView showGridLines="0" zoomScaleNormal="100" workbookViewId="0">
      <selection activeCell="Q25" sqref="Q25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2.5703125" style="2" customWidth="1"/>
    <col min="4" max="4" width="14.85546875" style="2" customWidth="1"/>
    <col min="5" max="6" width="17" style="2" customWidth="1"/>
    <col min="7" max="7" width="13.42578125" style="2" customWidth="1"/>
    <col min="8" max="8" width="19.28515625" style="2" customWidth="1"/>
    <col min="9" max="9" width="13.5703125" style="2" customWidth="1"/>
    <col min="10" max="10" width="6.42578125" style="2" customWidth="1"/>
    <col min="11" max="11" width="7.140625" style="2" customWidth="1"/>
    <col min="12" max="12" width="11.42578125" style="2" customWidth="1"/>
    <col min="13" max="16384" width="11.42578125" style="2"/>
  </cols>
  <sheetData>
    <row r="1" spans="1:13" x14ac:dyDescent="0.2">
      <c r="A1" s="89" t="s">
        <v>100</v>
      </c>
      <c r="B1" s="89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A8</f>
        <v>Tabell 3 -11 - A -  Boforhold for utviklingshemmede pr. 31.12.</v>
      </c>
    </row>
    <row r="5" spans="1:13" x14ac:dyDescent="0.2">
      <c r="A5" s="1"/>
    </row>
    <row r="6" spans="1:13" x14ac:dyDescent="0.2">
      <c r="A6" s="1"/>
    </row>
    <row r="7" spans="1:13" x14ac:dyDescent="0.2">
      <c r="E7" s="90"/>
    </row>
    <row r="8" spans="1:13" s="7" customFormat="1" ht="13.5" thickBot="1" x14ac:dyDescent="0.25">
      <c r="A8" s="6" t="s">
        <v>435</v>
      </c>
    </row>
    <row r="9" spans="1:13" s="10" customFormat="1" ht="12.75" thickBot="1" x14ac:dyDescent="0.25">
      <c r="A9" s="8"/>
      <c r="B9" s="9"/>
      <c r="C9" s="1626" t="s">
        <v>331</v>
      </c>
      <c r="D9" s="1626"/>
      <c r="E9" s="1626"/>
      <c r="F9" s="1626"/>
      <c r="G9" s="1626"/>
      <c r="H9" s="1626"/>
      <c r="I9" s="1626"/>
      <c r="J9" s="35"/>
    </row>
    <row r="10" spans="1:13" s="10" customFormat="1" ht="48.75" thickBot="1" x14ac:dyDescent="0.25">
      <c r="A10" s="12" t="s">
        <v>51</v>
      </c>
      <c r="B10" s="13" t="s">
        <v>5</v>
      </c>
      <c r="C10" s="12" t="s">
        <v>436</v>
      </c>
      <c r="D10" s="34" t="s">
        <v>437</v>
      </c>
      <c r="E10" s="106" t="s">
        <v>438</v>
      </c>
      <c r="F10" s="106" t="s">
        <v>439</v>
      </c>
      <c r="G10" s="10" t="s">
        <v>440</v>
      </c>
      <c r="H10" s="36" t="s">
        <v>441</v>
      </c>
      <c r="I10" s="36" t="s">
        <v>442</v>
      </c>
    </row>
    <row r="11" spans="1:13" x14ac:dyDescent="0.2">
      <c r="A11" s="16">
        <v>1</v>
      </c>
      <c r="B11" s="17" t="s">
        <v>11</v>
      </c>
      <c r="C11" s="1407">
        <v>29</v>
      </c>
      <c r="D11" s="1408">
        <v>39</v>
      </c>
      <c r="E11" s="1408">
        <v>59</v>
      </c>
      <c r="F11" s="1408">
        <v>22</v>
      </c>
      <c r="G11" s="1409">
        <v>3</v>
      </c>
      <c r="H11" s="633">
        <f t="shared" ref="H11:H25" si="0">E11+F11</f>
        <v>81</v>
      </c>
      <c r="I11" s="634">
        <f t="shared" ref="I11:I25" si="1">C11+D11+H11+G11</f>
        <v>152</v>
      </c>
      <c r="J11" s="21"/>
      <c r="K11" s="21"/>
      <c r="M11" s="794"/>
    </row>
    <row r="12" spans="1:13" x14ac:dyDescent="0.2">
      <c r="A12" s="22">
        <v>2</v>
      </c>
      <c r="B12" s="23" t="s">
        <v>12</v>
      </c>
      <c r="C12" s="1410">
        <v>43</v>
      </c>
      <c r="D12" s="19">
        <v>37</v>
      </c>
      <c r="E12" s="19">
        <v>24</v>
      </c>
      <c r="F12" s="19">
        <v>24</v>
      </c>
      <c r="G12" s="1411">
        <v>3</v>
      </c>
      <c r="H12" s="635">
        <f t="shared" si="0"/>
        <v>48</v>
      </c>
      <c r="I12" s="636">
        <f t="shared" si="1"/>
        <v>131</v>
      </c>
      <c r="J12" s="21"/>
      <c r="K12" s="21"/>
      <c r="M12" s="794"/>
    </row>
    <row r="13" spans="1:13" x14ac:dyDescent="0.2">
      <c r="A13" s="22">
        <v>3</v>
      </c>
      <c r="B13" s="23" t="s">
        <v>14</v>
      </c>
      <c r="C13" s="1410">
        <v>20</v>
      </c>
      <c r="D13" s="19">
        <v>59</v>
      </c>
      <c r="E13" s="19">
        <v>33</v>
      </c>
      <c r="F13" s="19">
        <v>26</v>
      </c>
      <c r="G13" s="1411">
        <v>3</v>
      </c>
      <c r="H13" s="635">
        <f t="shared" si="0"/>
        <v>59</v>
      </c>
      <c r="I13" s="636">
        <f t="shared" si="1"/>
        <v>141</v>
      </c>
      <c r="J13" s="21"/>
      <c r="K13" s="21"/>
      <c r="M13" s="794"/>
    </row>
    <row r="14" spans="1:13" x14ac:dyDescent="0.2">
      <c r="A14" s="22">
        <v>4</v>
      </c>
      <c r="B14" s="23" t="s">
        <v>15</v>
      </c>
      <c r="C14" s="1410">
        <v>12</v>
      </c>
      <c r="D14" s="19">
        <v>7</v>
      </c>
      <c r="E14" s="19">
        <v>11</v>
      </c>
      <c r="F14" s="19">
        <v>5</v>
      </c>
      <c r="G14" s="1411">
        <v>2</v>
      </c>
      <c r="H14" s="635">
        <f t="shared" si="0"/>
        <v>16</v>
      </c>
      <c r="I14" s="636">
        <f t="shared" si="1"/>
        <v>37</v>
      </c>
      <c r="J14" s="21"/>
      <c r="K14" s="21"/>
      <c r="M14" s="794"/>
    </row>
    <row r="15" spans="1:13" x14ac:dyDescent="0.2">
      <c r="A15" s="22">
        <v>5</v>
      </c>
      <c r="B15" s="23" t="s">
        <v>16</v>
      </c>
      <c r="C15" s="1410">
        <v>3</v>
      </c>
      <c r="D15" s="19">
        <v>32</v>
      </c>
      <c r="E15" s="19">
        <v>19</v>
      </c>
      <c r="F15" s="19">
        <v>22</v>
      </c>
      <c r="G15" s="1411">
        <v>2</v>
      </c>
      <c r="H15" s="635">
        <f t="shared" si="0"/>
        <v>41</v>
      </c>
      <c r="I15" s="636">
        <f t="shared" si="1"/>
        <v>78</v>
      </c>
      <c r="J15" s="21"/>
      <c r="K15" s="21"/>
      <c r="M15" s="794"/>
    </row>
    <row r="16" spans="1:13" x14ac:dyDescent="0.2">
      <c r="A16" s="24">
        <v>6</v>
      </c>
      <c r="B16" s="25" t="s">
        <v>17</v>
      </c>
      <c r="C16" s="1410">
        <v>5</v>
      </c>
      <c r="D16" s="19">
        <v>48</v>
      </c>
      <c r="E16" s="19">
        <v>25</v>
      </c>
      <c r="F16" s="19">
        <v>21</v>
      </c>
      <c r="G16" s="1411">
        <v>4</v>
      </c>
      <c r="H16" s="635">
        <f t="shared" si="0"/>
        <v>46</v>
      </c>
      <c r="I16" s="636">
        <f t="shared" si="1"/>
        <v>103</v>
      </c>
      <c r="J16" s="327"/>
      <c r="K16" s="21"/>
      <c r="M16" s="794"/>
    </row>
    <row r="17" spans="1:13" x14ac:dyDescent="0.2">
      <c r="A17" s="24">
        <v>7</v>
      </c>
      <c r="B17" s="25" t="s">
        <v>18</v>
      </c>
      <c r="C17" s="1410">
        <v>11</v>
      </c>
      <c r="D17" s="19">
        <v>84</v>
      </c>
      <c r="E17" s="19">
        <v>44</v>
      </c>
      <c r="F17" s="19">
        <v>42</v>
      </c>
      <c r="G17" s="1411">
        <v>10</v>
      </c>
      <c r="H17" s="635">
        <f t="shared" si="0"/>
        <v>86</v>
      </c>
      <c r="I17" s="636">
        <f t="shared" si="1"/>
        <v>191</v>
      </c>
      <c r="J17" s="21"/>
      <c r="K17" s="21"/>
      <c r="M17" s="794"/>
    </row>
    <row r="18" spans="1:13" x14ac:dyDescent="0.2">
      <c r="A18" s="22">
        <v>8</v>
      </c>
      <c r="B18" s="23" t="s">
        <v>19</v>
      </c>
      <c r="C18" s="1410">
        <v>15</v>
      </c>
      <c r="D18" s="19">
        <v>83</v>
      </c>
      <c r="E18" s="19">
        <v>34</v>
      </c>
      <c r="F18" s="19">
        <v>23</v>
      </c>
      <c r="G18" s="1411">
        <v>2</v>
      </c>
      <c r="H18" s="635">
        <f t="shared" si="0"/>
        <v>57</v>
      </c>
      <c r="I18" s="636">
        <f t="shared" si="1"/>
        <v>157</v>
      </c>
      <c r="J18" s="21"/>
      <c r="K18" s="21"/>
      <c r="M18" s="794"/>
    </row>
    <row r="19" spans="1:13" x14ac:dyDescent="0.2">
      <c r="A19" s="59">
        <v>9</v>
      </c>
      <c r="B19" s="25" t="s">
        <v>20</v>
      </c>
      <c r="C19" s="1410">
        <v>16</v>
      </c>
      <c r="D19" s="19">
        <v>64</v>
      </c>
      <c r="E19" s="19">
        <v>57</v>
      </c>
      <c r="F19" s="19">
        <v>46</v>
      </c>
      <c r="G19" s="1411">
        <v>6</v>
      </c>
      <c r="H19" s="825">
        <f t="shared" si="0"/>
        <v>103</v>
      </c>
      <c r="I19" s="642">
        <f t="shared" si="1"/>
        <v>189</v>
      </c>
      <c r="J19" s="21"/>
      <c r="K19" s="21"/>
      <c r="M19" s="794"/>
    </row>
    <row r="20" spans="1:13" x14ac:dyDescent="0.2">
      <c r="A20" s="22">
        <v>10</v>
      </c>
      <c r="B20" s="23" t="s">
        <v>21</v>
      </c>
      <c r="C20" s="1410">
        <v>27</v>
      </c>
      <c r="D20" s="19">
        <v>70</v>
      </c>
      <c r="E20" s="19">
        <v>44</v>
      </c>
      <c r="F20" s="19">
        <v>50</v>
      </c>
      <c r="G20" s="1411">
        <v>1</v>
      </c>
      <c r="H20" s="635">
        <f t="shared" si="0"/>
        <v>94</v>
      </c>
      <c r="I20" s="636">
        <f t="shared" si="1"/>
        <v>192</v>
      </c>
      <c r="J20" s="21"/>
      <c r="K20" s="327"/>
      <c r="M20" s="794"/>
    </row>
    <row r="21" spans="1:13" x14ac:dyDescent="0.2">
      <c r="A21" s="24">
        <v>11</v>
      </c>
      <c r="B21" s="25" t="s">
        <v>22</v>
      </c>
      <c r="C21" s="1410">
        <v>26</v>
      </c>
      <c r="D21" s="19">
        <v>77</v>
      </c>
      <c r="E21" s="19">
        <v>57</v>
      </c>
      <c r="F21" s="19">
        <v>82</v>
      </c>
      <c r="G21" s="1411">
        <v>4</v>
      </c>
      <c r="H21" s="635">
        <f t="shared" si="0"/>
        <v>139</v>
      </c>
      <c r="I21" s="636">
        <f t="shared" si="1"/>
        <v>246</v>
      </c>
      <c r="J21" s="21"/>
      <c r="K21" s="21"/>
      <c r="M21" s="794"/>
    </row>
    <row r="22" spans="1:13" x14ac:dyDescent="0.2">
      <c r="A22" s="22">
        <v>12</v>
      </c>
      <c r="B22" s="23" t="s">
        <v>23</v>
      </c>
      <c r="C22" s="1410">
        <v>28</v>
      </c>
      <c r="D22" s="19">
        <v>88</v>
      </c>
      <c r="E22" s="19">
        <v>87</v>
      </c>
      <c r="F22" s="19">
        <v>90</v>
      </c>
      <c r="G22" s="1411">
        <v>3</v>
      </c>
      <c r="H22" s="635">
        <f t="shared" si="0"/>
        <v>177</v>
      </c>
      <c r="I22" s="636">
        <f t="shared" si="1"/>
        <v>296</v>
      </c>
      <c r="J22" s="21"/>
      <c r="K22" s="21"/>
      <c r="M22" s="794"/>
    </row>
    <row r="23" spans="1:13" x14ac:dyDescent="0.2">
      <c r="A23" s="22">
        <v>13</v>
      </c>
      <c r="B23" s="23" t="s">
        <v>24</v>
      </c>
      <c r="C23" s="1410">
        <v>17</v>
      </c>
      <c r="D23" s="19">
        <v>74</v>
      </c>
      <c r="E23" s="19">
        <v>51</v>
      </c>
      <c r="F23" s="19">
        <v>56</v>
      </c>
      <c r="G23" s="1411">
        <v>1</v>
      </c>
      <c r="H23" s="635">
        <f t="shared" si="0"/>
        <v>107</v>
      </c>
      <c r="I23" s="636">
        <f t="shared" si="1"/>
        <v>199</v>
      </c>
      <c r="J23" s="21"/>
      <c r="K23" s="21"/>
      <c r="M23" s="794"/>
    </row>
    <row r="24" spans="1:13" x14ac:dyDescent="0.2">
      <c r="A24" s="22">
        <v>14</v>
      </c>
      <c r="B24" s="23" t="s">
        <v>25</v>
      </c>
      <c r="C24" s="1410">
        <v>14</v>
      </c>
      <c r="D24" s="19">
        <v>98</v>
      </c>
      <c r="E24" s="19">
        <v>49</v>
      </c>
      <c r="F24" s="19">
        <v>36</v>
      </c>
      <c r="G24" s="1411">
        <v>1</v>
      </c>
      <c r="H24" s="635">
        <f t="shared" si="0"/>
        <v>85</v>
      </c>
      <c r="I24" s="636">
        <f t="shared" si="1"/>
        <v>198</v>
      </c>
      <c r="J24" s="21"/>
      <c r="K24" s="21"/>
      <c r="M24" s="794"/>
    </row>
    <row r="25" spans="1:13" ht="12.75" thickBot="1" x14ac:dyDescent="0.25">
      <c r="A25" s="26">
        <v>15</v>
      </c>
      <c r="B25" s="27" t="s">
        <v>26</v>
      </c>
      <c r="C25" s="1412">
        <v>26</v>
      </c>
      <c r="D25" s="80">
        <v>69</v>
      </c>
      <c r="E25" s="80">
        <v>70</v>
      </c>
      <c r="F25" s="80">
        <v>107</v>
      </c>
      <c r="G25" s="1413">
        <v>3</v>
      </c>
      <c r="H25" s="637">
        <f t="shared" si="0"/>
        <v>177</v>
      </c>
      <c r="I25" s="638">
        <f t="shared" si="1"/>
        <v>275</v>
      </c>
      <c r="J25" s="21"/>
      <c r="K25" s="21"/>
      <c r="M25" s="794"/>
    </row>
    <row r="26" spans="1:13" s="29" customFormat="1" x14ac:dyDescent="0.2">
      <c r="A26" s="50"/>
      <c r="B26" s="51" t="s">
        <v>509</v>
      </c>
      <c r="C26" s="585">
        <f t="shared" ref="C26:I26" si="2">SUM(C11:C25)</f>
        <v>292</v>
      </c>
      <c r="D26" s="586">
        <f t="shared" si="2"/>
        <v>929</v>
      </c>
      <c r="E26" s="586">
        <f t="shared" si="2"/>
        <v>664</v>
      </c>
      <c r="F26" s="586">
        <f t="shared" si="2"/>
        <v>652</v>
      </c>
      <c r="G26" s="587">
        <f t="shared" si="2"/>
        <v>48</v>
      </c>
      <c r="H26" s="639">
        <f t="shared" si="2"/>
        <v>1316</v>
      </c>
      <c r="I26" s="640">
        <f t="shared" si="2"/>
        <v>2585</v>
      </c>
      <c r="J26" s="38"/>
      <c r="K26" s="38"/>
      <c r="M26" s="794"/>
    </row>
    <row r="27" spans="1:13" x14ac:dyDescent="0.2">
      <c r="A27" s="59"/>
      <c r="B27" s="45" t="s">
        <v>102</v>
      </c>
      <c r="C27" s="18">
        <v>261</v>
      </c>
      <c r="D27" s="19">
        <v>906</v>
      </c>
      <c r="E27" s="19">
        <v>628</v>
      </c>
      <c r="F27" s="19">
        <v>640</v>
      </c>
      <c r="G27" s="20">
        <v>54</v>
      </c>
      <c r="H27" s="641">
        <v>1268</v>
      </c>
      <c r="I27" s="642">
        <v>2489</v>
      </c>
      <c r="J27" s="21"/>
      <c r="K27" s="21"/>
      <c r="M27" s="794"/>
    </row>
    <row r="28" spans="1:13" x14ac:dyDescent="0.2">
      <c r="A28" s="59"/>
      <c r="B28" s="45" t="s">
        <v>103</v>
      </c>
      <c r="C28" s="18">
        <v>267</v>
      </c>
      <c r="D28" s="19">
        <v>886</v>
      </c>
      <c r="E28" s="19">
        <v>630</v>
      </c>
      <c r="F28" s="19">
        <v>606</v>
      </c>
      <c r="G28" s="20">
        <v>75</v>
      </c>
      <c r="H28" s="641">
        <v>1236</v>
      </c>
      <c r="I28" s="642">
        <v>2464</v>
      </c>
      <c r="J28" s="21"/>
      <c r="K28" s="21"/>
      <c r="M28" s="794"/>
    </row>
    <row r="29" spans="1:13" x14ac:dyDescent="0.2">
      <c r="A29" s="59"/>
      <c r="B29" s="45" t="s">
        <v>104</v>
      </c>
      <c r="C29" s="18">
        <v>268</v>
      </c>
      <c r="D29" s="19">
        <v>895</v>
      </c>
      <c r="E29" s="19">
        <v>634</v>
      </c>
      <c r="F29" s="19">
        <v>543</v>
      </c>
      <c r="G29" s="20">
        <v>66</v>
      </c>
      <c r="H29" s="641">
        <v>1177</v>
      </c>
      <c r="I29" s="642">
        <v>2406</v>
      </c>
      <c r="J29" s="21"/>
      <c r="K29" s="21"/>
      <c r="M29" s="794"/>
    </row>
    <row r="30" spans="1:13" x14ac:dyDescent="0.2">
      <c r="A30" s="59"/>
      <c r="B30" s="45" t="s">
        <v>105</v>
      </c>
      <c r="C30" s="18">
        <v>271</v>
      </c>
      <c r="D30" s="19">
        <v>847</v>
      </c>
      <c r="E30" s="19">
        <v>627</v>
      </c>
      <c r="F30" s="19">
        <v>580</v>
      </c>
      <c r="G30" s="20">
        <v>76</v>
      </c>
      <c r="H30" s="641">
        <v>1207</v>
      </c>
      <c r="I30" s="642">
        <v>2401</v>
      </c>
      <c r="J30" s="21"/>
      <c r="K30" s="21"/>
      <c r="M30" s="794"/>
    </row>
    <row r="31" spans="1:13" x14ac:dyDescent="0.2">
      <c r="A31" s="59"/>
      <c r="B31" s="45" t="s">
        <v>106</v>
      </c>
      <c r="C31" s="18">
        <v>271</v>
      </c>
      <c r="D31" s="19">
        <v>841</v>
      </c>
      <c r="E31" s="19">
        <v>689</v>
      </c>
      <c r="F31" s="19">
        <v>544</v>
      </c>
      <c r="G31" s="20">
        <v>69</v>
      </c>
      <c r="H31" s="641">
        <v>1233</v>
      </c>
      <c r="I31" s="642">
        <v>2414</v>
      </c>
      <c r="J31" s="21"/>
      <c r="K31" s="21"/>
      <c r="M31" s="391"/>
    </row>
    <row r="32" spans="1:13" x14ac:dyDescent="0.2">
      <c r="A32" s="59"/>
      <c r="B32" s="45" t="s">
        <v>107</v>
      </c>
      <c r="C32" s="18">
        <v>312</v>
      </c>
      <c r="D32" s="19">
        <v>776</v>
      </c>
      <c r="E32" s="19">
        <v>639</v>
      </c>
      <c r="F32" s="19">
        <v>576</v>
      </c>
      <c r="G32" s="20">
        <v>82</v>
      </c>
      <c r="H32" s="641">
        <v>1215</v>
      </c>
      <c r="I32" s="642">
        <v>2385</v>
      </c>
      <c r="J32" s="21"/>
      <c r="K32" s="21"/>
      <c r="L32" s="2" t="s">
        <v>167</v>
      </c>
      <c r="M32" s="391"/>
    </row>
    <row r="33" spans="1:13" s="29" customFormat="1" x14ac:dyDescent="0.2">
      <c r="A33" s="52"/>
      <c r="B33" s="45" t="s">
        <v>108</v>
      </c>
      <c r="C33" s="18">
        <v>263</v>
      </c>
      <c r="D33" s="19">
        <v>739</v>
      </c>
      <c r="E33" s="19">
        <v>781</v>
      </c>
      <c r="F33" s="19">
        <v>502</v>
      </c>
      <c r="G33" s="20">
        <v>114</v>
      </c>
      <c r="H33" s="641">
        <v>1283</v>
      </c>
      <c r="I33" s="642">
        <v>2399</v>
      </c>
      <c r="J33" s="38"/>
      <c r="K33" s="38"/>
      <c r="L33" s="2"/>
      <c r="M33" s="10"/>
    </row>
    <row r="34" spans="1:13" x14ac:dyDescent="0.2">
      <c r="A34" s="59"/>
      <c r="B34" s="45" t="s">
        <v>109</v>
      </c>
      <c r="C34" s="18">
        <v>239</v>
      </c>
      <c r="D34" s="19">
        <v>733</v>
      </c>
      <c r="E34" s="19">
        <v>744</v>
      </c>
      <c r="F34" s="19">
        <v>495</v>
      </c>
      <c r="G34" s="20">
        <v>91</v>
      </c>
      <c r="H34" s="641">
        <v>1239</v>
      </c>
      <c r="I34" s="642">
        <v>2302</v>
      </c>
      <c r="J34" s="21"/>
      <c r="K34" s="21"/>
      <c r="M34" s="391"/>
    </row>
    <row r="35" spans="1:13" s="29" customFormat="1" ht="12.75" thickBot="1" x14ac:dyDescent="0.25">
      <c r="A35" s="62"/>
      <c r="B35" s="555" t="s">
        <v>110</v>
      </c>
      <c r="C35" s="79">
        <v>222</v>
      </c>
      <c r="D35" s="80">
        <v>687</v>
      </c>
      <c r="E35" s="80">
        <v>755</v>
      </c>
      <c r="F35" s="80">
        <v>441</v>
      </c>
      <c r="G35" s="83">
        <v>122</v>
      </c>
      <c r="H35" s="131">
        <v>1196</v>
      </c>
      <c r="I35" s="132">
        <v>2227</v>
      </c>
      <c r="J35" s="38"/>
      <c r="K35" s="38"/>
      <c r="L35" s="2"/>
      <c r="M35" s="10"/>
    </row>
    <row r="39" spans="1:13" ht="12.75" x14ac:dyDescent="0.2">
      <c r="C39" s="516"/>
      <c r="D39" s="516"/>
      <c r="E39" s="516"/>
      <c r="F39" s="516"/>
      <c r="G39" s="516"/>
    </row>
  </sheetData>
  <mergeCells count="1">
    <mergeCell ref="C9:I9"/>
  </mergeCells>
  <pageMargins left="0.7" right="0.7" top="0.75" bottom="0.75" header="0.3" footer="0.3"/>
  <pageSetup paperSize="9"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31">
    <tabColor rgb="FFFF0000"/>
  </sheetPr>
  <dimension ref="A1:S36"/>
  <sheetViews>
    <sheetView showGridLines="0" zoomScaleNormal="100" workbookViewId="0">
      <selection activeCell="Q23" sqref="Q23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15.7109375" style="2" customWidth="1"/>
    <col min="4" max="4" width="13" style="2" customWidth="1"/>
    <col min="5" max="5" width="13.28515625" style="2" customWidth="1"/>
    <col min="6" max="6" width="13.7109375" style="2" customWidth="1"/>
    <col min="7" max="7" width="12.140625" style="2" customWidth="1"/>
    <col min="8" max="8" width="13.5703125" style="29" customWidth="1"/>
    <col min="9" max="9" width="11.42578125" style="2" customWidth="1"/>
    <col min="10" max="16384" width="11.42578125" style="2"/>
  </cols>
  <sheetData>
    <row r="1" spans="1:13" x14ac:dyDescent="0.2">
      <c r="A1" s="89" t="s">
        <v>100</v>
      </c>
      <c r="B1" s="89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/>
    </row>
    <row r="5" spans="1:13" x14ac:dyDescent="0.2">
      <c r="A5" s="107" t="str">
        <f>A8</f>
        <v xml:space="preserve">Tabell 3-12 - Aktiviteter for psykisk utviklingshemmede i regi av bydelen - inkl. plasser kjøpt fra andre - pr. 31.12  *) </v>
      </c>
    </row>
    <row r="6" spans="1:13" x14ac:dyDescent="0.2">
      <c r="A6" s="1"/>
    </row>
    <row r="8" spans="1:13" s="7" customFormat="1" ht="30" customHeight="1" thickBot="1" x14ac:dyDescent="0.25">
      <c r="A8" s="6" t="s">
        <v>443</v>
      </c>
      <c r="H8" s="39"/>
    </row>
    <row r="9" spans="1:13" s="10" customFormat="1" ht="12.75" thickBot="1" x14ac:dyDescent="0.25">
      <c r="A9" s="8"/>
      <c r="B9" s="44"/>
      <c r="C9" s="11"/>
      <c r="D9" s="1626" t="s">
        <v>444</v>
      </c>
      <c r="E9" s="1626"/>
      <c r="F9" s="1626"/>
      <c r="G9" s="1626"/>
      <c r="H9" s="1626"/>
    </row>
    <row r="10" spans="1:13" s="10" customFormat="1" ht="48.75" thickBot="1" x14ac:dyDescent="0.25">
      <c r="A10" s="736" t="s">
        <v>51</v>
      </c>
      <c r="B10" s="745" t="s">
        <v>5</v>
      </c>
      <c r="C10" s="742" t="s">
        <v>445</v>
      </c>
      <c r="D10" s="30" t="s">
        <v>446</v>
      </c>
      <c r="E10" s="33" t="s">
        <v>447</v>
      </c>
      <c r="F10" s="33" t="s">
        <v>448</v>
      </c>
      <c r="G10" s="33" t="s">
        <v>449</v>
      </c>
      <c r="H10" s="14" t="s">
        <v>450</v>
      </c>
    </row>
    <row r="11" spans="1:13" x14ac:dyDescent="0.2">
      <c r="A11" s="737">
        <v>1</v>
      </c>
      <c r="B11" s="1009" t="s">
        <v>11</v>
      </c>
      <c r="C11" s="1414">
        <v>90</v>
      </c>
      <c r="D11" s="1175">
        <v>45</v>
      </c>
      <c r="E11" s="1176">
        <v>1</v>
      </c>
      <c r="F11" s="1176">
        <v>14</v>
      </c>
      <c r="G11" s="1177">
        <v>30</v>
      </c>
      <c r="H11" s="108">
        <f t="shared" ref="H11:H25" si="0">SUM(D11:G11)</f>
        <v>90</v>
      </c>
      <c r="I11" s="21"/>
    </row>
    <row r="12" spans="1:13" ht="12.75" x14ac:dyDescent="0.2">
      <c r="A12" s="738">
        <v>2</v>
      </c>
      <c r="B12" s="98" t="s">
        <v>12</v>
      </c>
      <c r="C12" s="1174">
        <v>100</v>
      </c>
      <c r="D12" s="943">
        <v>42</v>
      </c>
      <c r="E12" s="489">
        <v>5</v>
      </c>
      <c r="F12" s="489">
        <v>16</v>
      </c>
      <c r="G12" s="490">
        <v>37</v>
      </c>
      <c r="H12" s="110">
        <f t="shared" si="0"/>
        <v>100</v>
      </c>
      <c r="I12" s="21"/>
      <c r="M12" s="824"/>
    </row>
    <row r="13" spans="1:13" ht="12.75" x14ac:dyDescent="0.2">
      <c r="A13" s="738">
        <v>3</v>
      </c>
      <c r="B13" s="98" t="s">
        <v>14</v>
      </c>
      <c r="C13" s="1174">
        <v>99</v>
      </c>
      <c r="D13" s="943">
        <v>47</v>
      </c>
      <c r="E13" s="489">
        <v>1</v>
      </c>
      <c r="F13" s="489">
        <v>15</v>
      </c>
      <c r="G13" s="490">
        <v>36</v>
      </c>
      <c r="H13" s="110">
        <f t="shared" si="0"/>
        <v>99</v>
      </c>
      <c r="I13" s="21"/>
      <c r="M13" s="824"/>
    </row>
    <row r="14" spans="1:13" ht="12.75" x14ac:dyDescent="0.2">
      <c r="A14" s="738">
        <v>4</v>
      </c>
      <c r="B14" s="98" t="s">
        <v>15</v>
      </c>
      <c r="C14" s="1174">
        <v>22</v>
      </c>
      <c r="D14" s="943">
        <v>11</v>
      </c>
      <c r="E14" s="489">
        <v>1</v>
      </c>
      <c r="F14" s="489">
        <v>3</v>
      </c>
      <c r="G14" s="490">
        <v>7</v>
      </c>
      <c r="H14" s="110">
        <f t="shared" si="0"/>
        <v>22</v>
      </c>
      <c r="I14" s="21"/>
      <c r="M14" s="824"/>
    </row>
    <row r="15" spans="1:13" ht="12.75" x14ac:dyDescent="0.2">
      <c r="A15" s="738">
        <v>5</v>
      </c>
      <c r="B15" s="98" t="s">
        <v>16</v>
      </c>
      <c r="C15" s="1174">
        <v>47</v>
      </c>
      <c r="D15" s="943">
        <v>10</v>
      </c>
      <c r="E15" s="489">
        <v>2</v>
      </c>
      <c r="F15" s="489">
        <v>5</v>
      </c>
      <c r="G15" s="490">
        <v>30</v>
      </c>
      <c r="H15" s="110">
        <f t="shared" si="0"/>
        <v>47</v>
      </c>
      <c r="I15" s="21"/>
      <c r="M15" s="824"/>
    </row>
    <row r="16" spans="1:13" ht="12.75" x14ac:dyDescent="0.2">
      <c r="A16" s="739">
        <v>6</v>
      </c>
      <c r="B16" s="862" t="s">
        <v>451</v>
      </c>
      <c r="C16" s="1174">
        <v>73</v>
      </c>
      <c r="D16" s="943">
        <v>9</v>
      </c>
      <c r="E16" s="489">
        <v>5</v>
      </c>
      <c r="F16" s="489">
        <v>14</v>
      </c>
      <c r="G16" s="490">
        <v>45</v>
      </c>
      <c r="H16" s="110">
        <f t="shared" si="0"/>
        <v>73</v>
      </c>
      <c r="I16" s="21"/>
      <c r="M16" s="824"/>
    </row>
    <row r="17" spans="1:19" ht="12.75" x14ac:dyDescent="0.2">
      <c r="A17" s="739">
        <v>7</v>
      </c>
      <c r="B17" s="862" t="s">
        <v>18</v>
      </c>
      <c r="C17" s="1174">
        <v>131</v>
      </c>
      <c r="D17" s="943">
        <v>26</v>
      </c>
      <c r="E17" s="489">
        <v>5</v>
      </c>
      <c r="F17" s="489">
        <v>21</v>
      </c>
      <c r="G17" s="490">
        <v>79</v>
      </c>
      <c r="H17" s="110">
        <f t="shared" si="0"/>
        <v>131</v>
      </c>
      <c r="I17" s="21"/>
      <c r="M17" s="824"/>
    </row>
    <row r="18" spans="1:19" ht="12.75" x14ac:dyDescent="0.2">
      <c r="A18" s="738">
        <v>8</v>
      </c>
      <c r="B18" s="98" t="s">
        <v>19</v>
      </c>
      <c r="C18" s="1174">
        <v>112</v>
      </c>
      <c r="D18" s="943">
        <v>21</v>
      </c>
      <c r="E18" s="489">
        <v>8</v>
      </c>
      <c r="F18" s="489">
        <v>25</v>
      </c>
      <c r="G18" s="490">
        <v>58</v>
      </c>
      <c r="H18" s="110">
        <f t="shared" si="0"/>
        <v>112</v>
      </c>
      <c r="I18" s="21"/>
      <c r="M18" s="824"/>
    </row>
    <row r="19" spans="1:19" x14ac:dyDescent="0.2">
      <c r="A19" s="738">
        <v>9</v>
      </c>
      <c r="B19" s="98" t="s">
        <v>20</v>
      </c>
      <c r="C19" s="1174">
        <v>119</v>
      </c>
      <c r="D19" s="943">
        <v>37</v>
      </c>
      <c r="E19" s="489">
        <v>1</v>
      </c>
      <c r="F19" s="489">
        <v>12</v>
      </c>
      <c r="G19" s="490">
        <v>69</v>
      </c>
      <c r="H19" s="110">
        <f t="shared" si="0"/>
        <v>119</v>
      </c>
      <c r="I19" s="21"/>
      <c r="M19" s="2" t="s">
        <v>13</v>
      </c>
    </row>
    <row r="20" spans="1:19" x14ac:dyDescent="0.2">
      <c r="A20" s="738">
        <v>10</v>
      </c>
      <c r="B20" s="98" t="s">
        <v>21</v>
      </c>
      <c r="C20" s="1174">
        <v>124</v>
      </c>
      <c r="D20" s="943">
        <v>34</v>
      </c>
      <c r="E20" s="489">
        <v>5</v>
      </c>
      <c r="F20" s="489">
        <v>21</v>
      </c>
      <c r="G20" s="490">
        <v>64</v>
      </c>
      <c r="H20" s="1043">
        <f t="shared" si="0"/>
        <v>124</v>
      </c>
      <c r="I20" s="21"/>
    </row>
    <row r="21" spans="1:19" x14ac:dyDescent="0.2">
      <c r="A21" s="739">
        <v>11</v>
      </c>
      <c r="B21" s="862" t="s">
        <v>22</v>
      </c>
      <c r="C21" s="1174">
        <v>167</v>
      </c>
      <c r="D21" s="943">
        <v>43</v>
      </c>
      <c r="E21" s="489">
        <v>6</v>
      </c>
      <c r="F21" s="489">
        <v>19</v>
      </c>
      <c r="G21" s="490">
        <v>99</v>
      </c>
      <c r="H21" s="110">
        <f t="shared" si="0"/>
        <v>167</v>
      </c>
      <c r="I21" s="21"/>
    </row>
    <row r="22" spans="1:19" x14ac:dyDescent="0.2">
      <c r="A22" s="738">
        <v>12</v>
      </c>
      <c r="B22" s="98" t="s">
        <v>23</v>
      </c>
      <c r="C22" s="1174">
        <v>180</v>
      </c>
      <c r="D22" s="943">
        <v>59</v>
      </c>
      <c r="E22" s="489">
        <v>13</v>
      </c>
      <c r="F22" s="489">
        <v>20</v>
      </c>
      <c r="G22" s="490">
        <v>88</v>
      </c>
      <c r="H22" s="110">
        <f t="shared" si="0"/>
        <v>180</v>
      </c>
      <c r="I22" s="21"/>
      <c r="L22" s="2" t="s">
        <v>13</v>
      </c>
      <c r="S22" s="2" t="s">
        <v>13</v>
      </c>
    </row>
    <row r="23" spans="1:19" x14ac:dyDescent="0.2">
      <c r="A23" s="739">
        <v>13</v>
      </c>
      <c r="B23" s="862" t="s">
        <v>24</v>
      </c>
      <c r="C23" s="1174">
        <v>132</v>
      </c>
      <c r="D23" s="943">
        <v>25</v>
      </c>
      <c r="E23" s="489">
        <v>6</v>
      </c>
      <c r="F23" s="489">
        <v>8</v>
      </c>
      <c r="G23" s="490">
        <v>93</v>
      </c>
      <c r="H23" s="110">
        <f t="shared" si="0"/>
        <v>132</v>
      </c>
      <c r="I23" s="21"/>
    </row>
    <row r="24" spans="1:19" x14ac:dyDescent="0.2">
      <c r="A24" s="738">
        <v>14</v>
      </c>
      <c r="B24" s="98" t="s">
        <v>25</v>
      </c>
      <c r="C24" s="1174">
        <v>137</v>
      </c>
      <c r="D24" s="943">
        <v>27</v>
      </c>
      <c r="E24" s="489">
        <v>2</v>
      </c>
      <c r="F24" s="489">
        <v>24</v>
      </c>
      <c r="G24" s="490">
        <v>84</v>
      </c>
      <c r="H24" s="110">
        <f t="shared" si="0"/>
        <v>137</v>
      </c>
      <c r="I24" s="21"/>
    </row>
    <row r="25" spans="1:19" ht="12.75" thickBot="1" x14ac:dyDescent="0.25">
      <c r="A25" s="740">
        <v>15</v>
      </c>
      <c r="B25" s="863" t="s">
        <v>26</v>
      </c>
      <c r="C25" s="1415">
        <v>183</v>
      </c>
      <c r="D25" s="1178">
        <v>107</v>
      </c>
      <c r="E25" s="1179">
        <v>8</v>
      </c>
      <c r="F25" s="1179">
        <v>18</v>
      </c>
      <c r="G25" s="1180">
        <v>50</v>
      </c>
      <c r="H25" s="111">
        <f t="shared" si="0"/>
        <v>183</v>
      </c>
      <c r="I25" s="21"/>
      <c r="J25" s="2" t="s">
        <v>13</v>
      </c>
    </row>
    <row r="26" spans="1:19" x14ac:dyDescent="0.2">
      <c r="A26" s="741"/>
      <c r="B26" s="746" t="s">
        <v>509</v>
      </c>
      <c r="C26" s="1008">
        <f t="shared" ref="C26:H26" si="1">SUM(C11:C25)</f>
        <v>1716</v>
      </c>
      <c r="D26" s="626">
        <f t="shared" si="1"/>
        <v>543</v>
      </c>
      <c r="E26" s="626">
        <f t="shared" si="1"/>
        <v>69</v>
      </c>
      <c r="F26" s="626">
        <f t="shared" si="1"/>
        <v>235</v>
      </c>
      <c r="G26" s="626">
        <f t="shared" si="1"/>
        <v>869</v>
      </c>
      <c r="H26" s="393">
        <f t="shared" si="1"/>
        <v>1716</v>
      </c>
      <c r="I26" s="21"/>
    </row>
    <row r="27" spans="1:19" x14ac:dyDescent="0.2">
      <c r="A27" s="270"/>
      <c r="B27" s="747" t="s">
        <v>102</v>
      </c>
      <c r="C27" s="743">
        <v>1647</v>
      </c>
      <c r="D27" s="489">
        <v>545</v>
      </c>
      <c r="E27" s="489">
        <v>70</v>
      </c>
      <c r="F27" s="489">
        <v>223</v>
      </c>
      <c r="G27" s="489">
        <v>809</v>
      </c>
      <c r="H27" s="490">
        <v>1647</v>
      </c>
      <c r="I27" s="21"/>
    </row>
    <row r="28" spans="1:19" x14ac:dyDescent="0.2">
      <c r="A28" s="270"/>
      <c r="B28" s="747" t="s">
        <v>103</v>
      </c>
      <c r="C28" s="743">
        <v>1600</v>
      </c>
      <c r="D28" s="489">
        <v>514</v>
      </c>
      <c r="E28" s="489">
        <v>58</v>
      </c>
      <c r="F28" s="489">
        <v>231</v>
      </c>
      <c r="G28" s="489">
        <v>798</v>
      </c>
      <c r="H28" s="490">
        <v>1601</v>
      </c>
      <c r="I28" s="21"/>
    </row>
    <row r="29" spans="1:19" x14ac:dyDescent="0.2">
      <c r="A29" s="270"/>
      <c r="B29" s="747" t="s">
        <v>104</v>
      </c>
      <c r="C29" s="743">
        <v>1542</v>
      </c>
      <c r="D29" s="489">
        <v>482</v>
      </c>
      <c r="E29" s="489">
        <v>43</v>
      </c>
      <c r="F29" s="489">
        <v>245</v>
      </c>
      <c r="G29" s="489">
        <v>758</v>
      </c>
      <c r="H29" s="490">
        <v>1528</v>
      </c>
      <c r="I29" s="21"/>
    </row>
    <row r="30" spans="1:19" x14ac:dyDescent="0.2">
      <c r="A30" s="270"/>
      <c r="B30" s="747" t="s">
        <v>105</v>
      </c>
      <c r="C30" s="743">
        <v>1531</v>
      </c>
      <c r="D30" s="489">
        <v>482</v>
      </c>
      <c r="E30" s="489">
        <v>41</v>
      </c>
      <c r="F30" s="489">
        <v>247</v>
      </c>
      <c r="G30" s="489">
        <v>758</v>
      </c>
      <c r="H30" s="490">
        <v>1528</v>
      </c>
      <c r="I30" s="21"/>
    </row>
    <row r="31" spans="1:19" x14ac:dyDescent="0.2">
      <c r="A31" s="270"/>
      <c r="B31" s="747" t="s">
        <v>106</v>
      </c>
      <c r="C31" s="743">
        <v>1449</v>
      </c>
      <c r="D31" s="489">
        <v>447</v>
      </c>
      <c r="E31" s="489">
        <v>50</v>
      </c>
      <c r="F31" s="489">
        <v>228</v>
      </c>
      <c r="G31" s="489">
        <v>724</v>
      </c>
      <c r="H31" s="490">
        <v>1449</v>
      </c>
      <c r="I31" s="21"/>
    </row>
    <row r="32" spans="1:19" x14ac:dyDescent="0.2">
      <c r="A32" s="270"/>
      <c r="B32" s="747" t="s">
        <v>107</v>
      </c>
      <c r="C32" s="743">
        <v>1441</v>
      </c>
      <c r="D32" s="489">
        <v>486</v>
      </c>
      <c r="E32" s="489">
        <v>59</v>
      </c>
      <c r="F32" s="489">
        <v>216</v>
      </c>
      <c r="G32" s="489">
        <v>682</v>
      </c>
      <c r="H32" s="490">
        <v>1443</v>
      </c>
      <c r="I32" s="21"/>
    </row>
    <row r="33" spans="1:9" x14ac:dyDescent="0.2">
      <c r="A33" s="270"/>
      <c r="B33" s="747" t="s">
        <v>108</v>
      </c>
      <c r="C33" s="743">
        <v>1399</v>
      </c>
      <c r="D33" s="489">
        <v>416</v>
      </c>
      <c r="E33" s="489">
        <v>51</v>
      </c>
      <c r="F33" s="489">
        <v>240</v>
      </c>
      <c r="G33" s="489">
        <v>692</v>
      </c>
      <c r="H33" s="490">
        <v>1399</v>
      </c>
      <c r="I33" s="21"/>
    </row>
    <row r="34" spans="1:9" x14ac:dyDescent="0.2">
      <c r="A34" s="270"/>
      <c r="B34" s="747" t="s">
        <v>109</v>
      </c>
      <c r="C34" s="743">
        <v>1344</v>
      </c>
      <c r="D34" s="489">
        <v>366</v>
      </c>
      <c r="E34" s="489">
        <v>54</v>
      </c>
      <c r="F34" s="489">
        <v>240</v>
      </c>
      <c r="G34" s="489">
        <v>684</v>
      </c>
      <c r="H34" s="490">
        <v>1344</v>
      </c>
      <c r="I34" s="21"/>
    </row>
    <row r="35" spans="1:9" ht="12.75" thickBot="1" x14ac:dyDescent="0.25">
      <c r="A35" s="96"/>
      <c r="B35" s="748" t="s">
        <v>110</v>
      </c>
      <c r="C35" s="744">
        <v>1206</v>
      </c>
      <c r="D35" s="392">
        <v>295</v>
      </c>
      <c r="E35" s="392">
        <v>52</v>
      </c>
      <c r="F35" s="392">
        <v>210</v>
      </c>
      <c r="G35" s="392">
        <v>649</v>
      </c>
      <c r="H35" s="394">
        <v>1206</v>
      </c>
      <c r="I35" s="21"/>
    </row>
    <row r="36" spans="1:9" x14ac:dyDescent="0.2">
      <c r="A36" s="1" t="s">
        <v>452</v>
      </c>
    </row>
  </sheetData>
  <mergeCells count="1">
    <mergeCell ref="D9:H9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32">
    <tabColor rgb="FFFF0000"/>
  </sheetPr>
  <dimension ref="A1:U160"/>
  <sheetViews>
    <sheetView showGridLines="0" zoomScaleNormal="100" workbookViewId="0">
      <selection activeCell="W31" sqref="W31"/>
    </sheetView>
  </sheetViews>
  <sheetFormatPr baseColWidth="10" defaultColWidth="11.42578125" defaultRowHeight="12" x14ac:dyDescent="0.2"/>
  <cols>
    <col min="1" max="1" width="6.140625" style="5" bestFit="1" customWidth="1"/>
    <col min="2" max="2" width="22" style="2" bestFit="1" customWidth="1"/>
    <col min="3" max="3" width="9" style="2" customWidth="1"/>
    <col min="4" max="4" width="8.28515625" style="2" customWidth="1"/>
    <col min="5" max="5" width="10.42578125" style="2" customWidth="1"/>
    <col min="6" max="6" width="10.28515625" style="2" customWidth="1"/>
    <col min="7" max="8" width="11" style="2" customWidth="1"/>
    <col min="9" max="9" width="6.42578125" style="2" customWidth="1"/>
    <col min="10" max="10" width="7.140625" style="2" customWidth="1"/>
    <col min="11" max="11" width="6.140625" style="5" bestFit="1" customWidth="1"/>
    <col min="12" max="12" width="22" style="2" bestFit="1" customWidth="1"/>
    <col min="13" max="13" width="7.7109375" style="2" customWidth="1"/>
    <col min="14" max="17" width="7.5703125" style="2" customWidth="1"/>
    <col min="18" max="18" width="7.85546875" style="2" customWidth="1"/>
    <col min="19" max="19" width="11.42578125" style="2" customWidth="1"/>
    <col min="20" max="16384" width="11.42578125" style="2"/>
  </cols>
  <sheetData>
    <row r="1" spans="1:21" x14ac:dyDescent="0.2">
      <c r="A1" s="89" t="s">
        <v>100</v>
      </c>
      <c r="B1" s="89"/>
    </row>
    <row r="2" spans="1:21" x14ac:dyDescent="0.2">
      <c r="A2" s="1" t="s">
        <v>0</v>
      </c>
      <c r="K2" s="1" t="s">
        <v>0</v>
      </c>
    </row>
    <row r="3" spans="1:21" x14ac:dyDescent="0.2">
      <c r="A3" s="1"/>
      <c r="K3" s="1"/>
    </row>
    <row r="4" spans="1:21" x14ac:dyDescent="0.2">
      <c r="A4" s="1" t="str">
        <f>A8</f>
        <v>Tabell 3 -14 - A1 -  Eldresentre - personell og årsverk pr. 31.12.</v>
      </c>
      <c r="K4" s="1" t="str">
        <f>K8</f>
        <v>Tabell 3 -14 - A2 -  Eldresentre - brukere pr. 31.12.</v>
      </c>
    </row>
    <row r="5" spans="1:21" x14ac:dyDescent="0.2">
      <c r="A5" s="1" t="str">
        <f>K8</f>
        <v>Tabell 3 -14 - A2 -  Eldresentre - brukere pr. 31.12.</v>
      </c>
      <c r="K5" s="1"/>
    </row>
    <row r="6" spans="1:21" x14ac:dyDescent="0.2">
      <c r="A6" s="1"/>
      <c r="K6" s="1"/>
    </row>
    <row r="7" spans="1:21" x14ac:dyDescent="0.2">
      <c r="K7" s="90"/>
    </row>
    <row r="8" spans="1:21" s="7" customFormat="1" ht="13.5" thickBot="1" x14ac:dyDescent="0.25">
      <c r="A8" s="6" t="s">
        <v>453</v>
      </c>
      <c r="K8" s="6" t="s">
        <v>454</v>
      </c>
    </row>
    <row r="9" spans="1:21" s="10" customFormat="1" ht="12.75" thickBot="1" x14ac:dyDescent="0.25">
      <c r="A9" s="8"/>
      <c r="B9" s="9"/>
      <c r="C9" s="1626" t="s">
        <v>331</v>
      </c>
      <c r="D9" s="1626"/>
      <c r="E9" s="1626" t="s">
        <v>455</v>
      </c>
      <c r="F9" s="1626"/>
      <c r="G9" s="1628"/>
      <c r="H9" s="819"/>
      <c r="I9" s="35"/>
      <c r="K9" s="8"/>
      <c r="L9" s="9"/>
      <c r="M9" s="1626" t="s">
        <v>456</v>
      </c>
      <c r="N9" s="1626"/>
      <c r="O9" s="1626"/>
      <c r="P9" s="1626"/>
      <c r="Q9" s="1626"/>
      <c r="R9" s="1626"/>
    </row>
    <row r="10" spans="1:21" s="10" customFormat="1" ht="24.75" thickBot="1" x14ac:dyDescent="0.25">
      <c r="A10" s="12" t="s">
        <v>51</v>
      </c>
      <c r="B10" s="13" t="s">
        <v>5</v>
      </c>
      <c r="C10" s="12" t="s">
        <v>457</v>
      </c>
      <c r="D10" s="106" t="s">
        <v>458</v>
      </c>
      <c r="E10" s="32" t="s">
        <v>457</v>
      </c>
      <c r="F10" s="33" t="s">
        <v>458</v>
      </c>
      <c r="G10" s="31" t="s">
        <v>459</v>
      </c>
      <c r="H10" s="1045" t="s">
        <v>460</v>
      </c>
      <c r="I10" s="35"/>
      <c r="K10" s="12" t="s">
        <v>51</v>
      </c>
      <c r="L10" s="13" t="s">
        <v>5</v>
      </c>
      <c r="M10" s="32" t="s">
        <v>461</v>
      </c>
      <c r="N10" s="33" t="s">
        <v>462</v>
      </c>
      <c r="O10" s="32" t="s">
        <v>463</v>
      </c>
      <c r="P10" s="33" t="s">
        <v>464</v>
      </c>
      <c r="Q10" s="32" t="s">
        <v>465</v>
      </c>
      <c r="R10" s="31" t="s">
        <v>466</v>
      </c>
      <c r="T10" s="516"/>
      <c r="U10" s="516"/>
    </row>
    <row r="11" spans="1:21" ht="12.75" x14ac:dyDescent="0.2">
      <c r="A11" s="16">
        <v>1</v>
      </c>
      <c r="B11" s="17" t="s">
        <v>11</v>
      </c>
      <c r="C11" s="91">
        <v>5</v>
      </c>
      <c r="D11" s="509">
        <v>11</v>
      </c>
      <c r="E11" s="91">
        <v>5</v>
      </c>
      <c r="F11" s="509">
        <v>3</v>
      </c>
      <c r="G11" s="1181">
        <f t="shared" ref="G11:G25" si="0">SUM(E11:F11)</f>
        <v>8</v>
      </c>
      <c r="H11" s="1181">
        <v>5</v>
      </c>
      <c r="I11" s="35"/>
      <c r="J11" s="10"/>
      <c r="K11" s="16">
        <v>1</v>
      </c>
      <c r="L11" s="17" t="s">
        <v>11</v>
      </c>
      <c r="M11" s="1184">
        <v>0</v>
      </c>
      <c r="N11" s="1185">
        <v>0</v>
      </c>
      <c r="O11" s="1185">
        <v>0</v>
      </c>
      <c r="P11" s="1185">
        <v>0</v>
      </c>
      <c r="Q11" s="1185">
        <v>0</v>
      </c>
      <c r="R11" s="493">
        <v>0</v>
      </c>
      <c r="S11" s="21"/>
      <c r="T11" s="516"/>
      <c r="U11" s="516"/>
    </row>
    <row r="12" spans="1:21" ht="12.75" x14ac:dyDescent="0.2">
      <c r="A12" s="22">
        <v>2</v>
      </c>
      <c r="B12" s="23" t="s">
        <v>12</v>
      </c>
      <c r="C12" s="92">
        <v>10</v>
      </c>
      <c r="D12" s="510">
        <v>55</v>
      </c>
      <c r="E12" s="92" t="s">
        <v>551</v>
      </c>
      <c r="F12" s="510" t="s">
        <v>552</v>
      </c>
      <c r="G12" s="1182">
        <f t="shared" si="0"/>
        <v>0</v>
      </c>
      <c r="H12" s="1182">
        <v>10</v>
      </c>
      <c r="I12" s="35"/>
      <c r="J12" s="10"/>
      <c r="K12" s="22">
        <v>2</v>
      </c>
      <c r="L12" s="23" t="s">
        <v>12</v>
      </c>
      <c r="M12" s="494" t="s">
        <v>555</v>
      </c>
      <c r="N12" s="492" t="s">
        <v>555</v>
      </c>
      <c r="O12" s="492">
        <v>0</v>
      </c>
      <c r="P12" s="492">
        <v>0</v>
      </c>
      <c r="Q12" s="492">
        <v>0</v>
      </c>
      <c r="R12" s="495">
        <v>0</v>
      </c>
      <c r="S12" s="21"/>
      <c r="T12" s="516"/>
      <c r="U12" s="516"/>
    </row>
    <row r="13" spans="1:21" ht="12.75" x14ac:dyDescent="0.2">
      <c r="A13" s="22">
        <v>3</v>
      </c>
      <c r="B13" s="23" t="s">
        <v>14</v>
      </c>
      <c r="C13" s="92">
        <v>8</v>
      </c>
      <c r="D13" s="510">
        <v>20</v>
      </c>
      <c r="E13" s="92">
        <v>6</v>
      </c>
      <c r="F13" s="510">
        <v>5</v>
      </c>
      <c r="G13" s="1182">
        <f t="shared" si="0"/>
        <v>11</v>
      </c>
      <c r="H13" s="1182">
        <v>8</v>
      </c>
      <c r="I13" s="35"/>
      <c r="J13" s="10"/>
      <c r="K13" s="22">
        <v>3</v>
      </c>
      <c r="L13" s="23" t="s">
        <v>14</v>
      </c>
      <c r="M13" s="494" t="s">
        <v>471</v>
      </c>
      <c r="N13" s="492">
        <v>0</v>
      </c>
      <c r="O13" s="492">
        <v>0</v>
      </c>
      <c r="P13" s="492">
        <v>0</v>
      </c>
      <c r="Q13" s="492">
        <v>0</v>
      </c>
      <c r="R13" s="495">
        <v>0</v>
      </c>
      <c r="S13" s="21"/>
      <c r="T13" s="516"/>
      <c r="U13" s="516"/>
    </row>
    <row r="14" spans="1:21" ht="12.75" x14ac:dyDescent="0.2">
      <c r="A14" s="22">
        <v>4</v>
      </c>
      <c r="B14" s="23" t="s">
        <v>15</v>
      </c>
      <c r="C14" s="92">
        <v>5</v>
      </c>
      <c r="D14" s="510">
        <v>40</v>
      </c>
      <c r="E14" s="92">
        <v>4.3</v>
      </c>
      <c r="F14" s="510">
        <v>3.6</v>
      </c>
      <c r="G14" s="1182">
        <f t="shared" si="0"/>
        <v>7.9</v>
      </c>
      <c r="H14" s="1182">
        <v>0</v>
      </c>
      <c r="I14" s="35"/>
      <c r="J14" s="10"/>
      <c r="K14" s="22">
        <v>4</v>
      </c>
      <c r="L14" s="23" t="s">
        <v>15</v>
      </c>
      <c r="M14" s="494" t="s">
        <v>470</v>
      </c>
      <c r="N14" s="492">
        <v>0</v>
      </c>
      <c r="O14" s="492">
        <v>0</v>
      </c>
      <c r="P14" s="492">
        <v>0</v>
      </c>
      <c r="Q14" s="492">
        <v>0</v>
      </c>
      <c r="R14" s="495">
        <v>0</v>
      </c>
      <c r="S14" s="21"/>
      <c r="T14" s="516"/>
      <c r="U14" s="516"/>
    </row>
    <row r="15" spans="1:21" ht="12.75" x14ac:dyDescent="0.2">
      <c r="A15" s="22">
        <v>5</v>
      </c>
      <c r="B15" s="23" t="s">
        <v>16</v>
      </c>
      <c r="C15" s="92">
        <v>9</v>
      </c>
      <c r="D15" s="510">
        <v>80</v>
      </c>
      <c r="E15" s="92">
        <v>9</v>
      </c>
      <c r="F15" s="510">
        <v>8</v>
      </c>
      <c r="G15" s="1182">
        <f t="shared" si="0"/>
        <v>17</v>
      </c>
      <c r="H15" s="1182">
        <v>9</v>
      </c>
      <c r="I15" s="35"/>
      <c r="J15" s="10"/>
      <c r="K15" s="22">
        <v>5</v>
      </c>
      <c r="L15" s="23" t="s">
        <v>16</v>
      </c>
      <c r="M15" s="494" t="s">
        <v>89</v>
      </c>
      <c r="N15" s="492" t="s">
        <v>89</v>
      </c>
      <c r="O15" s="492" t="s">
        <v>468</v>
      </c>
      <c r="P15" s="492">
        <v>0</v>
      </c>
      <c r="Q15" s="492">
        <v>0</v>
      </c>
      <c r="R15" s="495">
        <v>0</v>
      </c>
      <c r="S15" s="21"/>
      <c r="T15" s="516"/>
      <c r="U15" s="516"/>
    </row>
    <row r="16" spans="1:21" ht="12.75" x14ac:dyDescent="0.2">
      <c r="A16" s="24">
        <v>6</v>
      </c>
      <c r="B16" s="25" t="s">
        <v>17</v>
      </c>
      <c r="C16" s="92">
        <v>2</v>
      </c>
      <c r="D16" s="510" t="s">
        <v>550</v>
      </c>
      <c r="E16" s="92">
        <v>2</v>
      </c>
      <c r="F16" s="510" t="s">
        <v>553</v>
      </c>
      <c r="G16" s="1182">
        <f t="shared" si="0"/>
        <v>2</v>
      </c>
      <c r="H16" s="1182">
        <v>2</v>
      </c>
      <c r="I16" s="35"/>
      <c r="J16" s="10"/>
      <c r="K16" s="24">
        <v>6</v>
      </c>
      <c r="L16" s="25" t="s">
        <v>17</v>
      </c>
      <c r="M16" s="494" t="s">
        <v>467</v>
      </c>
      <c r="N16" s="492" t="s">
        <v>467</v>
      </c>
      <c r="O16" s="492">
        <v>0</v>
      </c>
      <c r="P16" s="492">
        <v>0</v>
      </c>
      <c r="Q16" s="492">
        <v>0</v>
      </c>
      <c r="R16" s="495">
        <v>0</v>
      </c>
      <c r="S16" s="21"/>
      <c r="T16" s="516"/>
      <c r="U16" s="516"/>
    </row>
    <row r="17" spans="1:21" ht="12.75" x14ac:dyDescent="0.2">
      <c r="A17" s="24">
        <v>7</v>
      </c>
      <c r="B17" s="25" t="s">
        <v>18</v>
      </c>
      <c r="C17" s="92">
        <v>9</v>
      </c>
      <c r="D17" s="510">
        <v>122</v>
      </c>
      <c r="E17" s="92" t="s">
        <v>554</v>
      </c>
      <c r="F17" s="510">
        <v>5</v>
      </c>
      <c r="G17" s="1182">
        <f t="shared" si="0"/>
        <v>5</v>
      </c>
      <c r="H17" s="1182">
        <v>9</v>
      </c>
      <c r="I17" s="35"/>
      <c r="J17" s="10"/>
      <c r="K17" s="24">
        <v>7</v>
      </c>
      <c r="L17" s="25" t="s">
        <v>18</v>
      </c>
      <c r="M17" s="494">
        <v>0</v>
      </c>
      <c r="N17" s="492">
        <v>0</v>
      </c>
      <c r="O17" s="492" t="s">
        <v>470</v>
      </c>
      <c r="P17" s="492">
        <v>0</v>
      </c>
      <c r="Q17" s="492">
        <v>0</v>
      </c>
      <c r="R17" s="495">
        <v>0</v>
      </c>
      <c r="S17" s="21"/>
      <c r="T17" s="516"/>
      <c r="U17" s="516"/>
    </row>
    <row r="18" spans="1:21" ht="12.75" x14ac:dyDescent="0.2">
      <c r="A18" s="22">
        <v>8</v>
      </c>
      <c r="B18" s="23" t="s">
        <v>19</v>
      </c>
      <c r="C18" s="92">
        <v>12</v>
      </c>
      <c r="D18" s="510">
        <v>104</v>
      </c>
      <c r="E18" s="92">
        <v>11.5</v>
      </c>
      <c r="F18" s="510">
        <v>9.4</v>
      </c>
      <c r="G18" s="1182">
        <f t="shared" si="0"/>
        <v>20.9</v>
      </c>
      <c r="H18" s="1182">
        <v>11.5</v>
      </c>
      <c r="I18" s="35"/>
      <c r="J18" s="10"/>
      <c r="K18" s="22">
        <v>8</v>
      </c>
      <c r="L18" s="23" t="s">
        <v>19</v>
      </c>
      <c r="M18" s="494" t="s">
        <v>468</v>
      </c>
      <c r="N18" s="492" t="s">
        <v>470</v>
      </c>
      <c r="O18" s="492">
        <v>0</v>
      </c>
      <c r="P18" s="492">
        <v>0</v>
      </c>
      <c r="Q18" s="492">
        <v>0</v>
      </c>
      <c r="R18" s="495">
        <v>0</v>
      </c>
      <c r="S18" s="21"/>
      <c r="T18" s="516"/>
      <c r="U18" s="516"/>
    </row>
    <row r="19" spans="1:21" ht="12.75" x14ac:dyDescent="0.2">
      <c r="A19" s="22">
        <v>9</v>
      </c>
      <c r="B19" s="23" t="s">
        <v>20</v>
      </c>
      <c r="C19" s="92">
        <v>2</v>
      </c>
      <c r="D19" s="510">
        <v>8</v>
      </c>
      <c r="E19" s="92">
        <v>1.6</v>
      </c>
      <c r="F19" s="510">
        <v>0</v>
      </c>
      <c r="G19" s="1182">
        <f t="shared" si="0"/>
        <v>1.6</v>
      </c>
      <c r="H19" s="1182">
        <v>1.6</v>
      </c>
      <c r="I19" s="35"/>
      <c r="J19" s="10"/>
      <c r="K19" s="22">
        <v>9</v>
      </c>
      <c r="L19" s="23" t="s">
        <v>20</v>
      </c>
      <c r="M19" s="494" t="s">
        <v>471</v>
      </c>
      <c r="N19" s="492" t="s">
        <v>471</v>
      </c>
      <c r="O19" s="492" t="s">
        <v>471</v>
      </c>
      <c r="P19" s="492" t="s">
        <v>471</v>
      </c>
      <c r="Q19" s="492">
        <v>0</v>
      </c>
      <c r="R19" s="495">
        <v>0</v>
      </c>
      <c r="S19" s="327"/>
      <c r="T19" s="516"/>
      <c r="U19" s="516"/>
    </row>
    <row r="20" spans="1:21" ht="12.75" x14ac:dyDescent="0.2">
      <c r="A20" s="22">
        <v>10</v>
      </c>
      <c r="B20" s="23" t="s">
        <v>21</v>
      </c>
      <c r="C20" s="92">
        <v>2</v>
      </c>
      <c r="D20" s="510">
        <v>40</v>
      </c>
      <c r="E20" s="92">
        <v>1</v>
      </c>
      <c r="F20" s="510">
        <v>3.4</v>
      </c>
      <c r="G20" s="1182">
        <f t="shared" si="0"/>
        <v>4.4000000000000004</v>
      </c>
      <c r="H20" s="1182">
        <v>1</v>
      </c>
      <c r="I20" s="35"/>
      <c r="J20" s="10"/>
      <c r="K20" s="22">
        <v>10</v>
      </c>
      <c r="L20" s="23" t="s">
        <v>21</v>
      </c>
      <c r="M20" s="494" t="s">
        <v>468</v>
      </c>
      <c r="N20" s="492">
        <v>0</v>
      </c>
      <c r="O20" s="492">
        <v>0</v>
      </c>
      <c r="P20" s="492">
        <v>0</v>
      </c>
      <c r="Q20" s="492">
        <v>0</v>
      </c>
      <c r="R20" s="495">
        <v>0</v>
      </c>
      <c r="S20" s="21" t="s">
        <v>13</v>
      </c>
      <c r="T20" s="516"/>
      <c r="U20" s="516"/>
    </row>
    <row r="21" spans="1:21" ht="12.75" x14ac:dyDescent="0.2">
      <c r="A21" s="24">
        <v>11</v>
      </c>
      <c r="B21" s="25" t="s">
        <v>22</v>
      </c>
      <c r="C21" s="92">
        <v>6</v>
      </c>
      <c r="D21" s="510">
        <v>31</v>
      </c>
      <c r="E21" s="92">
        <v>5</v>
      </c>
      <c r="F21" s="510">
        <v>10</v>
      </c>
      <c r="G21" s="1182">
        <f t="shared" si="0"/>
        <v>15</v>
      </c>
      <c r="H21" s="1182">
        <v>6</v>
      </c>
      <c r="I21" s="35"/>
      <c r="J21" s="10"/>
      <c r="K21" s="24">
        <v>11</v>
      </c>
      <c r="L21" s="25" t="s">
        <v>22</v>
      </c>
      <c r="M21" s="494" t="s">
        <v>469</v>
      </c>
      <c r="N21" s="492">
        <v>0</v>
      </c>
      <c r="O21" s="492">
        <v>0</v>
      </c>
      <c r="P21" s="492">
        <v>0</v>
      </c>
      <c r="Q21" s="492">
        <v>0</v>
      </c>
      <c r="R21" s="495">
        <v>0</v>
      </c>
      <c r="S21" s="21"/>
      <c r="T21" s="516"/>
      <c r="U21" s="516"/>
    </row>
    <row r="22" spans="1:21" ht="12.75" x14ac:dyDescent="0.2">
      <c r="A22" s="22">
        <v>12</v>
      </c>
      <c r="B22" s="23" t="s">
        <v>23</v>
      </c>
      <c r="C22" s="92">
        <v>17</v>
      </c>
      <c r="D22" s="510">
        <v>68</v>
      </c>
      <c r="E22" s="92">
        <v>14.7</v>
      </c>
      <c r="F22" s="510">
        <v>11.6</v>
      </c>
      <c r="G22" s="1182">
        <f t="shared" si="0"/>
        <v>26.299999999999997</v>
      </c>
      <c r="H22" s="1182">
        <v>17</v>
      </c>
      <c r="I22" s="35"/>
      <c r="J22" s="10"/>
      <c r="K22" s="22">
        <v>12</v>
      </c>
      <c r="L22" s="23" t="s">
        <v>23</v>
      </c>
      <c r="M22" s="494" t="s">
        <v>467</v>
      </c>
      <c r="N22" s="492" t="s">
        <v>467</v>
      </c>
      <c r="O22" s="492" t="s">
        <v>467</v>
      </c>
      <c r="P22" s="492">
        <v>0</v>
      </c>
      <c r="Q22" s="492">
        <v>0</v>
      </c>
      <c r="R22" s="495">
        <v>0</v>
      </c>
      <c r="S22" s="21"/>
      <c r="T22" s="516"/>
      <c r="U22" s="516"/>
    </row>
    <row r="23" spans="1:21" ht="12.75" x14ac:dyDescent="0.2">
      <c r="A23" s="22">
        <v>13</v>
      </c>
      <c r="B23" s="23" t="s">
        <v>24</v>
      </c>
      <c r="C23" s="92">
        <v>25</v>
      </c>
      <c r="D23" s="510">
        <v>163</v>
      </c>
      <c r="E23" s="92">
        <v>18.7</v>
      </c>
      <c r="F23" s="510">
        <v>19.2</v>
      </c>
      <c r="G23" s="1182">
        <f t="shared" si="0"/>
        <v>37.9</v>
      </c>
      <c r="H23" s="1182">
        <v>18.7</v>
      </c>
      <c r="I23" s="35"/>
      <c r="J23" s="10"/>
      <c r="K23" s="22">
        <v>13</v>
      </c>
      <c r="L23" s="23" t="s">
        <v>24</v>
      </c>
      <c r="M23" s="494" t="s">
        <v>467</v>
      </c>
      <c r="N23" s="492" t="s">
        <v>467</v>
      </c>
      <c r="O23" s="492" t="s">
        <v>467</v>
      </c>
      <c r="P23" s="492" t="s">
        <v>467</v>
      </c>
      <c r="Q23" s="492">
        <v>0</v>
      </c>
      <c r="R23" s="495">
        <v>0</v>
      </c>
      <c r="S23" s="21"/>
      <c r="T23" s="516"/>
      <c r="U23" s="516"/>
    </row>
    <row r="24" spans="1:21" ht="12.75" x14ac:dyDescent="0.2">
      <c r="A24" s="22">
        <v>14</v>
      </c>
      <c r="B24" s="23" t="s">
        <v>25</v>
      </c>
      <c r="C24" s="92">
        <v>18.3</v>
      </c>
      <c r="D24" s="510">
        <v>253</v>
      </c>
      <c r="E24" s="92">
        <v>17.600000000000001</v>
      </c>
      <c r="F24" s="510">
        <v>0</v>
      </c>
      <c r="G24" s="1182">
        <f t="shared" si="0"/>
        <v>17.600000000000001</v>
      </c>
      <c r="H24" s="1182">
        <v>0</v>
      </c>
      <c r="I24" s="35"/>
      <c r="J24" s="10" t="s">
        <v>13</v>
      </c>
      <c r="K24" s="22">
        <v>14</v>
      </c>
      <c r="L24" s="23" t="s">
        <v>25</v>
      </c>
      <c r="M24" s="494">
        <v>0</v>
      </c>
      <c r="N24" s="492" t="s">
        <v>468</v>
      </c>
      <c r="O24" s="492" t="s">
        <v>468</v>
      </c>
      <c r="P24" s="492" t="s">
        <v>468</v>
      </c>
      <c r="Q24" s="492" t="s">
        <v>468</v>
      </c>
      <c r="R24" s="495">
        <v>0</v>
      </c>
      <c r="S24" s="21"/>
      <c r="T24" s="516"/>
      <c r="U24" s="516"/>
    </row>
    <row r="25" spans="1:21" ht="13.5" thickBot="1" x14ac:dyDescent="0.25">
      <c r="A25" s="26">
        <v>15</v>
      </c>
      <c r="B25" s="27" t="s">
        <v>26</v>
      </c>
      <c r="C25" s="93">
        <v>3</v>
      </c>
      <c r="D25" s="511">
        <v>23</v>
      </c>
      <c r="E25" s="93">
        <v>3</v>
      </c>
      <c r="F25" s="511">
        <v>2.4</v>
      </c>
      <c r="G25" s="1183">
        <f t="shared" si="0"/>
        <v>5.4</v>
      </c>
      <c r="H25" s="1183">
        <v>3</v>
      </c>
      <c r="I25" s="35"/>
      <c r="J25" s="10"/>
      <c r="K25" s="26">
        <v>15</v>
      </c>
      <c r="L25" s="27" t="s">
        <v>26</v>
      </c>
      <c r="M25" s="496" t="s">
        <v>467</v>
      </c>
      <c r="N25" s="497">
        <v>0</v>
      </c>
      <c r="O25" s="497">
        <v>0</v>
      </c>
      <c r="P25" s="497">
        <v>0</v>
      </c>
      <c r="Q25" s="497">
        <v>0</v>
      </c>
      <c r="R25" s="498">
        <v>0</v>
      </c>
      <c r="S25" s="21"/>
    </row>
    <row r="26" spans="1:21" s="29" customFormat="1" ht="12.75" x14ac:dyDescent="0.2">
      <c r="A26" s="306"/>
      <c r="B26" s="304" t="s">
        <v>509</v>
      </c>
      <c r="C26" s="626">
        <f t="shared" ref="C26:H26" si="1">SUM(C11:C25)</f>
        <v>133.30000000000001</v>
      </c>
      <c r="D26" s="949">
        <f t="shared" si="1"/>
        <v>1018</v>
      </c>
      <c r="E26" s="950">
        <f t="shared" si="1"/>
        <v>99.4</v>
      </c>
      <c r="F26" s="950">
        <f t="shared" si="1"/>
        <v>80.600000000000009</v>
      </c>
      <c r="G26" s="559">
        <f t="shared" si="1"/>
        <v>180</v>
      </c>
      <c r="H26" s="1044">
        <f t="shared" si="1"/>
        <v>101.8</v>
      </c>
      <c r="I26" s="35"/>
      <c r="J26" s="10"/>
      <c r="K26" s="128"/>
      <c r="L26" s="702" t="s">
        <v>509</v>
      </c>
      <c r="M26" s="951"/>
      <c r="N26" s="952"/>
      <c r="O26" s="952"/>
      <c r="P26" s="952"/>
      <c r="Q26" s="952"/>
      <c r="R26" s="953"/>
      <c r="S26" s="38"/>
    </row>
    <row r="27" spans="1:21" ht="12.75" x14ac:dyDescent="0.2">
      <c r="A27" s="312"/>
      <c r="B27" s="307" t="s">
        <v>102</v>
      </c>
      <c r="C27" s="489">
        <v>128.69999999999999</v>
      </c>
      <c r="D27" s="575">
        <v>880</v>
      </c>
      <c r="E27" s="583">
        <v>109.1</v>
      </c>
      <c r="F27" s="583">
        <v>96.92</v>
      </c>
      <c r="G27" s="583">
        <v>206.01999999999998</v>
      </c>
      <c r="H27" s="584">
        <v>113.6</v>
      </c>
      <c r="I27" s="5"/>
      <c r="J27" s="391"/>
      <c r="K27" s="59"/>
      <c r="L27" s="25" t="s">
        <v>102</v>
      </c>
      <c r="M27" s="816"/>
      <c r="N27" s="817"/>
      <c r="O27" s="817"/>
      <c r="P27" s="817"/>
      <c r="Q27" s="817"/>
      <c r="R27" s="818"/>
      <c r="S27" s="21"/>
    </row>
    <row r="28" spans="1:21" ht="12.75" x14ac:dyDescent="0.2">
      <c r="A28" s="312"/>
      <c r="B28" s="307" t="s">
        <v>103</v>
      </c>
      <c r="C28" s="489">
        <v>134.6</v>
      </c>
      <c r="D28" s="575">
        <v>1079</v>
      </c>
      <c r="E28" s="583">
        <v>119.89999999999999</v>
      </c>
      <c r="F28" s="583">
        <v>66.38</v>
      </c>
      <c r="G28" s="583">
        <v>186.28</v>
      </c>
      <c r="H28" s="584">
        <v>97.85</v>
      </c>
      <c r="I28" s="5"/>
      <c r="J28" s="391"/>
      <c r="K28" s="59"/>
      <c r="L28" s="25" t="s">
        <v>103</v>
      </c>
      <c r="M28" s="816"/>
      <c r="N28" s="817"/>
      <c r="O28" s="817"/>
      <c r="P28" s="817"/>
      <c r="Q28" s="817"/>
      <c r="R28" s="818"/>
      <c r="S28" s="21"/>
    </row>
    <row r="29" spans="1:21" ht="12.75" x14ac:dyDescent="0.2">
      <c r="A29" s="312"/>
      <c r="B29" s="307" t="s">
        <v>104</v>
      </c>
      <c r="C29" s="489">
        <v>129.6</v>
      </c>
      <c r="D29" s="575">
        <v>1191</v>
      </c>
      <c r="E29" s="583">
        <v>117.5</v>
      </c>
      <c r="F29" s="583">
        <v>92.149999999999991</v>
      </c>
      <c r="G29" s="583">
        <v>209.64999999999998</v>
      </c>
      <c r="H29" s="584">
        <v>129.75</v>
      </c>
      <c r="I29" s="5"/>
      <c r="J29" s="391"/>
      <c r="K29" s="59"/>
      <c r="L29" s="25" t="s">
        <v>104</v>
      </c>
      <c r="M29" s="816"/>
      <c r="N29" s="817"/>
      <c r="O29" s="817"/>
      <c r="P29" s="817"/>
      <c r="Q29" s="817"/>
      <c r="R29" s="818"/>
      <c r="S29" s="21"/>
    </row>
    <row r="30" spans="1:21" ht="12.75" x14ac:dyDescent="0.2">
      <c r="A30" s="312"/>
      <c r="B30" s="307" t="s">
        <v>105</v>
      </c>
      <c r="C30" s="489">
        <v>149.6</v>
      </c>
      <c r="D30" s="575">
        <v>1411</v>
      </c>
      <c r="E30" s="583">
        <v>129.89999999999998</v>
      </c>
      <c r="F30" s="583">
        <v>148.88999999999999</v>
      </c>
      <c r="G30" s="583">
        <v>278.78999999999996</v>
      </c>
      <c r="H30" s="584">
        <v>116.95</v>
      </c>
      <c r="I30" s="5"/>
      <c r="J30" s="391"/>
      <c r="K30" s="59"/>
      <c r="L30" s="25" t="s">
        <v>105</v>
      </c>
      <c r="M30" s="816"/>
      <c r="N30" s="817"/>
      <c r="O30" s="817"/>
      <c r="P30" s="817"/>
      <c r="Q30" s="817"/>
      <c r="R30" s="818"/>
      <c r="S30" s="21"/>
    </row>
    <row r="31" spans="1:21" ht="12.75" x14ac:dyDescent="0.2">
      <c r="A31" s="312"/>
      <c r="B31" s="307" t="s">
        <v>106</v>
      </c>
      <c r="C31" s="489">
        <v>156.04</v>
      </c>
      <c r="D31" s="575">
        <v>2365</v>
      </c>
      <c r="E31" s="583">
        <v>122.55</v>
      </c>
      <c r="F31" s="583">
        <v>129.85000000000002</v>
      </c>
      <c r="G31" s="583">
        <v>252.4</v>
      </c>
      <c r="H31" s="584">
        <v>106.6</v>
      </c>
      <c r="I31" s="5"/>
      <c r="J31" s="391"/>
      <c r="K31" s="59"/>
      <c r="L31" s="25" t="s">
        <v>106</v>
      </c>
      <c r="M31" s="816"/>
      <c r="N31" s="817"/>
      <c r="O31" s="817"/>
      <c r="P31" s="817"/>
      <c r="Q31" s="817"/>
      <c r="R31" s="818"/>
      <c r="S31" s="21"/>
    </row>
    <row r="32" spans="1:21" ht="12.75" x14ac:dyDescent="0.2">
      <c r="A32" s="312"/>
      <c r="B32" s="307" t="s">
        <v>107</v>
      </c>
      <c r="C32" s="489">
        <v>146.30000000000001</v>
      </c>
      <c r="D32" s="575">
        <v>1751</v>
      </c>
      <c r="E32" s="583">
        <v>119.64999999999999</v>
      </c>
      <c r="F32" s="583">
        <v>143.79</v>
      </c>
      <c r="G32" s="583">
        <v>263.44000000000005</v>
      </c>
      <c r="H32" s="584">
        <v>141.6</v>
      </c>
      <c r="I32" s="5"/>
      <c r="J32" s="391"/>
      <c r="K32" s="58"/>
      <c r="L32" s="23" t="s">
        <v>107</v>
      </c>
      <c r="M32" s="494"/>
      <c r="N32" s="492"/>
      <c r="O32" s="492"/>
      <c r="P32" s="492"/>
      <c r="Q32" s="492"/>
      <c r="R32" s="495"/>
      <c r="S32" s="21"/>
    </row>
    <row r="33" spans="1:19" ht="12.75" x14ac:dyDescent="0.2">
      <c r="A33" s="312"/>
      <c r="B33" s="307" t="s">
        <v>108</v>
      </c>
      <c r="C33" s="489">
        <v>154</v>
      </c>
      <c r="D33" s="575">
        <v>1851</v>
      </c>
      <c r="E33" s="583">
        <v>119.49999999999999</v>
      </c>
      <c r="F33" s="583">
        <v>162.35</v>
      </c>
      <c r="G33" s="583">
        <v>281.85000000000002</v>
      </c>
      <c r="H33" s="584">
        <v>130.9</v>
      </c>
      <c r="I33" s="5"/>
      <c r="J33" s="391"/>
      <c r="K33" s="58"/>
      <c r="L33" s="23" t="s">
        <v>108</v>
      </c>
      <c r="M33" s="494"/>
      <c r="N33" s="492"/>
      <c r="O33" s="492"/>
      <c r="P33" s="492"/>
      <c r="Q33" s="492"/>
      <c r="R33" s="495"/>
      <c r="S33" s="21"/>
    </row>
    <row r="34" spans="1:19" ht="12.75" x14ac:dyDescent="0.2">
      <c r="A34" s="121"/>
      <c r="B34" s="275" t="s">
        <v>109</v>
      </c>
      <c r="C34" s="109">
        <v>153</v>
      </c>
      <c r="D34" s="273">
        <v>1754</v>
      </c>
      <c r="E34" s="556">
        <v>122.28999999999999</v>
      </c>
      <c r="F34" s="556">
        <v>147.38</v>
      </c>
      <c r="G34" s="556">
        <v>269.66999999999996</v>
      </c>
      <c r="H34" s="557">
        <v>112.8</v>
      </c>
      <c r="I34" s="5"/>
      <c r="J34" s="391"/>
      <c r="K34" s="58"/>
      <c r="L34" s="23" t="s">
        <v>109</v>
      </c>
      <c r="M34" s="494"/>
      <c r="N34" s="492"/>
      <c r="O34" s="492"/>
      <c r="P34" s="492"/>
      <c r="Q34" s="492"/>
      <c r="R34" s="495"/>
      <c r="S34" s="21"/>
    </row>
    <row r="35" spans="1:19" ht="13.5" thickBot="1" x14ac:dyDescent="0.25">
      <c r="A35" s="122"/>
      <c r="B35" s="305" t="s">
        <v>110</v>
      </c>
      <c r="C35" s="392">
        <v>141</v>
      </c>
      <c r="D35" s="274">
        <v>1863</v>
      </c>
      <c r="E35" s="560">
        <v>116.53</v>
      </c>
      <c r="F35" s="560">
        <v>207.6</v>
      </c>
      <c r="G35" s="560">
        <v>324.13</v>
      </c>
      <c r="H35" s="561">
        <v>114.05</v>
      </c>
      <c r="I35" s="5"/>
      <c r="J35" s="391"/>
      <c r="K35" s="60"/>
      <c r="L35" s="61" t="s">
        <v>110</v>
      </c>
      <c r="M35" s="496"/>
      <c r="N35" s="497"/>
      <c r="O35" s="497"/>
      <c r="P35" s="497"/>
      <c r="Q35" s="497"/>
      <c r="R35" s="498"/>
      <c r="S35" s="21"/>
    </row>
    <row r="36" spans="1:19" ht="25.9" customHeight="1" x14ac:dyDescent="0.2">
      <c r="A36" s="1627"/>
      <c r="B36" s="1627"/>
      <c r="C36" s="1627"/>
      <c r="D36" s="1627"/>
      <c r="E36" s="1627"/>
      <c r="F36" s="1627"/>
      <c r="G36" s="1627"/>
      <c r="H36" s="1627"/>
      <c r="K36" s="49" t="s">
        <v>472</v>
      </c>
    </row>
    <row r="37" spans="1:19" x14ac:dyDescent="0.2">
      <c r="F37" s="7"/>
      <c r="G37" s="7"/>
      <c r="H37" s="7"/>
    </row>
    <row r="38" spans="1:19" x14ac:dyDescent="0.2">
      <c r="F38" s="7"/>
      <c r="G38" s="7"/>
      <c r="H38" s="7"/>
    </row>
    <row r="39" spans="1:19" x14ac:dyDescent="0.2">
      <c r="F39" s="7" t="s">
        <v>13</v>
      </c>
      <c r="G39" s="7"/>
      <c r="H39" s="7"/>
    </row>
    <row r="40" spans="1:19" x14ac:dyDescent="0.2">
      <c r="F40" s="7"/>
      <c r="G40" s="7"/>
      <c r="H40" s="7"/>
      <c r="M40" s="7"/>
      <c r="N40" s="7"/>
      <c r="O40" s="7"/>
      <c r="P40" s="7"/>
      <c r="Q40" s="7"/>
      <c r="R40" s="7"/>
    </row>
    <row r="41" spans="1:19" x14ac:dyDescent="0.2">
      <c r="F41" s="7"/>
      <c r="G41" s="7"/>
      <c r="H41" s="7"/>
      <c r="M41" s="7"/>
      <c r="N41" s="7"/>
      <c r="O41" s="7"/>
      <c r="P41" s="7"/>
      <c r="Q41" s="7"/>
      <c r="R41" s="7"/>
    </row>
    <row r="42" spans="1:19" x14ac:dyDescent="0.2">
      <c r="F42" s="7"/>
      <c r="G42" s="7"/>
      <c r="H42" s="7"/>
      <c r="M42" s="7"/>
      <c r="N42" s="7"/>
      <c r="O42" s="7"/>
      <c r="P42" s="7"/>
      <c r="Q42" s="7"/>
      <c r="R42" s="7"/>
    </row>
    <row r="43" spans="1:19" x14ac:dyDescent="0.2">
      <c r="F43" s="7"/>
      <c r="G43" s="7"/>
      <c r="H43" s="7"/>
      <c r="M43" s="7"/>
      <c r="N43" s="7"/>
      <c r="O43" s="7"/>
      <c r="P43" s="7"/>
      <c r="Q43" s="7"/>
      <c r="R43" s="7"/>
    </row>
    <row r="44" spans="1:19" x14ac:dyDescent="0.2">
      <c r="F44" s="7"/>
      <c r="G44" s="7"/>
      <c r="H44" s="7"/>
      <c r="M44" s="7"/>
      <c r="N44" s="7"/>
      <c r="O44" s="7"/>
      <c r="P44" s="7"/>
      <c r="Q44" s="7"/>
      <c r="R44" s="7"/>
    </row>
    <row r="45" spans="1:19" x14ac:dyDescent="0.2">
      <c r="F45" s="7"/>
      <c r="G45" s="7"/>
      <c r="H45" s="7"/>
      <c r="M45" s="7"/>
      <c r="N45" s="7"/>
      <c r="O45" s="7"/>
      <c r="P45" s="7"/>
      <c r="Q45" s="7"/>
      <c r="R45" s="7"/>
    </row>
    <row r="46" spans="1:19" x14ac:dyDescent="0.2">
      <c r="F46" s="7"/>
      <c r="G46" s="7"/>
      <c r="H46" s="7"/>
      <c r="M46" s="7"/>
      <c r="N46" s="7"/>
      <c r="O46" s="7"/>
      <c r="P46" s="7"/>
      <c r="Q46" s="7"/>
      <c r="R46" s="7"/>
    </row>
    <row r="47" spans="1:19" x14ac:dyDescent="0.2">
      <c r="F47" s="7"/>
      <c r="G47" s="7"/>
      <c r="H47" s="7"/>
      <c r="M47" s="7"/>
      <c r="N47" s="7"/>
      <c r="O47" s="7"/>
      <c r="P47" s="7"/>
      <c r="Q47" s="7"/>
      <c r="R47" s="7"/>
    </row>
    <row r="48" spans="1:19" x14ac:dyDescent="0.2">
      <c r="F48" s="7"/>
      <c r="G48" s="7"/>
      <c r="H48" s="7"/>
      <c r="M48" s="7"/>
      <c r="N48" s="7"/>
      <c r="O48" s="7"/>
      <c r="P48" s="7"/>
      <c r="Q48" s="7"/>
      <c r="R48" s="7"/>
    </row>
    <row r="49" spans="6:18" x14ac:dyDescent="0.2">
      <c r="F49" s="7"/>
      <c r="G49" s="7"/>
      <c r="H49" s="7"/>
      <c r="M49" s="7"/>
      <c r="N49" s="7"/>
      <c r="O49" s="7"/>
      <c r="P49" s="7"/>
      <c r="Q49" s="7"/>
      <c r="R49" s="7"/>
    </row>
    <row r="50" spans="6:18" x14ac:dyDescent="0.2">
      <c r="F50" s="7"/>
      <c r="G50" s="7"/>
      <c r="H50" s="7"/>
      <c r="M50" s="7"/>
      <c r="N50" s="7"/>
      <c r="O50" s="7"/>
      <c r="P50" s="7"/>
      <c r="Q50" s="7"/>
      <c r="R50" s="7"/>
    </row>
    <row r="51" spans="6:18" x14ac:dyDescent="0.2">
      <c r="F51" s="7"/>
      <c r="G51" s="7"/>
      <c r="H51" s="7"/>
      <c r="M51" s="7"/>
      <c r="N51" s="7"/>
      <c r="O51" s="7"/>
      <c r="P51" s="7"/>
      <c r="Q51" s="7"/>
      <c r="R51" s="7"/>
    </row>
    <row r="52" spans="6:18" x14ac:dyDescent="0.2">
      <c r="F52" s="7"/>
      <c r="G52" s="7"/>
      <c r="H52" s="7"/>
      <c r="M52" s="7"/>
      <c r="N52" s="7"/>
      <c r="O52" s="7"/>
      <c r="P52" s="7"/>
      <c r="Q52" s="7"/>
      <c r="R52" s="7"/>
    </row>
    <row r="53" spans="6:18" x14ac:dyDescent="0.2">
      <c r="F53" s="7"/>
      <c r="G53" s="7"/>
      <c r="H53" s="7"/>
      <c r="M53" s="7"/>
      <c r="N53" s="7"/>
      <c r="O53" s="7"/>
      <c r="P53" s="7"/>
      <c r="Q53" s="7"/>
      <c r="R53" s="7"/>
    </row>
    <row r="54" spans="6:18" x14ac:dyDescent="0.2">
      <c r="F54" s="7"/>
      <c r="G54" s="7"/>
      <c r="H54" s="7"/>
      <c r="M54" s="7"/>
      <c r="N54" s="7"/>
      <c r="O54" s="7"/>
      <c r="P54" s="7"/>
      <c r="Q54" s="7"/>
      <c r="R54" s="7"/>
    </row>
    <row r="55" spans="6:18" x14ac:dyDescent="0.2">
      <c r="F55" s="7"/>
      <c r="G55" s="7"/>
      <c r="H55" s="7"/>
      <c r="M55" s="7"/>
      <c r="N55" s="7"/>
      <c r="O55" s="7"/>
      <c r="P55" s="7"/>
      <c r="Q55" s="7"/>
      <c r="R55" s="7"/>
    </row>
    <row r="56" spans="6:18" x14ac:dyDescent="0.2">
      <c r="F56" s="7"/>
      <c r="G56" s="7"/>
      <c r="H56" s="7"/>
      <c r="M56" s="7"/>
      <c r="N56" s="7"/>
      <c r="O56" s="7"/>
      <c r="P56" s="7"/>
      <c r="Q56" s="7"/>
      <c r="R56" s="7"/>
    </row>
    <row r="57" spans="6:18" x14ac:dyDescent="0.2">
      <c r="F57" s="7"/>
      <c r="G57" s="7"/>
      <c r="H57" s="7"/>
      <c r="M57" s="7"/>
      <c r="N57" s="7"/>
      <c r="O57" s="7"/>
      <c r="P57" s="7"/>
      <c r="Q57" s="7"/>
      <c r="R57" s="7"/>
    </row>
    <row r="58" spans="6:18" x14ac:dyDescent="0.2">
      <c r="F58" s="7"/>
      <c r="G58" s="7"/>
      <c r="H58" s="7"/>
      <c r="M58" s="7"/>
      <c r="N58" s="7"/>
      <c r="O58" s="7"/>
      <c r="P58" s="7"/>
      <c r="Q58" s="7"/>
      <c r="R58" s="7"/>
    </row>
    <row r="59" spans="6:18" x14ac:dyDescent="0.2">
      <c r="F59" s="7"/>
      <c r="G59" s="7"/>
      <c r="H59" s="7"/>
      <c r="M59" s="7"/>
      <c r="N59" s="7"/>
      <c r="O59" s="7"/>
      <c r="P59" s="7"/>
      <c r="Q59" s="7"/>
      <c r="R59" s="7"/>
    </row>
    <row r="60" spans="6:18" x14ac:dyDescent="0.2">
      <c r="F60" s="7"/>
      <c r="G60" s="7"/>
      <c r="H60" s="7"/>
      <c r="M60" s="7"/>
      <c r="N60" s="7"/>
      <c r="O60" s="7"/>
      <c r="P60" s="7"/>
      <c r="Q60" s="7"/>
      <c r="R60" s="7"/>
    </row>
    <row r="61" spans="6:18" x14ac:dyDescent="0.2">
      <c r="F61" s="7"/>
      <c r="G61" s="7"/>
      <c r="H61" s="7"/>
      <c r="M61" s="7"/>
      <c r="N61" s="7"/>
      <c r="O61" s="7"/>
      <c r="P61" s="7"/>
      <c r="Q61" s="7"/>
      <c r="R61" s="7"/>
    </row>
    <row r="62" spans="6:18" x14ac:dyDescent="0.2">
      <c r="F62" s="7"/>
      <c r="G62" s="7"/>
      <c r="H62" s="7"/>
      <c r="M62" s="7"/>
      <c r="N62" s="7"/>
      <c r="O62" s="7"/>
      <c r="P62" s="7"/>
      <c r="Q62" s="7"/>
      <c r="R62" s="7"/>
    </row>
    <row r="63" spans="6:18" x14ac:dyDescent="0.2">
      <c r="F63" s="7"/>
      <c r="G63" s="7"/>
      <c r="H63" s="7"/>
      <c r="M63" s="7"/>
      <c r="N63" s="7"/>
      <c r="O63" s="7"/>
      <c r="P63" s="7"/>
      <c r="Q63" s="7"/>
      <c r="R63" s="7"/>
    </row>
    <row r="64" spans="6:18" x14ac:dyDescent="0.2">
      <c r="F64" s="7"/>
      <c r="G64" s="7"/>
      <c r="H64" s="7"/>
      <c r="M64" s="7"/>
      <c r="N64" s="7"/>
      <c r="O64" s="7"/>
      <c r="P64" s="7"/>
      <c r="Q64" s="7"/>
      <c r="R64" s="7"/>
    </row>
    <row r="65" spans="6:18" x14ac:dyDescent="0.2">
      <c r="F65" s="7"/>
      <c r="G65" s="7"/>
      <c r="H65" s="7"/>
      <c r="M65" s="7"/>
      <c r="N65" s="7"/>
      <c r="O65" s="7"/>
      <c r="P65" s="7"/>
      <c r="Q65" s="7"/>
      <c r="R65" s="7"/>
    </row>
    <row r="66" spans="6:18" x14ac:dyDescent="0.2">
      <c r="F66" s="7"/>
      <c r="G66" s="7"/>
      <c r="H66" s="7"/>
      <c r="M66" s="7"/>
      <c r="N66" s="7"/>
      <c r="O66" s="7"/>
      <c r="P66" s="7"/>
      <c r="Q66" s="7"/>
      <c r="R66" s="7"/>
    </row>
    <row r="67" spans="6:18" x14ac:dyDescent="0.2">
      <c r="F67" s="7"/>
      <c r="G67" s="7"/>
      <c r="H67" s="7"/>
      <c r="M67" s="7"/>
      <c r="N67" s="7"/>
      <c r="O67" s="7"/>
      <c r="P67" s="7"/>
      <c r="Q67" s="7"/>
      <c r="R67" s="7"/>
    </row>
    <row r="68" spans="6:18" x14ac:dyDescent="0.2">
      <c r="F68" s="7"/>
      <c r="G68" s="7"/>
      <c r="H68" s="7"/>
      <c r="M68" s="7"/>
      <c r="N68" s="7"/>
      <c r="O68" s="7"/>
      <c r="P68" s="7"/>
      <c r="Q68" s="7"/>
      <c r="R68" s="7"/>
    </row>
    <row r="69" spans="6:18" x14ac:dyDescent="0.2">
      <c r="F69" s="7"/>
      <c r="G69" s="7"/>
      <c r="H69" s="7"/>
      <c r="M69" s="7"/>
      <c r="N69" s="7"/>
      <c r="O69" s="7"/>
      <c r="P69" s="7"/>
      <c r="Q69" s="7"/>
      <c r="R69" s="7"/>
    </row>
    <row r="70" spans="6:18" x14ac:dyDescent="0.2">
      <c r="F70" s="7"/>
      <c r="G70" s="7"/>
      <c r="H70" s="7"/>
      <c r="M70" s="7"/>
      <c r="N70" s="7"/>
      <c r="O70" s="7"/>
      <c r="P70" s="7"/>
      <c r="Q70" s="7"/>
      <c r="R70" s="7"/>
    </row>
    <row r="71" spans="6:18" x14ac:dyDescent="0.2">
      <c r="F71" s="7"/>
      <c r="G71" s="7"/>
      <c r="H71" s="7"/>
      <c r="M71" s="7"/>
      <c r="N71" s="7"/>
      <c r="O71" s="7"/>
      <c r="P71" s="7"/>
      <c r="Q71" s="7"/>
      <c r="R71" s="7"/>
    </row>
    <row r="72" spans="6:18" x14ac:dyDescent="0.2">
      <c r="F72" s="7"/>
      <c r="G72" s="7"/>
      <c r="H72" s="7"/>
      <c r="M72" s="7"/>
      <c r="N72" s="7"/>
      <c r="O72" s="7"/>
      <c r="P72" s="7"/>
      <c r="Q72" s="7"/>
      <c r="R72" s="7"/>
    </row>
    <row r="73" spans="6:18" x14ac:dyDescent="0.2">
      <c r="F73" s="7"/>
      <c r="G73" s="7"/>
      <c r="H73" s="7"/>
      <c r="M73" s="7"/>
      <c r="N73" s="7"/>
      <c r="O73" s="7"/>
      <c r="P73" s="7"/>
      <c r="Q73" s="7"/>
      <c r="R73" s="7"/>
    </row>
    <row r="74" spans="6:18" x14ac:dyDescent="0.2">
      <c r="F74" s="7"/>
      <c r="G74" s="7"/>
      <c r="H74" s="7"/>
      <c r="M74" s="7"/>
      <c r="N74" s="7"/>
      <c r="O74" s="7"/>
      <c r="P74" s="7"/>
      <c r="Q74" s="7"/>
      <c r="R74" s="7"/>
    </row>
    <row r="75" spans="6:18" x14ac:dyDescent="0.2">
      <c r="F75" s="7"/>
      <c r="G75" s="7"/>
      <c r="H75" s="7"/>
      <c r="M75" s="7"/>
      <c r="N75" s="7"/>
      <c r="O75" s="7"/>
      <c r="P75" s="7"/>
      <c r="Q75" s="7"/>
      <c r="R75" s="7"/>
    </row>
    <row r="76" spans="6:18" x14ac:dyDescent="0.2">
      <c r="F76" s="7"/>
      <c r="G76" s="7"/>
      <c r="H76" s="7"/>
      <c r="M76" s="7"/>
      <c r="N76" s="7"/>
      <c r="O76" s="7"/>
      <c r="P76" s="7"/>
      <c r="Q76" s="7"/>
      <c r="R76" s="7"/>
    </row>
    <row r="77" spans="6:18" x14ac:dyDescent="0.2">
      <c r="F77" s="7"/>
      <c r="G77" s="7"/>
      <c r="H77" s="7"/>
      <c r="M77" s="7"/>
      <c r="N77" s="7"/>
      <c r="O77" s="7"/>
      <c r="P77" s="7"/>
      <c r="Q77" s="7"/>
      <c r="R77" s="7"/>
    </row>
    <row r="78" spans="6:18" x14ac:dyDescent="0.2">
      <c r="F78" s="7"/>
      <c r="G78" s="7"/>
      <c r="H78" s="7"/>
      <c r="M78" s="7"/>
      <c r="N78" s="7"/>
      <c r="O78" s="7"/>
      <c r="P78" s="7"/>
      <c r="Q78" s="7"/>
      <c r="R78" s="7"/>
    </row>
    <row r="79" spans="6:18" x14ac:dyDescent="0.2">
      <c r="F79" s="7"/>
      <c r="G79" s="7"/>
      <c r="H79" s="7"/>
      <c r="M79" s="7"/>
      <c r="N79" s="7"/>
      <c r="O79" s="7"/>
      <c r="P79" s="7"/>
      <c r="Q79" s="7"/>
      <c r="R79" s="7"/>
    </row>
    <row r="80" spans="6:18" x14ac:dyDescent="0.2">
      <c r="F80" s="7"/>
      <c r="G80" s="7"/>
      <c r="H80" s="7"/>
      <c r="M80" s="7"/>
      <c r="N80" s="7"/>
      <c r="O80" s="7"/>
      <c r="P80" s="7"/>
      <c r="Q80" s="7"/>
      <c r="R80" s="7"/>
    </row>
    <row r="81" spans="6:18" x14ac:dyDescent="0.2">
      <c r="F81" s="7"/>
      <c r="G81" s="7"/>
      <c r="H81" s="7"/>
      <c r="M81" s="7"/>
      <c r="N81" s="7"/>
      <c r="O81" s="7"/>
      <c r="P81" s="7"/>
      <c r="Q81" s="7"/>
      <c r="R81" s="7"/>
    </row>
    <row r="82" spans="6:18" x14ac:dyDescent="0.2">
      <c r="F82" s="7"/>
      <c r="G82" s="7"/>
      <c r="H82" s="7"/>
      <c r="M82" s="7"/>
      <c r="N82" s="7"/>
      <c r="O82" s="7"/>
      <c r="P82" s="7"/>
      <c r="Q82" s="7"/>
      <c r="R82" s="7"/>
    </row>
    <row r="83" spans="6:18" x14ac:dyDescent="0.2">
      <c r="F83" s="7"/>
      <c r="G83" s="7"/>
      <c r="H83" s="7"/>
      <c r="M83" s="7"/>
      <c r="N83" s="7"/>
      <c r="O83" s="7"/>
      <c r="P83" s="7"/>
      <c r="Q83" s="7"/>
      <c r="R83" s="7"/>
    </row>
    <row r="84" spans="6:18" x14ac:dyDescent="0.2">
      <c r="F84" s="7"/>
      <c r="G84" s="7"/>
      <c r="H84" s="7"/>
      <c r="M84" s="7"/>
      <c r="N84" s="7"/>
      <c r="O84" s="7"/>
      <c r="P84" s="7"/>
      <c r="Q84" s="7"/>
      <c r="R84" s="7"/>
    </row>
    <row r="85" spans="6:18" x14ac:dyDescent="0.2">
      <c r="F85" s="7"/>
      <c r="G85" s="7"/>
      <c r="H85" s="7"/>
      <c r="M85" s="7"/>
      <c r="N85" s="7"/>
      <c r="O85" s="7"/>
      <c r="P85" s="7"/>
      <c r="Q85" s="7"/>
      <c r="R85" s="7"/>
    </row>
    <row r="86" spans="6:18" x14ac:dyDescent="0.2">
      <c r="F86" s="7"/>
      <c r="G86" s="7"/>
      <c r="H86" s="7"/>
      <c r="M86" s="7"/>
      <c r="N86" s="7"/>
      <c r="O86" s="7"/>
      <c r="P86" s="7"/>
      <c r="Q86" s="7"/>
      <c r="R86" s="7"/>
    </row>
    <row r="87" spans="6:18" x14ac:dyDescent="0.2">
      <c r="F87" s="7"/>
      <c r="G87" s="7"/>
      <c r="H87" s="7"/>
      <c r="M87" s="7"/>
      <c r="N87" s="7"/>
      <c r="O87" s="7"/>
      <c r="P87" s="7"/>
      <c r="Q87" s="7"/>
      <c r="R87" s="7"/>
    </row>
    <row r="88" spans="6:18" x14ac:dyDescent="0.2">
      <c r="F88" s="7"/>
      <c r="G88" s="7"/>
      <c r="H88" s="7"/>
      <c r="M88" s="7"/>
      <c r="N88" s="7"/>
      <c r="O88" s="7"/>
      <c r="P88" s="7"/>
      <c r="Q88" s="7"/>
      <c r="R88" s="7"/>
    </row>
    <row r="89" spans="6:18" x14ac:dyDescent="0.2">
      <c r="F89" s="7"/>
      <c r="G89" s="7"/>
      <c r="H89" s="7"/>
      <c r="M89" s="7"/>
      <c r="N89" s="7"/>
      <c r="O89" s="7"/>
      <c r="P89" s="7"/>
      <c r="Q89" s="7"/>
      <c r="R89" s="7"/>
    </row>
    <row r="90" spans="6:18" x14ac:dyDescent="0.2">
      <c r="F90" s="7"/>
      <c r="G90" s="7"/>
      <c r="H90" s="7"/>
      <c r="M90" s="7"/>
      <c r="N90" s="7"/>
      <c r="O90" s="7"/>
      <c r="P90" s="7"/>
      <c r="Q90" s="7"/>
      <c r="R90" s="7"/>
    </row>
    <row r="91" spans="6:18" x14ac:dyDescent="0.2">
      <c r="F91" s="7"/>
      <c r="G91" s="7"/>
      <c r="H91" s="7"/>
      <c r="M91" s="7"/>
      <c r="N91" s="7"/>
      <c r="O91" s="7"/>
      <c r="P91" s="7"/>
      <c r="Q91" s="7"/>
      <c r="R91" s="7"/>
    </row>
    <row r="92" spans="6:18" x14ac:dyDescent="0.2">
      <c r="F92" s="7"/>
      <c r="G92" s="7"/>
      <c r="H92" s="7"/>
      <c r="M92" s="7"/>
      <c r="N92" s="7"/>
      <c r="O92" s="7"/>
      <c r="P92" s="7"/>
      <c r="Q92" s="7"/>
      <c r="R92" s="7"/>
    </row>
    <row r="93" spans="6:18" x14ac:dyDescent="0.2">
      <c r="F93" s="7"/>
      <c r="G93" s="7"/>
      <c r="H93" s="7"/>
      <c r="M93" s="7"/>
      <c r="N93" s="7"/>
      <c r="O93" s="7"/>
      <c r="P93" s="7"/>
      <c r="Q93" s="7"/>
      <c r="R93" s="7"/>
    </row>
    <row r="94" spans="6:18" x14ac:dyDescent="0.2">
      <c r="F94" s="7"/>
      <c r="G94" s="7"/>
      <c r="H94" s="7"/>
      <c r="M94" s="7"/>
      <c r="N94" s="7"/>
      <c r="O94" s="7"/>
      <c r="P94" s="7"/>
      <c r="Q94" s="7"/>
      <c r="R94" s="7"/>
    </row>
    <row r="95" spans="6:18" x14ac:dyDescent="0.2">
      <c r="F95" s="7"/>
      <c r="G95" s="7"/>
      <c r="H95" s="7"/>
      <c r="M95" s="7"/>
      <c r="N95" s="7"/>
      <c r="O95" s="7"/>
      <c r="P95" s="7"/>
      <c r="Q95" s="7"/>
      <c r="R95" s="7"/>
    </row>
    <row r="96" spans="6:18" x14ac:dyDescent="0.2">
      <c r="F96" s="7"/>
      <c r="G96" s="7"/>
      <c r="H96" s="7"/>
      <c r="M96" s="7"/>
      <c r="N96" s="7"/>
      <c r="O96" s="7"/>
      <c r="P96" s="7"/>
      <c r="Q96" s="7"/>
      <c r="R96" s="7"/>
    </row>
    <row r="97" spans="6:18" x14ac:dyDescent="0.2">
      <c r="F97" s="7"/>
      <c r="G97" s="7"/>
      <c r="H97" s="7"/>
      <c r="M97" s="7"/>
      <c r="N97" s="7"/>
      <c r="O97" s="7"/>
      <c r="P97" s="7"/>
      <c r="Q97" s="7"/>
      <c r="R97" s="7"/>
    </row>
    <row r="98" spans="6:18" x14ac:dyDescent="0.2">
      <c r="F98" s="7"/>
      <c r="G98" s="7"/>
      <c r="H98" s="7"/>
      <c r="M98" s="7"/>
      <c r="N98" s="7"/>
      <c r="O98" s="7"/>
      <c r="P98" s="7"/>
      <c r="Q98" s="7"/>
      <c r="R98" s="7"/>
    </row>
    <row r="99" spans="6:18" x14ac:dyDescent="0.2">
      <c r="F99" s="7"/>
      <c r="G99" s="7"/>
      <c r="H99" s="7"/>
      <c r="M99" s="7"/>
      <c r="N99" s="7"/>
      <c r="O99" s="7"/>
      <c r="P99" s="7"/>
      <c r="Q99" s="7"/>
      <c r="R99" s="7"/>
    </row>
    <row r="100" spans="6:18" x14ac:dyDescent="0.2">
      <c r="F100" s="7"/>
      <c r="G100" s="7"/>
      <c r="H100" s="7"/>
      <c r="M100" s="7"/>
      <c r="N100" s="7"/>
      <c r="O100" s="7"/>
      <c r="P100" s="7"/>
      <c r="Q100" s="7"/>
      <c r="R100" s="7"/>
    </row>
    <row r="101" spans="6:18" x14ac:dyDescent="0.2">
      <c r="F101" s="7"/>
      <c r="G101" s="7"/>
      <c r="H101" s="7"/>
      <c r="M101" s="7"/>
      <c r="N101" s="7"/>
      <c r="O101" s="7"/>
      <c r="P101" s="7"/>
      <c r="Q101" s="7"/>
      <c r="R101" s="7"/>
    </row>
    <row r="102" spans="6:18" x14ac:dyDescent="0.2">
      <c r="F102" s="7"/>
      <c r="G102" s="7"/>
      <c r="H102" s="7"/>
      <c r="M102" s="7"/>
      <c r="N102" s="7"/>
      <c r="O102" s="7"/>
      <c r="P102" s="7"/>
      <c r="Q102" s="7"/>
      <c r="R102" s="7"/>
    </row>
    <row r="103" spans="6:18" x14ac:dyDescent="0.2">
      <c r="F103" s="7"/>
      <c r="G103" s="7"/>
      <c r="H103" s="7"/>
      <c r="M103" s="7"/>
      <c r="N103" s="7"/>
      <c r="O103" s="7"/>
      <c r="P103" s="7"/>
      <c r="Q103" s="7"/>
      <c r="R103" s="7"/>
    </row>
    <row r="104" spans="6:18" x14ac:dyDescent="0.2">
      <c r="F104" s="7"/>
      <c r="G104" s="7"/>
      <c r="H104" s="7"/>
      <c r="M104" s="7"/>
      <c r="N104" s="7"/>
      <c r="O104" s="7"/>
      <c r="P104" s="7"/>
      <c r="Q104" s="7"/>
      <c r="R104" s="7"/>
    </row>
    <row r="105" spans="6:18" x14ac:dyDescent="0.2">
      <c r="F105" s="7"/>
      <c r="G105" s="7"/>
      <c r="H105" s="7"/>
      <c r="M105" s="7"/>
      <c r="N105" s="7"/>
      <c r="O105" s="7"/>
      <c r="P105" s="7"/>
      <c r="Q105" s="7"/>
      <c r="R105" s="7"/>
    </row>
    <row r="106" spans="6:18" x14ac:dyDescent="0.2">
      <c r="F106" s="7"/>
      <c r="G106" s="7"/>
      <c r="H106" s="7"/>
      <c r="M106" s="7"/>
      <c r="N106" s="7"/>
      <c r="O106" s="7"/>
      <c r="P106" s="7"/>
      <c r="Q106" s="7"/>
      <c r="R106" s="7"/>
    </row>
    <row r="107" spans="6:18" x14ac:dyDescent="0.2">
      <c r="F107" s="7"/>
      <c r="G107" s="7"/>
      <c r="H107" s="7"/>
      <c r="M107" s="7"/>
      <c r="N107" s="7"/>
      <c r="O107" s="7"/>
      <c r="P107" s="7"/>
      <c r="Q107" s="7"/>
      <c r="R107" s="7"/>
    </row>
    <row r="108" spans="6:18" x14ac:dyDescent="0.2">
      <c r="F108" s="7"/>
      <c r="G108" s="7"/>
      <c r="H108" s="7"/>
      <c r="M108" s="7"/>
      <c r="N108" s="7"/>
      <c r="O108" s="7"/>
      <c r="P108" s="7"/>
      <c r="Q108" s="7"/>
      <c r="R108" s="7"/>
    </row>
    <row r="109" spans="6:18" x14ac:dyDescent="0.2">
      <c r="F109" s="7"/>
      <c r="G109" s="7"/>
      <c r="H109" s="7"/>
      <c r="M109" s="7"/>
      <c r="N109" s="7"/>
      <c r="O109" s="7"/>
      <c r="P109" s="7"/>
      <c r="Q109" s="7"/>
      <c r="R109" s="7"/>
    </row>
    <row r="110" spans="6:18" x14ac:dyDescent="0.2">
      <c r="F110" s="7"/>
      <c r="G110" s="7"/>
      <c r="H110" s="7"/>
      <c r="M110" s="7"/>
      <c r="N110" s="7"/>
      <c r="O110" s="7"/>
      <c r="P110" s="7"/>
      <c r="Q110" s="7"/>
      <c r="R110" s="7"/>
    </row>
    <row r="111" spans="6:18" x14ac:dyDescent="0.2">
      <c r="F111" s="7"/>
      <c r="G111" s="7"/>
      <c r="H111" s="7"/>
      <c r="M111" s="7"/>
      <c r="N111" s="7"/>
      <c r="O111" s="7"/>
      <c r="P111" s="7"/>
      <c r="Q111" s="7"/>
      <c r="R111" s="7"/>
    </row>
    <row r="112" spans="6:18" x14ac:dyDescent="0.2">
      <c r="F112" s="7"/>
      <c r="G112" s="7"/>
      <c r="H112" s="7"/>
      <c r="M112" s="7"/>
      <c r="N112" s="7"/>
      <c r="O112" s="7"/>
      <c r="P112" s="7"/>
      <c r="Q112" s="7"/>
      <c r="R112" s="7"/>
    </row>
    <row r="113" spans="6:18" x14ac:dyDescent="0.2">
      <c r="F113" s="7"/>
      <c r="G113" s="7"/>
      <c r="H113" s="7"/>
      <c r="M113" s="7"/>
      <c r="N113" s="7"/>
      <c r="O113" s="7"/>
      <c r="P113" s="7"/>
      <c r="Q113" s="7"/>
      <c r="R113" s="7"/>
    </row>
    <row r="114" spans="6:18" x14ac:dyDescent="0.2">
      <c r="F114" s="7"/>
      <c r="G114" s="7"/>
      <c r="H114" s="7"/>
      <c r="M114" s="7"/>
      <c r="N114" s="7"/>
      <c r="O114" s="7"/>
      <c r="P114" s="7"/>
      <c r="Q114" s="7"/>
      <c r="R114" s="7"/>
    </row>
    <row r="115" spans="6:18" x14ac:dyDescent="0.2">
      <c r="F115" s="7"/>
      <c r="G115" s="7"/>
      <c r="H115" s="7"/>
      <c r="M115" s="7"/>
      <c r="N115" s="7"/>
      <c r="O115" s="7"/>
      <c r="P115" s="7"/>
      <c r="Q115" s="7"/>
      <c r="R115" s="7"/>
    </row>
    <row r="116" spans="6:18" x14ac:dyDescent="0.2">
      <c r="F116" s="7"/>
      <c r="G116" s="7"/>
      <c r="H116" s="7"/>
      <c r="M116" s="7"/>
      <c r="N116" s="7"/>
      <c r="O116" s="7"/>
      <c r="P116" s="7"/>
      <c r="Q116" s="7"/>
      <c r="R116" s="7"/>
    </row>
    <row r="117" spans="6:18" x14ac:dyDescent="0.2">
      <c r="F117" s="7"/>
      <c r="G117" s="7"/>
      <c r="H117" s="7"/>
      <c r="M117" s="7"/>
      <c r="N117" s="7"/>
      <c r="O117" s="7"/>
      <c r="P117" s="7"/>
      <c r="Q117" s="7"/>
      <c r="R117" s="7"/>
    </row>
    <row r="118" spans="6:18" x14ac:dyDescent="0.2">
      <c r="F118" s="7"/>
      <c r="G118" s="7"/>
      <c r="H118" s="7"/>
      <c r="M118" s="7"/>
      <c r="N118" s="7"/>
      <c r="O118" s="7"/>
      <c r="P118" s="7"/>
      <c r="Q118" s="7"/>
      <c r="R118" s="7"/>
    </row>
    <row r="119" spans="6:18" x14ac:dyDescent="0.2">
      <c r="F119" s="7"/>
      <c r="G119" s="7"/>
      <c r="H119" s="7"/>
      <c r="M119" s="7"/>
      <c r="N119" s="7"/>
      <c r="O119" s="7"/>
      <c r="P119" s="7"/>
      <c r="Q119" s="7"/>
      <c r="R119" s="7"/>
    </row>
    <row r="120" spans="6:18" x14ac:dyDescent="0.2">
      <c r="F120" s="7"/>
      <c r="G120" s="7"/>
      <c r="H120" s="7"/>
      <c r="M120" s="7"/>
      <c r="N120" s="7"/>
      <c r="O120" s="7"/>
      <c r="P120" s="7"/>
      <c r="Q120" s="7"/>
      <c r="R120" s="7"/>
    </row>
    <row r="121" spans="6:18" x14ac:dyDescent="0.2">
      <c r="F121" s="7"/>
      <c r="G121" s="7"/>
      <c r="H121" s="7"/>
      <c r="M121" s="7"/>
      <c r="N121" s="7"/>
      <c r="O121" s="7"/>
      <c r="P121" s="7"/>
      <c r="Q121" s="7"/>
      <c r="R121" s="7"/>
    </row>
    <row r="122" spans="6:18" x14ac:dyDescent="0.2">
      <c r="F122" s="7"/>
      <c r="G122" s="7"/>
      <c r="H122" s="7"/>
      <c r="M122" s="7"/>
      <c r="N122" s="7"/>
      <c r="O122" s="7"/>
      <c r="P122" s="7"/>
      <c r="Q122" s="7"/>
      <c r="R122" s="7"/>
    </row>
    <row r="123" spans="6:18" x14ac:dyDescent="0.2">
      <c r="F123" s="7"/>
      <c r="G123" s="7"/>
      <c r="H123" s="7"/>
      <c r="M123" s="7"/>
      <c r="N123" s="7"/>
      <c r="O123" s="7"/>
      <c r="P123" s="7"/>
      <c r="Q123" s="7"/>
      <c r="R123" s="7"/>
    </row>
    <row r="124" spans="6:18" x14ac:dyDescent="0.2">
      <c r="F124" s="7"/>
      <c r="G124" s="7"/>
      <c r="H124" s="7"/>
      <c r="M124" s="7"/>
      <c r="N124" s="7"/>
      <c r="O124" s="7"/>
      <c r="P124" s="7"/>
      <c r="Q124" s="7"/>
      <c r="R124" s="7"/>
    </row>
    <row r="125" spans="6:18" x14ac:dyDescent="0.2">
      <c r="F125" s="7"/>
      <c r="G125" s="7"/>
      <c r="H125" s="7"/>
      <c r="M125" s="7"/>
      <c r="N125" s="7"/>
      <c r="O125" s="7"/>
      <c r="P125" s="7"/>
      <c r="Q125" s="7"/>
      <c r="R125" s="7"/>
    </row>
    <row r="126" spans="6:18" x14ac:dyDescent="0.2">
      <c r="F126" s="7"/>
      <c r="G126" s="7"/>
      <c r="H126" s="7"/>
      <c r="M126" s="7"/>
      <c r="N126" s="7"/>
      <c r="O126" s="7"/>
      <c r="P126" s="7"/>
      <c r="Q126" s="7"/>
      <c r="R126" s="7"/>
    </row>
    <row r="127" spans="6:18" x14ac:dyDescent="0.2">
      <c r="F127" s="7"/>
      <c r="G127" s="7"/>
      <c r="H127" s="7"/>
      <c r="M127" s="7"/>
      <c r="N127" s="7"/>
      <c r="O127" s="7"/>
      <c r="P127" s="7"/>
      <c r="Q127" s="7"/>
      <c r="R127" s="7"/>
    </row>
    <row r="128" spans="6:18" x14ac:dyDescent="0.2">
      <c r="F128" s="7"/>
      <c r="G128" s="7"/>
      <c r="H128" s="7"/>
      <c r="M128" s="7"/>
      <c r="N128" s="7"/>
      <c r="O128" s="7"/>
      <c r="P128" s="7"/>
      <c r="Q128" s="7"/>
      <c r="R128" s="7"/>
    </row>
    <row r="129" spans="6:18" x14ac:dyDescent="0.2">
      <c r="F129" s="7"/>
      <c r="G129" s="7"/>
      <c r="H129" s="7"/>
      <c r="M129" s="7"/>
      <c r="N129" s="7"/>
      <c r="O129" s="7"/>
      <c r="P129" s="7"/>
      <c r="Q129" s="7"/>
      <c r="R129" s="7"/>
    </row>
    <row r="130" spans="6:18" x14ac:dyDescent="0.2">
      <c r="F130" s="7"/>
      <c r="G130" s="7"/>
      <c r="H130" s="7"/>
      <c r="M130" s="7"/>
      <c r="N130" s="7"/>
      <c r="O130" s="7"/>
      <c r="P130" s="7"/>
      <c r="Q130" s="7"/>
      <c r="R130" s="7"/>
    </row>
    <row r="131" spans="6:18" x14ac:dyDescent="0.2">
      <c r="F131" s="7"/>
      <c r="G131" s="7"/>
      <c r="H131" s="7"/>
      <c r="M131" s="7"/>
      <c r="N131" s="7"/>
      <c r="O131" s="7"/>
      <c r="P131" s="7"/>
      <c r="Q131" s="7"/>
      <c r="R131" s="7"/>
    </row>
    <row r="132" spans="6:18" x14ac:dyDescent="0.2">
      <c r="F132" s="7"/>
      <c r="G132" s="7"/>
      <c r="H132" s="7"/>
      <c r="M132" s="7"/>
      <c r="N132" s="7"/>
      <c r="O132" s="7"/>
      <c r="P132" s="7"/>
      <c r="Q132" s="7"/>
      <c r="R132" s="7"/>
    </row>
    <row r="133" spans="6:18" x14ac:dyDescent="0.2">
      <c r="F133" s="7"/>
      <c r="G133" s="7"/>
      <c r="H133" s="7"/>
      <c r="M133" s="7"/>
      <c r="N133" s="7"/>
      <c r="O133" s="7"/>
      <c r="P133" s="7"/>
      <c r="Q133" s="7"/>
      <c r="R133" s="7"/>
    </row>
    <row r="134" spans="6:18" x14ac:dyDescent="0.2">
      <c r="F134" s="7"/>
      <c r="G134" s="7"/>
      <c r="H134" s="7"/>
      <c r="M134" s="7"/>
      <c r="N134" s="7"/>
      <c r="O134" s="7"/>
      <c r="P134" s="7"/>
      <c r="Q134" s="7"/>
      <c r="R134" s="7"/>
    </row>
    <row r="135" spans="6:18" x14ac:dyDescent="0.2">
      <c r="F135" s="7"/>
      <c r="G135" s="7"/>
      <c r="H135" s="7"/>
      <c r="M135" s="7"/>
      <c r="N135" s="7"/>
      <c r="O135" s="7"/>
      <c r="P135" s="7"/>
      <c r="Q135" s="7"/>
      <c r="R135" s="7"/>
    </row>
    <row r="136" spans="6:18" x14ac:dyDescent="0.2">
      <c r="F136" s="7"/>
      <c r="G136" s="7"/>
      <c r="H136" s="7"/>
      <c r="M136" s="7"/>
      <c r="N136" s="7"/>
      <c r="O136" s="7"/>
      <c r="P136" s="7"/>
      <c r="Q136" s="7"/>
      <c r="R136" s="7"/>
    </row>
    <row r="137" spans="6:18" x14ac:dyDescent="0.2">
      <c r="F137" s="7"/>
      <c r="G137" s="7"/>
      <c r="H137" s="7"/>
      <c r="M137" s="7"/>
      <c r="N137" s="7"/>
      <c r="O137" s="7"/>
      <c r="P137" s="7"/>
      <c r="Q137" s="7"/>
      <c r="R137" s="7"/>
    </row>
    <row r="138" spans="6:18" x14ac:dyDescent="0.2">
      <c r="F138" s="7"/>
      <c r="G138" s="7"/>
      <c r="H138" s="7"/>
      <c r="M138" s="7"/>
      <c r="N138" s="7"/>
      <c r="O138" s="7"/>
      <c r="P138" s="7"/>
      <c r="Q138" s="7"/>
      <c r="R138" s="7"/>
    </row>
    <row r="139" spans="6:18" x14ac:dyDescent="0.2">
      <c r="F139" s="7"/>
      <c r="G139" s="7"/>
      <c r="H139" s="7"/>
      <c r="M139" s="7"/>
      <c r="N139" s="7"/>
      <c r="O139" s="7"/>
      <c r="P139" s="7"/>
      <c r="Q139" s="7"/>
      <c r="R139" s="7"/>
    </row>
    <row r="140" spans="6:18" x14ac:dyDescent="0.2">
      <c r="F140" s="7"/>
      <c r="G140" s="7"/>
      <c r="H140" s="7"/>
      <c r="M140" s="7"/>
      <c r="N140" s="7"/>
      <c r="O140" s="7"/>
      <c r="P140" s="7"/>
      <c r="Q140" s="7"/>
      <c r="R140" s="7"/>
    </row>
    <row r="141" spans="6:18" x14ac:dyDescent="0.2">
      <c r="F141" s="7"/>
      <c r="G141" s="7"/>
      <c r="H141" s="7"/>
      <c r="M141" s="7"/>
      <c r="N141" s="7"/>
      <c r="O141" s="7"/>
      <c r="P141" s="7"/>
      <c r="Q141" s="7"/>
      <c r="R141" s="7"/>
    </row>
    <row r="142" spans="6:18" x14ac:dyDescent="0.2">
      <c r="F142" s="7"/>
      <c r="G142" s="7"/>
      <c r="H142" s="7"/>
      <c r="M142" s="7"/>
      <c r="N142" s="7"/>
      <c r="O142" s="7"/>
      <c r="P142" s="7"/>
      <c r="Q142" s="7"/>
      <c r="R142" s="7"/>
    </row>
    <row r="143" spans="6:18" x14ac:dyDescent="0.2">
      <c r="F143" s="7"/>
      <c r="G143" s="7"/>
      <c r="H143" s="7"/>
      <c r="M143" s="7"/>
      <c r="N143" s="7"/>
      <c r="O143" s="7"/>
      <c r="P143" s="7"/>
      <c r="Q143" s="7"/>
      <c r="R143" s="7"/>
    </row>
    <row r="144" spans="6:18" x14ac:dyDescent="0.2">
      <c r="F144" s="7"/>
      <c r="G144" s="7"/>
      <c r="H144" s="7"/>
      <c r="M144" s="7"/>
      <c r="N144" s="7"/>
      <c r="O144" s="7"/>
      <c r="P144" s="7"/>
      <c r="Q144" s="7"/>
      <c r="R144" s="7"/>
    </row>
    <row r="145" spans="6:18" x14ac:dyDescent="0.2">
      <c r="F145" s="7"/>
      <c r="G145" s="7"/>
      <c r="H145" s="7"/>
      <c r="M145" s="7"/>
      <c r="N145" s="7"/>
      <c r="O145" s="7"/>
      <c r="P145" s="7"/>
      <c r="Q145" s="7"/>
      <c r="R145" s="7"/>
    </row>
    <row r="146" spans="6:18" x14ac:dyDescent="0.2">
      <c r="F146" s="7"/>
      <c r="G146" s="7"/>
      <c r="H146" s="7"/>
      <c r="M146" s="7"/>
      <c r="N146" s="7"/>
      <c r="O146" s="7"/>
      <c r="P146" s="7"/>
      <c r="Q146" s="7"/>
      <c r="R146" s="7"/>
    </row>
    <row r="147" spans="6:18" x14ac:dyDescent="0.2">
      <c r="F147" s="7"/>
      <c r="G147" s="7"/>
      <c r="H147" s="7"/>
      <c r="M147" s="7"/>
      <c r="N147" s="7"/>
      <c r="O147" s="7"/>
      <c r="P147" s="7"/>
      <c r="Q147" s="7"/>
      <c r="R147" s="7"/>
    </row>
    <row r="148" spans="6:18" x14ac:dyDescent="0.2">
      <c r="F148" s="7"/>
      <c r="G148" s="7"/>
      <c r="H148" s="7"/>
      <c r="M148" s="7"/>
      <c r="N148" s="7"/>
      <c r="O148" s="7"/>
      <c r="P148" s="7"/>
      <c r="Q148" s="7"/>
      <c r="R148" s="7"/>
    </row>
    <row r="149" spans="6:18" x14ac:dyDescent="0.2">
      <c r="F149" s="7"/>
      <c r="G149" s="7"/>
      <c r="H149" s="7"/>
      <c r="M149" s="7"/>
      <c r="N149" s="7"/>
      <c r="O149" s="7"/>
      <c r="P149" s="7"/>
      <c r="Q149" s="7"/>
      <c r="R149" s="7"/>
    </row>
    <row r="150" spans="6:18" x14ac:dyDescent="0.2">
      <c r="F150" s="7"/>
      <c r="G150" s="7"/>
      <c r="H150" s="7"/>
      <c r="M150" s="7"/>
      <c r="N150" s="7"/>
      <c r="O150" s="7"/>
      <c r="P150" s="7"/>
      <c r="Q150" s="7"/>
      <c r="R150" s="7"/>
    </row>
    <row r="151" spans="6:18" x14ac:dyDescent="0.2">
      <c r="F151" s="7"/>
      <c r="G151" s="7"/>
      <c r="H151" s="7"/>
      <c r="M151" s="7"/>
      <c r="N151" s="7"/>
      <c r="O151" s="7"/>
      <c r="P151" s="7"/>
      <c r="Q151" s="7"/>
      <c r="R151" s="7"/>
    </row>
    <row r="152" spans="6:18" x14ac:dyDescent="0.2">
      <c r="F152" s="7"/>
      <c r="G152" s="7"/>
      <c r="H152" s="7"/>
      <c r="M152" s="7"/>
      <c r="N152" s="7"/>
      <c r="O152" s="7"/>
      <c r="P152" s="7"/>
      <c r="Q152" s="7"/>
      <c r="R152" s="7"/>
    </row>
    <row r="153" spans="6:18" x14ac:dyDescent="0.2">
      <c r="F153" s="7"/>
      <c r="G153" s="7"/>
      <c r="H153" s="7"/>
      <c r="M153" s="7"/>
      <c r="N153" s="7"/>
      <c r="O153" s="7"/>
      <c r="P153" s="7"/>
      <c r="Q153" s="7"/>
      <c r="R153" s="7"/>
    </row>
    <row r="154" spans="6:18" x14ac:dyDescent="0.2">
      <c r="F154" s="7"/>
      <c r="G154" s="7"/>
      <c r="H154" s="7"/>
      <c r="M154" s="7"/>
      <c r="N154" s="7"/>
      <c r="O154" s="7"/>
      <c r="P154" s="7"/>
      <c r="Q154" s="7"/>
      <c r="R154" s="7"/>
    </row>
    <row r="155" spans="6:18" x14ac:dyDescent="0.2">
      <c r="F155" s="7"/>
      <c r="G155" s="7"/>
      <c r="H155" s="7"/>
      <c r="M155" s="7"/>
      <c r="N155" s="7"/>
      <c r="O155" s="7"/>
      <c r="P155" s="7"/>
      <c r="Q155" s="7"/>
      <c r="R155" s="7"/>
    </row>
    <row r="156" spans="6:18" x14ac:dyDescent="0.2">
      <c r="F156" s="7"/>
      <c r="G156" s="7"/>
      <c r="H156" s="7"/>
      <c r="M156" s="7"/>
      <c r="N156" s="7"/>
      <c r="O156" s="7"/>
      <c r="P156" s="7"/>
      <c r="Q156" s="7"/>
      <c r="R156" s="7"/>
    </row>
    <row r="157" spans="6:18" x14ac:dyDescent="0.2">
      <c r="F157" s="7"/>
      <c r="G157" s="7"/>
      <c r="H157" s="7"/>
      <c r="M157" s="7"/>
      <c r="N157" s="7"/>
      <c r="O157" s="7"/>
      <c r="P157" s="7"/>
      <c r="Q157" s="7"/>
      <c r="R157" s="7"/>
    </row>
    <row r="158" spans="6:18" x14ac:dyDescent="0.2">
      <c r="F158" s="7"/>
      <c r="G158" s="7"/>
      <c r="H158" s="7"/>
      <c r="M158" s="7"/>
      <c r="N158" s="7"/>
      <c r="O158" s="7"/>
      <c r="P158" s="7"/>
      <c r="Q158" s="7"/>
      <c r="R158" s="7"/>
    </row>
    <row r="159" spans="6:18" x14ac:dyDescent="0.2">
      <c r="F159" s="7"/>
      <c r="G159" s="7"/>
      <c r="H159" s="7"/>
      <c r="M159" s="7"/>
      <c r="N159" s="7"/>
      <c r="O159" s="7"/>
      <c r="P159" s="7"/>
      <c r="Q159" s="7"/>
      <c r="R159" s="7"/>
    </row>
    <row r="160" spans="6:18" x14ac:dyDescent="0.2">
      <c r="F160" s="7"/>
      <c r="G160" s="7"/>
      <c r="H160" s="7"/>
      <c r="M160" s="7"/>
      <c r="N160" s="7"/>
      <c r="O160" s="7"/>
      <c r="P160" s="7"/>
      <c r="Q160" s="7"/>
      <c r="R160" s="7"/>
    </row>
  </sheetData>
  <mergeCells count="4">
    <mergeCell ref="A36:H36"/>
    <mergeCell ref="M9:R9"/>
    <mergeCell ref="C9:D9"/>
    <mergeCell ref="E9:G9"/>
  </mergeCells>
  <pageMargins left="0.7" right="0.7" top="0.75" bottom="0.75" header="0.3" footer="0.3"/>
  <pageSetup paperSize="9" orientation="landscape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DFCF-E970-43C1-8323-46C912D31A34}">
  <sheetPr>
    <tabColor rgb="FFFF0000"/>
  </sheetPr>
  <dimension ref="A1:F24"/>
  <sheetViews>
    <sheetView showGridLines="0" workbookViewId="0">
      <selection activeCell="E27" sqref="E27"/>
    </sheetView>
  </sheetViews>
  <sheetFormatPr baseColWidth="10" defaultRowHeight="12.75" x14ac:dyDescent="0.2"/>
  <cols>
    <col min="2" max="2" width="29" customWidth="1"/>
  </cols>
  <sheetData>
    <row r="1" spans="1:6" x14ac:dyDescent="0.2">
      <c r="A1" s="89" t="s">
        <v>100</v>
      </c>
      <c r="B1" s="89"/>
    </row>
    <row r="4" spans="1:6" x14ac:dyDescent="0.2">
      <c r="A4" s="104" t="s">
        <v>473</v>
      </c>
    </row>
    <row r="5" spans="1:6" ht="13.5" thickBot="1" x14ac:dyDescent="0.25"/>
    <row r="6" spans="1:6" ht="36.75" thickBot="1" x14ac:dyDescent="0.25">
      <c r="A6" s="69" t="s">
        <v>51</v>
      </c>
      <c r="B6" s="123" t="s">
        <v>5</v>
      </c>
      <c r="C6" s="123" t="s">
        <v>474</v>
      </c>
      <c r="D6" s="123" t="s">
        <v>475</v>
      </c>
      <c r="E6" s="123" t="s">
        <v>476</v>
      </c>
      <c r="F6" s="123" t="s">
        <v>477</v>
      </c>
    </row>
    <row r="7" spans="1:6" x14ac:dyDescent="0.2">
      <c r="A7" s="124">
        <v>1</v>
      </c>
      <c r="B7" s="125" t="s">
        <v>11</v>
      </c>
      <c r="C7" s="91">
        <v>1</v>
      </c>
      <c r="D7" s="901">
        <v>0</v>
      </c>
      <c r="E7" s="901">
        <v>0</v>
      </c>
      <c r="F7" s="509">
        <v>0.5</v>
      </c>
    </row>
    <row r="8" spans="1:6" x14ac:dyDescent="0.2">
      <c r="A8" s="121">
        <v>2</v>
      </c>
      <c r="B8" s="126" t="s">
        <v>12</v>
      </c>
      <c r="C8" s="92">
        <v>1</v>
      </c>
      <c r="D8" s="903">
        <v>0</v>
      </c>
      <c r="E8" s="903">
        <v>0</v>
      </c>
      <c r="F8" s="510" t="s">
        <v>556</v>
      </c>
    </row>
    <row r="9" spans="1:6" x14ac:dyDescent="0.2">
      <c r="A9" s="121">
        <v>3</v>
      </c>
      <c r="B9" s="126" t="s">
        <v>14</v>
      </c>
      <c r="C9" s="92">
        <v>1</v>
      </c>
      <c r="D9" s="903">
        <v>1</v>
      </c>
      <c r="E9" s="903">
        <v>0</v>
      </c>
      <c r="F9" s="510">
        <v>1</v>
      </c>
    </row>
    <row r="10" spans="1:6" x14ac:dyDescent="0.2">
      <c r="A10" s="121">
        <v>4</v>
      </c>
      <c r="B10" s="126" t="s">
        <v>15</v>
      </c>
      <c r="C10" s="92">
        <v>0</v>
      </c>
      <c r="D10" s="903">
        <v>1</v>
      </c>
      <c r="E10" s="903">
        <v>0</v>
      </c>
      <c r="F10" s="510">
        <v>1</v>
      </c>
    </row>
    <row r="11" spans="1:6" x14ac:dyDescent="0.2">
      <c r="A11" s="121">
        <v>5</v>
      </c>
      <c r="B11" s="126" t="s">
        <v>16</v>
      </c>
      <c r="C11" s="92">
        <v>1</v>
      </c>
      <c r="D11" s="903">
        <v>0</v>
      </c>
      <c r="E11" s="903">
        <v>0</v>
      </c>
      <c r="F11" s="510">
        <v>1</v>
      </c>
    </row>
    <row r="12" spans="1:6" x14ac:dyDescent="0.2">
      <c r="A12" s="121">
        <v>6</v>
      </c>
      <c r="B12" s="126" t="s">
        <v>17</v>
      </c>
      <c r="C12" s="92">
        <v>0</v>
      </c>
      <c r="D12" s="903">
        <v>0</v>
      </c>
      <c r="E12" s="903">
        <v>0</v>
      </c>
      <c r="F12" s="510">
        <v>1</v>
      </c>
    </row>
    <row r="13" spans="1:6" x14ac:dyDescent="0.2">
      <c r="A13" s="121">
        <v>7</v>
      </c>
      <c r="B13" s="126" t="s">
        <v>18</v>
      </c>
      <c r="C13" s="92">
        <v>1</v>
      </c>
      <c r="D13" s="903">
        <v>0</v>
      </c>
      <c r="E13" s="903">
        <v>0</v>
      </c>
      <c r="F13" s="510">
        <v>1</v>
      </c>
    </row>
    <row r="14" spans="1:6" x14ac:dyDescent="0.2">
      <c r="A14" s="121">
        <v>8</v>
      </c>
      <c r="B14" s="126" t="s">
        <v>19</v>
      </c>
      <c r="C14" s="92">
        <v>0</v>
      </c>
      <c r="D14" s="903">
        <v>0</v>
      </c>
      <c r="E14" s="903">
        <v>0</v>
      </c>
      <c r="F14" s="510">
        <v>1</v>
      </c>
    </row>
    <row r="15" spans="1:6" x14ac:dyDescent="0.2">
      <c r="A15" s="121">
        <v>9</v>
      </c>
      <c r="B15" s="126" t="s">
        <v>20</v>
      </c>
      <c r="C15" s="92">
        <v>1</v>
      </c>
      <c r="D15" s="903">
        <v>0</v>
      </c>
      <c r="E15" s="903">
        <v>0</v>
      </c>
      <c r="F15" s="510">
        <v>1</v>
      </c>
    </row>
    <row r="16" spans="1:6" x14ac:dyDescent="0.2">
      <c r="A16" s="121">
        <v>10</v>
      </c>
      <c r="B16" s="126" t="s">
        <v>21</v>
      </c>
      <c r="C16" s="92">
        <v>0</v>
      </c>
      <c r="D16" s="903">
        <v>1</v>
      </c>
      <c r="E16" s="903">
        <v>0</v>
      </c>
      <c r="F16" s="510">
        <v>1</v>
      </c>
    </row>
    <row r="17" spans="1:6" x14ac:dyDescent="0.2">
      <c r="A17" s="121">
        <v>11</v>
      </c>
      <c r="B17" s="126" t="s">
        <v>22</v>
      </c>
      <c r="C17" s="92">
        <v>1</v>
      </c>
      <c r="D17" s="903">
        <v>0</v>
      </c>
      <c r="E17" s="903">
        <v>0</v>
      </c>
      <c r="F17" s="510">
        <v>2</v>
      </c>
    </row>
    <row r="18" spans="1:6" x14ac:dyDescent="0.2">
      <c r="A18" s="121">
        <v>12</v>
      </c>
      <c r="B18" s="126" t="s">
        <v>23</v>
      </c>
      <c r="C18" s="92">
        <v>1</v>
      </c>
      <c r="D18" s="903">
        <v>1</v>
      </c>
      <c r="E18" s="903">
        <v>0</v>
      </c>
      <c r="F18" s="510">
        <v>1</v>
      </c>
    </row>
    <row r="19" spans="1:6" x14ac:dyDescent="0.2">
      <c r="A19" s="121">
        <v>13</v>
      </c>
      <c r="B19" s="126" t="s">
        <v>24</v>
      </c>
      <c r="C19" s="92">
        <v>1</v>
      </c>
      <c r="D19" s="903">
        <v>0</v>
      </c>
      <c r="E19" s="903">
        <v>0</v>
      </c>
      <c r="F19" s="510">
        <v>1</v>
      </c>
    </row>
    <row r="20" spans="1:6" x14ac:dyDescent="0.2">
      <c r="A20" s="121">
        <v>14</v>
      </c>
      <c r="B20" s="126" t="s">
        <v>25</v>
      </c>
      <c r="C20" s="92">
        <v>0</v>
      </c>
      <c r="D20" s="903">
        <v>1</v>
      </c>
      <c r="E20" s="903">
        <v>0</v>
      </c>
      <c r="F20" s="510">
        <v>1</v>
      </c>
    </row>
    <row r="21" spans="1:6" ht="13.5" thickBot="1" x14ac:dyDescent="0.25">
      <c r="A21" s="395">
        <v>15</v>
      </c>
      <c r="B21" s="517" t="s">
        <v>478</v>
      </c>
      <c r="C21" s="93">
        <v>0</v>
      </c>
      <c r="D21" s="905">
        <v>1</v>
      </c>
      <c r="E21" s="905">
        <v>0</v>
      </c>
      <c r="F21" s="511">
        <v>0.5</v>
      </c>
    </row>
    <row r="22" spans="1:6" x14ac:dyDescent="0.2">
      <c r="A22" s="1416"/>
      <c r="B22" s="467" t="s">
        <v>557</v>
      </c>
      <c r="C22" s="1416">
        <f>SUM(C7:C21)</f>
        <v>9</v>
      </c>
      <c r="D22" s="1386">
        <f>SUM(D7:D21)</f>
        <v>6</v>
      </c>
      <c r="E22" s="1386">
        <f>SUM(E7:E21)</f>
        <v>0</v>
      </c>
      <c r="F22" s="1417">
        <f>SUM(F7:F21)</f>
        <v>14</v>
      </c>
    </row>
    <row r="23" spans="1:6" x14ac:dyDescent="0.2">
      <c r="A23" s="121"/>
      <c r="B23" s="126" t="s">
        <v>479</v>
      </c>
      <c r="C23" s="92">
        <v>7.5</v>
      </c>
      <c r="D23" s="903">
        <v>8.5</v>
      </c>
      <c r="E23" s="903">
        <v>0</v>
      </c>
      <c r="F23" s="1046">
        <v>15</v>
      </c>
    </row>
    <row r="24" spans="1:6" ht="13.5" thickBot="1" x14ac:dyDescent="0.25">
      <c r="A24" s="122"/>
      <c r="B24" s="127" t="s">
        <v>480</v>
      </c>
      <c r="C24" s="93">
        <v>9</v>
      </c>
      <c r="D24" s="905">
        <v>6</v>
      </c>
      <c r="E24" s="905">
        <v>1</v>
      </c>
      <c r="F24" s="1186">
        <v>14.5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CE0E-50E1-4EE4-BCD4-1D683A0C24C8}">
  <dimension ref="A1"/>
  <sheetViews>
    <sheetView workbookViewId="0">
      <selection activeCell="E26" sqref="E26"/>
    </sheetView>
  </sheetViews>
  <sheetFormatPr baseColWidth="10" defaultRowHeight="12.75" x14ac:dyDescent="0.2"/>
  <sheetData/>
  <pageMargins left="0.7" right="0.7" top="0.75" bottom="0.75" header="0.3" footer="0.3"/>
  <pageSetup paperSize="0" orientation="portrait" horizontalDpi="0" verticalDpi="0" copies="0"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24"/>
  <dimension ref="A1:AH24"/>
  <sheetViews>
    <sheetView zoomScaleNormal="100" workbookViewId="0">
      <selection activeCell="L26" sqref="L26"/>
    </sheetView>
  </sheetViews>
  <sheetFormatPr baseColWidth="10" defaultColWidth="11.28515625" defaultRowHeight="12.75" x14ac:dyDescent="0.2"/>
  <cols>
    <col min="1" max="1" width="25.28515625" style="504" customWidth="1"/>
    <col min="2" max="2" width="10.7109375" style="416" customWidth="1"/>
    <col min="3" max="19" width="8.7109375" style="416" customWidth="1"/>
    <col min="20" max="20" width="5.5703125" style="504" customWidth="1"/>
    <col min="21" max="27" width="8.28515625" style="504" customWidth="1"/>
    <col min="28" max="28" width="4.7109375" style="504" customWidth="1"/>
    <col min="29" max="34" width="7.7109375" style="504" customWidth="1"/>
    <col min="35" max="16384" width="11.28515625" style="504"/>
  </cols>
  <sheetData>
    <row r="1" spans="1:27" x14ac:dyDescent="0.2">
      <c r="A1" s="413" t="s">
        <v>608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502"/>
      <c r="O1" s="502"/>
      <c r="P1" s="503" t="s">
        <v>481</v>
      </c>
      <c r="Q1" s="502"/>
      <c r="R1" s="502"/>
      <c r="S1" s="502"/>
    </row>
    <row r="2" spans="1:27" x14ac:dyDescent="0.2">
      <c r="A2" s="414" t="s">
        <v>13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U2" s="505"/>
    </row>
    <row r="3" spans="1:27" s="417" customFormat="1" ht="18" customHeight="1" x14ac:dyDescent="0.2">
      <c r="A3" t="s">
        <v>482</v>
      </c>
      <c r="B3" t="s">
        <v>483</v>
      </c>
      <c r="C3" t="s">
        <v>484</v>
      </c>
      <c r="D3" t="s">
        <v>485</v>
      </c>
      <c r="E3" t="s">
        <v>486</v>
      </c>
      <c r="F3" t="s">
        <v>487</v>
      </c>
      <c r="G3" t="s">
        <v>488</v>
      </c>
      <c r="H3" t="s">
        <v>489</v>
      </c>
      <c r="I3" t="s">
        <v>490</v>
      </c>
      <c r="J3" t="s">
        <v>491</v>
      </c>
      <c r="K3" t="s">
        <v>492</v>
      </c>
      <c r="L3" t="s">
        <v>493</v>
      </c>
      <c r="M3" t="s">
        <v>494</v>
      </c>
      <c r="N3" t="s">
        <v>495</v>
      </c>
      <c r="O3" t="s">
        <v>496</v>
      </c>
      <c r="P3" t="s">
        <v>54</v>
      </c>
      <c r="Q3" t="s">
        <v>497</v>
      </c>
      <c r="R3" t="s">
        <v>498</v>
      </c>
      <c r="S3" t="s">
        <v>499</v>
      </c>
      <c r="T3" t="s">
        <v>500</v>
      </c>
      <c r="U3" t="s">
        <v>501</v>
      </c>
      <c r="V3" t="s">
        <v>502</v>
      </c>
      <c r="W3" s="506"/>
      <c r="X3" s="506"/>
      <c r="Y3" s="506"/>
      <c r="Z3" s="506"/>
      <c r="AA3" s="506"/>
    </row>
    <row r="4" spans="1:27" ht="18" customHeight="1" x14ac:dyDescent="0.2">
      <c r="A4" t="s">
        <v>607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s="1148"/>
      <c r="X4" s="1148"/>
      <c r="Y4" s="1148"/>
      <c r="Z4" s="1148"/>
      <c r="AA4" s="1148"/>
    </row>
    <row r="5" spans="1:27" s="48" customFormat="1" ht="18" customHeight="1" x14ac:dyDescent="0.2">
      <c r="A5" t="s">
        <v>503</v>
      </c>
      <c r="B5">
        <v>707607</v>
      </c>
      <c r="C5">
        <v>8129</v>
      </c>
      <c r="D5">
        <v>16298</v>
      </c>
      <c r="E5">
        <v>21825</v>
      </c>
      <c r="F5">
        <v>28766</v>
      </c>
      <c r="G5">
        <v>21742</v>
      </c>
      <c r="H5">
        <v>21492</v>
      </c>
      <c r="I5">
        <v>13627</v>
      </c>
      <c r="J5">
        <v>13719</v>
      </c>
      <c r="K5">
        <v>25270</v>
      </c>
      <c r="L5">
        <v>21518</v>
      </c>
      <c r="M5">
        <v>74566</v>
      </c>
      <c r="N5">
        <v>136327</v>
      </c>
      <c r="O5">
        <v>97713</v>
      </c>
      <c r="P5">
        <v>125715</v>
      </c>
      <c r="Q5">
        <v>38495</v>
      </c>
      <c r="R5">
        <v>20297</v>
      </c>
      <c r="S5">
        <v>11011</v>
      </c>
      <c r="T5">
        <v>6318</v>
      </c>
      <c r="U5">
        <v>3469</v>
      </c>
      <c r="V5">
        <v>1310</v>
      </c>
      <c r="W5" s="504"/>
      <c r="X5" s="504"/>
      <c r="Y5" s="504"/>
      <c r="Z5" s="504"/>
      <c r="AA5" s="418"/>
    </row>
    <row r="6" spans="1:27" s="48" customFormat="1" x14ac:dyDescent="0.2">
      <c r="A6" t="s">
        <v>11</v>
      </c>
      <c r="B6">
        <v>61792</v>
      </c>
      <c r="C6">
        <v>919</v>
      </c>
      <c r="D6">
        <v>1595</v>
      </c>
      <c r="E6">
        <v>1734</v>
      </c>
      <c r="F6">
        <v>2067</v>
      </c>
      <c r="G6">
        <v>1414</v>
      </c>
      <c r="H6">
        <v>1316</v>
      </c>
      <c r="I6">
        <v>781</v>
      </c>
      <c r="J6">
        <v>732</v>
      </c>
      <c r="K6">
        <v>1744</v>
      </c>
      <c r="L6">
        <v>1816</v>
      </c>
      <c r="M6">
        <v>8600</v>
      </c>
      <c r="N6">
        <v>16831</v>
      </c>
      <c r="O6">
        <v>9018</v>
      </c>
      <c r="P6">
        <v>9090</v>
      </c>
      <c r="Q6">
        <v>2412</v>
      </c>
      <c r="R6">
        <v>953</v>
      </c>
      <c r="S6">
        <v>413</v>
      </c>
      <c r="T6">
        <v>194</v>
      </c>
      <c r="U6">
        <v>95</v>
      </c>
      <c r="V6">
        <v>68</v>
      </c>
      <c r="W6" s="504"/>
      <c r="X6" s="504"/>
      <c r="Y6" s="504"/>
      <c r="Z6" s="504"/>
      <c r="AA6" s="418"/>
    </row>
    <row r="7" spans="1:27" s="48" customFormat="1" x14ac:dyDescent="0.2">
      <c r="A7" t="s">
        <v>12</v>
      </c>
      <c r="B7">
        <v>64257</v>
      </c>
      <c r="C7">
        <v>882</v>
      </c>
      <c r="D7">
        <v>1588</v>
      </c>
      <c r="E7">
        <v>1602</v>
      </c>
      <c r="F7">
        <v>1730</v>
      </c>
      <c r="G7">
        <v>1145</v>
      </c>
      <c r="H7">
        <v>1030</v>
      </c>
      <c r="I7">
        <v>659</v>
      </c>
      <c r="J7">
        <v>750</v>
      </c>
      <c r="K7">
        <v>2559</v>
      </c>
      <c r="L7">
        <v>2859</v>
      </c>
      <c r="M7">
        <v>11382</v>
      </c>
      <c r="N7">
        <v>18057</v>
      </c>
      <c r="O7">
        <v>8379</v>
      </c>
      <c r="P7">
        <v>8048</v>
      </c>
      <c r="Q7">
        <v>2022</v>
      </c>
      <c r="R7">
        <v>836</v>
      </c>
      <c r="S7">
        <v>396</v>
      </c>
      <c r="T7">
        <v>177</v>
      </c>
      <c r="U7">
        <v>108</v>
      </c>
      <c r="V7">
        <v>48</v>
      </c>
      <c r="W7" s="504"/>
      <c r="X7" s="504"/>
      <c r="Y7" s="504"/>
      <c r="Z7" s="504"/>
      <c r="AA7" s="418"/>
    </row>
    <row r="8" spans="1:27" s="48" customFormat="1" x14ac:dyDescent="0.2">
      <c r="A8" t="s">
        <v>14</v>
      </c>
      <c r="B8">
        <v>46939</v>
      </c>
      <c r="C8">
        <v>737</v>
      </c>
      <c r="D8">
        <v>1192</v>
      </c>
      <c r="E8">
        <v>1165</v>
      </c>
      <c r="F8">
        <v>1276</v>
      </c>
      <c r="G8">
        <v>832</v>
      </c>
      <c r="H8">
        <v>677</v>
      </c>
      <c r="I8">
        <v>389</v>
      </c>
      <c r="J8">
        <v>519</v>
      </c>
      <c r="K8">
        <v>1686</v>
      </c>
      <c r="L8">
        <v>1931</v>
      </c>
      <c r="M8">
        <v>8594</v>
      </c>
      <c r="N8">
        <v>12991</v>
      </c>
      <c r="O8">
        <v>5711</v>
      </c>
      <c r="P8">
        <v>5904</v>
      </c>
      <c r="Q8">
        <v>1794</v>
      </c>
      <c r="R8">
        <v>849</v>
      </c>
      <c r="S8">
        <v>380</v>
      </c>
      <c r="T8">
        <v>196</v>
      </c>
      <c r="U8">
        <v>76</v>
      </c>
      <c r="V8">
        <v>40</v>
      </c>
      <c r="W8" s="504"/>
      <c r="X8" s="504"/>
      <c r="Y8" s="504"/>
      <c r="Z8" s="504"/>
      <c r="AA8" s="418"/>
    </row>
    <row r="9" spans="1:27" s="48" customFormat="1" x14ac:dyDescent="0.2">
      <c r="A9" t="s">
        <v>504</v>
      </c>
      <c r="B9">
        <v>41026</v>
      </c>
      <c r="C9">
        <v>395</v>
      </c>
      <c r="D9">
        <v>701</v>
      </c>
      <c r="E9">
        <v>776</v>
      </c>
      <c r="F9">
        <v>878</v>
      </c>
      <c r="G9">
        <v>645</v>
      </c>
      <c r="H9">
        <v>626</v>
      </c>
      <c r="I9">
        <v>393</v>
      </c>
      <c r="J9">
        <v>497</v>
      </c>
      <c r="K9">
        <v>2151</v>
      </c>
      <c r="L9">
        <v>2372</v>
      </c>
      <c r="M9">
        <v>8130</v>
      </c>
      <c r="N9">
        <v>10056</v>
      </c>
      <c r="O9">
        <v>4865</v>
      </c>
      <c r="P9">
        <v>5590</v>
      </c>
      <c r="Q9">
        <v>1475</v>
      </c>
      <c r="R9">
        <v>732</v>
      </c>
      <c r="S9">
        <v>418</v>
      </c>
      <c r="T9">
        <v>191</v>
      </c>
      <c r="U9">
        <v>91</v>
      </c>
      <c r="V9">
        <v>44</v>
      </c>
      <c r="W9" s="504"/>
      <c r="X9" s="504"/>
      <c r="Y9" s="504"/>
      <c r="Z9" s="504"/>
      <c r="AA9" s="418"/>
    </row>
    <row r="10" spans="1:27" s="48" customFormat="1" ht="18" customHeight="1" x14ac:dyDescent="0.2">
      <c r="A10" t="s">
        <v>16</v>
      </c>
      <c r="B10">
        <v>60252</v>
      </c>
      <c r="C10">
        <v>527</v>
      </c>
      <c r="D10">
        <v>876</v>
      </c>
      <c r="E10">
        <v>1057</v>
      </c>
      <c r="F10">
        <v>1327</v>
      </c>
      <c r="G10">
        <v>1005</v>
      </c>
      <c r="H10">
        <v>1036</v>
      </c>
      <c r="I10">
        <v>735</v>
      </c>
      <c r="J10">
        <v>808</v>
      </c>
      <c r="K10">
        <v>2559</v>
      </c>
      <c r="L10">
        <v>2803</v>
      </c>
      <c r="M10">
        <v>9787</v>
      </c>
      <c r="N10">
        <v>11799</v>
      </c>
      <c r="O10">
        <v>6786</v>
      </c>
      <c r="P10">
        <v>10943</v>
      </c>
      <c r="Q10">
        <v>3640</v>
      </c>
      <c r="R10">
        <v>2263</v>
      </c>
      <c r="S10">
        <v>1197</v>
      </c>
      <c r="T10">
        <v>669</v>
      </c>
      <c r="U10">
        <v>306</v>
      </c>
      <c r="V10">
        <v>129</v>
      </c>
      <c r="W10" s="504"/>
      <c r="X10" s="504"/>
      <c r="Y10" s="504"/>
      <c r="Z10" s="504"/>
      <c r="AA10" s="418"/>
    </row>
    <row r="11" spans="1:27" s="48" customFormat="1" x14ac:dyDescent="0.2">
      <c r="A11" t="s">
        <v>17</v>
      </c>
      <c r="B11">
        <v>35187</v>
      </c>
      <c r="C11">
        <v>370</v>
      </c>
      <c r="D11">
        <v>829</v>
      </c>
      <c r="E11">
        <v>1110</v>
      </c>
      <c r="F11">
        <v>1585</v>
      </c>
      <c r="G11">
        <v>1228</v>
      </c>
      <c r="H11">
        <v>1255</v>
      </c>
      <c r="I11">
        <v>830</v>
      </c>
      <c r="J11">
        <v>702</v>
      </c>
      <c r="K11">
        <v>979</v>
      </c>
      <c r="L11">
        <v>602</v>
      </c>
      <c r="M11">
        <v>2195</v>
      </c>
      <c r="N11">
        <v>5180</v>
      </c>
      <c r="O11">
        <v>4858</v>
      </c>
      <c r="P11">
        <v>7035</v>
      </c>
      <c r="Q11">
        <v>2807</v>
      </c>
      <c r="R11">
        <v>1772</v>
      </c>
      <c r="S11">
        <v>968</v>
      </c>
      <c r="T11">
        <v>489</v>
      </c>
      <c r="U11">
        <v>283</v>
      </c>
      <c r="V11">
        <v>110</v>
      </c>
      <c r="W11" s="504"/>
      <c r="X11" s="504"/>
      <c r="Y11" s="504"/>
      <c r="Z11" s="504"/>
      <c r="AA11" s="418"/>
    </row>
    <row r="12" spans="1:27" s="48" customFormat="1" x14ac:dyDescent="0.2">
      <c r="A12" t="s">
        <v>18</v>
      </c>
      <c r="B12">
        <v>52182</v>
      </c>
      <c r="C12">
        <v>613</v>
      </c>
      <c r="D12">
        <v>1360</v>
      </c>
      <c r="E12">
        <v>2084</v>
      </c>
      <c r="F12">
        <v>2748</v>
      </c>
      <c r="G12">
        <v>2088</v>
      </c>
      <c r="H12">
        <v>2148</v>
      </c>
      <c r="I12">
        <v>1297</v>
      </c>
      <c r="J12">
        <v>1236</v>
      </c>
      <c r="K12">
        <v>1531</v>
      </c>
      <c r="L12">
        <v>985</v>
      </c>
      <c r="M12">
        <v>2705</v>
      </c>
      <c r="N12">
        <v>7261</v>
      </c>
      <c r="O12">
        <v>7628</v>
      </c>
      <c r="P12">
        <v>10039</v>
      </c>
      <c r="Q12">
        <v>3781</v>
      </c>
      <c r="R12">
        <v>2272</v>
      </c>
      <c r="S12">
        <v>1193</v>
      </c>
      <c r="T12">
        <v>676</v>
      </c>
      <c r="U12">
        <v>391</v>
      </c>
      <c r="V12">
        <v>146</v>
      </c>
      <c r="W12" s="504"/>
      <c r="X12" s="504"/>
      <c r="Y12" s="504"/>
      <c r="Z12" s="504"/>
      <c r="AA12" s="418"/>
    </row>
    <row r="13" spans="1:27" s="48" customFormat="1" x14ac:dyDescent="0.2">
      <c r="A13" t="s">
        <v>19</v>
      </c>
      <c r="B13">
        <v>54570</v>
      </c>
      <c r="C13">
        <v>519</v>
      </c>
      <c r="D13">
        <v>1259</v>
      </c>
      <c r="E13">
        <v>1899</v>
      </c>
      <c r="F13">
        <v>2663</v>
      </c>
      <c r="G13">
        <v>2071</v>
      </c>
      <c r="H13">
        <v>2091</v>
      </c>
      <c r="I13">
        <v>1297</v>
      </c>
      <c r="J13">
        <v>1356</v>
      </c>
      <c r="K13">
        <v>2625</v>
      </c>
      <c r="L13">
        <v>1926</v>
      </c>
      <c r="M13">
        <v>4240</v>
      </c>
      <c r="N13">
        <v>7816</v>
      </c>
      <c r="O13">
        <v>7457</v>
      </c>
      <c r="P13">
        <v>10432</v>
      </c>
      <c r="Q13">
        <v>3221</v>
      </c>
      <c r="R13">
        <v>1692</v>
      </c>
      <c r="S13">
        <v>937</v>
      </c>
      <c r="T13">
        <v>595</v>
      </c>
      <c r="U13">
        <v>349</v>
      </c>
      <c r="V13">
        <v>125</v>
      </c>
      <c r="W13" s="504"/>
      <c r="X13" s="504"/>
      <c r="Y13" s="504"/>
      <c r="Z13" s="504"/>
      <c r="AA13" s="418"/>
    </row>
    <row r="14" spans="1:27" s="48" customFormat="1" x14ac:dyDescent="0.2">
      <c r="A14" t="s">
        <v>20</v>
      </c>
      <c r="B14">
        <v>36329</v>
      </c>
      <c r="C14">
        <v>516</v>
      </c>
      <c r="D14">
        <v>991</v>
      </c>
      <c r="E14">
        <v>1380</v>
      </c>
      <c r="F14">
        <v>1754</v>
      </c>
      <c r="G14">
        <v>1359</v>
      </c>
      <c r="H14">
        <v>1307</v>
      </c>
      <c r="I14">
        <v>815</v>
      </c>
      <c r="J14">
        <v>807</v>
      </c>
      <c r="K14">
        <v>1167</v>
      </c>
      <c r="L14">
        <v>857</v>
      </c>
      <c r="M14">
        <v>3121</v>
      </c>
      <c r="N14">
        <v>7150</v>
      </c>
      <c r="O14">
        <v>5596</v>
      </c>
      <c r="P14">
        <v>6093</v>
      </c>
      <c r="Q14">
        <v>1645</v>
      </c>
      <c r="R14">
        <v>775</v>
      </c>
      <c r="S14">
        <v>471</v>
      </c>
      <c r="T14">
        <v>270</v>
      </c>
      <c r="U14">
        <v>187</v>
      </c>
      <c r="V14">
        <v>68</v>
      </c>
      <c r="W14" s="504"/>
      <c r="X14" s="504"/>
      <c r="Y14" s="504"/>
      <c r="Z14" s="504"/>
      <c r="AA14" s="418"/>
    </row>
    <row r="15" spans="1:27" s="48" customFormat="1" ht="18" customHeight="1" x14ac:dyDescent="0.2">
      <c r="A15" t="s">
        <v>21</v>
      </c>
      <c r="B15">
        <v>27769</v>
      </c>
      <c r="C15">
        <v>284</v>
      </c>
      <c r="D15">
        <v>604</v>
      </c>
      <c r="E15">
        <v>947</v>
      </c>
      <c r="F15">
        <v>1258</v>
      </c>
      <c r="G15">
        <v>967</v>
      </c>
      <c r="H15">
        <v>972</v>
      </c>
      <c r="I15">
        <v>674</v>
      </c>
      <c r="J15">
        <v>642</v>
      </c>
      <c r="K15">
        <v>913</v>
      </c>
      <c r="L15">
        <v>651</v>
      </c>
      <c r="M15">
        <v>1877</v>
      </c>
      <c r="N15">
        <v>4572</v>
      </c>
      <c r="O15">
        <v>4068</v>
      </c>
      <c r="P15">
        <v>5964</v>
      </c>
      <c r="Q15">
        <v>1569</v>
      </c>
      <c r="R15">
        <v>823</v>
      </c>
      <c r="S15">
        <v>469</v>
      </c>
      <c r="T15">
        <v>298</v>
      </c>
      <c r="U15">
        <v>164</v>
      </c>
      <c r="V15">
        <v>53</v>
      </c>
      <c r="W15" s="504"/>
      <c r="X15" s="504"/>
      <c r="Y15" s="504"/>
      <c r="Z15" s="504"/>
      <c r="AA15" s="418"/>
    </row>
    <row r="16" spans="1:27" s="48" customFormat="1" x14ac:dyDescent="0.2">
      <c r="A16" t="s">
        <v>22</v>
      </c>
      <c r="B16">
        <v>33728</v>
      </c>
      <c r="C16">
        <v>318</v>
      </c>
      <c r="D16">
        <v>782</v>
      </c>
      <c r="E16">
        <v>1180</v>
      </c>
      <c r="F16">
        <v>1677</v>
      </c>
      <c r="G16">
        <v>1305</v>
      </c>
      <c r="H16">
        <v>1402</v>
      </c>
      <c r="I16">
        <v>958</v>
      </c>
      <c r="J16">
        <v>1008</v>
      </c>
      <c r="K16">
        <v>1345</v>
      </c>
      <c r="L16">
        <v>874</v>
      </c>
      <c r="M16">
        <v>2055</v>
      </c>
      <c r="N16">
        <v>4801</v>
      </c>
      <c r="O16">
        <v>4654</v>
      </c>
      <c r="P16">
        <v>6908</v>
      </c>
      <c r="Q16">
        <v>2003</v>
      </c>
      <c r="R16">
        <v>1167</v>
      </c>
      <c r="S16">
        <v>726</v>
      </c>
      <c r="T16">
        <v>368</v>
      </c>
      <c r="U16">
        <v>160</v>
      </c>
      <c r="V16">
        <v>37</v>
      </c>
      <c r="W16" s="504"/>
      <c r="X16" s="504"/>
      <c r="Y16" s="504"/>
      <c r="Z16" s="504"/>
      <c r="AA16" s="418"/>
    </row>
    <row r="17" spans="1:34" s="48" customFormat="1" x14ac:dyDescent="0.2">
      <c r="A17" t="s">
        <v>23</v>
      </c>
      <c r="B17">
        <v>49747</v>
      </c>
      <c r="C17">
        <v>534</v>
      </c>
      <c r="D17">
        <v>1144</v>
      </c>
      <c r="E17">
        <v>1756</v>
      </c>
      <c r="F17">
        <v>2385</v>
      </c>
      <c r="G17">
        <v>1827</v>
      </c>
      <c r="H17">
        <v>1836</v>
      </c>
      <c r="I17">
        <v>1109</v>
      </c>
      <c r="J17">
        <v>1175</v>
      </c>
      <c r="K17">
        <v>1559</v>
      </c>
      <c r="L17">
        <v>1086</v>
      </c>
      <c r="M17">
        <v>3554</v>
      </c>
      <c r="N17">
        <v>8660</v>
      </c>
      <c r="O17">
        <v>7072</v>
      </c>
      <c r="P17">
        <v>9646</v>
      </c>
      <c r="Q17">
        <v>3129</v>
      </c>
      <c r="R17">
        <v>1570</v>
      </c>
      <c r="S17">
        <v>914</v>
      </c>
      <c r="T17">
        <v>454</v>
      </c>
      <c r="U17">
        <v>264</v>
      </c>
      <c r="V17">
        <v>73</v>
      </c>
      <c r="W17" s="504"/>
      <c r="X17" s="504"/>
      <c r="Y17" s="504"/>
      <c r="Z17" s="504"/>
      <c r="AA17" s="418"/>
    </row>
    <row r="18" spans="1:34" s="48" customFormat="1" x14ac:dyDescent="0.2">
      <c r="A18" t="s">
        <v>24</v>
      </c>
      <c r="B18">
        <v>51424</v>
      </c>
      <c r="C18">
        <v>558</v>
      </c>
      <c r="D18">
        <v>1193</v>
      </c>
      <c r="E18">
        <v>1800</v>
      </c>
      <c r="F18">
        <v>2645</v>
      </c>
      <c r="G18">
        <v>2067</v>
      </c>
      <c r="H18">
        <v>1962</v>
      </c>
      <c r="I18">
        <v>1192</v>
      </c>
      <c r="J18">
        <v>1104</v>
      </c>
      <c r="K18">
        <v>1380</v>
      </c>
      <c r="L18">
        <v>842</v>
      </c>
      <c r="M18">
        <v>2972</v>
      </c>
      <c r="N18">
        <v>8159</v>
      </c>
      <c r="O18">
        <v>7922</v>
      </c>
      <c r="P18">
        <v>10688</v>
      </c>
      <c r="Q18">
        <v>2958</v>
      </c>
      <c r="R18">
        <v>1555</v>
      </c>
      <c r="S18">
        <v>938</v>
      </c>
      <c r="T18">
        <v>832</v>
      </c>
      <c r="U18">
        <v>505</v>
      </c>
      <c r="V18">
        <v>152</v>
      </c>
      <c r="W18" s="504"/>
      <c r="X18" s="504"/>
      <c r="Y18" s="504"/>
      <c r="Z18" s="504"/>
      <c r="AA18" s="418"/>
    </row>
    <row r="19" spans="1:34" s="48" customFormat="1" x14ac:dyDescent="0.2">
      <c r="A19" t="s">
        <v>25</v>
      </c>
      <c r="B19">
        <v>53231</v>
      </c>
      <c r="C19">
        <v>553</v>
      </c>
      <c r="D19">
        <v>1233</v>
      </c>
      <c r="E19">
        <v>1860</v>
      </c>
      <c r="F19">
        <v>2679</v>
      </c>
      <c r="G19">
        <v>2092</v>
      </c>
      <c r="H19">
        <v>2083</v>
      </c>
      <c r="I19">
        <v>1317</v>
      </c>
      <c r="J19">
        <v>1268</v>
      </c>
      <c r="K19">
        <v>1545</v>
      </c>
      <c r="L19">
        <v>966</v>
      </c>
      <c r="M19">
        <v>3003</v>
      </c>
      <c r="N19">
        <v>7340</v>
      </c>
      <c r="O19">
        <v>8043</v>
      </c>
      <c r="P19">
        <v>11149</v>
      </c>
      <c r="Q19">
        <v>3640</v>
      </c>
      <c r="R19">
        <v>2048</v>
      </c>
      <c r="S19">
        <v>1124</v>
      </c>
      <c r="T19">
        <v>709</v>
      </c>
      <c r="U19">
        <v>398</v>
      </c>
      <c r="V19">
        <v>181</v>
      </c>
      <c r="W19" s="504"/>
      <c r="X19" s="504"/>
      <c r="Y19" s="504"/>
      <c r="Z19" s="504"/>
      <c r="AA19" s="418"/>
      <c r="AC19" s="506"/>
      <c r="AD19" s="506"/>
      <c r="AE19" s="506"/>
      <c r="AF19" s="506"/>
      <c r="AG19" s="506"/>
      <c r="AH19" s="506"/>
    </row>
    <row r="20" spans="1:34" s="48" customFormat="1" ht="18" customHeight="1" x14ac:dyDescent="0.2">
      <c r="A20" t="s">
        <v>26</v>
      </c>
      <c r="B20">
        <v>39174</v>
      </c>
      <c r="C20">
        <v>404</v>
      </c>
      <c r="D20">
        <v>951</v>
      </c>
      <c r="E20">
        <v>1475</v>
      </c>
      <c r="F20">
        <v>2094</v>
      </c>
      <c r="G20">
        <v>1697</v>
      </c>
      <c r="H20">
        <v>1751</v>
      </c>
      <c r="I20">
        <v>1181</v>
      </c>
      <c r="J20">
        <v>1115</v>
      </c>
      <c r="K20">
        <v>1527</v>
      </c>
      <c r="L20">
        <v>948</v>
      </c>
      <c r="M20">
        <v>2351</v>
      </c>
      <c r="N20">
        <v>5654</v>
      </c>
      <c r="O20">
        <v>5656</v>
      </c>
      <c r="P20">
        <v>8186</v>
      </c>
      <c r="Q20">
        <v>2399</v>
      </c>
      <c r="R20">
        <v>990</v>
      </c>
      <c r="S20">
        <v>467</v>
      </c>
      <c r="T20">
        <v>200</v>
      </c>
      <c r="U20">
        <v>92</v>
      </c>
      <c r="V20">
        <v>36</v>
      </c>
    </row>
    <row r="21" spans="1:34" s="48" customFormat="1" x14ac:dyDescent="0.2">
      <c r="A21" t="s">
        <v>505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34" s="48" customFormat="1" ht="14.6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34" x14ac:dyDescent="0.2">
      <c r="J23" s="1150"/>
    </row>
    <row r="24" spans="1:34" x14ac:dyDescent="0.2">
      <c r="J24" s="1150"/>
    </row>
  </sheetData>
  <pageMargins left="0.7" right="0.7" top="0.75" bottom="0.75" header="0.3" footer="0.3"/>
  <pageSetup paperSize="9" fitToWidth="0" fitToHeight="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B38C-DF09-4B9F-BD9E-70F29F9B71BA}">
  <dimension ref="A1:AH35"/>
  <sheetViews>
    <sheetView workbookViewId="0">
      <selection activeCell="X32" sqref="X32"/>
    </sheetView>
  </sheetViews>
  <sheetFormatPr baseColWidth="10" defaultColWidth="11.42578125" defaultRowHeight="12.75" x14ac:dyDescent="0.2"/>
  <cols>
    <col min="1" max="1" width="25.42578125" style="504" customWidth="1"/>
    <col min="2" max="2" width="10.7109375" style="416" customWidth="1"/>
    <col min="3" max="19" width="8.7109375" style="416" customWidth="1"/>
    <col min="20" max="20" width="5.5703125" style="504" customWidth="1"/>
    <col min="21" max="27" width="8.28515625" style="504" customWidth="1"/>
    <col min="28" max="28" width="4.7109375" style="504" customWidth="1"/>
    <col min="29" max="34" width="7.7109375" style="504" customWidth="1"/>
    <col min="35" max="16384" width="11.42578125" style="504"/>
  </cols>
  <sheetData>
    <row r="1" spans="1:32" x14ac:dyDescent="0.2">
      <c r="A1" s="413" t="s">
        <v>564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502"/>
      <c r="O1" s="502"/>
      <c r="P1" s="503" t="s">
        <v>481</v>
      </c>
      <c r="Q1" s="502"/>
      <c r="R1" s="502"/>
      <c r="S1" s="502"/>
    </row>
    <row r="2" spans="1:32" x14ac:dyDescent="0.2">
      <c r="A2" s="414"/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U2" s="505" t="s">
        <v>565</v>
      </c>
    </row>
    <row r="3" spans="1:32" s="417" customFormat="1" ht="18" customHeight="1" x14ac:dyDescent="0.2">
      <c r="A3" s="1454"/>
      <c r="B3" s="1455" t="s">
        <v>566</v>
      </c>
      <c r="C3" s="1456" t="s">
        <v>484</v>
      </c>
      <c r="D3" s="1456" t="s">
        <v>567</v>
      </c>
      <c r="E3" s="1456" t="s">
        <v>568</v>
      </c>
      <c r="F3" s="1456" t="s">
        <v>489</v>
      </c>
      <c r="G3" s="1456" t="s">
        <v>490</v>
      </c>
      <c r="H3" s="1456" t="s">
        <v>491</v>
      </c>
      <c r="I3" s="1456" t="s">
        <v>569</v>
      </c>
      <c r="J3" s="1456" t="s">
        <v>570</v>
      </c>
      <c r="K3" s="1456" t="s">
        <v>571</v>
      </c>
      <c r="L3" s="1456" t="s">
        <v>572</v>
      </c>
      <c r="M3" s="1456" t="s">
        <v>573</v>
      </c>
      <c r="N3" s="1456" t="s">
        <v>497</v>
      </c>
      <c r="O3" s="1456" t="s">
        <v>498</v>
      </c>
      <c r="P3" s="1456" t="s">
        <v>499</v>
      </c>
      <c r="Q3" s="1456" t="s">
        <v>500</v>
      </c>
      <c r="R3" s="1456" t="s">
        <v>501</v>
      </c>
      <c r="S3" s="1456" t="s">
        <v>574</v>
      </c>
      <c r="U3" s="1456" t="s">
        <v>497</v>
      </c>
      <c r="V3" s="1456" t="s">
        <v>498</v>
      </c>
      <c r="W3" s="1456" t="s">
        <v>499</v>
      </c>
      <c r="X3" s="1456" t="s">
        <v>500</v>
      </c>
      <c r="Y3" s="1456" t="s">
        <v>501</v>
      </c>
      <c r="Z3" s="1456" t="s">
        <v>574</v>
      </c>
      <c r="AA3" s="1456" t="s">
        <v>58</v>
      </c>
      <c r="AD3" s="417" t="s">
        <v>575</v>
      </c>
      <c r="AE3" s="417" t="s">
        <v>576</v>
      </c>
      <c r="AF3" s="417" t="s">
        <v>577</v>
      </c>
    </row>
    <row r="4" spans="1:32" ht="18" customHeight="1" x14ac:dyDescent="0.2">
      <c r="A4" s="1457" t="s">
        <v>503</v>
      </c>
      <c r="B4" s="1458">
        <f>SUM(B5:B20)</f>
        <v>709080</v>
      </c>
      <c r="C4" s="1459">
        <f>SUM(C5:C20)</f>
        <v>8151</v>
      </c>
      <c r="D4" s="1459">
        <f>SUM(D5:D20)</f>
        <v>38198</v>
      </c>
      <c r="E4" s="1459">
        <f t="shared" ref="E4:S4" si="0">SUM(E5:E20)</f>
        <v>50678</v>
      </c>
      <c r="F4" s="1459">
        <f t="shared" si="0"/>
        <v>21557</v>
      </c>
      <c r="G4" s="1459">
        <f t="shared" si="0"/>
        <v>13661</v>
      </c>
      <c r="H4" s="1459">
        <f t="shared" si="0"/>
        <v>13747</v>
      </c>
      <c r="I4" s="1459">
        <f t="shared" si="0"/>
        <v>46866</v>
      </c>
      <c r="J4" s="1459">
        <f t="shared" si="0"/>
        <v>74670</v>
      </c>
      <c r="K4" s="1459">
        <f t="shared" si="0"/>
        <v>136605</v>
      </c>
      <c r="L4" s="1459">
        <f t="shared" si="0"/>
        <v>97974</v>
      </c>
      <c r="M4" s="1459">
        <f t="shared" si="0"/>
        <v>126019</v>
      </c>
      <c r="N4" s="1459">
        <f t="shared" si="0"/>
        <v>38529</v>
      </c>
      <c r="O4" s="1459">
        <f t="shared" si="0"/>
        <v>20303</v>
      </c>
      <c r="P4" s="1459">
        <f t="shared" si="0"/>
        <v>11023</v>
      </c>
      <c r="Q4" s="1459">
        <f t="shared" si="0"/>
        <v>6318</v>
      </c>
      <c r="R4" s="1459">
        <f t="shared" si="0"/>
        <v>3469</v>
      </c>
      <c r="S4" s="1459">
        <f t="shared" si="0"/>
        <v>1312</v>
      </c>
      <c r="U4" s="1459">
        <f>SUM(U5:U19)</f>
        <v>21</v>
      </c>
      <c r="V4" s="1459">
        <f t="shared" ref="V4:Z4" si="1">SUM(V5:V19)</f>
        <v>14</v>
      </c>
      <c r="W4" s="1459">
        <f t="shared" si="1"/>
        <v>11</v>
      </c>
      <c r="X4" s="1459">
        <f t="shared" si="1"/>
        <v>7</v>
      </c>
      <c r="Y4" s="1459">
        <f t="shared" si="1"/>
        <v>3</v>
      </c>
      <c r="Z4" s="1459">
        <f t="shared" si="1"/>
        <v>3</v>
      </c>
      <c r="AA4" s="1459">
        <f>SUM(U4:Z4)</f>
        <v>59</v>
      </c>
      <c r="AD4" s="1459">
        <f>SUM(AD5:AD19)</f>
        <v>35</v>
      </c>
      <c r="AE4" s="1459">
        <f>SUM(AE5:AE19)</f>
        <v>18</v>
      </c>
      <c r="AF4" s="1459">
        <f>SUM(AF5:AF19)</f>
        <v>6</v>
      </c>
    </row>
    <row r="5" spans="1:32" s="48" customFormat="1" ht="18" customHeight="1" x14ac:dyDescent="0.2">
      <c r="A5" s="1460" t="s">
        <v>578</v>
      </c>
      <c r="B5" s="1461">
        <f>SUM(C5:S5)</f>
        <v>61792</v>
      </c>
      <c r="C5" s="1462">
        <f>'[2]FØR korreksjon befolkning 67+'!C5</f>
        <v>919</v>
      </c>
      <c r="D5" s="1462">
        <f>'[2]FØR korreksjon befolkning 67+'!D5</f>
        <v>3329</v>
      </c>
      <c r="E5" s="1462">
        <f>'[2]FØR korreksjon befolkning 67+'!E5</f>
        <v>3481</v>
      </c>
      <c r="F5" s="1462">
        <f>'[2]FØR korreksjon befolkning 67+'!F5</f>
        <v>1316</v>
      </c>
      <c r="G5" s="1462">
        <f>'[2]FØR korreksjon befolkning 67+'!G5</f>
        <v>781</v>
      </c>
      <c r="H5" s="1462">
        <f>'[2]FØR korreksjon befolkning 67+'!H5</f>
        <v>732</v>
      </c>
      <c r="I5" s="1462">
        <f>'[2]FØR korreksjon befolkning 67+'!I5</f>
        <v>3560</v>
      </c>
      <c r="J5" s="1462">
        <f>'[2]FØR korreksjon befolkning 67+'!J5</f>
        <v>8600</v>
      </c>
      <c r="K5" s="1462">
        <f>'[2]FØR korreksjon befolkning 67+'!K5</f>
        <v>16831</v>
      </c>
      <c r="L5" s="1462">
        <f>'[2]FØR korreksjon befolkning 67+'!L5</f>
        <v>9018</v>
      </c>
      <c r="M5" s="1462">
        <f>'[2]FØR korreksjon befolkning 67+'!M5</f>
        <v>9090</v>
      </c>
      <c r="N5" s="1463">
        <f>'[2]FØR korreksjon befolkning 67+'!N5+'[2] ETTER korreksjon befolkn 67+'!U5</f>
        <v>2412</v>
      </c>
      <c r="O5" s="1463">
        <f>'[2]FØR korreksjon befolkning 67+'!O5+'[2] ETTER korreksjon befolkn 67+'!V5</f>
        <v>953</v>
      </c>
      <c r="P5" s="1463">
        <f>'[2]FØR korreksjon befolkning 67+'!P5+'[2] ETTER korreksjon befolkn 67+'!W5</f>
        <v>413</v>
      </c>
      <c r="Q5" s="1463">
        <f>'[2]FØR korreksjon befolkning 67+'!Q5+'[2] ETTER korreksjon befolkn 67+'!X5</f>
        <v>194</v>
      </c>
      <c r="R5" s="1463">
        <f>'[2]FØR korreksjon befolkning 67+'!R5+'[2] ETTER korreksjon befolkn 67+'!Y5</f>
        <v>95</v>
      </c>
      <c r="S5" s="1463">
        <f>'[2]FØR korreksjon befolkning 67+'!S5+'[2] ETTER korreksjon befolkn 67+'!Z5</f>
        <v>68</v>
      </c>
      <c r="U5" s="504">
        <v>7</v>
      </c>
      <c r="V5" s="504">
        <v>5</v>
      </c>
      <c r="W5" s="504">
        <v>14</v>
      </c>
      <c r="X5" s="504">
        <v>1</v>
      </c>
      <c r="Y5" s="504">
        <v>1</v>
      </c>
      <c r="Z5" s="504">
        <v>8</v>
      </c>
      <c r="AA5" s="418">
        <f>SUM(U5:Z5)</f>
        <v>36</v>
      </c>
      <c r="AD5" s="48">
        <f>SUM(U5:V5)</f>
        <v>12</v>
      </c>
      <c r="AE5" s="48">
        <f>SUM(W5:X5)</f>
        <v>15</v>
      </c>
      <c r="AF5" s="48">
        <f>SUM(Y5:Z5)</f>
        <v>9</v>
      </c>
    </row>
    <row r="6" spans="1:32" s="48" customFormat="1" ht="12" customHeight="1" x14ac:dyDescent="0.2">
      <c r="A6" s="1460" t="s">
        <v>579</v>
      </c>
      <c r="B6" s="1461">
        <f t="shared" ref="B6:B20" si="2">SUM(C6:S6)</f>
        <v>64257</v>
      </c>
      <c r="C6" s="1462">
        <f>'[2]FØR korreksjon befolkning 67+'!C6</f>
        <v>882</v>
      </c>
      <c r="D6" s="1462">
        <f>'[2]FØR korreksjon befolkning 67+'!D6</f>
        <v>3190</v>
      </c>
      <c r="E6" s="1462">
        <f>'[2]FØR korreksjon befolkning 67+'!E6</f>
        <v>2875</v>
      </c>
      <c r="F6" s="1462">
        <f>'[2]FØR korreksjon befolkning 67+'!F6</f>
        <v>1030</v>
      </c>
      <c r="G6" s="1462">
        <f>'[2]FØR korreksjon befolkning 67+'!G6</f>
        <v>659</v>
      </c>
      <c r="H6" s="1462">
        <f>'[2]FØR korreksjon befolkning 67+'!H6</f>
        <v>750</v>
      </c>
      <c r="I6" s="1462">
        <f>'[2]FØR korreksjon befolkning 67+'!I6</f>
        <v>5418</v>
      </c>
      <c r="J6" s="1462">
        <f>'[2]FØR korreksjon befolkning 67+'!J6</f>
        <v>11382</v>
      </c>
      <c r="K6" s="1462">
        <f>'[2]FØR korreksjon befolkning 67+'!K6</f>
        <v>18057</v>
      </c>
      <c r="L6" s="1462">
        <f>'[2]FØR korreksjon befolkning 67+'!L6</f>
        <v>8379</v>
      </c>
      <c r="M6" s="1462">
        <f>'[2]FØR korreksjon befolkning 67+'!M6</f>
        <v>8048</v>
      </c>
      <c r="N6" s="1463">
        <f>'[2]FØR korreksjon befolkning 67+'!N6+'[2] ETTER korreksjon befolkn 67+'!U6</f>
        <v>2022</v>
      </c>
      <c r="O6" s="1463">
        <f>'[2]FØR korreksjon befolkning 67+'!O6+'[2] ETTER korreksjon befolkn 67+'!V6</f>
        <v>836</v>
      </c>
      <c r="P6" s="1463">
        <f>'[2]FØR korreksjon befolkning 67+'!P6+'[2] ETTER korreksjon befolkn 67+'!W6</f>
        <v>396</v>
      </c>
      <c r="Q6" s="1463">
        <f>'[2]FØR korreksjon befolkning 67+'!Q6+'[2] ETTER korreksjon befolkn 67+'!X6</f>
        <v>177</v>
      </c>
      <c r="R6" s="1463">
        <f>'[2]FØR korreksjon befolkning 67+'!R6+'[2] ETTER korreksjon befolkn 67+'!Y6</f>
        <v>108</v>
      </c>
      <c r="S6" s="1463">
        <f>'[2]FØR korreksjon befolkning 67+'!S6+'[2] ETTER korreksjon befolkn 67+'!Z6</f>
        <v>48</v>
      </c>
      <c r="U6" s="504">
        <v>-1</v>
      </c>
      <c r="V6" s="504">
        <v>-1</v>
      </c>
      <c r="W6" s="504">
        <v>-2</v>
      </c>
      <c r="X6" s="504">
        <v>-1</v>
      </c>
      <c r="Y6" s="504">
        <v>-1</v>
      </c>
      <c r="Z6" s="504">
        <v>-7</v>
      </c>
      <c r="AA6" s="418">
        <f t="shared" ref="AA6:AA19" si="3">SUM(U6:Z6)</f>
        <v>-13</v>
      </c>
      <c r="AD6" s="48">
        <f t="shared" ref="AD6:AD19" si="4">SUM(U6:V6)</f>
        <v>-2</v>
      </c>
      <c r="AE6" s="48">
        <f t="shared" ref="AE6:AE19" si="5">SUM(W6:X6)</f>
        <v>-3</v>
      </c>
      <c r="AF6" s="48">
        <f t="shared" ref="AF6:AF19" si="6">SUM(Y6:Z6)</f>
        <v>-8</v>
      </c>
    </row>
    <row r="7" spans="1:32" s="48" customFormat="1" ht="12" customHeight="1" x14ac:dyDescent="0.2">
      <c r="A7" s="1460" t="s">
        <v>580</v>
      </c>
      <c r="B7" s="1461">
        <f t="shared" si="2"/>
        <v>46939</v>
      </c>
      <c r="C7" s="1462">
        <f>'[2]FØR korreksjon befolkning 67+'!C7</f>
        <v>737</v>
      </c>
      <c r="D7" s="1462">
        <f>'[2]FØR korreksjon befolkning 67+'!D7</f>
        <v>2357</v>
      </c>
      <c r="E7" s="1462">
        <f>'[2]FØR korreksjon befolkning 67+'!E7</f>
        <v>2108</v>
      </c>
      <c r="F7" s="1462">
        <f>'[2]FØR korreksjon befolkning 67+'!F7</f>
        <v>677</v>
      </c>
      <c r="G7" s="1462">
        <f>'[2]FØR korreksjon befolkning 67+'!G7</f>
        <v>389</v>
      </c>
      <c r="H7" s="1462">
        <f>'[2]FØR korreksjon befolkning 67+'!H7</f>
        <v>519</v>
      </c>
      <c r="I7" s="1462">
        <f>'[2]FØR korreksjon befolkning 67+'!I7</f>
        <v>3617</v>
      </c>
      <c r="J7" s="1462">
        <f>'[2]FØR korreksjon befolkning 67+'!J7</f>
        <v>8594</v>
      </c>
      <c r="K7" s="1462">
        <f>'[2]FØR korreksjon befolkning 67+'!K7</f>
        <v>12991</v>
      </c>
      <c r="L7" s="1462">
        <f>'[2]FØR korreksjon befolkning 67+'!L7</f>
        <v>5711</v>
      </c>
      <c r="M7" s="1462">
        <f>'[2]FØR korreksjon befolkning 67+'!M7</f>
        <v>5904</v>
      </c>
      <c r="N7" s="1463">
        <f>'[2]FØR korreksjon befolkning 67+'!N7+'[2] ETTER korreksjon befolkn 67+'!U7</f>
        <v>1794</v>
      </c>
      <c r="O7" s="1463">
        <f>'[2]FØR korreksjon befolkning 67+'!O7+'[2] ETTER korreksjon befolkn 67+'!V7</f>
        <v>849</v>
      </c>
      <c r="P7" s="1463">
        <f>'[2]FØR korreksjon befolkning 67+'!P7+'[2] ETTER korreksjon befolkn 67+'!W7</f>
        <v>380</v>
      </c>
      <c r="Q7" s="1463">
        <f>'[2]FØR korreksjon befolkning 67+'!Q7+'[2] ETTER korreksjon befolkn 67+'!X7</f>
        <v>196</v>
      </c>
      <c r="R7" s="1463">
        <f>'[2]FØR korreksjon befolkning 67+'!R7+'[2] ETTER korreksjon befolkn 67+'!Y7</f>
        <v>76</v>
      </c>
      <c r="S7" s="1463">
        <f>'[2]FØR korreksjon befolkning 67+'!S7+'[2] ETTER korreksjon befolkn 67+'!Z7</f>
        <v>40</v>
      </c>
      <c r="U7" s="504">
        <v>1</v>
      </c>
      <c r="V7" s="504">
        <v>-6</v>
      </c>
      <c r="W7" s="504">
        <v>-9</v>
      </c>
      <c r="X7" s="504">
        <v>-14</v>
      </c>
      <c r="Y7" s="504">
        <v>-8</v>
      </c>
      <c r="Z7" s="504">
        <v>-9</v>
      </c>
      <c r="AA7" s="418">
        <f t="shared" si="3"/>
        <v>-45</v>
      </c>
      <c r="AD7" s="48">
        <f t="shared" si="4"/>
        <v>-5</v>
      </c>
      <c r="AE7" s="48">
        <f t="shared" si="5"/>
        <v>-23</v>
      </c>
      <c r="AF7" s="48">
        <f t="shared" si="6"/>
        <v>-17</v>
      </c>
    </row>
    <row r="8" spans="1:32" s="48" customFormat="1" ht="12" customHeight="1" x14ac:dyDescent="0.2">
      <c r="A8" s="1460" t="s">
        <v>581</v>
      </c>
      <c r="B8" s="1461">
        <f t="shared" si="2"/>
        <v>41026</v>
      </c>
      <c r="C8" s="1462">
        <f>'[2]FØR korreksjon befolkning 67+'!C8</f>
        <v>395</v>
      </c>
      <c r="D8" s="1462">
        <f>'[2]FØR korreksjon befolkning 67+'!D8</f>
        <v>1477</v>
      </c>
      <c r="E8" s="1462">
        <f>'[2]FØR korreksjon befolkning 67+'!E8</f>
        <v>1523</v>
      </c>
      <c r="F8" s="1462">
        <f>'[2]FØR korreksjon befolkning 67+'!F8</f>
        <v>626</v>
      </c>
      <c r="G8" s="1462">
        <f>'[2]FØR korreksjon befolkning 67+'!G8</f>
        <v>393</v>
      </c>
      <c r="H8" s="1462">
        <f>'[2]FØR korreksjon befolkning 67+'!H8</f>
        <v>497</v>
      </c>
      <c r="I8" s="1462">
        <f>'[2]FØR korreksjon befolkning 67+'!I8</f>
        <v>4523</v>
      </c>
      <c r="J8" s="1462">
        <f>'[2]FØR korreksjon befolkning 67+'!J8</f>
        <v>8130</v>
      </c>
      <c r="K8" s="1462">
        <f>'[2]FØR korreksjon befolkning 67+'!K8</f>
        <v>10056</v>
      </c>
      <c r="L8" s="1462">
        <f>'[2]FØR korreksjon befolkning 67+'!L8</f>
        <v>4865</v>
      </c>
      <c r="M8" s="1462">
        <f>'[2]FØR korreksjon befolkning 67+'!M8</f>
        <v>5590</v>
      </c>
      <c r="N8" s="1463">
        <f>'[2]FØR korreksjon befolkning 67+'!N8+'[2] ETTER korreksjon befolkn 67+'!U8</f>
        <v>1475</v>
      </c>
      <c r="O8" s="1463">
        <f>'[2]FØR korreksjon befolkning 67+'!O8+'[2] ETTER korreksjon befolkn 67+'!V8</f>
        <v>732</v>
      </c>
      <c r="P8" s="1463">
        <f>'[2]FØR korreksjon befolkning 67+'!P8+'[2] ETTER korreksjon befolkn 67+'!W8</f>
        <v>418</v>
      </c>
      <c r="Q8" s="1463">
        <f>'[2]FØR korreksjon befolkning 67+'!Q8+'[2] ETTER korreksjon befolkn 67+'!X8</f>
        <v>191</v>
      </c>
      <c r="R8" s="1463">
        <f>'[2]FØR korreksjon befolkning 67+'!R8+'[2] ETTER korreksjon befolkn 67+'!Y8</f>
        <v>91</v>
      </c>
      <c r="S8" s="1463">
        <f>'[2]FØR korreksjon befolkning 67+'!S8+'[2] ETTER korreksjon befolkn 67+'!Z8</f>
        <v>44</v>
      </c>
      <c r="U8" s="504">
        <v>-13</v>
      </c>
      <c r="V8" s="504">
        <v>-6</v>
      </c>
      <c r="W8" s="504">
        <v>-15</v>
      </c>
      <c r="X8" s="504">
        <v>-16</v>
      </c>
      <c r="Y8" s="504">
        <v>-20</v>
      </c>
      <c r="Z8" s="504">
        <v>-17</v>
      </c>
      <c r="AA8" s="418">
        <f t="shared" si="3"/>
        <v>-87</v>
      </c>
      <c r="AD8" s="48">
        <f t="shared" si="4"/>
        <v>-19</v>
      </c>
      <c r="AE8" s="48">
        <f t="shared" si="5"/>
        <v>-31</v>
      </c>
      <c r="AF8" s="48">
        <f t="shared" si="6"/>
        <v>-37</v>
      </c>
    </row>
    <row r="9" spans="1:32" s="48" customFormat="1" ht="12" customHeight="1" x14ac:dyDescent="0.2">
      <c r="A9" s="1460" t="s">
        <v>582</v>
      </c>
      <c r="B9" s="1461">
        <f t="shared" si="2"/>
        <v>60252</v>
      </c>
      <c r="C9" s="1462">
        <f>'[2]FØR korreksjon befolkning 67+'!C9</f>
        <v>527</v>
      </c>
      <c r="D9" s="1462">
        <f>'[2]FØR korreksjon befolkning 67+'!D9</f>
        <v>1933</v>
      </c>
      <c r="E9" s="1462">
        <f>'[2]FØR korreksjon befolkning 67+'!E9</f>
        <v>2332</v>
      </c>
      <c r="F9" s="1462">
        <f>'[2]FØR korreksjon befolkning 67+'!F9</f>
        <v>1036</v>
      </c>
      <c r="G9" s="1462">
        <f>'[2]FØR korreksjon befolkning 67+'!G9</f>
        <v>735</v>
      </c>
      <c r="H9" s="1462">
        <f>'[2]FØR korreksjon befolkning 67+'!H9</f>
        <v>808</v>
      </c>
      <c r="I9" s="1462">
        <f>'[2]FØR korreksjon befolkning 67+'!I9</f>
        <v>5362</v>
      </c>
      <c r="J9" s="1462">
        <f>'[2]FØR korreksjon befolkning 67+'!J9</f>
        <v>9787</v>
      </c>
      <c r="K9" s="1462">
        <f>'[2]FØR korreksjon befolkning 67+'!K9</f>
        <v>11799</v>
      </c>
      <c r="L9" s="1462">
        <f>'[2]FØR korreksjon befolkning 67+'!L9</f>
        <v>6786</v>
      </c>
      <c r="M9" s="1462">
        <f>'[2]FØR korreksjon befolkning 67+'!M9</f>
        <v>10943</v>
      </c>
      <c r="N9" s="1463">
        <f>'[2]FØR korreksjon befolkning 67+'!N9+'[2] ETTER korreksjon befolkn 67+'!U9</f>
        <v>3640</v>
      </c>
      <c r="O9" s="1463">
        <f>'[2]FØR korreksjon befolkning 67+'!O9+'[2] ETTER korreksjon befolkn 67+'!V9</f>
        <v>2263</v>
      </c>
      <c r="P9" s="1463">
        <f>'[2]FØR korreksjon befolkning 67+'!P9+'[2] ETTER korreksjon befolkn 67+'!W9</f>
        <v>1197</v>
      </c>
      <c r="Q9" s="1463">
        <f>'[2]FØR korreksjon befolkning 67+'!Q9+'[2] ETTER korreksjon befolkn 67+'!X9</f>
        <v>669</v>
      </c>
      <c r="R9" s="1463">
        <f>'[2]FØR korreksjon befolkning 67+'!R9+'[2] ETTER korreksjon befolkn 67+'!Y9</f>
        <v>306</v>
      </c>
      <c r="S9" s="1463">
        <f>'[2]FØR korreksjon befolkning 67+'!S9+'[2] ETTER korreksjon befolkn 67+'!Z9</f>
        <v>129</v>
      </c>
      <c r="U9" s="504">
        <v>14</v>
      </c>
      <c r="V9" s="504">
        <v>9</v>
      </c>
      <c r="W9" s="504">
        <v>20</v>
      </c>
      <c r="X9" s="504">
        <v>10</v>
      </c>
      <c r="Y9" s="504">
        <v>22</v>
      </c>
      <c r="Z9" s="504">
        <v>14</v>
      </c>
      <c r="AA9" s="418">
        <f t="shared" si="3"/>
        <v>89</v>
      </c>
      <c r="AD9" s="48">
        <f t="shared" si="4"/>
        <v>23</v>
      </c>
      <c r="AE9" s="48">
        <f t="shared" si="5"/>
        <v>30</v>
      </c>
      <c r="AF9" s="48">
        <f t="shared" si="6"/>
        <v>36</v>
      </c>
    </row>
    <row r="10" spans="1:32" s="48" customFormat="1" ht="18" customHeight="1" x14ac:dyDescent="0.2">
      <c r="A10" s="1460" t="s">
        <v>583</v>
      </c>
      <c r="B10" s="1461">
        <f t="shared" si="2"/>
        <v>35187</v>
      </c>
      <c r="C10" s="1462">
        <f>'[2]FØR korreksjon befolkning 67+'!C10</f>
        <v>370</v>
      </c>
      <c r="D10" s="1462">
        <f>'[2]FØR korreksjon befolkning 67+'!D10</f>
        <v>1939</v>
      </c>
      <c r="E10" s="1462">
        <f>'[2]FØR korreksjon befolkning 67+'!E10</f>
        <v>2813</v>
      </c>
      <c r="F10" s="1462">
        <f>'[2]FØR korreksjon befolkning 67+'!F10</f>
        <v>1255</v>
      </c>
      <c r="G10" s="1462">
        <f>'[2]FØR korreksjon befolkning 67+'!G10</f>
        <v>830</v>
      </c>
      <c r="H10" s="1462">
        <f>'[2]FØR korreksjon befolkning 67+'!H10</f>
        <v>702</v>
      </c>
      <c r="I10" s="1462">
        <f>'[2]FØR korreksjon befolkning 67+'!I10</f>
        <v>1581</v>
      </c>
      <c r="J10" s="1462">
        <f>'[2]FØR korreksjon befolkning 67+'!J10</f>
        <v>2195</v>
      </c>
      <c r="K10" s="1462">
        <f>'[2]FØR korreksjon befolkning 67+'!K10</f>
        <v>5180</v>
      </c>
      <c r="L10" s="1462">
        <f>'[2]FØR korreksjon befolkning 67+'!L10</f>
        <v>4858</v>
      </c>
      <c r="M10" s="1462">
        <f>'[2]FØR korreksjon befolkning 67+'!M10</f>
        <v>7035</v>
      </c>
      <c r="N10" s="1463">
        <f>'[2]FØR korreksjon befolkning 67+'!N10+'[2] ETTER korreksjon befolkn 67+'!U10</f>
        <v>2807</v>
      </c>
      <c r="O10" s="1463">
        <f>'[2]FØR korreksjon befolkning 67+'!O10+'[2] ETTER korreksjon befolkn 67+'!V10</f>
        <v>1772</v>
      </c>
      <c r="P10" s="1463">
        <f>'[2]FØR korreksjon befolkning 67+'!P10+'[2] ETTER korreksjon befolkn 67+'!W10</f>
        <v>968</v>
      </c>
      <c r="Q10" s="1463">
        <f>'[2]FØR korreksjon befolkning 67+'!Q10+'[2] ETTER korreksjon befolkn 67+'!X10</f>
        <v>489</v>
      </c>
      <c r="R10" s="1463">
        <f>'[2]FØR korreksjon befolkning 67+'!R10+'[2] ETTER korreksjon befolkn 67+'!Y10</f>
        <v>283</v>
      </c>
      <c r="S10" s="1463">
        <f>'[2]FØR korreksjon befolkning 67+'!S10+'[2] ETTER korreksjon befolkn 67+'!Z10</f>
        <v>110</v>
      </c>
      <c r="U10" s="504">
        <v>-5</v>
      </c>
      <c r="V10" s="504">
        <v>-2</v>
      </c>
      <c r="W10" s="504">
        <v>2</v>
      </c>
      <c r="X10" s="504">
        <v>0</v>
      </c>
      <c r="Y10" s="504">
        <v>-1</v>
      </c>
      <c r="Z10" s="504">
        <v>-5</v>
      </c>
      <c r="AA10" s="418">
        <f t="shared" si="3"/>
        <v>-11</v>
      </c>
      <c r="AD10" s="48">
        <f t="shared" si="4"/>
        <v>-7</v>
      </c>
      <c r="AE10" s="48">
        <f t="shared" si="5"/>
        <v>2</v>
      </c>
      <c r="AF10" s="48">
        <f t="shared" si="6"/>
        <v>-6</v>
      </c>
    </row>
    <row r="11" spans="1:32" s="48" customFormat="1" ht="12" customHeight="1" x14ac:dyDescent="0.2">
      <c r="A11" s="1460" t="s">
        <v>584</v>
      </c>
      <c r="B11" s="1461">
        <f t="shared" si="2"/>
        <v>52182</v>
      </c>
      <c r="C11" s="1462">
        <f>'[2]FØR korreksjon befolkning 67+'!C11</f>
        <v>613</v>
      </c>
      <c r="D11" s="1462">
        <f>'[2]FØR korreksjon befolkning 67+'!D11</f>
        <v>3444</v>
      </c>
      <c r="E11" s="1462">
        <f>'[2]FØR korreksjon befolkning 67+'!E11</f>
        <v>4836</v>
      </c>
      <c r="F11" s="1462">
        <f>'[2]FØR korreksjon befolkning 67+'!F11</f>
        <v>2148</v>
      </c>
      <c r="G11" s="1462">
        <f>'[2]FØR korreksjon befolkning 67+'!G11</f>
        <v>1297</v>
      </c>
      <c r="H11" s="1462">
        <f>'[2]FØR korreksjon befolkning 67+'!H11</f>
        <v>1236</v>
      </c>
      <c r="I11" s="1462">
        <f>'[2]FØR korreksjon befolkning 67+'!I11</f>
        <v>2516</v>
      </c>
      <c r="J11" s="1462">
        <f>'[2]FØR korreksjon befolkning 67+'!J11</f>
        <v>2705</v>
      </c>
      <c r="K11" s="1462">
        <f>'[2]FØR korreksjon befolkning 67+'!K11</f>
        <v>7261</v>
      </c>
      <c r="L11" s="1462">
        <f>'[2]FØR korreksjon befolkning 67+'!L11</f>
        <v>7628</v>
      </c>
      <c r="M11" s="1462">
        <f>'[2]FØR korreksjon befolkning 67+'!M11</f>
        <v>10039</v>
      </c>
      <c r="N11" s="1463">
        <f>'[2]FØR korreksjon befolkning 67+'!N11+'[2] ETTER korreksjon befolkn 67+'!U11</f>
        <v>3781</v>
      </c>
      <c r="O11" s="1463">
        <f>'[2]FØR korreksjon befolkning 67+'!O11+'[2] ETTER korreksjon befolkn 67+'!V11</f>
        <v>2272</v>
      </c>
      <c r="P11" s="1463">
        <f>'[2]FØR korreksjon befolkning 67+'!P11+'[2] ETTER korreksjon befolkn 67+'!W11</f>
        <v>1193</v>
      </c>
      <c r="Q11" s="1463">
        <f>'[2]FØR korreksjon befolkning 67+'!Q11+'[2] ETTER korreksjon befolkn 67+'!X11</f>
        <v>676</v>
      </c>
      <c r="R11" s="1463">
        <f>'[2]FØR korreksjon befolkning 67+'!R11+'[2] ETTER korreksjon befolkn 67+'!Y11</f>
        <v>391</v>
      </c>
      <c r="S11" s="1463">
        <f>'[2]FØR korreksjon befolkning 67+'!S11+'[2] ETTER korreksjon befolkn 67+'!Z11</f>
        <v>146</v>
      </c>
      <c r="U11" s="504">
        <v>-1</v>
      </c>
      <c r="V11" s="504">
        <v>1</v>
      </c>
      <c r="W11" s="504">
        <v>3</v>
      </c>
      <c r="X11" s="504">
        <v>-4</v>
      </c>
      <c r="Y11" s="504">
        <v>-1</v>
      </c>
      <c r="Z11" s="504">
        <v>1</v>
      </c>
      <c r="AA11" s="418">
        <f t="shared" si="3"/>
        <v>-1</v>
      </c>
      <c r="AD11" s="48">
        <f t="shared" si="4"/>
        <v>0</v>
      </c>
      <c r="AE11" s="48">
        <f t="shared" si="5"/>
        <v>-1</v>
      </c>
      <c r="AF11" s="48">
        <f t="shared" si="6"/>
        <v>0</v>
      </c>
    </row>
    <row r="12" spans="1:32" s="48" customFormat="1" ht="12" customHeight="1" x14ac:dyDescent="0.2">
      <c r="A12" s="1460" t="s">
        <v>585</v>
      </c>
      <c r="B12" s="1461">
        <f t="shared" si="2"/>
        <v>54570</v>
      </c>
      <c r="C12" s="1462">
        <f>'[2]FØR korreksjon befolkning 67+'!C12</f>
        <v>519</v>
      </c>
      <c r="D12" s="1462">
        <f>'[2]FØR korreksjon befolkning 67+'!D12</f>
        <v>3158</v>
      </c>
      <c r="E12" s="1462">
        <f>'[2]FØR korreksjon befolkning 67+'!E12</f>
        <v>4734</v>
      </c>
      <c r="F12" s="1462">
        <f>'[2]FØR korreksjon befolkning 67+'!F12</f>
        <v>2091</v>
      </c>
      <c r="G12" s="1462">
        <f>'[2]FØR korreksjon befolkning 67+'!G12</f>
        <v>1297</v>
      </c>
      <c r="H12" s="1462">
        <f>'[2]FØR korreksjon befolkning 67+'!H12</f>
        <v>1356</v>
      </c>
      <c r="I12" s="1462">
        <f>'[2]FØR korreksjon befolkning 67+'!I12</f>
        <v>4551</v>
      </c>
      <c r="J12" s="1462">
        <f>'[2]FØR korreksjon befolkning 67+'!J12</f>
        <v>4240</v>
      </c>
      <c r="K12" s="1462">
        <f>'[2]FØR korreksjon befolkning 67+'!K12</f>
        <v>7816</v>
      </c>
      <c r="L12" s="1462">
        <f>'[2]FØR korreksjon befolkning 67+'!L12</f>
        <v>7457</v>
      </c>
      <c r="M12" s="1462">
        <f>'[2]FØR korreksjon befolkning 67+'!M12</f>
        <v>10432</v>
      </c>
      <c r="N12" s="1463">
        <f>'[2]FØR korreksjon befolkning 67+'!N12+'[2] ETTER korreksjon befolkn 67+'!U12</f>
        <v>3221</v>
      </c>
      <c r="O12" s="1463">
        <f>'[2]FØR korreksjon befolkning 67+'!O12+'[2] ETTER korreksjon befolkn 67+'!V12</f>
        <v>1692</v>
      </c>
      <c r="P12" s="1463">
        <f>'[2]FØR korreksjon befolkning 67+'!P12+'[2] ETTER korreksjon befolkn 67+'!W12</f>
        <v>937</v>
      </c>
      <c r="Q12" s="1463">
        <f>'[2]FØR korreksjon befolkning 67+'!Q12+'[2] ETTER korreksjon befolkn 67+'!X12</f>
        <v>595</v>
      </c>
      <c r="R12" s="1463">
        <f>'[2]FØR korreksjon befolkning 67+'!R12+'[2] ETTER korreksjon befolkn 67+'!Y12</f>
        <v>349</v>
      </c>
      <c r="S12" s="1463">
        <f>'[2]FØR korreksjon befolkning 67+'!S12+'[2] ETTER korreksjon befolkn 67+'!Z12</f>
        <v>125</v>
      </c>
      <c r="U12" s="504">
        <v>7</v>
      </c>
      <c r="V12" s="504">
        <v>-3</v>
      </c>
      <c r="W12" s="504">
        <v>-3</v>
      </c>
      <c r="X12" s="504">
        <v>25</v>
      </c>
      <c r="Y12" s="504">
        <v>-8</v>
      </c>
      <c r="Z12" s="504">
        <v>-1</v>
      </c>
      <c r="AA12" s="418">
        <f t="shared" si="3"/>
        <v>17</v>
      </c>
      <c r="AD12" s="48">
        <f t="shared" si="4"/>
        <v>4</v>
      </c>
      <c r="AE12" s="48">
        <f t="shared" si="5"/>
        <v>22</v>
      </c>
      <c r="AF12" s="48">
        <f t="shared" si="6"/>
        <v>-9</v>
      </c>
    </row>
    <row r="13" spans="1:32" s="48" customFormat="1" ht="12" customHeight="1" x14ac:dyDescent="0.2">
      <c r="A13" s="1460" t="s">
        <v>586</v>
      </c>
      <c r="B13" s="1461">
        <f t="shared" si="2"/>
        <v>36329</v>
      </c>
      <c r="C13" s="1462">
        <f>'[2]FØR korreksjon befolkning 67+'!C13</f>
        <v>516</v>
      </c>
      <c r="D13" s="1462">
        <f>'[2]FØR korreksjon befolkning 67+'!D13</f>
        <v>2371</v>
      </c>
      <c r="E13" s="1462">
        <f>'[2]FØR korreksjon befolkning 67+'!E13</f>
        <v>3113</v>
      </c>
      <c r="F13" s="1462">
        <f>'[2]FØR korreksjon befolkning 67+'!F13</f>
        <v>1307</v>
      </c>
      <c r="G13" s="1462">
        <f>'[2]FØR korreksjon befolkning 67+'!G13</f>
        <v>815</v>
      </c>
      <c r="H13" s="1462">
        <f>'[2]FØR korreksjon befolkning 67+'!H13</f>
        <v>807</v>
      </c>
      <c r="I13" s="1462">
        <f>'[2]FØR korreksjon befolkning 67+'!I13</f>
        <v>2024</v>
      </c>
      <c r="J13" s="1462">
        <f>'[2]FØR korreksjon befolkning 67+'!J13</f>
        <v>3121</v>
      </c>
      <c r="K13" s="1462">
        <f>'[2]FØR korreksjon befolkning 67+'!K13</f>
        <v>7150</v>
      </c>
      <c r="L13" s="1462">
        <f>'[2]FØR korreksjon befolkning 67+'!L13</f>
        <v>5596</v>
      </c>
      <c r="M13" s="1462">
        <f>'[2]FØR korreksjon befolkning 67+'!M13</f>
        <v>6093</v>
      </c>
      <c r="N13" s="1463">
        <f>'[2]FØR korreksjon befolkning 67+'!N13+'[2] ETTER korreksjon befolkn 67+'!U13</f>
        <v>1645</v>
      </c>
      <c r="O13" s="1463">
        <f>'[2]FØR korreksjon befolkning 67+'!O13+'[2] ETTER korreksjon befolkn 67+'!V13</f>
        <v>775</v>
      </c>
      <c r="P13" s="1463">
        <f>'[2]FØR korreksjon befolkning 67+'!P13+'[2] ETTER korreksjon befolkn 67+'!W13</f>
        <v>471</v>
      </c>
      <c r="Q13" s="1463">
        <f>'[2]FØR korreksjon befolkning 67+'!Q13+'[2] ETTER korreksjon befolkn 67+'!X13</f>
        <v>270</v>
      </c>
      <c r="R13" s="1463">
        <f>'[2]FØR korreksjon befolkning 67+'!R13+'[2] ETTER korreksjon befolkn 67+'!Y13</f>
        <v>187</v>
      </c>
      <c r="S13" s="1463">
        <f>'[2]FØR korreksjon befolkning 67+'!S13+'[2] ETTER korreksjon befolkn 67+'!Z13</f>
        <v>68</v>
      </c>
      <c r="U13" s="504">
        <v>-5</v>
      </c>
      <c r="V13" s="504">
        <v>6</v>
      </c>
      <c r="W13" s="504">
        <v>-6</v>
      </c>
      <c r="X13" s="504">
        <v>-4</v>
      </c>
      <c r="Y13" s="504">
        <v>6</v>
      </c>
      <c r="Z13" s="504">
        <v>-3</v>
      </c>
      <c r="AA13" s="418">
        <f t="shared" si="3"/>
        <v>-6</v>
      </c>
      <c r="AD13" s="48">
        <f t="shared" si="4"/>
        <v>1</v>
      </c>
      <c r="AE13" s="48">
        <f t="shared" si="5"/>
        <v>-10</v>
      </c>
      <c r="AF13" s="48">
        <f t="shared" si="6"/>
        <v>3</v>
      </c>
    </row>
    <row r="14" spans="1:32" s="48" customFormat="1" ht="12" customHeight="1" x14ac:dyDescent="0.2">
      <c r="A14" s="1460" t="s">
        <v>587</v>
      </c>
      <c r="B14" s="1461">
        <f t="shared" si="2"/>
        <v>27769</v>
      </c>
      <c r="C14" s="1462">
        <f>'[2]FØR korreksjon befolkning 67+'!C14</f>
        <v>284</v>
      </c>
      <c r="D14" s="1462">
        <f>'[2]FØR korreksjon befolkning 67+'!D14</f>
        <v>1551</v>
      </c>
      <c r="E14" s="1462">
        <f>'[2]FØR korreksjon befolkning 67+'!E14</f>
        <v>2225</v>
      </c>
      <c r="F14" s="1462">
        <f>'[2]FØR korreksjon befolkning 67+'!F14</f>
        <v>972</v>
      </c>
      <c r="G14" s="1462">
        <f>'[2]FØR korreksjon befolkning 67+'!G14</f>
        <v>674</v>
      </c>
      <c r="H14" s="1462">
        <f>'[2]FØR korreksjon befolkning 67+'!H14</f>
        <v>642</v>
      </c>
      <c r="I14" s="1462">
        <f>'[2]FØR korreksjon befolkning 67+'!I14</f>
        <v>1564</v>
      </c>
      <c r="J14" s="1462">
        <f>'[2]FØR korreksjon befolkning 67+'!J14</f>
        <v>1877</v>
      </c>
      <c r="K14" s="1462">
        <f>'[2]FØR korreksjon befolkning 67+'!K14</f>
        <v>4572</v>
      </c>
      <c r="L14" s="1462">
        <f>'[2]FØR korreksjon befolkning 67+'!L14</f>
        <v>4068</v>
      </c>
      <c r="M14" s="1462">
        <f>'[2]FØR korreksjon befolkning 67+'!M14</f>
        <v>5964</v>
      </c>
      <c r="N14" s="1463">
        <f>'[2]FØR korreksjon befolkning 67+'!N14+'[2] ETTER korreksjon befolkn 67+'!U14</f>
        <v>1569</v>
      </c>
      <c r="O14" s="1463">
        <f>'[2]FØR korreksjon befolkning 67+'!O14+'[2] ETTER korreksjon befolkn 67+'!V14</f>
        <v>823</v>
      </c>
      <c r="P14" s="1463">
        <f>'[2]FØR korreksjon befolkning 67+'!P14+'[2] ETTER korreksjon befolkn 67+'!W14</f>
        <v>469</v>
      </c>
      <c r="Q14" s="1463">
        <f>'[2]FØR korreksjon befolkning 67+'!Q14+'[2] ETTER korreksjon befolkn 67+'!X14</f>
        <v>298</v>
      </c>
      <c r="R14" s="1463">
        <f>'[2]FØR korreksjon befolkning 67+'!R14+'[2] ETTER korreksjon befolkn 67+'!Y14</f>
        <v>164</v>
      </c>
      <c r="S14" s="1463">
        <f>'[2]FØR korreksjon befolkning 67+'!S14+'[2] ETTER korreksjon befolkn 67+'!Z14</f>
        <v>53</v>
      </c>
      <c r="U14" s="504">
        <v>5</v>
      </c>
      <c r="V14" s="504">
        <v>-1</v>
      </c>
      <c r="W14" s="504">
        <v>-1</v>
      </c>
      <c r="X14" s="504">
        <v>-9</v>
      </c>
      <c r="Y14" s="504">
        <v>-5</v>
      </c>
      <c r="Z14" s="504">
        <v>2</v>
      </c>
      <c r="AA14" s="418">
        <f t="shared" si="3"/>
        <v>-9</v>
      </c>
      <c r="AD14" s="48">
        <f t="shared" si="4"/>
        <v>4</v>
      </c>
      <c r="AE14" s="48">
        <f t="shared" si="5"/>
        <v>-10</v>
      </c>
      <c r="AF14" s="48">
        <f t="shared" si="6"/>
        <v>-3</v>
      </c>
    </row>
    <row r="15" spans="1:32" s="48" customFormat="1" ht="18" customHeight="1" x14ac:dyDescent="0.2">
      <c r="A15" s="1460" t="s">
        <v>588</v>
      </c>
      <c r="B15" s="1461">
        <f t="shared" si="2"/>
        <v>33728</v>
      </c>
      <c r="C15" s="1462">
        <f>'[2]FØR korreksjon befolkning 67+'!C15</f>
        <v>318</v>
      </c>
      <c r="D15" s="1462">
        <f>'[2]FØR korreksjon befolkning 67+'!D15</f>
        <v>1962</v>
      </c>
      <c r="E15" s="1462">
        <f>'[2]FØR korreksjon befolkning 67+'!E15</f>
        <v>2982</v>
      </c>
      <c r="F15" s="1462">
        <f>'[2]FØR korreksjon befolkning 67+'!F15</f>
        <v>1402</v>
      </c>
      <c r="G15" s="1462">
        <f>'[2]FØR korreksjon befolkning 67+'!G15</f>
        <v>958</v>
      </c>
      <c r="H15" s="1462">
        <f>'[2]FØR korreksjon befolkning 67+'!H15</f>
        <v>1008</v>
      </c>
      <c r="I15" s="1462">
        <f>'[2]FØR korreksjon befolkning 67+'!I15</f>
        <v>2219</v>
      </c>
      <c r="J15" s="1462">
        <f>'[2]FØR korreksjon befolkning 67+'!J15</f>
        <v>2055</v>
      </c>
      <c r="K15" s="1462">
        <f>'[2]FØR korreksjon befolkning 67+'!K15</f>
        <v>4801</v>
      </c>
      <c r="L15" s="1462">
        <f>'[2]FØR korreksjon befolkning 67+'!L15</f>
        <v>4654</v>
      </c>
      <c r="M15" s="1462">
        <f>'[2]FØR korreksjon befolkning 67+'!M15</f>
        <v>6908</v>
      </c>
      <c r="N15" s="1463">
        <f>'[2]FØR korreksjon befolkning 67+'!N15+'[2] ETTER korreksjon befolkn 67+'!U15</f>
        <v>2003</v>
      </c>
      <c r="O15" s="1463">
        <f>'[2]FØR korreksjon befolkning 67+'!O15+'[2] ETTER korreksjon befolkn 67+'!V15</f>
        <v>1167</v>
      </c>
      <c r="P15" s="1463">
        <f>'[2]FØR korreksjon befolkning 67+'!P15+'[2] ETTER korreksjon befolkn 67+'!W15</f>
        <v>726</v>
      </c>
      <c r="Q15" s="1463">
        <f>'[2]FØR korreksjon befolkning 67+'!Q15+'[2] ETTER korreksjon befolkn 67+'!X15</f>
        <v>368</v>
      </c>
      <c r="R15" s="1463">
        <f>'[2]FØR korreksjon befolkning 67+'!R15+'[2] ETTER korreksjon befolkn 67+'!Y15</f>
        <v>160</v>
      </c>
      <c r="S15" s="1463">
        <f>'[2]FØR korreksjon befolkning 67+'!S15+'[2] ETTER korreksjon befolkn 67+'!Z15</f>
        <v>37</v>
      </c>
      <c r="U15" s="504">
        <v>-6</v>
      </c>
      <c r="V15" s="504">
        <v>-4</v>
      </c>
      <c r="W15" s="504">
        <v>1</v>
      </c>
      <c r="X15" s="504">
        <v>-3</v>
      </c>
      <c r="Y15" s="504">
        <v>-7</v>
      </c>
      <c r="Z15" s="504">
        <v>-8</v>
      </c>
      <c r="AA15" s="418">
        <f t="shared" si="3"/>
        <v>-27</v>
      </c>
      <c r="AD15" s="48">
        <f t="shared" si="4"/>
        <v>-10</v>
      </c>
      <c r="AE15" s="48">
        <f t="shared" si="5"/>
        <v>-2</v>
      </c>
      <c r="AF15" s="48">
        <f t="shared" si="6"/>
        <v>-15</v>
      </c>
    </row>
    <row r="16" spans="1:32" s="48" customFormat="1" ht="12" customHeight="1" x14ac:dyDescent="0.2">
      <c r="A16" s="1460" t="s">
        <v>589</v>
      </c>
      <c r="B16" s="1461">
        <f t="shared" si="2"/>
        <v>49747</v>
      </c>
      <c r="C16" s="1462">
        <f>'[2]FØR korreksjon befolkning 67+'!C16</f>
        <v>534</v>
      </c>
      <c r="D16" s="1462">
        <f>'[2]FØR korreksjon befolkning 67+'!D16</f>
        <v>2900</v>
      </c>
      <c r="E16" s="1462">
        <f>'[2]FØR korreksjon befolkning 67+'!E16</f>
        <v>4212</v>
      </c>
      <c r="F16" s="1462">
        <f>'[2]FØR korreksjon befolkning 67+'!F16</f>
        <v>1836</v>
      </c>
      <c r="G16" s="1462">
        <f>'[2]FØR korreksjon befolkning 67+'!G16</f>
        <v>1109</v>
      </c>
      <c r="H16" s="1462">
        <f>'[2]FØR korreksjon befolkning 67+'!H16</f>
        <v>1175</v>
      </c>
      <c r="I16" s="1462">
        <f>'[2]FØR korreksjon befolkning 67+'!I16</f>
        <v>2645</v>
      </c>
      <c r="J16" s="1462">
        <f>'[2]FØR korreksjon befolkning 67+'!J16</f>
        <v>3554</v>
      </c>
      <c r="K16" s="1462">
        <f>'[2]FØR korreksjon befolkning 67+'!K16</f>
        <v>8660</v>
      </c>
      <c r="L16" s="1462">
        <f>'[2]FØR korreksjon befolkning 67+'!L16</f>
        <v>7072</v>
      </c>
      <c r="M16" s="1462">
        <f>'[2]FØR korreksjon befolkning 67+'!M16</f>
        <v>9646</v>
      </c>
      <c r="N16" s="1463">
        <f>'[2]FØR korreksjon befolkning 67+'!N16+'[2] ETTER korreksjon befolkn 67+'!U16</f>
        <v>3129</v>
      </c>
      <c r="O16" s="1463">
        <f>'[2]FØR korreksjon befolkning 67+'!O16+'[2] ETTER korreksjon befolkn 67+'!V16</f>
        <v>1570</v>
      </c>
      <c r="P16" s="1463">
        <f>'[2]FØR korreksjon befolkning 67+'!P16+'[2] ETTER korreksjon befolkn 67+'!W16</f>
        <v>914</v>
      </c>
      <c r="Q16" s="1463">
        <f>'[2]FØR korreksjon befolkning 67+'!Q16+'[2] ETTER korreksjon befolkn 67+'!X16</f>
        <v>454</v>
      </c>
      <c r="R16" s="1463">
        <f>'[2]FØR korreksjon befolkning 67+'!R16+'[2] ETTER korreksjon befolkn 67+'!Y16</f>
        <v>264</v>
      </c>
      <c r="S16" s="1463">
        <f>'[2]FØR korreksjon befolkning 67+'!S16+'[2] ETTER korreksjon befolkn 67+'!Z16</f>
        <v>73</v>
      </c>
      <c r="U16" s="504">
        <v>8</v>
      </c>
      <c r="V16" s="504">
        <v>0</v>
      </c>
      <c r="W16" s="504">
        <v>-13</v>
      </c>
      <c r="X16" s="504">
        <v>-1</v>
      </c>
      <c r="Y16" s="504">
        <v>-9</v>
      </c>
      <c r="Z16" s="504">
        <v>-4</v>
      </c>
      <c r="AA16" s="418">
        <f t="shared" si="3"/>
        <v>-19</v>
      </c>
      <c r="AD16" s="48">
        <f t="shared" si="4"/>
        <v>8</v>
      </c>
      <c r="AE16" s="48">
        <f t="shared" si="5"/>
        <v>-14</v>
      </c>
      <c r="AF16" s="48">
        <f t="shared" si="6"/>
        <v>-13</v>
      </c>
    </row>
    <row r="17" spans="1:34" s="48" customFormat="1" ht="12" customHeight="1" x14ac:dyDescent="0.2">
      <c r="A17" s="1460" t="s">
        <v>590</v>
      </c>
      <c r="B17" s="1461">
        <f t="shared" si="2"/>
        <v>51424</v>
      </c>
      <c r="C17" s="1462">
        <f>'[2]FØR korreksjon befolkning 67+'!C17</f>
        <v>558</v>
      </c>
      <c r="D17" s="1462">
        <f>'[2]FØR korreksjon befolkning 67+'!D17</f>
        <v>2993</v>
      </c>
      <c r="E17" s="1462">
        <f>'[2]FØR korreksjon befolkning 67+'!E17</f>
        <v>4712</v>
      </c>
      <c r="F17" s="1462">
        <f>'[2]FØR korreksjon befolkning 67+'!F17</f>
        <v>1962</v>
      </c>
      <c r="G17" s="1462">
        <f>'[2]FØR korreksjon befolkning 67+'!G17</f>
        <v>1192</v>
      </c>
      <c r="H17" s="1462">
        <f>'[2]FØR korreksjon befolkning 67+'!H17</f>
        <v>1104</v>
      </c>
      <c r="I17" s="1462">
        <f>'[2]FØR korreksjon befolkning 67+'!I17</f>
        <v>2222</v>
      </c>
      <c r="J17" s="1462">
        <f>'[2]FØR korreksjon befolkning 67+'!J17</f>
        <v>2972</v>
      </c>
      <c r="K17" s="1462">
        <f>'[2]FØR korreksjon befolkning 67+'!K17</f>
        <v>8159</v>
      </c>
      <c r="L17" s="1462">
        <f>'[2]FØR korreksjon befolkning 67+'!L17</f>
        <v>7922</v>
      </c>
      <c r="M17" s="1462">
        <f>'[2]FØR korreksjon befolkning 67+'!M17</f>
        <v>10688</v>
      </c>
      <c r="N17" s="1463">
        <f>'[2]FØR korreksjon befolkning 67+'!N17+'[2] ETTER korreksjon befolkn 67+'!U17</f>
        <v>2958</v>
      </c>
      <c r="O17" s="1463">
        <f>'[2]FØR korreksjon befolkning 67+'!O17+'[2] ETTER korreksjon befolkn 67+'!V17</f>
        <v>1555</v>
      </c>
      <c r="P17" s="1463">
        <f>'[2]FØR korreksjon befolkning 67+'!P17+'[2] ETTER korreksjon befolkn 67+'!W17</f>
        <v>938</v>
      </c>
      <c r="Q17" s="1463">
        <f>'[2]FØR korreksjon befolkning 67+'!Q17+'[2] ETTER korreksjon befolkn 67+'!X17</f>
        <v>832</v>
      </c>
      <c r="R17" s="1463">
        <f>'[2]FØR korreksjon befolkning 67+'!R17+'[2] ETTER korreksjon befolkn 67+'!Y17</f>
        <v>505</v>
      </c>
      <c r="S17" s="1463">
        <f>'[2]FØR korreksjon befolkning 67+'!S17+'[2] ETTER korreksjon befolkn 67+'!Z17</f>
        <v>152</v>
      </c>
      <c r="U17" s="504">
        <v>-1</v>
      </c>
      <c r="V17" s="504">
        <v>6</v>
      </c>
      <c r="W17" s="504">
        <v>10</v>
      </c>
      <c r="X17" s="504">
        <v>13</v>
      </c>
      <c r="Y17" s="504">
        <v>15</v>
      </c>
      <c r="Z17" s="504">
        <v>16</v>
      </c>
      <c r="AA17" s="418">
        <f t="shared" si="3"/>
        <v>59</v>
      </c>
      <c r="AD17" s="48">
        <f t="shared" si="4"/>
        <v>5</v>
      </c>
      <c r="AE17" s="48">
        <f t="shared" si="5"/>
        <v>23</v>
      </c>
      <c r="AF17" s="48">
        <f t="shared" si="6"/>
        <v>31</v>
      </c>
    </row>
    <row r="18" spans="1:34" s="48" customFormat="1" ht="12" customHeight="1" x14ac:dyDescent="0.2">
      <c r="A18" s="1460" t="s">
        <v>591</v>
      </c>
      <c r="B18" s="1461">
        <f t="shared" si="2"/>
        <v>53231</v>
      </c>
      <c r="C18" s="1462">
        <f>'[2]FØR korreksjon befolkning 67+'!C18</f>
        <v>553</v>
      </c>
      <c r="D18" s="1462">
        <f>'[2]FØR korreksjon befolkning 67+'!D18</f>
        <v>3093</v>
      </c>
      <c r="E18" s="1462">
        <f>'[2]FØR korreksjon befolkning 67+'!E18</f>
        <v>4771</v>
      </c>
      <c r="F18" s="1462">
        <f>'[2]FØR korreksjon befolkning 67+'!F18</f>
        <v>2083</v>
      </c>
      <c r="G18" s="1462">
        <f>'[2]FØR korreksjon befolkning 67+'!G18</f>
        <v>1317</v>
      </c>
      <c r="H18" s="1462">
        <f>'[2]FØR korreksjon befolkning 67+'!H18</f>
        <v>1268</v>
      </c>
      <c r="I18" s="1462">
        <f>'[2]FØR korreksjon befolkning 67+'!I18</f>
        <v>2511</v>
      </c>
      <c r="J18" s="1462">
        <f>'[2]FØR korreksjon befolkning 67+'!J18</f>
        <v>3003</v>
      </c>
      <c r="K18" s="1462">
        <f>'[2]FØR korreksjon befolkning 67+'!K18</f>
        <v>7340</v>
      </c>
      <c r="L18" s="1462">
        <f>'[2]FØR korreksjon befolkning 67+'!L18</f>
        <v>8043</v>
      </c>
      <c r="M18" s="1462">
        <f>'[2]FØR korreksjon befolkning 67+'!M18</f>
        <v>11149</v>
      </c>
      <c r="N18" s="1463">
        <f>'[2]FØR korreksjon befolkning 67+'!N18+'[2] ETTER korreksjon befolkn 67+'!U18</f>
        <v>3640</v>
      </c>
      <c r="O18" s="1463">
        <f>'[2]FØR korreksjon befolkning 67+'!O18+'[2] ETTER korreksjon befolkn 67+'!V18</f>
        <v>2048</v>
      </c>
      <c r="P18" s="1463">
        <f>'[2]FØR korreksjon befolkning 67+'!P18+'[2] ETTER korreksjon befolkn 67+'!W18</f>
        <v>1124</v>
      </c>
      <c r="Q18" s="1463">
        <f>'[2]FØR korreksjon befolkning 67+'!Q18+'[2] ETTER korreksjon befolkn 67+'!X18</f>
        <v>709</v>
      </c>
      <c r="R18" s="1463">
        <f>'[2]FØR korreksjon befolkning 67+'!R18+'[2] ETTER korreksjon befolkn 67+'!Y18</f>
        <v>398</v>
      </c>
      <c r="S18" s="1463">
        <f>'[2]FØR korreksjon befolkning 67+'!S18+'[2] ETTER korreksjon befolkn 67+'!Z18</f>
        <v>181</v>
      </c>
      <c r="U18" s="504">
        <v>11</v>
      </c>
      <c r="V18" s="504">
        <v>7</v>
      </c>
      <c r="W18" s="504">
        <v>12</v>
      </c>
      <c r="X18" s="504">
        <v>10</v>
      </c>
      <c r="Y18" s="504">
        <v>22</v>
      </c>
      <c r="Z18" s="504">
        <v>18</v>
      </c>
      <c r="AA18" s="418">
        <f t="shared" si="3"/>
        <v>80</v>
      </c>
      <c r="AD18" s="48">
        <f t="shared" si="4"/>
        <v>18</v>
      </c>
      <c r="AE18" s="48">
        <f t="shared" si="5"/>
        <v>22</v>
      </c>
      <c r="AF18" s="48">
        <f t="shared" si="6"/>
        <v>40</v>
      </c>
    </row>
    <row r="19" spans="1:34" s="48" customFormat="1" ht="12" customHeight="1" x14ac:dyDescent="0.2">
      <c r="A19" s="1460" t="s">
        <v>592</v>
      </c>
      <c r="B19" s="1461">
        <f t="shared" si="2"/>
        <v>39174</v>
      </c>
      <c r="C19" s="1462">
        <f>'[2]FØR korreksjon befolkning 67+'!C19</f>
        <v>404</v>
      </c>
      <c r="D19" s="1462">
        <f>'[2]FØR korreksjon befolkning 67+'!D19</f>
        <v>2426</v>
      </c>
      <c r="E19" s="1462">
        <f>'[2]FØR korreksjon befolkning 67+'!E19</f>
        <v>3791</v>
      </c>
      <c r="F19" s="1462">
        <f>'[2]FØR korreksjon befolkning 67+'!F19</f>
        <v>1751</v>
      </c>
      <c r="G19" s="1462">
        <f>'[2]FØR korreksjon befolkning 67+'!G19</f>
        <v>1181</v>
      </c>
      <c r="H19" s="1462">
        <f>'[2]FØR korreksjon befolkning 67+'!H19</f>
        <v>1115</v>
      </c>
      <c r="I19" s="1462">
        <f>'[2]FØR korreksjon befolkning 67+'!I19</f>
        <v>2475</v>
      </c>
      <c r="J19" s="1462">
        <f>'[2]FØR korreksjon befolkning 67+'!J19</f>
        <v>2351</v>
      </c>
      <c r="K19" s="1462">
        <f>'[2]FØR korreksjon befolkning 67+'!K19</f>
        <v>5654</v>
      </c>
      <c r="L19" s="1462">
        <f>'[2]FØR korreksjon befolkning 67+'!L19</f>
        <v>5656</v>
      </c>
      <c r="M19" s="1462">
        <f>'[2]FØR korreksjon befolkning 67+'!M19</f>
        <v>8186</v>
      </c>
      <c r="N19" s="1463">
        <f>'[2]FØR korreksjon befolkning 67+'!N19+'[2] ETTER korreksjon befolkn 67+'!U19</f>
        <v>2399</v>
      </c>
      <c r="O19" s="1463">
        <f>'[2]FØR korreksjon befolkning 67+'!O19+'[2] ETTER korreksjon befolkn 67+'!V19</f>
        <v>990</v>
      </c>
      <c r="P19" s="1463">
        <f>'[2]FØR korreksjon befolkning 67+'!P19+'[2] ETTER korreksjon befolkn 67+'!W19</f>
        <v>467</v>
      </c>
      <c r="Q19" s="1463">
        <f>'[2]FØR korreksjon befolkning 67+'!Q19+'[2] ETTER korreksjon befolkn 67+'!X19</f>
        <v>200</v>
      </c>
      <c r="R19" s="1463">
        <f>'[2]FØR korreksjon befolkning 67+'!R19+'[2] ETTER korreksjon befolkn 67+'!Y19</f>
        <v>92</v>
      </c>
      <c r="S19" s="1463">
        <f>'[2]FØR korreksjon befolkning 67+'!S19+'[2] ETTER korreksjon befolkn 67+'!Z19</f>
        <v>36</v>
      </c>
      <c r="U19" s="504">
        <v>0</v>
      </c>
      <c r="V19" s="504">
        <v>3</v>
      </c>
      <c r="W19" s="504">
        <v>-2</v>
      </c>
      <c r="X19" s="504">
        <v>0</v>
      </c>
      <c r="Y19" s="504">
        <v>-3</v>
      </c>
      <c r="Z19" s="504">
        <v>-2</v>
      </c>
      <c r="AA19" s="1464">
        <f t="shared" si="3"/>
        <v>-4</v>
      </c>
      <c r="AC19" s="506"/>
      <c r="AD19" s="48">
        <f t="shared" si="4"/>
        <v>3</v>
      </c>
      <c r="AE19" s="48">
        <f t="shared" si="5"/>
        <v>-2</v>
      </c>
      <c r="AF19" s="48">
        <f t="shared" si="6"/>
        <v>-5</v>
      </c>
      <c r="AG19" s="506"/>
      <c r="AH19" s="506"/>
    </row>
    <row r="20" spans="1:34" s="48" customFormat="1" ht="12" x14ac:dyDescent="0.2">
      <c r="A20" s="1465" t="s">
        <v>593</v>
      </c>
      <c r="B20" s="1466">
        <f t="shared" si="2"/>
        <v>1473</v>
      </c>
      <c r="C20" s="1467">
        <f>'[2]FØR korreksjon befolkning 67+'!C20</f>
        <v>22</v>
      </c>
      <c r="D20" s="1467">
        <f>'[2]FØR korreksjon befolkning 67+'!D20</f>
        <v>75</v>
      </c>
      <c r="E20" s="1467">
        <f>'[2]FØR korreksjon befolkning 67+'!E20</f>
        <v>170</v>
      </c>
      <c r="F20" s="1467">
        <f>'[2]FØR korreksjon befolkning 67+'!F20</f>
        <v>65</v>
      </c>
      <c r="G20" s="1467">
        <f>'[2]FØR korreksjon befolkning 67+'!G20</f>
        <v>34</v>
      </c>
      <c r="H20" s="1467">
        <f>'[2]FØR korreksjon befolkning 67+'!H20</f>
        <v>28</v>
      </c>
      <c r="I20" s="1467">
        <f>'[2]FØR korreksjon befolkning 67+'!I20</f>
        <v>78</v>
      </c>
      <c r="J20" s="1467">
        <f>'[2]FØR korreksjon befolkning 67+'!J20</f>
        <v>104</v>
      </c>
      <c r="K20" s="1467">
        <f>'[2]FØR korreksjon befolkning 67+'!K20</f>
        <v>278</v>
      </c>
      <c r="L20" s="1467">
        <f>'[2]FØR korreksjon befolkning 67+'!L20</f>
        <v>261</v>
      </c>
      <c r="M20" s="1467">
        <f>'[2]FØR korreksjon befolkning 67+'!M20</f>
        <v>304</v>
      </c>
      <c r="N20" s="1468">
        <f>'[2]FØR korreksjon befolkning 67+'!N20-'[2] ETTER korreksjon befolkn 67+'!N23</f>
        <v>34</v>
      </c>
      <c r="O20" s="1468">
        <f>'[2]FØR korreksjon befolkning 67+'!O20-'[2] ETTER korreksjon befolkn 67+'!O23</f>
        <v>6</v>
      </c>
      <c r="P20" s="1468">
        <f>'[2]FØR korreksjon befolkning 67+'!P20-'[2] ETTER korreksjon befolkn 67+'!P23</f>
        <v>12</v>
      </c>
      <c r="Q20" s="1468">
        <f>'[2]FØR korreksjon befolkning 67+'!Q20-'[2] ETTER korreksjon befolkn 67+'!Q23</f>
        <v>0</v>
      </c>
      <c r="R20" s="1468">
        <f>'[2]FØR korreksjon befolkning 67+'!R20-'[2] ETTER korreksjon befolkn 67+'!R23</f>
        <v>0</v>
      </c>
      <c r="S20" s="1468">
        <f>'[2]FØR korreksjon befolkning 67+'!S20-'[2] ETTER korreksjon befolkn 67+'!S23</f>
        <v>2</v>
      </c>
    </row>
    <row r="21" spans="1:34" s="48" customFormat="1" x14ac:dyDescent="0.2">
      <c r="A21" s="1469" t="s">
        <v>594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34" s="48" customFormat="1" x14ac:dyDescent="0.2">
      <c r="A22" s="1470" t="s">
        <v>595</v>
      </c>
      <c r="B22"/>
      <c r="C22"/>
      <c r="D22"/>
      <c r="E22"/>
      <c r="F22"/>
      <c r="G22"/>
      <c r="H22"/>
      <c r="I22"/>
      <c r="J22"/>
      <c r="K22"/>
      <c r="L22"/>
      <c r="M22"/>
      <c r="N22" s="1471"/>
      <c r="O22" s="1471"/>
      <c r="P22" s="1471"/>
      <c r="Q22" s="1471"/>
      <c r="R22" s="1471"/>
      <c r="S22" s="1471"/>
    </row>
    <row r="23" spans="1:34" ht="25.5" x14ac:dyDescent="0.2">
      <c r="A23" s="1472" t="s">
        <v>596</v>
      </c>
      <c r="B23" s="1473">
        <f>SUM(N23:S23)</f>
        <v>16</v>
      </c>
      <c r="C23" s="1473"/>
      <c r="D23" s="1473"/>
      <c r="E23" s="1473"/>
      <c r="F23" s="1473"/>
      <c r="G23" s="1473"/>
      <c r="H23" s="1473"/>
      <c r="I23" s="1473"/>
      <c r="J23" s="1473"/>
      <c r="K23" s="1473"/>
      <c r="L23" s="1473"/>
      <c r="M23" s="1473"/>
      <c r="N23" s="1474">
        <v>6</v>
      </c>
      <c r="O23" s="1474">
        <v>6</v>
      </c>
      <c r="P23" s="1474">
        <v>1</v>
      </c>
      <c r="Q23" s="1474">
        <v>2</v>
      </c>
      <c r="R23" s="1474">
        <v>1</v>
      </c>
      <c r="S23" s="1474">
        <v>0</v>
      </c>
      <c r="U23" s="48"/>
      <c r="V23" s="48"/>
      <c r="W23" s="48"/>
      <c r="X23" s="48"/>
      <c r="Y23" s="48"/>
      <c r="Z23" s="48"/>
    </row>
    <row r="25" spans="1:34" x14ac:dyDescent="0.2">
      <c r="A25" s="505" t="s">
        <v>597</v>
      </c>
      <c r="B25" s="1475" t="s">
        <v>566</v>
      </c>
      <c r="C25" s="1476" t="s">
        <v>484</v>
      </c>
      <c r="D25" s="1476" t="s">
        <v>567</v>
      </c>
      <c r="E25" s="1476" t="s">
        <v>568</v>
      </c>
      <c r="F25" s="1476" t="s">
        <v>489</v>
      </c>
      <c r="G25" s="1476" t="s">
        <v>490</v>
      </c>
      <c r="H25" s="1476" t="s">
        <v>491</v>
      </c>
      <c r="I25" s="1476" t="s">
        <v>569</v>
      </c>
      <c r="J25" s="1476" t="s">
        <v>570</v>
      </c>
      <c r="K25" s="1476" t="s">
        <v>571</v>
      </c>
      <c r="L25" s="1476" t="s">
        <v>572</v>
      </c>
      <c r="M25" s="1476" t="s">
        <v>573</v>
      </c>
      <c r="N25" s="1476" t="s">
        <v>497</v>
      </c>
      <c r="O25" s="1476" t="s">
        <v>498</v>
      </c>
      <c r="P25" s="1476" t="s">
        <v>499</v>
      </c>
      <c r="Q25" s="1476" t="s">
        <v>500</v>
      </c>
      <c r="R25" s="1456" t="s">
        <v>501</v>
      </c>
      <c r="S25" s="1476" t="s">
        <v>574</v>
      </c>
    </row>
    <row r="26" spans="1:34" x14ac:dyDescent="0.2">
      <c r="A26" s="1460" t="s">
        <v>598</v>
      </c>
      <c r="B26" s="1477">
        <f>SUM(C26:S26)</f>
        <v>1626</v>
      </c>
      <c r="C26" s="1475">
        <f>'[2]FØR korreksjon befolkning 67+'!C26</f>
        <v>6</v>
      </c>
      <c r="D26" s="1475">
        <f>'[2]FØR korreksjon befolkning 67+'!D26</f>
        <v>19</v>
      </c>
      <c r="E26" s="1475">
        <f>'[2]FØR korreksjon befolkning 67+'!E26</f>
        <v>13</v>
      </c>
      <c r="F26" s="1475">
        <f>'[2]FØR korreksjon befolkning 67+'!F26</f>
        <v>5</v>
      </c>
      <c r="G26" s="1475">
        <f>'[2]FØR korreksjon befolkning 67+'!G26</f>
        <v>9</v>
      </c>
      <c r="H26" s="1475">
        <f>'[2]FØR korreksjon befolkning 67+'!H26</f>
        <v>17</v>
      </c>
      <c r="I26" s="1475">
        <f>'[2]FØR korreksjon befolkning 67+'!I26</f>
        <v>320</v>
      </c>
      <c r="J26" s="1475">
        <f>'[2]FØR korreksjon befolkning 67+'!J26</f>
        <v>423</v>
      </c>
      <c r="K26" s="1475">
        <f>'[2]FØR korreksjon befolkning 67+'!K26</f>
        <v>447</v>
      </c>
      <c r="L26" s="1475">
        <f>'[2]FØR korreksjon befolkning 67+'!L26</f>
        <v>169</v>
      </c>
      <c r="M26" s="1475">
        <f>'[2]FØR korreksjon befolkning 67+'!M26</f>
        <v>153</v>
      </c>
      <c r="N26" s="1475">
        <f>'[2]FØR korreksjon befolkning 67+'!N26</f>
        <v>27</v>
      </c>
      <c r="O26" s="1475">
        <f>'[2]FØR korreksjon befolkning 67+'!O26</f>
        <v>9</v>
      </c>
      <c r="P26" s="1475">
        <f>'[2]FØR korreksjon befolkning 67+'!P26</f>
        <v>1</v>
      </c>
      <c r="Q26" s="1475">
        <f>'[2]FØR korreksjon befolkning 67+'!Q26</f>
        <v>2</v>
      </c>
      <c r="R26" s="1475">
        <f>'[2]FØR korreksjon befolkning 67+'!R26</f>
        <v>4</v>
      </c>
      <c r="S26" s="1475">
        <f>'[2]FØR korreksjon befolkning 67+'!S26</f>
        <v>2</v>
      </c>
    </row>
    <row r="28" spans="1:34" x14ac:dyDescent="0.2">
      <c r="A28" s="505" t="s">
        <v>599</v>
      </c>
      <c r="B28" s="1475" t="s">
        <v>566</v>
      </c>
      <c r="C28" s="1476" t="s">
        <v>484</v>
      </c>
      <c r="D28" s="1476" t="s">
        <v>567</v>
      </c>
      <c r="E28" s="1476" t="s">
        <v>568</v>
      </c>
      <c r="F28" s="1476" t="s">
        <v>489</v>
      </c>
      <c r="G28" s="1476" t="s">
        <v>490</v>
      </c>
      <c r="H28" s="1476" t="s">
        <v>491</v>
      </c>
      <c r="I28" s="1476" t="s">
        <v>569</v>
      </c>
      <c r="J28" s="1476" t="s">
        <v>570</v>
      </c>
      <c r="K28" s="1476" t="s">
        <v>571</v>
      </c>
      <c r="L28" s="1476" t="s">
        <v>572</v>
      </c>
      <c r="M28" s="1476" t="s">
        <v>573</v>
      </c>
      <c r="N28" s="1476" t="s">
        <v>497</v>
      </c>
      <c r="O28" s="1476" t="s">
        <v>498</v>
      </c>
      <c r="P28" s="1476" t="s">
        <v>499</v>
      </c>
      <c r="Q28" s="1476" t="s">
        <v>500</v>
      </c>
      <c r="R28" s="1456" t="s">
        <v>501</v>
      </c>
      <c r="S28" s="1476" t="s">
        <v>574</v>
      </c>
    </row>
    <row r="29" spans="1:34" x14ac:dyDescent="0.2">
      <c r="A29" s="1460" t="s">
        <v>600</v>
      </c>
      <c r="B29" s="1477">
        <f>SUM(C29:S29)</f>
        <v>696</v>
      </c>
      <c r="C29" s="1475">
        <f>'[2]FØR korreksjon befolkning 67+'!C29</f>
        <v>8</v>
      </c>
      <c r="D29" s="1475">
        <f>'[2]FØR korreksjon befolkning 67+'!D29</f>
        <v>22</v>
      </c>
      <c r="E29" s="1475">
        <f>'[2]FØR korreksjon befolkning 67+'!E29</f>
        <v>50</v>
      </c>
      <c r="F29" s="1475">
        <f>'[2]FØR korreksjon befolkning 67+'!F29</f>
        <v>31</v>
      </c>
      <c r="G29" s="1475">
        <f>'[2]FØR korreksjon befolkning 67+'!G29</f>
        <v>18</v>
      </c>
      <c r="H29" s="1475">
        <f>'[2]FØR korreksjon befolkning 67+'!H29</f>
        <v>15</v>
      </c>
      <c r="I29" s="1475">
        <f>'[2]FØR korreksjon befolkning 67+'!I29</f>
        <v>43</v>
      </c>
      <c r="J29" s="1475">
        <f>'[2]FØR korreksjon befolkning 67+'!J29</f>
        <v>22</v>
      </c>
      <c r="K29" s="1475">
        <f>'[2]FØR korreksjon befolkning 67+'!K29</f>
        <v>73</v>
      </c>
      <c r="L29" s="1475">
        <f>'[2]FØR korreksjon befolkning 67+'!L29</f>
        <v>104</v>
      </c>
      <c r="M29" s="1475">
        <f>'[2]FØR korreksjon befolkning 67+'!M29</f>
        <v>196</v>
      </c>
      <c r="N29" s="1475">
        <f>'[2]FØR korreksjon befolkning 67+'!N29</f>
        <v>60</v>
      </c>
      <c r="O29" s="1475">
        <f>'[2]FØR korreksjon befolkning 67+'!O29</f>
        <v>29</v>
      </c>
      <c r="P29" s="1475">
        <f>'[2]FØR korreksjon befolkning 67+'!P29</f>
        <v>13</v>
      </c>
      <c r="Q29" s="1475">
        <f>'[2]FØR korreksjon befolkning 67+'!Q29</f>
        <v>8</v>
      </c>
      <c r="R29" s="1475">
        <f>'[2]FØR korreksjon befolkning 67+'!R29</f>
        <v>4</v>
      </c>
      <c r="S29" s="1475">
        <f>'[2]FØR korreksjon befolkning 67+'!S29</f>
        <v>0</v>
      </c>
    </row>
    <row r="30" spans="1:34" x14ac:dyDescent="0.2">
      <c r="A30" s="1460" t="s">
        <v>601</v>
      </c>
      <c r="B30" s="1477">
        <f t="shared" ref="B30:B35" si="7">SUM(C30:S30)</f>
        <v>856</v>
      </c>
      <c r="C30" s="1475">
        <f>'[2]FØR korreksjon befolkning 67+'!C30</f>
        <v>6</v>
      </c>
      <c r="D30" s="1475">
        <f>'[2]FØR korreksjon befolkning 67+'!D30</f>
        <v>41</v>
      </c>
      <c r="E30" s="1475">
        <f>'[2]FØR korreksjon befolkning 67+'!E30</f>
        <v>86</v>
      </c>
      <c r="F30" s="1475">
        <f>'[2]FØR korreksjon befolkning 67+'!F30</f>
        <v>31</v>
      </c>
      <c r="G30" s="1475">
        <f>'[2]FØR korreksjon befolkning 67+'!G30</f>
        <v>22</v>
      </c>
      <c r="H30" s="1475">
        <f>'[2]FØR korreksjon befolkning 67+'!H30</f>
        <v>17</v>
      </c>
      <c r="I30" s="1475">
        <f>'[2]FØR korreksjon befolkning 67+'!I30</f>
        <v>30</v>
      </c>
      <c r="J30" s="1475">
        <f>'[2]FØR korreksjon befolkning 67+'!J30</f>
        <v>30</v>
      </c>
      <c r="K30" s="1475">
        <f>'[2]FØR korreksjon befolkning 67+'!K30</f>
        <v>98</v>
      </c>
      <c r="L30" s="1475">
        <f>'[2]FØR korreksjon befolkning 67+'!L30</f>
        <v>124</v>
      </c>
      <c r="M30" s="1475">
        <f>'[2]FØR korreksjon befolkning 67+'!M30</f>
        <v>263</v>
      </c>
      <c r="N30" s="1475">
        <f>'[2]FØR korreksjon befolkning 67+'!N30</f>
        <v>74</v>
      </c>
      <c r="O30" s="1475">
        <f>'[2]FØR korreksjon befolkning 67+'!O30</f>
        <v>19</v>
      </c>
      <c r="P30" s="1475">
        <f>'[2]FØR korreksjon befolkning 67+'!P30</f>
        <v>5</v>
      </c>
      <c r="Q30" s="1475">
        <f>'[2]FØR korreksjon befolkning 67+'!Q30</f>
        <v>5</v>
      </c>
      <c r="R30" s="1475">
        <f>'[2]FØR korreksjon befolkning 67+'!R30</f>
        <v>4</v>
      </c>
      <c r="S30" s="1475">
        <f>'[2]FØR korreksjon befolkning 67+'!S30</f>
        <v>1</v>
      </c>
    </row>
    <row r="31" spans="1:34" x14ac:dyDescent="0.2">
      <c r="A31" s="1460" t="s">
        <v>602</v>
      </c>
      <c r="B31" s="1477">
        <f t="shared" si="7"/>
        <v>5</v>
      </c>
      <c r="C31" s="1475">
        <f>'[2]FØR korreksjon befolkning 67+'!C31</f>
        <v>0</v>
      </c>
      <c r="D31" s="1475">
        <f>'[2]FØR korreksjon befolkning 67+'!D31</f>
        <v>0</v>
      </c>
      <c r="E31" s="1475">
        <f>'[2]FØR korreksjon befolkning 67+'!E31</f>
        <v>1</v>
      </c>
      <c r="F31" s="1475">
        <f>'[2]FØR korreksjon befolkning 67+'!F31</f>
        <v>0</v>
      </c>
      <c r="G31" s="1475">
        <f>'[2]FØR korreksjon befolkning 67+'!G31</f>
        <v>0</v>
      </c>
      <c r="H31" s="1475">
        <f>'[2]FØR korreksjon befolkning 67+'!H31</f>
        <v>0</v>
      </c>
      <c r="I31" s="1475">
        <f>'[2]FØR korreksjon befolkning 67+'!I31</f>
        <v>0</v>
      </c>
      <c r="J31" s="1475">
        <f>'[2]FØR korreksjon befolkning 67+'!J31</f>
        <v>0</v>
      </c>
      <c r="K31" s="1475">
        <f>'[2]FØR korreksjon befolkning 67+'!K31</f>
        <v>1</v>
      </c>
      <c r="L31" s="1475">
        <f>'[2]FØR korreksjon befolkning 67+'!L31</f>
        <v>0</v>
      </c>
      <c r="M31" s="1475">
        <f>'[2]FØR korreksjon befolkning 67+'!M31</f>
        <v>3</v>
      </c>
      <c r="N31" s="1475">
        <f>'[2]FØR korreksjon befolkning 67+'!N31</f>
        <v>0</v>
      </c>
      <c r="O31" s="1475">
        <f>'[2]FØR korreksjon befolkning 67+'!O31</f>
        <v>0</v>
      </c>
      <c r="P31" s="1475">
        <f>'[2]FØR korreksjon befolkning 67+'!P31</f>
        <v>0</v>
      </c>
      <c r="Q31" s="1475">
        <f>'[2]FØR korreksjon befolkning 67+'!Q31</f>
        <v>0</v>
      </c>
      <c r="R31" s="1475">
        <f>'[2]FØR korreksjon befolkning 67+'!R31</f>
        <v>0</v>
      </c>
      <c r="S31" s="1475">
        <f>'[2]FØR korreksjon befolkning 67+'!S31</f>
        <v>0</v>
      </c>
    </row>
    <row r="32" spans="1:34" x14ac:dyDescent="0.2">
      <c r="A32" s="1460" t="s">
        <v>603</v>
      </c>
      <c r="B32" s="1477">
        <f t="shared" si="7"/>
        <v>7</v>
      </c>
      <c r="C32" s="1475">
        <f>'[2]FØR korreksjon befolkning 67+'!C32</f>
        <v>0</v>
      </c>
      <c r="D32" s="1475">
        <f>'[2]FØR korreksjon befolkning 67+'!D32</f>
        <v>2</v>
      </c>
      <c r="E32" s="1475">
        <f>'[2]FØR korreksjon befolkning 67+'!E32</f>
        <v>0</v>
      </c>
      <c r="F32" s="1475">
        <f>'[2]FØR korreksjon befolkning 67+'!F32</f>
        <v>0</v>
      </c>
      <c r="G32" s="1475">
        <f>'[2]FØR korreksjon befolkning 67+'!G32</f>
        <v>0</v>
      </c>
      <c r="H32" s="1475">
        <f>'[2]FØR korreksjon befolkning 67+'!H32</f>
        <v>0</v>
      </c>
      <c r="I32" s="1475">
        <f>'[2]FØR korreksjon befolkning 67+'!I32</f>
        <v>0</v>
      </c>
      <c r="J32" s="1475">
        <f>'[2]FØR korreksjon befolkning 67+'!J32</f>
        <v>0</v>
      </c>
      <c r="K32" s="1475">
        <f>'[2]FØR korreksjon befolkning 67+'!K32</f>
        <v>2</v>
      </c>
      <c r="L32" s="1475">
        <f>'[2]FØR korreksjon befolkning 67+'!L32</f>
        <v>0</v>
      </c>
      <c r="M32" s="1475">
        <f>'[2]FØR korreksjon befolkning 67+'!M32</f>
        <v>2</v>
      </c>
      <c r="N32" s="1475">
        <f>'[2]FØR korreksjon befolkning 67+'!N32</f>
        <v>1</v>
      </c>
      <c r="O32" s="1475">
        <f>'[2]FØR korreksjon befolkning 67+'!O32</f>
        <v>0</v>
      </c>
      <c r="P32" s="1475">
        <f>'[2]FØR korreksjon befolkning 67+'!P32</f>
        <v>0</v>
      </c>
      <c r="Q32" s="1475">
        <f>'[2]FØR korreksjon befolkning 67+'!Q32</f>
        <v>0</v>
      </c>
      <c r="R32" s="1475">
        <f>'[2]FØR korreksjon befolkning 67+'!R32</f>
        <v>0</v>
      </c>
      <c r="S32" s="1475">
        <f>'[2]FØR korreksjon befolkning 67+'!S32</f>
        <v>0</v>
      </c>
    </row>
    <row r="33" spans="1:19" x14ac:dyDescent="0.2">
      <c r="A33" s="1460" t="s">
        <v>604</v>
      </c>
      <c r="B33" s="1477">
        <f t="shared" si="7"/>
        <v>25</v>
      </c>
      <c r="C33" s="1475">
        <f>'[2]FØR korreksjon befolkning 67+'!C33</f>
        <v>0</v>
      </c>
      <c r="D33" s="1475">
        <f>'[2]FØR korreksjon befolkning 67+'!D33</f>
        <v>0</v>
      </c>
      <c r="E33" s="1475">
        <f>'[2]FØR korreksjon befolkning 67+'!E33</f>
        <v>0</v>
      </c>
      <c r="F33" s="1475">
        <f>'[2]FØR korreksjon befolkning 67+'!F33</f>
        <v>0</v>
      </c>
      <c r="G33" s="1475">
        <f>'[2]FØR korreksjon befolkning 67+'!G33</f>
        <v>2</v>
      </c>
      <c r="H33" s="1475">
        <f>'[2]FØR korreksjon befolkning 67+'!H33</f>
        <v>2</v>
      </c>
      <c r="I33" s="1475">
        <f>'[2]FØR korreksjon befolkning 67+'!I33</f>
        <v>1</v>
      </c>
      <c r="J33" s="1475">
        <f>'[2]FØR korreksjon befolkning 67+'!J33</f>
        <v>0</v>
      </c>
      <c r="K33" s="1475">
        <f>'[2]FØR korreksjon befolkning 67+'!K33</f>
        <v>1</v>
      </c>
      <c r="L33" s="1475">
        <f>'[2]FØR korreksjon befolkning 67+'!L33</f>
        <v>1</v>
      </c>
      <c r="M33" s="1475">
        <f>'[2]FØR korreksjon befolkning 67+'!M33</f>
        <v>8</v>
      </c>
      <c r="N33" s="1475">
        <f>'[2]FØR korreksjon befolkning 67+'!N33</f>
        <v>5</v>
      </c>
      <c r="O33" s="1475">
        <f>'[2]FØR korreksjon befolkning 67+'!O33</f>
        <v>1</v>
      </c>
      <c r="P33" s="1475">
        <f>'[2]FØR korreksjon befolkning 67+'!P33</f>
        <v>4</v>
      </c>
      <c r="Q33" s="1475">
        <f>'[2]FØR korreksjon befolkning 67+'!Q33</f>
        <v>0</v>
      </c>
      <c r="R33" s="1475">
        <f>'[2]FØR korreksjon befolkning 67+'!R33</f>
        <v>0</v>
      </c>
      <c r="S33" s="1475">
        <f>'[2]FØR korreksjon befolkning 67+'!S33</f>
        <v>0</v>
      </c>
    </row>
    <row r="34" spans="1:19" x14ac:dyDescent="0.2">
      <c r="A34" s="1460" t="s">
        <v>605</v>
      </c>
      <c r="B34" s="1477">
        <f t="shared" si="7"/>
        <v>51</v>
      </c>
      <c r="C34" s="1475">
        <f>'[2]FØR korreksjon befolkning 67+'!C34</f>
        <v>0</v>
      </c>
      <c r="D34" s="1475">
        <f>'[2]FØR korreksjon befolkning 67+'!D34</f>
        <v>2</v>
      </c>
      <c r="E34" s="1475">
        <f>'[2]FØR korreksjon befolkning 67+'!E34</f>
        <v>2</v>
      </c>
      <c r="F34" s="1475">
        <f>'[2]FØR korreksjon befolkning 67+'!F34</f>
        <v>1</v>
      </c>
      <c r="G34" s="1475">
        <f>'[2]FØR korreksjon befolkning 67+'!G34</f>
        <v>0</v>
      </c>
      <c r="H34" s="1475">
        <f>'[2]FØR korreksjon befolkning 67+'!H34</f>
        <v>0</v>
      </c>
      <c r="I34" s="1475">
        <f>'[2]FØR korreksjon befolkning 67+'!I34</f>
        <v>5</v>
      </c>
      <c r="J34" s="1475">
        <f>'[2]FØR korreksjon befolkning 67+'!J34</f>
        <v>2</v>
      </c>
      <c r="K34" s="1475">
        <f>'[2]FØR korreksjon befolkning 67+'!K34</f>
        <v>6</v>
      </c>
      <c r="L34" s="1475">
        <f>'[2]FØR korreksjon befolkning 67+'!L34</f>
        <v>13</v>
      </c>
      <c r="M34" s="1475">
        <f>'[2]FØR korreksjon befolkning 67+'!M34</f>
        <v>9</v>
      </c>
      <c r="N34" s="1475">
        <f>'[2]FØR korreksjon befolkning 67+'!N34</f>
        <v>6</v>
      </c>
      <c r="O34" s="1475">
        <f>'[2]FØR korreksjon befolkning 67+'!O34</f>
        <v>3</v>
      </c>
      <c r="P34" s="1475">
        <f>'[2]FØR korreksjon befolkning 67+'!P34</f>
        <v>1</v>
      </c>
      <c r="Q34" s="1475">
        <f>'[2]FØR korreksjon befolkning 67+'!Q34</f>
        <v>1</v>
      </c>
      <c r="R34" s="1475">
        <f>'[2]FØR korreksjon befolkning 67+'!R34</f>
        <v>0</v>
      </c>
      <c r="S34" s="1475">
        <f>'[2]FØR korreksjon befolkning 67+'!S34</f>
        <v>0</v>
      </c>
    </row>
    <row r="35" spans="1:19" x14ac:dyDescent="0.2">
      <c r="A35" s="1460" t="s">
        <v>606</v>
      </c>
      <c r="B35" s="1478">
        <f t="shared" si="7"/>
        <v>1640</v>
      </c>
      <c r="C35" s="1478">
        <f>SUM(C29:C34)</f>
        <v>14</v>
      </c>
      <c r="D35" s="1478">
        <f t="shared" ref="D35:S35" si="8">SUM(D29:D34)</f>
        <v>67</v>
      </c>
      <c r="E35" s="1478">
        <f t="shared" si="8"/>
        <v>139</v>
      </c>
      <c r="F35" s="1478">
        <f t="shared" si="8"/>
        <v>63</v>
      </c>
      <c r="G35" s="1478">
        <f t="shared" si="8"/>
        <v>42</v>
      </c>
      <c r="H35" s="1478">
        <f t="shared" si="8"/>
        <v>34</v>
      </c>
      <c r="I35" s="1478">
        <f t="shared" si="8"/>
        <v>79</v>
      </c>
      <c r="J35" s="1478">
        <f t="shared" si="8"/>
        <v>54</v>
      </c>
      <c r="K35" s="1478">
        <f t="shared" si="8"/>
        <v>181</v>
      </c>
      <c r="L35" s="1478">
        <f t="shared" si="8"/>
        <v>242</v>
      </c>
      <c r="M35" s="1478">
        <f t="shared" si="8"/>
        <v>481</v>
      </c>
      <c r="N35" s="1478">
        <f t="shared" si="8"/>
        <v>146</v>
      </c>
      <c r="O35" s="1478">
        <f t="shared" si="8"/>
        <v>52</v>
      </c>
      <c r="P35" s="1478">
        <f t="shared" si="8"/>
        <v>23</v>
      </c>
      <c r="Q35" s="1478">
        <f t="shared" si="8"/>
        <v>14</v>
      </c>
      <c r="R35" s="1478">
        <f t="shared" si="8"/>
        <v>8</v>
      </c>
      <c r="S35" s="1478">
        <f t="shared" si="8"/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J48"/>
  <sheetViews>
    <sheetView showGridLines="0" topLeftCell="A6" zoomScaleNormal="100" workbookViewId="0">
      <selection activeCell="M20" sqref="M20"/>
    </sheetView>
  </sheetViews>
  <sheetFormatPr baseColWidth="10" defaultColWidth="11.42578125" defaultRowHeight="12" x14ac:dyDescent="0.2"/>
  <cols>
    <col min="1" max="1" width="6.140625" style="5" bestFit="1" customWidth="1"/>
    <col min="2" max="2" width="26.7109375" style="2" customWidth="1"/>
    <col min="3" max="3" width="11.85546875" style="2" customWidth="1"/>
    <col min="4" max="4" width="11.28515625" style="2" customWidth="1"/>
    <col min="5" max="5" width="12.42578125" style="2" customWidth="1"/>
    <col min="6" max="6" width="11.5703125" style="2" customWidth="1"/>
    <col min="7" max="7" width="11.42578125" style="2" customWidth="1"/>
    <col min="8" max="16384" width="11.42578125" style="2"/>
  </cols>
  <sheetData>
    <row r="1" spans="1:10" x14ac:dyDescent="0.2">
      <c r="A1" s="1" t="s">
        <v>0</v>
      </c>
    </row>
    <row r="2" spans="1:10" x14ac:dyDescent="0.2">
      <c r="A2" s="1"/>
    </row>
    <row r="3" spans="1:10" x14ac:dyDescent="0.2">
      <c r="A3" s="1" t="str">
        <f>A6</f>
        <v>Tabell 3 -2 - B -  Saksbehandlingstider i pleie- og omsorgssektoren - institusjonstjenesten - hittil i år</v>
      </c>
    </row>
    <row r="4" spans="1:10" x14ac:dyDescent="0.2">
      <c r="A4" s="1"/>
    </row>
    <row r="6" spans="1:10" s="7" customFormat="1" ht="30" customHeight="1" thickBot="1" x14ac:dyDescent="0.25">
      <c r="A6" s="6" t="s">
        <v>79</v>
      </c>
    </row>
    <row r="7" spans="1:10" s="10" customFormat="1" ht="26.25" customHeight="1" thickBot="1" x14ac:dyDescent="0.25">
      <c r="A7" s="53"/>
      <c r="B7" s="861"/>
      <c r="C7" s="1555" t="s">
        <v>80</v>
      </c>
      <c r="D7" s="1556"/>
      <c r="E7" s="1556"/>
      <c r="F7" s="1556"/>
    </row>
    <row r="8" spans="1:10" s="10" customFormat="1" ht="84.75" customHeight="1" thickBot="1" x14ac:dyDescent="0.25">
      <c r="A8" s="63" t="s">
        <v>51</v>
      </c>
      <c r="B8" s="699" t="s">
        <v>5</v>
      </c>
      <c r="C8" s="1064" t="s">
        <v>81</v>
      </c>
      <c r="D8" s="69" t="s">
        <v>82</v>
      </c>
      <c r="E8" s="123" t="s">
        <v>83</v>
      </c>
      <c r="F8" s="829" t="s">
        <v>84</v>
      </c>
    </row>
    <row r="9" spans="1:10" x14ac:dyDescent="0.2">
      <c r="A9" s="225">
        <v>1</v>
      </c>
      <c r="B9" s="226" t="s">
        <v>11</v>
      </c>
      <c r="C9" s="1331">
        <v>9.01</v>
      </c>
      <c r="D9" s="1325">
        <v>49.6</v>
      </c>
      <c r="E9" s="1325">
        <v>2.73</v>
      </c>
      <c r="F9" s="1328">
        <v>75.8</v>
      </c>
    </row>
    <row r="10" spans="1:10" x14ac:dyDescent="0.2">
      <c r="A10" s="227">
        <v>2</v>
      </c>
      <c r="B10" s="98" t="s">
        <v>12</v>
      </c>
      <c r="C10" s="1332">
        <v>8.27</v>
      </c>
      <c r="D10" s="1326">
        <v>31.64</v>
      </c>
      <c r="E10" s="1326">
        <v>3.56</v>
      </c>
      <c r="F10" s="1329">
        <v>25.25</v>
      </c>
    </row>
    <row r="11" spans="1:10" x14ac:dyDescent="0.2">
      <c r="A11" s="227">
        <v>3</v>
      </c>
      <c r="B11" s="98" t="s">
        <v>14</v>
      </c>
      <c r="C11" s="1332">
        <v>6.9980000000000002</v>
      </c>
      <c r="D11" s="1326">
        <v>39.200000000000003</v>
      </c>
      <c r="E11" s="1326">
        <v>1.55</v>
      </c>
      <c r="F11" s="1329">
        <v>57.9</v>
      </c>
    </row>
    <row r="12" spans="1:10" x14ac:dyDescent="0.2">
      <c r="A12" s="227">
        <v>4</v>
      </c>
      <c r="B12" s="98" t="s">
        <v>15</v>
      </c>
      <c r="C12" s="1332">
        <v>5.08</v>
      </c>
      <c r="D12" s="1326">
        <v>5.54</v>
      </c>
      <c r="E12" s="1326">
        <v>0.99</v>
      </c>
      <c r="F12" s="1329">
        <v>69.400000000000006</v>
      </c>
    </row>
    <row r="13" spans="1:10" x14ac:dyDescent="0.2">
      <c r="A13" s="227">
        <v>5</v>
      </c>
      <c r="B13" s="98" t="s">
        <v>16</v>
      </c>
      <c r="C13" s="1332">
        <v>8.86</v>
      </c>
      <c r="D13" s="1326">
        <v>22.39</v>
      </c>
      <c r="E13" s="1326">
        <v>0.79200000000000004</v>
      </c>
      <c r="F13" s="1329">
        <v>45.6</v>
      </c>
    </row>
    <row r="14" spans="1:10" x14ac:dyDescent="0.2">
      <c r="A14" s="860">
        <v>6</v>
      </c>
      <c r="B14" s="862" t="s">
        <v>17</v>
      </c>
      <c r="C14" s="1332">
        <v>8.3829999999999991</v>
      </c>
      <c r="D14" s="1326">
        <v>13.49</v>
      </c>
      <c r="E14" s="1326">
        <v>2.911</v>
      </c>
      <c r="F14" s="1329">
        <v>31.3</v>
      </c>
      <c r="H14" s="2" t="s">
        <v>13</v>
      </c>
    </row>
    <row r="15" spans="1:10" x14ac:dyDescent="0.2">
      <c r="A15" s="860">
        <v>7</v>
      </c>
      <c r="B15" s="862" t="s">
        <v>18</v>
      </c>
      <c r="C15" s="1332">
        <v>9.08</v>
      </c>
      <c r="D15" s="1326">
        <v>19.5</v>
      </c>
      <c r="E15" s="1326">
        <v>4.6100000000000003</v>
      </c>
      <c r="F15" s="1329">
        <v>55.4</v>
      </c>
    </row>
    <row r="16" spans="1:10" x14ac:dyDescent="0.2">
      <c r="A16" s="227">
        <v>8</v>
      </c>
      <c r="B16" s="98" t="s">
        <v>19</v>
      </c>
      <c r="C16" s="1332">
        <v>6.5830000000000002</v>
      </c>
      <c r="D16" s="1326">
        <v>18.170000000000002</v>
      </c>
      <c r="E16" s="1326">
        <v>1.5669999999999999</v>
      </c>
      <c r="F16" s="1329">
        <v>19.88</v>
      </c>
      <c r="J16" s="2" t="s">
        <v>85</v>
      </c>
    </row>
    <row r="17" spans="1:9" x14ac:dyDescent="0.2">
      <c r="A17" s="227">
        <v>9</v>
      </c>
      <c r="B17" s="98" t="s">
        <v>20</v>
      </c>
      <c r="C17" s="1332">
        <v>7.63</v>
      </c>
      <c r="D17" s="1326">
        <v>19.809999999999999</v>
      </c>
      <c r="E17" s="1326">
        <v>4.16</v>
      </c>
      <c r="F17" s="1329">
        <v>88.6</v>
      </c>
      <c r="H17" s="2" t="s">
        <v>13</v>
      </c>
    </row>
    <row r="18" spans="1:9" x14ac:dyDescent="0.2">
      <c r="A18" s="227">
        <v>10</v>
      </c>
      <c r="B18" s="98" t="s">
        <v>21</v>
      </c>
      <c r="C18" s="1332">
        <v>7.38</v>
      </c>
      <c r="D18" s="1326">
        <v>14.34</v>
      </c>
      <c r="E18" s="1326">
        <v>4.58</v>
      </c>
      <c r="F18" s="1329">
        <v>59.88</v>
      </c>
    </row>
    <row r="19" spans="1:9" x14ac:dyDescent="0.2">
      <c r="A19" s="860">
        <v>11</v>
      </c>
      <c r="B19" s="862" t="s">
        <v>22</v>
      </c>
      <c r="C19" s="1332">
        <v>5.67</v>
      </c>
      <c r="D19" s="1326">
        <v>18.52</v>
      </c>
      <c r="E19" s="1326">
        <v>0.872</v>
      </c>
      <c r="F19" s="1329">
        <v>37.47</v>
      </c>
      <c r="I19" s="2" t="s">
        <v>13</v>
      </c>
    </row>
    <row r="20" spans="1:9" x14ac:dyDescent="0.2">
      <c r="A20" s="227">
        <v>12</v>
      </c>
      <c r="B20" s="98" t="s">
        <v>23</v>
      </c>
      <c r="C20" s="1332">
        <v>11.398</v>
      </c>
      <c r="D20" s="1326">
        <v>24.59</v>
      </c>
      <c r="E20" s="1326">
        <v>6.6740000000000004</v>
      </c>
      <c r="F20" s="1329">
        <v>55.56</v>
      </c>
    </row>
    <row r="21" spans="1:9" x14ac:dyDescent="0.2">
      <c r="A21" s="227">
        <v>13</v>
      </c>
      <c r="B21" s="98" t="s">
        <v>24</v>
      </c>
      <c r="C21" s="1332">
        <v>9.82</v>
      </c>
      <c r="D21" s="1326">
        <v>34.18</v>
      </c>
      <c r="E21" s="1326">
        <v>3.3359999999999999</v>
      </c>
      <c r="F21" s="1329">
        <v>77.3</v>
      </c>
    </row>
    <row r="22" spans="1:9" x14ac:dyDescent="0.2">
      <c r="A22" s="227">
        <v>14</v>
      </c>
      <c r="B22" s="98" t="s">
        <v>25</v>
      </c>
      <c r="C22" s="1332">
        <v>7.3390000000000004</v>
      </c>
      <c r="D22" s="1326">
        <v>17.91</v>
      </c>
      <c r="E22" s="1326">
        <v>3.2869999999999999</v>
      </c>
      <c r="F22" s="1329">
        <v>94.4</v>
      </c>
    </row>
    <row r="23" spans="1:9" ht="12.75" thickBot="1" x14ac:dyDescent="0.25">
      <c r="A23" s="530">
        <v>15</v>
      </c>
      <c r="B23" s="863" t="s">
        <v>26</v>
      </c>
      <c r="C23" s="1333">
        <v>9.84</v>
      </c>
      <c r="D23" s="1327">
        <v>16.43</v>
      </c>
      <c r="E23" s="1327">
        <v>3.0630000000000002</v>
      </c>
      <c r="F23" s="1330">
        <v>72.599999999999994</v>
      </c>
    </row>
    <row r="24" spans="1:9" customFormat="1" ht="12.75" x14ac:dyDescent="0.2">
      <c r="A24" s="741"/>
      <c r="B24" s="731" t="s">
        <v>514</v>
      </c>
      <c r="C24" s="692">
        <v>8.3510000000000009</v>
      </c>
      <c r="D24" s="692">
        <v>21.17</v>
      </c>
      <c r="E24" s="692">
        <v>3.1909999999999998</v>
      </c>
      <c r="F24" s="1010">
        <v>56.09</v>
      </c>
      <c r="G24" s="2"/>
    </row>
    <row r="25" spans="1:9" s="1215" customFormat="1" ht="12.75" x14ac:dyDescent="0.2">
      <c r="A25" s="270"/>
      <c r="B25" s="864" t="s">
        <v>86</v>
      </c>
      <c r="C25" s="261">
        <v>7.2</v>
      </c>
      <c r="D25" s="261">
        <v>23.7</v>
      </c>
      <c r="E25" s="261">
        <v>3.6</v>
      </c>
      <c r="F25" s="1063">
        <v>57.8</v>
      </c>
      <c r="G25" s="2"/>
    </row>
    <row r="26" spans="1:9" customFormat="1" ht="12.75" x14ac:dyDescent="0.2">
      <c r="A26" s="270"/>
      <c r="B26" s="864" t="s">
        <v>87</v>
      </c>
      <c r="C26" s="261">
        <v>6.9</v>
      </c>
      <c r="D26" s="261">
        <v>23.2</v>
      </c>
      <c r="E26" s="261">
        <v>3.1</v>
      </c>
      <c r="F26" s="1063">
        <v>58.7</v>
      </c>
      <c r="G26" s="2"/>
    </row>
    <row r="27" spans="1:9" customFormat="1" ht="12.75" x14ac:dyDescent="0.2">
      <c r="A27" s="270"/>
      <c r="B27" s="864" t="s">
        <v>88</v>
      </c>
      <c r="C27" s="261">
        <v>9.9933333333333341</v>
      </c>
      <c r="D27" s="261">
        <v>31.873333333333335</v>
      </c>
      <c r="E27" s="261">
        <v>5.2866666666666662</v>
      </c>
      <c r="F27" s="261" t="s">
        <v>89</v>
      </c>
      <c r="G27" s="2"/>
    </row>
    <row r="28" spans="1:9" customFormat="1" ht="12.75" x14ac:dyDescent="0.2">
      <c r="A28" s="270"/>
      <c r="B28" s="864" t="s">
        <v>90</v>
      </c>
      <c r="C28" s="261">
        <v>13.086666666666668</v>
      </c>
      <c r="D28" s="261">
        <v>30.846666666666668</v>
      </c>
      <c r="E28" s="261">
        <v>8.66</v>
      </c>
      <c r="F28" s="261" t="s">
        <v>89</v>
      </c>
      <c r="G28" s="2"/>
    </row>
    <row r="29" spans="1:9" customFormat="1" ht="12.75" x14ac:dyDescent="0.2">
      <c r="A29" s="270"/>
      <c r="B29" s="864" t="s">
        <v>91</v>
      </c>
      <c r="C29" s="1011">
        <v>9.793333333333333</v>
      </c>
      <c r="D29" s="261">
        <v>33.633333333333333</v>
      </c>
      <c r="E29" s="261">
        <v>4.4799999999999995</v>
      </c>
      <c r="F29" s="261" t="s">
        <v>89</v>
      </c>
      <c r="G29" s="2"/>
    </row>
    <row r="30" spans="1:9" customFormat="1" ht="12.75" x14ac:dyDescent="0.2">
      <c r="A30" s="270"/>
      <c r="B30" s="864" t="s">
        <v>92</v>
      </c>
      <c r="C30" s="1011">
        <v>10.693333333333333</v>
      </c>
      <c r="D30" s="261">
        <v>35.526666666666664</v>
      </c>
      <c r="E30" s="261">
        <v>5.0773333333333328</v>
      </c>
      <c r="F30" s="261" t="s">
        <v>89</v>
      </c>
      <c r="G30" s="2"/>
    </row>
    <row r="31" spans="1:9" customFormat="1" ht="12.75" x14ac:dyDescent="0.2">
      <c r="A31" s="270"/>
      <c r="B31" s="864" t="s">
        <v>93</v>
      </c>
      <c r="C31" s="261">
        <v>12.44</v>
      </c>
      <c r="D31" s="261">
        <v>36.686666666666675</v>
      </c>
      <c r="E31" s="261">
        <v>6.5466666666666669</v>
      </c>
      <c r="F31" s="261" t="s">
        <v>89</v>
      </c>
      <c r="G31" s="2"/>
    </row>
    <row r="32" spans="1:9" customFormat="1" ht="12.75" x14ac:dyDescent="0.2">
      <c r="A32" s="270"/>
      <c r="B32" s="864" t="s">
        <v>94</v>
      </c>
      <c r="C32" s="261">
        <v>12.913333333333334</v>
      </c>
      <c r="D32" s="261">
        <v>41.14</v>
      </c>
      <c r="E32" s="261">
        <v>6.8333333333333339</v>
      </c>
      <c r="F32" s="261" t="s">
        <v>89</v>
      </c>
      <c r="G32" s="2"/>
    </row>
    <row r="33" spans="1:7" customFormat="1" ht="13.5" thickBot="1" x14ac:dyDescent="0.25">
      <c r="A33" s="545"/>
      <c r="B33" s="865" t="s">
        <v>95</v>
      </c>
      <c r="C33" s="261">
        <v>12.273333333333335</v>
      </c>
      <c r="D33" s="261">
        <v>39.906666666666666</v>
      </c>
      <c r="E33" s="261">
        <v>6.3633333333333324</v>
      </c>
      <c r="F33" s="261" t="s">
        <v>89</v>
      </c>
      <c r="G33" s="2"/>
    </row>
    <row r="34" spans="1:7" customFormat="1" ht="12.75" x14ac:dyDescent="0.2">
      <c r="A34" s="859" t="s">
        <v>96</v>
      </c>
      <c r="B34" s="2"/>
      <c r="C34" s="1012"/>
      <c r="D34" s="1012"/>
      <c r="E34" s="1012"/>
      <c r="F34" s="1012"/>
      <c r="G34" s="2"/>
    </row>
    <row r="35" spans="1:7" customFormat="1" ht="12.75" x14ac:dyDescent="0.2">
      <c r="A35" s="1" t="s">
        <v>97</v>
      </c>
      <c r="B35" s="2"/>
      <c r="C35" s="2"/>
      <c r="D35" s="2"/>
      <c r="E35" s="2"/>
      <c r="F35" s="2"/>
      <c r="G35" s="2"/>
    </row>
    <row r="36" spans="1:7" customFormat="1" ht="12.75" x14ac:dyDescent="0.2">
      <c r="A36" s="1" t="s">
        <v>513</v>
      </c>
      <c r="B36" s="2"/>
      <c r="C36" s="2"/>
      <c r="D36" s="2"/>
      <c r="E36" s="2"/>
      <c r="F36" s="2"/>
      <c r="G36" s="2"/>
    </row>
    <row r="37" spans="1:7" x14ac:dyDescent="0.2">
      <c r="A37" s="1" t="s">
        <v>98</v>
      </c>
    </row>
    <row r="38" spans="1:7" x14ac:dyDescent="0.2">
      <c r="A38" s="1" t="s">
        <v>99</v>
      </c>
    </row>
    <row r="48" spans="1:7" x14ac:dyDescent="0.2">
      <c r="E48" s="2" t="s">
        <v>13</v>
      </c>
    </row>
  </sheetData>
  <mergeCells count="1">
    <mergeCell ref="C7:F7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8">
    <tabColor rgb="FFFF0000"/>
  </sheetPr>
  <dimension ref="A1:AE65"/>
  <sheetViews>
    <sheetView showGridLines="0" zoomScaleNormal="100" workbookViewId="0">
      <selection activeCell="T20" sqref="T20"/>
    </sheetView>
  </sheetViews>
  <sheetFormatPr baseColWidth="10" defaultColWidth="11.42578125" defaultRowHeight="15" x14ac:dyDescent="0.25"/>
  <cols>
    <col min="1" max="1" width="6.140625" style="1228" bestFit="1" customWidth="1"/>
    <col min="2" max="2" width="24.140625" style="1225" customWidth="1"/>
    <col min="3" max="3" width="12.28515625" style="1225" customWidth="1"/>
    <col min="4" max="4" width="11.85546875" style="1225" customWidth="1"/>
    <col min="5" max="5" width="12.85546875" style="1225" customWidth="1"/>
    <col min="6" max="7" width="10.5703125" style="1225" customWidth="1"/>
    <col min="8" max="8" width="12.85546875" style="1225" customWidth="1"/>
    <col min="9" max="9" width="13.28515625" style="1225" customWidth="1"/>
    <col min="10" max="10" width="9.140625" style="1225" bestFit="1" customWidth="1"/>
    <col min="11" max="13" width="11.42578125" style="1225" customWidth="1"/>
    <col min="14" max="15" width="9.42578125" style="1225" customWidth="1"/>
    <col min="16" max="17" width="11.42578125" style="1225" customWidth="1"/>
    <col min="18" max="18" width="9.140625" style="1225" bestFit="1" customWidth="1"/>
    <col min="19" max="19" width="11.42578125" style="1225" customWidth="1"/>
    <col min="20" max="16384" width="11.42578125" style="1225"/>
  </cols>
  <sheetData>
    <row r="1" spans="1:31" x14ac:dyDescent="0.25">
      <c r="A1" s="1224" t="s">
        <v>100</v>
      </c>
      <c r="B1" s="1224"/>
    </row>
    <row r="2" spans="1:31" x14ac:dyDescent="0.25">
      <c r="A2" s="1226" t="s">
        <v>0</v>
      </c>
    </row>
    <row r="3" spans="1:31" x14ac:dyDescent="0.25">
      <c r="A3" s="1226"/>
    </row>
    <row r="4" spans="1:31" x14ac:dyDescent="0.25">
      <c r="A4" s="1226" t="str">
        <f>A7</f>
        <v>Tabell 3-2-D  - Søknader og avslag på sykehjemsplass</v>
      </c>
    </row>
    <row r="5" spans="1:31" x14ac:dyDescent="0.25">
      <c r="A5" s="1227" t="str">
        <f>A39</f>
        <v>Tabell 3-2-D-1  - Søknader og avslag om plass etter sambogarantien</v>
      </c>
    </row>
    <row r="6" spans="1:31" ht="15.75" thickBot="1" x14ac:dyDescent="0.3">
      <c r="L6" s="1268"/>
    </row>
    <row r="7" spans="1:31" s="1227" customFormat="1" ht="30" customHeight="1" thickBot="1" x14ac:dyDescent="0.3">
      <c r="A7" s="1229" t="s">
        <v>101</v>
      </c>
      <c r="T7" s="1230" t="s">
        <v>509</v>
      </c>
      <c r="U7" s="1230" t="s">
        <v>102</v>
      </c>
      <c r="V7" s="1231" t="s">
        <v>103</v>
      </c>
      <c r="W7" s="1231" t="s">
        <v>104</v>
      </c>
      <c r="X7" s="1231" t="s">
        <v>105</v>
      </c>
      <c r="Y7" s="1231" t="s">
        <v>106</v>
      </c>
      <c r="Z7" s="1231" t="s">
        <v>107</v>
      </c>
      <c r="AA7" s="1232" t="s">
        <v>108</v>
      </c>
      <c r="AB7" s="1231" t="s">
        <v>109</v>
      </c>
      <c r="AC7" s="1232" t="s">
        <v>110</v>
      </c>
      <c r="AD7" s="1231" t="s">
        <v>111</v>
      </c>
      <c r="AE7" s="1233" t="s">
        <v>112</v>
      </c>
    </row>
    <row r="8" spans="1:31" s="1236" customFormat="1" ht="28.5" customHeight="1" thickBot="1" x14ac:dyDescent="0.3">
      <c r="A8" s="1234"/>
      <c r="B8" s="1235"/>
      <c r="C8" s="1557" t="s">
        <v>113</v>
      </c>
      <c r="D8" s="1557"/>
      <c r="E8" s="1557"/>
      <c r="F8" s="1557"/>
      <c r="G8" s="1557"/>
      <c r="H8" s="1557"/>
      <c r="I8" s="1557"/>
      <c r="J8" s="1557"/>
      <c r="K8" s="1557" t="s">
        <v>114</v>
      </c>
      <c r="L8" s="1557"/>
      <c r="M8" s="1557"/>
      <c r="N8" s="1557"/>
      <c r="O8" s="1557"/>
      <c r="P8" s="1557"/>
      <c r="Q8" s="1557"/>
      <c r="R8" s="1557"/>
      <c r="T8" s="1237">
        <f>J25</f>
        <v>0.91165413533834583</v>
      </c>
      <c r="U8" s="1237">
        <f>J26</f>
        <v>0.9018205461638491</v>
      </c>
      <c r="V8" s="1238">
        <v>0.91502379333786543</v>
      </c>
      <c r="W8" s="1238">
        <v>0.89555125725338491</v>
      </c>
      <c r="X8" s="1238">
        <v>0.8916990920881972</v>
      </c>
      <c r="Y8" s="1238">
        <v>0.90596026490066228</v>
      </c>
      <c r="Z8" s="1238">
        <v>0.89897156684815482</v>
      </c>
      <c r="AA8" s="1239">
        <v>0.88598130841121492</v>
      </c>
      <c r="AB8" s="1240">
        <v>0.89779681762545904</v>
      </c>
      <c r="AC8" s="1241">
        <v>0.9066147859922179</v>
      </c>
      <c r="AD8" s="1240">
        <v>0.91388589881593107</v>
      </c>
      <c r="AE8" s="1242">
        <v>0.866076369673492</v>
      </c>
    </row>
    <row r="9" spans="1:31" s="1236" customFormat="1" ht="134.25" customHeight="1" thickBot="1" x14ac:dyDescent="0.25">
      <c r="A9" s="1243" t="s">
        <v>51</v>
      </c>
      <c r="B9" s="1244" t="s">
        <v>5</v>
      </c>
      <c r="C9" s="1243" t="s">
        <v>115</v>
      </c>
      <c r="D9" s="1245" t="s">
        <v>116</v>
      </c>
      <c r="E9" s="1245" t="s">
        <v>117</v>
      </c>
      <c r="F9" s="1245" t="s">
        <v>118</v>
      </c>
      <c r="G9" s="1245" t="s">
        <v>119</v>
      </c>
      <c r="H9" s="1245" t="s">
        <v>120</v>
      </c>
      <c r="I9" s="1245" t="s">
        <v>121</v>
      </c>
      <c r="J9" s="1246" t="s">
        <v>122</v>
      </c>
      <c r="K9" s="1243" t="s">
        <v>123</v>
      </c>
      <c r="L9" s="1245" t="s">
        <v>124</v>
      </c>
      <c r="M9" s="1245" t="s">
        <v>125</v>
      </c>
      <c r="N9" s="1245" t="s">
        <v>118</v>
      </c>
      <c r="O9" s="1245" t="s">
        <v>119</v>
      </c>
      <c r="P9" s="1245" t="s">
        <v>126</v>
      </c>
      <c r="Q9" s="1245" t="s">
        <v>121</v>
      </c>
      <c r="R9" s="1246" t="s">
        <v>122</v>
      </c>
    </row>
    <row r="10" spans="1:31" ht="12.95" customHeight="1" x14ac:dyDescent="0.25">
      <c r="A10" s="1247">
        <v>1</v>
      </c>
      <c r="B10" s="1248" t="s">
        <v>11</v>
      </c>
      <c r="C10" s="406">
        <v>3</v>
      </c>
      <c r="D10" s="1304">
        <v>56</v>
      </c>
      <c r="E10" s="1304">
        <v>30</v>
      </c>
      <c r="F10" s="1304">
        <v>5</v>
      </c>
      <c r="G10" s="1304">
        <v>9</v>
      </c>
      <c r="H10" s="1304">
        <v>6</v>
      </c>
      <c r="I10" s="1305">
        <v>9</v>
      </c>
      <c r="J10" s="1249">
        <f t="shared" ref="J10:J24" si="0">E10/(E10+H10)</f>
        <v>0.83333333333333337</v>
      </c>
      <c r="K10" s="406">
        <v>3</v>
      </c>
      <c r="L10" s="1304">
        <v>346</v>
      </c>
      <c r="M10" s="1304">
        <v>335</v>
      </c>
      <c r="N10" s="1304">
        <v>6</v>
      </c>
      <c r="O10" s="1304">
        <v>2</v>
      </c>
      <c r="P10" s="1304">
        <v>3</v>
      </c>
      <c r="Q10" s="1305">
        <v>3</v>
      </c>
      <c r="R10" s="1250">
        <f t="shared" ref="R10:R24" si="1">M10/(M10+P10)</f>
        <v>0.99112426035502954</v>
      </c>
    </row>
    <row r="11" spans="1:31" x14ac:dyDescent="0.25">
      <c r="A11" s="1251">
        <v>2</v>
      </c>
      <c r="B11" s="1252" t="s">
        <v>12</v>
      </c>
      <c r="C11" s="408">
        <v>6</v>
      </c>
      <c r="D11" s="1303">
        <v>75</v>
      </c>
      <c r="E11" s="1303">
        <v>62</v>
      </c>
      <c r="F11" s="1303">
        <v>6</v>
      </c>
      <c r="G11" s="1303">
        <v>6</v>
      </c>
      <c r="H11" s="1303">
        <v>1</v>
      </c>
      <c r="I11" s="1306">
        <v>6</v>
      </c>
      <c r="J11" s="1253">
        <f t="shared" si="0"/>
        <v>0.98412698412698407</v>
      </c>
      <c r="K11" s="408">
        <v>3</v>
      </c>
      <c r="L11" s="1303">
        <v>357</v>
      </c>
      <c r="M11" s="1303">
        <v>351</v>
      </c>
      <c r="N11" s="1303">
        <v>0</v>
      </c>
      <c r="O11" s="1303">
        <v>7</v>
      </c>
      <c r="P11" s="1303">
        <v>1</v>
      </c>
      <c r="Q11" s="1306">
        <v>1</v>
      </c>
      <c r="R11" s="1254">
        <f t="shared" si="1"/>
        <v>0.99715909090909094</v>
      </c>
    </row>
    <row r="12" spans="1:31" x14ac:dyDescent="0.25">
      <c r="A12" s="1251">
        <v>3</v>
      </c>
      <c r="B12" s="1252" t="s">
        <v>14</v>
      </c>
      <c r="C12" s="408">
        <v>12</v>
      </c>
      <c r="D12" s="1303">
        <v>82</v>
      </c>
      <c r="E12" s="1303">
        <v>57</v>
      </c>
      <c r="F12" s="1303">
        <v>2</v>
      </c>
      <c r="G12" s="1303">
        <v>8</v>
      </c>
      <c r="H12" s="1303">
        <v>7</v>
      </c>
      <c r="I12" s="1306">
        <v>20</v>
      </c>
      <c r="J12" s="1253">
        <f t="shared" si="0"/>
        <v>0.890625</v>
      </c>
      <c r="K12" s="408">
        <v>0</v>
      </c>
      <c r="L12" s="1303">
        <v>416</v>
      </c>
      <c r="M12" s="1303">
        <v>405</v>
      </c>
      <c r="N12" s="1303">
        <v>2</v>
      </c>
      <c r="O12" s="1303">
        <v>8</v>
      </c>
      <c r="P12" s="1303">
        <v>1</v>
      </c>
      <c r="Q12" s="1306">
        <v>0</v>
      </c>
      <c r="R12" s="1254">
        <f t="shared" si="1"/>
        <v>0.99753694581280783</v>
      </c>
    </row>
    <row r="13" spans="1:31" x14ac:dyDescent="0.25">
      <c r="A13" s="1251">
        <v>4</v>
      </c>
      <c r="B13" s="1252" t="s">
        <v>15</v>
      </c>
      <c r="C13" s="408">
        <v>2</v>
      </c>
      <c r="D13" s="1303">
        <v>61</v>
      </c>
      <c r="E13" s="1303">
        <v>46</v>
      </c>
      <c r="F13" s="1303">
        <v>4</v>
      </c>
      <c r="G13" s="1303">
        <v>6</v>
      </c>
      <c r="H13" s="1303">
        <v>5</v>
      </c>
      <c r="I13" s="1306">
        <v>2</v>
      </c>
      <c r="J13" s="1253">
        <f t="shared" si="0"/>
        <v>0.90196078431372551</v>
      </c>
      <c r="K13" s="408">
        <v>2</v>
      </c>
      <c r="L13" s="1303">
        <v>236</v>
      </c>
      <c r="M13" s="1303">
        <v>235</v>
      </c>
      <c r="N13" s="1303">
        <v>0</v>
      </c>
      <c r="O13" s="1303">
        <v>2</v>
      </c>
      <c r="P13" s="1303">
        <v>1</v>
      </c>
      <c r="Q13" s="1306">
        <v>0</v>
      </c>
      <c r="R13" s="1254">
        <f t="shared" si="1"/>
        <v>0.99576271186440679</v>
      </c>
    </row>
    <row r="14" spans="1:31" x14ac:dyDescent="0.25">
      <c r="A14" s="1251">
        <v>5</v>
      </c>
      <c r="B14" s="1252" t="s">
        <v>16</v>
      </c>
      <c r="C14" s="408">
        <v>17</v>
      </c>
      <c r="D14" s="1303">
        <v>207</v>
      </c>
      <c r="E14" s="1303">
        <v>166</v>
      </c>
      <c r="F14" s="1303">
        <v>17</v>
      </c>
      <c r="G14" s="1303">
        <v>16</v>
      </c>
      <c r="H14" s="1303">
        <v>5</v>
      </c>
      <c r="I14" s="1306">
        <v>20</v>
      </c>
      <c r="J14" s="1253">
        <f t="shared" si="0"/>
        <v>0.9707602339181286</v>
      </c>
      <c r="K14" s="408">
        <v>13</v>
      </c>
      <c r="L14" s="1303">
        <v>614</v>
      </c>
      <c r="M14" s="1303">
        <v>598</v>
      </c>
      <c r="N14" s="1303">
        <v>8</v>
      </c>
      <c r="O14" s="1303">
        <v>6</v>
      </c>
      <c r="P14" s="1303">
        <v>4</v>
      </c>
      <c r="Q14" s="1306">
        <v>11</v>
      </c>
      <c r="R14" s="1254">
        <f t="shared" si="1"/>
        <v>0.99335548172757471</v>
      </c>
    </row>
    <row r="15" spans="1:31" x14ac:dyDescent="0.25">
      <c r="A15" s="1255">
        <v>6</v>
      </c>
      <c r="B15" s="1256" t="s">
        <v>17</v>
      </c>
      <c r="C15" s="408">
        <v>14</v>
      </c>
      <c r="D15" s="1303">
        <v>164</v>
      </c>
      <c r="E15" s="1303">
        <v>145</v>
      </c>
      <c r="F15" s="1303">
        <v>8</v>
      </c>
      <c r="G15" s="1303">
        <v>7</v>
      </c>
      <c r="H15" s="1303">
        <v>7</v>
      </c>
      <c r="I15" s="1306">
        <v>11</v>
      </c>
      <c r="J15" s="1253">
        <f t="shared" si="0"/>
        <v>0.95394736842105265</v>
      </c>
      <c r="K15" s="408">
        <v>10</v>
      </c>
      <c r="L15" s="1303">
        <v>596</v>
      </c>
      <c r="M15" s="1303">
        <v>572</v>
      </c>
      <c r="N15" s="1303">
        <v>6</v>
      </c>
      <c r="O15" s="1303">
        <v>8</v>
      </c>
      <c r="P15" s="1303">
        <v>10</v>
      </c>
      <c r="Q15" s="1306">
        <v>10</v>
      </c>
      <c r="R15" s="1254">
        <f t="shared" si="1"/>
        <v>0.98281786941580751</v>
      </c>
    </row>
    <row r="16" spans="1:31" x14ac:dyDescent="0.25">
      <c r="A16" s="1255">
        <v>7</v>
      </c>
      <c r="B16" s="1256" t="s">
        <v>18</v>
      </c>
      <c r="C16" s="408">
        <v>7</v>
      </c>
      <c r="D16" s="1303">
        <v>185</v>
      </c>
      <c r="E16" s="1303">
        <v>137</v>
      </c>
      <c r="F16" s="1303">
        <v>17</v>
      </c>
      <c r="G16" s="1303">
        <v>14</v>
      </c>
      <c r="H16" s="1303">
        <v>20</v>
      </c>
      <c r="I16" s="1306">
        <v>4</v>
      </c>
      <c r="J16" s="1253">
        <f t="shared" si="0"/>
        <v>0.87261146496815289</v>
      </c>
      <c r="K16" s="408">
        <v>20</v>
      </c>
      <c r="L16" s="1303">
        <v>450</v>
      </c>
      <c r="M16" s="1303">
        <v>439</v>
      </c>
      <c r="N16" s="1303">
        <v>6</v>
      </c>
      <c r="O16" s="1303">
        <v>11</v>
      </c>
      <c r="P16" s="1303">
        <v>10</v>
      </c>
      <c r="Q16" s="1306">
        <v>4</v>
      </c>
      <c r="R16" s="1254">
        <f t="shared" si="1"/>
        <v>0.97772828507795095</v>
      </c>
    </row>
    <row r="17" spans="1:20" x14ac:dyDescent="0.25">
      <c r="A17" s="1251">
        <v>8</v>
      </c>
      <c r="B17" s="1252" t="s">
        <v>19</v>
      </c>
      <c r="C17" s="408">
        <v>14</v>
      </c>
      <c r="D17" s="1303">
        <v>162</v>
      </c>
      <c r="E17" s="1303">
        <v>127</v>
      </c>
      <c r="F17" s="1303">
        <v>12</v>
      </c>
      <c r="G17" s="1303">
        <v>9</v>
      </c>
      <c r="H17" s="1303">
        <v>16</v>
      </c>
      <c r="I17" s="1306">
        <v>12</v>
      </c>
      <c r="J17" s="1253">
        <f t="shared" si="0"/>
        <v>0.88811188811188813</v>
      </c>
      <c r="K17" s="408">
        <v>4</v>
      </c>
      <c r="L17" s="1303">
        <v>371</v>
      </c>
      <c r="M17" s="1303">
        <v>350</v>
      </c>
      <c r="N17" s="1303">
        <v>3</v>
      </c>
      <c r="O17" s="1303">
        <v>8</v>
      </c>
      <c r="P17" s="1303">
        <v>10</v>
      </c>
      <c r="Q17" s="1306">
        <v>4</v>
      </c>
      <c r="R17" s="1254">
        <f t="shared" si="1"/>
        <v>0.97222222222222221</v>
      </c>
    </row>
    <row r="18" spans="1:20" x14ac:dyDescent="0.25">
      <c r="A18" s="1251">
        <v>9</v>
      </c>
      <c r="B18" s="1252" t="s">
        <v>20</v>
      </c>
      <c r="C18" s="408">
        <v>33</v>
      </c>
      <c r="D18" s="1303">
        <v>77</v>
      </c>
      <c r="E18" s="1303">
        <v>47</v>
      </c>
      <c r="F18" s="1303">
        <v>8</v>
      </c>
      <c r="G18" s="1303">
        <v>11</v>
      </c>
      <c r="H18" s="1303">
        <v>14</v>
      </c>
      <c r="I18" s="1306">
        <v>5</v>
      </c>
      <c r="J18" s="1253">
        <f t="shared" si="0"/>
        <v>0.77049180327868849</v>
      </c>
      <c r="K18" s="408">
        <v>54</v>
      </c>
      <c r="L18" s="1303">
        <v>194</v>
      </c>
      <c r="M18" s="1303">
        <v>193</v>
      </c>
      <c r="N18" s="1303">
        <v>14</v>
      </c>
      <c r="O18" s="1303">
        <v>2</v>
      </c>
      <c r="P18" s="1303">
        <v>1</v>
      </c>
      <c r="Q18" s="1306">
        <v>38</v>
      </c>
      <c r="R18" s="1254">
        <f t="shared" si="1"/>
        <v>0.99484536082474229</v>
      </c>
    </row>
    <row r="19" spans="1:20" x14ac:dyDescent="0.25">
      <c r="A19" s="1251">
        <v>10</v>
      </c>
      <c r="B19" s="1252" t="s">
        <v>21</v>
      </c>
      <c r="C19" s="408">
        <v>10</v>
      </c>
      <c r="D19" s="1303">
        <v>97</v>
      </c>
      <c r="E19" s="1303">
        <v>85</v>
      </c>
      <c r="F19" s="1303">
        <v>5</v>
      </c>
      <c r="G19" s="1303">
        <v>2</v>
      </c>
      <c r="H19" s="1303">
        <v>6</v>
      </c>
      <c r="I19" s="1306">
        <v>9</v>
      </c>
      <c r="J19" s="1253">
        <f t="shared" si="0"/>
        <v>0.93406593406593408</v>
      </c>
      <c r="K19" s="408">
        <v>6</v>
      </c>
      <c r="L19" s="1303">
        <v>399</v>
      </c>
      <c r="M19" s="1303">
        <v>388</v>
      </c>
      <c r="N19" s="1303">
        <v>2</v>
      </c>
      <c r="O19" s="1303">
        <v>7</v>
      </c>
      <c r="P19" s="1303">
        <v>1</v>
      </c>
      <c r="Q19" s="1306">
        <v>7</v>
      </c>
      <c r="R19" s="1254">
        <f t="shared" si="1"/>
        <v>0.99742930591259638</v>
      </c>
    </row>
    <row r="20" spans="1:20" x14ac:dyDescent="0.25">
      <c r="A20" s="1255">
        <v>11</v>
      </c>
      <c r="B20" s="1256" t="s">
        <v>22</v>
      </c>
      <c r="C20" s="408">
        <v>9</v>
      </c>
      <c r="D20" s="1303">
        <v>132</v>
      </c>
      <c r="E20" s="1303">
        <v>88</v>
      </c>
      <c r="F20" s="1303">
        <v>14</v>
      </c>
      <c r="G20" s="1303">
        <v>9</v>
      </c>
      <c r="H20" s="1303">
        <v>0</v>
      </c>
      <c r="I20" s="1306">
        <v>30</v>
      </c>
      <c r="J20" s="1253">
        <f t="shared" si="0"/>
        <v>1</v>
      </c>
      <c r="K20" s="408">
        <v>3</v>
      </c>
      <c r="L20" s="1303">
        <v>324</v>
      </c>
      <c r="M20" s="1303">
        <v>321</v>
      </c>
      <c r="N20" s="1303">
        <v>1</v>
      </c>
      <c r="O20" s="1303">
        <v>2</v>
      </c>
      <c r="P20" s="1303">
        <v>0</v>
      </c>
      <c r="Q20" s="1306">
        <v>3</v>
      </c>
      <c r="R20" s="1254">
        <f t="shared" si="1"/>
        <v>1</v>
      </c>
    </row>
    <row r="21" spans="1:20" x14ac:dyDescent="0.25">
      <c r="A21" s="1251">
        <v>12</v>
      </c>
      <c r="B21" s="1252" t="s">
        <v>23</v>
      </c>
      <c r="C21" s="408">
        <v>27</v>
      </c>
      <c r="D21" s="1303">
        <v>132</v>
      </c>
      <c r="E21" s="1303">
        <v>94</v>
      </c>
      <c r="F21" s="1303">
        <v>9</v>
      </c>
      <c r="G21" s="1303">
        <v>18</v>
      </c>
      <c r="H21" s="1303">
        <v>14</v>
      </c>
      <c r="I21" s="1306">
        <v>24</v>
      </c>
      <c r="J21" s="1253">
        <f t="shared" si="0"/>
        <v>0.87037037037037035</v>
      </c>
      <c r="K21" s="408">
        <v>24</v>
      </c>
      <c r="L21" s="1303">
        <v>577</v>
      </c>
      <c r="M21" s="1303">
        <v>566</v>
      </c>
      <c r="N21" s="1303">
        <v>6</v>
      </c>
      <c r="O21" s="1303">
        <v>15</v>
      </c>
      <c r="P21" s="1303">
        <v>8</v>
      </c>
      <c r="Q21" s="1306">
        <v>6</v>
      </c>
      <c r="R21" s="1254">
        <f t="shared" si="1"/>
        <v>0.98606271777003485</v>
      </c>
    </row>
    <row r="22" spans="1:20" x14ac:dyDescent="0.25">
      <c r="A22" s="1251">
        <v>13</v>
      </c>
      <c r="B22" s="1252" t="s">
        <v>24</v>
      </c>
      <c r="C22" s="408">
        <v>27</v>
      </c>
      <c r="D22" s="1303">
        <v>205</v>
      </c>
      <c r="E22" s="1303">
        <v>150</v>
      </c>
      <c r="F22" s="1303">
        <v>18</v>
      </c>
      <c r="G22" s="1303">
        <v>24</v>
      </c>
      <c r="H22" s="1303">
        <v>15</v>
      </c>
      <c r="I22" s="1306">
        <v>25</v>
      </c>
      <c r="J22" s="1253">
        <f t="shared" si="0"/>
        <v>0.90909090909090906</v>
      </c>
      <c r="K22" s="408">
        <v>15</v>
      </c>
      <c r="L22" s="1303">
        <v>665</v>
      </c>
      <c r="M22" s="1303">
        <v>645</v>
      </c>
      <c r="N22" s="1303">
        <v>1</v>
      </c>
      <c r="O22" s="1303">
        <v>21</v>
      </c>
      <c r="P22" s="1303">
        <v>4</v>
      </c>
      <c r="Q22" s="1306">
        <v>9</v>
      </c>
      <c r="R22" s="1254">
        <f t="shared" si="1"/>
        <v>0.99383667180277346</v>
      </c>
    </row>
    <row r="23" spans="1:20" ht="12.95" customHeight="1" x14ac:dyDescent="0.25">
      <c r="A23" s="1251">
        <v>14</v>
      </c>
      <c r="B23" s="1252" t="s">
        <v>25</v>
      </c>
      <c r="C23" s="408">
        <v>15</v>
      </c>
      <c r="D23" s="1303">
        <v>213</v>
      </c>
      <c r="E23" s="1303">
        <v>163</v>
      </c>
      <c r="F23" s="1303">
        <v>20</v>
      </c>
      <c r="G23" s="1303">
        <v>9</v>
      </c>
      <c r="H23" s="1303">
        <v>19</v>
      </c>
      <c r="I23" s="1306">
        <v>17</v>
      </c>
      <c r="J23" s="1253">
        <f t="shared" si="0"/>
        <v>0.89560439560439564</v>
      </c>
      <c r="K23" s="408">
        <v>8</v>
      </c>
      <c r="L23" s="1303">
        <v>675</v>
      </c>
      <c r="M23" s="1303">
        <v>638</v>
      </c>
      <c r="N23" s="1303">
        <v>6</v>
      </c>
      <c r="O23" s="1303">
        <v>12</v>
      </c>
      <c r="P23" s="1303">
        <v>16</v>
      </c>
      <c r="Q23" s="1306">
        <v>11</v>
      </c>
      <c r="R23" s="1254">
        <f t="shared" si="1"/>
        <v>0.97553516819571862</v>
      </c>
    </row>
    <row r="24" spans="1:20" ht="19.5" customHeight="1" thickBot="1" x14ac:dyDescent="0.3">
      <c r="A24" s="1257">
        <v>15</v>
      </c>
      <c r="B24" s="1258" t="s">
        <v>26</v>
      </c>
      <c r="C24" s="1307">
        <v>1</v>
      </c>
      <c r="D24" s="1308">
        <v>72</v>
      </c>
      <c r="E24" s="1308">
        <v>58</v>
      </c>
      <c r="F24" s="1308">
        <v>2</v>
      </c>
      <c r="G24" s="1308">
        <v>5</v>
      </c>
      <c r="H24" s="1308">
        <v>6</v>
      </c>
      <c r="I24" s="1309">
        <v>2</v>
      </c>
      <c r="J24" s="1259">
        <f t="shared" si="0"/>
        <v>0.90625</v>
      </c>
      <c r="K24" s="1307">
        <v>1</v>
      </c>
      <c r="L24" s="1308">
        <v>176</v>
      </c>
      <c r="M24" s="1308">
        <v>170</v>
      </c>
      <c r="N24" s="1308">
        <v>1</v>
      </c>
      <c r="O24" s="1308">
        <v>1</v>
      </c>
      <c r="P24" s="1308">
        <v>5</v>
      </c>
      <c r="Q24" s="1309">
        <v>0</v>
      </c>
      <c r="R24" s="1260">
        <f t="shared" si="1"/>
        <v>0.97142857142857142</v>
      </c>
    </row>
    <row r="25" spans="1:20" s="1264" customFormat="1" ht="14.25" x14ac:dyDescent="0.2">
      <c r="A25" s="1261"/>
      <c r="B25" s="1230" t="s">
        <v>509</v>
      </c>
      <c r="C25" s="1263">
        <f>SUM(C10:C24)</f>
        <v>197</v>
      </c>
      <c r="D25" s="1263">
        <f>SUM(D10:D24)</f>
        <v>1920</v>
      </c>
      <c r="E25" s="1263">
        <f>SUM(E10:E24)</f>
        <v>1455</v>
      </c>
      <c r="F25" s="1263">
        <f t="shared" ref="F25:I25" si="2">SUM(F10:F24)</f>
        <v>147</v>
      </c>
      <c r="G25" s="1263">
        <f t="shared" si="2"/>
        <v>153</v>
      </c>
      <c r="H25" s="1263">
        <f t="shared" si="2"/>
        <v>141</v>
      </c>
      <c r="I25" s="1263">
        <f t="shared" si="2"/>
        <v>196</v>
      </c>
      <c r="J25" s="1237">
        <f t="shared" ref="J25" si="3">E25/(E25+H25)</f>
        <v>0.91165413533834583</v>
      </c>
      <c r="K25" s="1262">
        <f>SUM(K10:K24)</f>
        <v>166</v>
      </c>
      <c r="L25" s="1263">
        <f>SUM(L10:L24)</f>
        <v>6396</v>
      </c>
      <c r="M25" s="1263">
        <f>SUM(M10:M24)</f>
        <v>6206</v>
      </c>
      <c r="N25" s="1263">
        <f t="shared" ref="N25:Q25" si="4">SUM(N10:N24)</f>
        <v>62</v>
      </c>
      <c r="O25" s="1263">
        <f t="shared" si="4"/>
        <v>112</v>
      </c>
      <c r="P25" s="1263">
        <f t="shared" si="4"/>
        <v>75</v>
      </c>
      <c r="Q25" s="1263">
        <f t="shared" si="4"/>
        <v>107</v>
      </c>
      <c r="R25" s="1237">
        <f t="shared" ref="R25" si="5">M25/(M25+P25)</f>
        <v>0.98805922623786024</v>
      </c>
    </row>
    <row r="26" spans="1:20" x14ac:dyDescent="0.25">
      <c r="A26" s="1265"/>
      <c r="B26" s="1231" t="s">
        <v>102</v>
      </c>
      <c r="C26" s="1266">
        <v>177</v>
      </c>
      <c r="D26" s="1266">
        <v>1799</v>
      </c>
      <c r="E26" s="1266">
        <v>1387</v>
      </c>
      <c r="F26" s="1266">
        <v>127</v>
      </c>
      <c r="G26" s="1266">
        <v>141</v>
      </c>
      <c r="H26" s="1266">
        <v>151</v>
      </c>
      <c r="I26" s="1266">
        <v>170</v>
      </c>
      <c r="J26" s="1238">
        <v>0.9018205461638491</v>
      </c>
      <c r="K26" s="1267">
        <v>53</v>
      </c>
      <c r="L26" s="1266">
        <v>6559</v>
      </c>
      <c r="M26" s="1266">
        <v>6262</v>
      </c>
      <c r="N26" s="1266">
        <v>61</v>
      </c>
      <c r="O26" s="1266">
        <v>124</v>
      </c>
      <c r="P26" s="1266">
        <v>58</v>
      </c>
      <c r="Q26" s="1266">
        <v>107</v>
      </c>
      <c r="R26" s="1238">
        <v>0.99082278481012653</v>
      </c>
    </row>
    <row r="27" spans="1:20" x14ac:dyDescent="0.25">
      <c r="A27" s="1265"/>
      <c r="B27" s="1231" t="s">
        <v>103</v>
      </c>
      <c r="C27" s="1266">
        <v>131</v>
      </c>
      <c r="D27" s="1266">
        <v>1731</v>
      </c>
      <c r="E27" s="1266">
        <v>1346</v>
      </c>
      <c r="F27" s="1266">
        <v>107</v>
      </c>
      <c r="G27" s="1266">
        <v>137</v>
      </c>
      <c r="H27" s="1266">
        <v>125</v>
      </c>
      <c r="I27" s="1266">
        <v>147</v>
      </c>
      <c r="J27" s="1238">
        <v>0.91502379333786543</v>
      </c>
      <c r="K27" s="1267">
        <v>176</v>
      </c>
      <c r="L27" s="1266">
        <v>5826</v>
      </c>
      <c r="M27" s="1266">
        <v>5627</v>
      </c>
      <c r="N27" s="1266">
        <v>52</v>
      </c>
      <c r="O27" s="1266">
        <v>131</v>
      </c>
      <c r="P27" s="1266">
        <v>69</v>
      </c>
      <c r="Q27" s="1266">
        <v>123</v>
      </c>
      <c r="R27" s="1238">
        <v>0.9878862359550562</v>
      </c>
      <c r="T27" s="1268"/>
    </row>
    <row r="28" spans="1:20" x14ac:dyDescent="0.25">
      <c r="A28" s="1265"/>
      <c r="B28" s="1231" t="s">
        <v>104</v>
      </c>
      <c r="C28" s="1266">
        <v>122</v>
      </c>
      <c r="D28" s="1266">
        <v>1750</v>
      </c>
      <c r="E28" s="1266">
        <v>1389</v>
      </c>
      <c r="F28" s="1266">
        <v>114</v>
      </c>
      <c r="G28" s="1266">
        <v>105</v>
      </c>
      <c r="H28" s="1266">
        <v>162</v>
      </c>
      <c r="I28" s="1266">
        <v>102</v>
      </c>
      <c r="J28" s="1238">
        <v>0.89555125725338491</v>
      </c>
      <c r="K28" s="1267">
        <v>83</v>
      </c>
      <c r="L28" s="1266">
        <v>6142</v>
      </c>
      <c r="M28" s="1266">
        <v>5921</v>
      </c>
      <c r="N28" s="1266">
        <v>54</v>
      </c>
      <c r="O28" s="1266">
        <v>123</v>
      </c>
      <c r="P28" s="1266">
        <v>81</v>
      </c>
      <c r="Q28" s="1266">
        <v>46</v>
      </c>
      <c r="R28" s="1238">
        <v>0.98650449850049982</v>
      </c>
    </row>
    <row r="29" spans="1:20" x14ac:dyDescent="0.25">
      <c r="A29" s="1265"/>
      <c r="B29" s="1231" t="s">
        <v>105</v>
      </c>
      <c r="C29" s="1266">
        <v>133</v>
      </c>
      <c r="D29" s="1266">
        <v>1769</v>
      </c>
      <c r="E29" s="1266">
        <v>1375</v>
      </c>
      <c r="F29" s="1266">
        <v>94</v>
      </c>
      <c r="G29" s="1266">
        <v>157</v>
      </c>
      <c r="H29" s="1266">
        <v>167</v>
      </c>
      <c r="I29" s="1266">
        <v>109</v>
      </c>
      <c r="J29" s="1238">
        <v>0.8916990920881972</v>
      </c>
      <c r="K29" s="1267">
        <v>77</v>
      </c>
      <c r="L29" s="1266">
        <v>6808</v>
      </c>
      <c r="M29" s="1266">
        <v>6551</v>
      </c>
      <c r="N29" s="1266">
        <v>55</v>
      </c>
      <c r="O29" s="1266">
        <v>128</v>
      </c>
      <c r="P29" s="1266">
        <v>94</v>
      </c>
      <c r="Q29" s="1266">
        <v>57</v>
      </c>
      <c r="R29" s="1238">
        <v>0.98585402558314528</v>
      </c>
    </row>
    <row r="30" spans="1:20" x14ac:dyDescent="0.25">
      <c r="A30" s="1265"/>
      <c r="B30" s="1231" t="s">
        <v>106</v>
      </c>
      <c r="C30" s="1266">
        <v>119</v>
      </c>
      <c r="D30" s="1266">
        <v>1744</v>
      </c>
      <c r="E30" s="1266">
        <v>1368</v>
      </c>
      <c r="F30" s="1266">
        <v>102</v>
      </c>
      <c r="G30" s="1266">
        <v>137</v>
      </c>
      <c r="H30" s="1266">
        <v>142</v>
      </c>
      <c r="I30" s="1266">
        <v>114</v>
      </c>
      <c r="J30" s="1238">
        <v>0.90596026490066228</v>
      </c>
      <c r="K30" s="1267">
        <v>88</v>
      </c>
      <c r="L30" s="1266">
        <v>6569</v>
      </c>
      <c r="M30" s="1266">
        <v>6285</v>
      </c>
      <c r="N30" s="1266">
        <v>46</v>
      </c>
      <c r="O30" s="1266">
        <v>123</v>
      </c>
      <c r="P30" s="1266">
        <v>141</v>
      </c>
      <c r="Q30" s="1266">
        <v>62</v>
      </c>
      <c r="R30" s="1238">
        <v>0.97805788982259567</v>
      </c>
    </row>
    <row r="31" spans="1:20" x14ac:dyDescent="0.25">
      <c r="A31" s="1265"/>
      <c r="B31" s="1231" t="s">
        <v>107</v>
      </c>
      <c r="C31" s="1266">
        <v>209</v>
      </c>
      <c r="D31" s="1266">
        <v>1860</v>
      </c>
      <c r="E31" s="1266">
        <v>1486</v>
      </c>
      <c r="F31" s="1266">
        <v>118</v>
      </c>
      <c r="G31" s="1266">
        <v>172</v>
      </c>
      <c r="H31" s="1266">
        <v>167</v>
      </c>
      <c r="I31" s="1266">
        <v>126</v>
      </c>
      <c r="J31" s="1238">
        <v>0.89897156684815482</v>
      </c>
      <c r="K31" s="1267">
        <v>84</v>
      </c>
      <c r="L31" s="1266">
        <v>6646</v>
      </c>
      <c r="M31" s="1266">
        <v>6333</v>
      </c>
      <c r="N31" s="1266">
        <v>71</v>
      </c>
      <c r="O31" s="1266">
        <v>115</v>
      </c>
      <c r="P31" s="1266">
        <v>133</v>
      </c>
      <c r="Q31" s="1266">
        <v>78</v>
      </c>
      <c r="R31" s="1238">
        <v>0.97943086916176925</v>
      </c>
    </row>
    <row r="32" spans="1:20" ht="15.75" thickBot="1" x14ac:dyDescent="0.3">
      <c r="A32" s="1269"/>
      <c r="B32" s="1232" t="s">
        <v>108</v>
      </c>
      <c r="C32" s="1270">
        <v>198</v>
      </c>
      <c r="D32" s="1270">
        <v>1930</v>
      </c>
      <c r="E32" s="1270">
        <v>1422</v>
      </c>
      <c r="F32" s="1270">
        <v>124</v>
      </c>
      <c r="G32" s="1270">
        <v>165</v>
      </c>
      <c r="H32" s="1270">
        <v>183</v>
      </c>
      <c r="I32" s="1270">
        <v>234</v>
      </c>
      <c r="J32" s="1239">
        <v>0.88598130841121492</v>
      </c>
      <c r="K32" s="1271">
        <v>164</v>
      </c>
      <c r="L32" s="1270">
        <v>6726</v>
      </c>
      <c r="M32" s="1270">
        <v>6324</v>
      </c>
      <c r="N32" s="1270">
        <v>99</v>
      </c>
      <c r="O32" s="1270">
        <v>163</v>
      </c>
      <c r="P32" s="1270">
        <v>163</v>
      </c>
      <c r="Q32" s="1270">
        <v>141</v>
      </c>
      <c r="R32" s="1239">
        <v>0.97487282256821339</v>
      </c>
    </row>
    <row r="33" spans="1:18" x14ac:dyDescent="0.25">
      <c r="A33" s="1265"/>
      <c r="B33" s="1231" t="s">
        <v>109</v>
      </c>
      <c r="C33" s="1266">
        <v>164</v>
      </c>
      <c r="D33" s="1266">
        <v>1966</v>
      </c>
      <c r="E33" s="1266">
        <v>1467</v>
      </c>
      <c r="F33" s="1266">
        <v>165</v>
      </c>
      <c r="G33" s="1266">
        <v>205</v>
      </c>
      <c r="H33" s="1266">
        <v>167</v>
      </c>
      <c r="I33" s="1266">
        <v>322</v>
      </c>
      <c r="J33" s="1240">
        <v>0.89779681762545904</v>
      </c>
      <c r="K33" s="1266">
        <v>110</v>
      </c>
      <c r="L33" s="1266">
        <v>6959</v>
      </c>
      <c r="M33" s="1266">
        <v>6454</v>
      </c>
      <c r="N33" s="1266">
        <v>174</v>
      </c>
      <c r="O33" s="1266">
        <v>679</v>
      </c>
      <c r="P33" s="1266">
        <v>209</v>
      </c>
      <c r="Q33" s="1266">
        <v>223</v>
      </c>
      <c r="R33" s="1238">
        <v>0.96863274801140631</v>
      </c>
    </row>
    <row r="34" spans="1:18" ht="15.75" thickBot="1" x14ac:dyDescent="0.3">
      <c r="A34" s="1269"/>
      <c r="B34" s="1232" t="s">
        <v>110</v>
      </c>
      <c r="C34" s="1270">
        <v>174</v>
      </c>
      <c r="D34" s="1270">
        <v>2062</v>
      </c>
      <c r="E34" s="1270">
        <v>1631</v>
      </c>
      <c r="F34" s="1270">
        <v>289</v>
      </c>
      <c r="G34" s="1270" t="s">
        <v>127</v>
      </c>
      <c r="H34" s="1270">
        <v>168</v>
      </c>
      <c r="I34" s="1270">
        <v>148</v>
      </c>
      <c r="J34" s="1241">
        <v>0.9066147859922179</v>
      </c>
      <c r="K34" s="1270">
        <v>121</v>
      </c>
      <c r="L34" s="1270">
        <v>7906</v>
      </c>
      <c r="M34" s="1270">
        <v>7436</v>
      </c>
      <c r="N34" s="1270">
        <v>339</v>
      </c>
      <c r="O34" s="1270" t="s">
        <v>127</v>
      </c>
      <c r="P34" s="1270">
        <v>139</v>
      </c>
      <c r="Q34" s="1270">
        <v>113</v>
      </c>
      <c r="R34" s="1239">
        <v>0.9816501650165016</v>
      </c>
    </row>
    <row r="35" spans="1:18" x14ac:dyDescent="0.25">
      <c r="A35" s="1265"/>
      <c r="B35" s="1231" t="s">
        <v>111</v>
      </c>
      <c r="C35" s="1266">
        <v>69</v>
      </c>
      <c r="D35" s="1266">
        <v>2182</v>
      </c>
      <c r="E35" s="1266">
        <v>1698</v>
      </c>
      <c r="F35" s="1266">
        <v>332</v>
      </c>
      <c r="G35" s="1266" t="s">
        <v>127</v>
      </c>
      <c r="H35" s="1266">
        <v>160</v>
      </c>
      <c r="I35" s="1266">
        <v>61</v>
      </c>
      <c r="J35" s="1240">
        <v>0.91388589881593107</v>
      </c>
      <c r="K35" s="1266">
        <v>89</v>
      </c>
      <c r="L35" s="1266">
        <v>8117</v>
      </c>
      <c r="M35" s="1266">
        <v>7658</v>
      </c>
      <c r="N35" s="1266">
        <v>358</v>
      </c>
      <c r="O35" s="1266" t="s">
        <v>127</v>
      </c>
      <c r="P35" s="1266">
        <v>159</v>
      </c>
      <c r="Q35" s="1266">
        <v>31</v>
      </c>
      <c r="R35" s="1238">
        <v>0.97965971600358193</v>
      </c>
    </row>
    <row r="36" spans="1:18" ht="15.75" thickBot="1" x14ac:dyDescent="0.3">
      <c r="A36" s="1272"/>
      <c r="B36" s="1233" t="s">
        <v>112</v>
      </c>
      <c r="C36" s="1273">
        <v>118</v>
      </c>
      <c r="D36" s="1273">
        <v>2108</v>
      </c>
      <c r="E36" s="1273">
        <v>1565</v>
      </c>
      <c r="F36" s="1273">
        <v>379</v>
      </c>
      <c r="G36" s="1270" t="s">
        <v>127</v>
      </c>
      <c r="H36" s="1273">
        <v>242</v>
      </c>
      <c r="I36" s="1273">
        <v>40</v>
      </c>
      <c r="J36" s="1242">
        <v>0.866076369673492</v>
      </c>
      <c r="K36" s="1273">
        <v>106</v>
      </c>
      <c r="L36" s="1273">
        <v>6992</v>
      </c>
      <c r="M36" s="1273">
        <v>6299</v>
      </c>
      <c r="N36" s="1273">
        <v>567</v>
      </c>
      <c r="O36" s="1270" t="s">
        <v>127</v>
      </c>
      <c r="P36" s="1273">
        <v>188</v>
      </c>
      <c r="Q36" s="1273">
        <v>44</v>
      </c>
      <c r="R36" s="1274">
        <v>0.97101896099892093</v>
      </c>
    </row>
    <row r="39" spans="1:18" ht="15.75" thickBot="1" x14ac:dyDescent="0.3">
      <c r="A39" s="1229" t="s">
        <v>128</v>
      </c>
    </row>
    <row r="40" spans="1:18" ht="15.75" thickBot="1" x14ac:dyDescent="0.3">
      <c r="A40" s="1558" t="s">
        <v>114</v>
      </c>
      <c r="B40" s="1559"/>
      <c r="C40" s="1559"/>
      <c r="D40" s="1559"/>
      <c r="E40" s="1559"/>
      <c r="F40" s="1559"/>
      <c r="G40" s="1559"/>
      <c r="H40" s="1560"/>
      <c r="M40" s="1225" t="s">
        <v>13</v>
      </c>
    </row>
    <row r="41" spans="1:18" s="1236" customFormat="1" ht="107.25" customHeight="1" thickBot="1" x14ac:dyDescent="0.3">
      <c r="A41" s="1275" t="s">
        <v>51</v>
      </c>
      <c r="B41" s="1276" t="s">
        <v>5</v>
      </c>
      <c r="C41" s="1277" t="s">
        <v>129</v>
      </c>
      <c r="D41" s="1278" t="s">
        <v>130</v>
      </c>
      <c r="E41" s="1278" t="s">
        <v>131</v>
      </c>
      <c r="F41" s="1278" t="s">
        <v>118</v>
      </c>
      <c r="G41" s="1278" t="s">
        <v>132</v>
      </c>
      <c r="H41" s="1279" t="s">
        <v>121</v>
      </c>
      <c r="I41" s="1225"/>
      <c r="J41" s="1225"/>
      <c r="K41" s="1225"/>
      <c r="L41" s="1225"/>
      <c r="M41" s="1225"/>
      <c r="N41" s="1225"/>
      <c r="O41" s="1225" t="s">
        <v>13</v>
      </c>
      <c r="P41" s="1225"/>
      <c r="Q41" s="1225"/>
      <c r="R41" s="1225"/>
    </row>
    <row r="42" spans="1:18" x14ac:dyDescent="0.25">
      <c r="A42" s="1280">
        <v>1</v>
      </c>
      <c r="B42" s="1248" t="s">
        <v>11</v>
      </c>
      <c r="C42" s="406">
        <v>0</v>
      </c>
      <c r="D42" s="1304">
        <v>2</v>
      </c>
      <c r="E42" s="1304">
        <v>0</v>
      </c>
      <c r="F42" s="1304">
        <v>0</v>
      </c>
      <c r="G42" s="1304">
        <v>0</v>
      </c>
      <c r="H42" s="1305">
        <v>2</v>
      </c>
      <c r="O42" s="1236" t="s">
        <v>13</v>
      </c>
      <c r="P42" s="1236"/>
      <c r="Q42" s="1236"/>
      <c r="R42" s="1236"/>
    </row>
    <row r="43" spans="1:18" x14ac:dyDescent="0.25">
      <c r="A43" s="1281">
        <v>2</v>
      </c>
      <c r="B43" s="1252" t="s">
        <v>12</v>
      </c>
      <c r="C43" s="408">
        <v>0</v>
      </c>
      <c r="D43" s="1303">
        <v>0</v>
      </c>
      <c r="E43" s="1303">
        <v>0</v>
      </c>
      <c r="F43" s="1303">
        <v>0</v>
      </c>
      <c r="G43" s="1303">
        <v>0</v>
      </c>
      <c r="H43" s="1306">
        <v>0</v>
      </c>
    </row>
    <row r="44" spans="1:18" x14ac:dyDescent="0.25">
      <c r="A44" s="1281">
        <v>3</v>
      </c>
      <c r="B44" s="1252" t="s">
        <v>14</v>
      </c>
      <c r="C44" s="408">
        <v>0</v>
      </c>
      <c r="D44" s="1303">
        <v>0</v>
      </c>
      <c r="E44" s="1303">
        <v>0</v>
      </c>
      <c r="F44" s="1303">
        <v>0</v>
      </c>
      <c r="G44" s="1303">
        <v>0</v>
      </c>
      <c r="H44" s="1306">
        <v>0</v>
      </c>
    </row>
    <row r="45" spans="1:18" x14ac:dyDescent="0.25">
      <c r="A45" s="1281">
        <v>4</v>
      </c>
      <c r="B45" s="1252" t="s">
        <v>15</v>
      </c>
      <c r="C45" s="408">
        <v>0</v>
      </c>
      <c r="D45" s="1303">
        <v>0</v>
      </c>
      <c r="E45" s="1303">
        <v>0</v>
      </c>
      <c r="F45" s="1303">
        <v>0</v>
      </c>
      <c r="G45" s="1303">
        <v>0</v>
      </c>
      <c r="H45" s="1306">
        <v>0</v>
      </c>
    </row>
    <row r="46" spans="1:18" x14ac:dyDescent="0.25">
      <c r="A46" s="1281">
        <v>5</v>
      </c>
      <c r="B46" s="1252" t="s">
        <v>16</v>
      </c>
      <c r="C46" s="408">
        <v>0</v>
      </c>
      <c r="D46" s="1303">
        <v>0</v>
      </c>
      <c r="E46" s="1303">
        <v>0</v>
      </c>
      <c r="F46" s="1303">
        <v>0</v>
      </c>
      <c r="G46" s="1303">
        <v>0</v>
      </c>
      <c r="H46" s="1306">
        <v>0</v>
      </c>
    </row>
    <row r="47" spans="1:18" x14ac:dyDescent="0.25">
      <c r="A47" s="1285">
        <v>6</v>
      </c>
      <c r="B47" s="1256" t="s">
        <v>17</v>
      </c>
      <c r="C47" s="408">
        <v>0</v>
      </c>
      <c r="D47" s="1303">
        <v>1</v>
      </c>
      <c r="E47" s="1303">
        <v>1</v>
      </c>
      <c r="F47" s="1303">
        <v>0</v>
      </c>
      <c r="G47" s="1303">
        <v>0</v>
      </c>
      <c r="H47" s="1306">
        <v>0</v>
      </c>
    </row>
    <row r="48" spans="1:18" x14ac:dyDescent="0.25">
      <c r="A48" s="1285">
        <v>7</v>
      </c>
      <c r="B48" s="1256" t="s">
        <v>18</v>
      </c>
      <c r="C48" s="408">
        <v>0</v>
      </c>
      <c r="D48" s="1303">
        <v>0</v>
      </c>
      <c r="E48" s="1303">
        <v>0</v>
      </c>
      <c r="F48" s="1303">
        <v>0</v>
      </c>
      <c r="G48" s="1303">
        <v>0</v>
      </c>
      <c r="H48" s="1306">
        <v>0</v>
      </c>
    </row>
    <row r="49" spans="1:11" x14ac:dyDescent="0.25">
      <c r="A49" s="1281">
        <v>8</v>
      </c>
      <c r="B49" s="1252" t="s">
        <v>19</v>
      </c>
      <c r="C49" s="408">
        <v>0</v>
      </c>
      <c r="D49" s="1303">
        <v>2</v>
      </c>
      <c r="E49" s="1303">
        <v>2</v>
      </c>
      <c r="F49" s="1303">
        <v>0</v>
      </c>
      <c r="G49" s="1303">
        <v>0</v>
      </c>
      <c r="H49" s="1306">
        <v>0</v>
      </c>
      <c r="K49" s="1286"/>
    </row>
    <row r="50" spans="1:11" x14ac:dyDescent="0.25">
      <c r="A50" s="1281">
        <v>9</v>
      </c>
      <c r="B50" s="1252" t="s">
        <v>20</v>
      </c>
      <c r="C50" s="408">
        <v>0</v>
      </c>
      <c r="D50" s="1303">
        <v>1</v>
      </c>
      <c r="E50" s="1303">
        <v>1</v>
      </c>
      <c r="F50" s="1303">
        <v>0</v>
      </c>
      <c r="G50" s="1303">
        <v>0</v>
      </c>
      <c r="H50" s="1306">
        <v>0</v>
      </c>
    </row>
    <row r="51" spans="1:11" x14ac:dyDescent="0.25">
      <c r="A51" s="1281">
        <v>10</v>
      </c>
      <c r="B51" s="1252" t="s">
        <v>21</v>
      </c>
      <c r="C51" s="408">
        <v>0</v>
      </c>
      <c r="D51" s="1303">
        <v>0</v>
      </c>
      <c r="E51" s="1303">
        <v>0</v>
      </c>
      <c r="F51" s="1303">
        <v>0</v>
      </c>
      <c r="G51" s="1303">
        <v>0</v>
      </c>
      <c r="H51" s="1306">
        <v>0</v>
      </c>
    </row>
    <row r="52" spans="1:11" x14ac:dyDescent="0.25">
      <c r="A52" s="1285">
        <v>11</v>
      </c>
      <c r="B52" s="1256" t="s">
        <v>22</v>
      </c>
      <c r="C52" s="408">
        <v>0</v>
      </c>
      <c r="D52" s="1303">
        <v>0</v>
      </c>
      <c r="E52" s="1303">
        <v>0</v>
      </c>
      <c r="F52" s="1303">
        <v>0</v>
      </c>
      <c r="G52" s="1303">
        <v>0</v>
      </c>
      <c r="H52" s="1306">
        <v>0</v>
      </c>
    </row>
    <row r="53" spans="1:11" x14ac:dyDescent="0.25">
      <c r="A53" s="1281">
        <v>12</v>
      </c>
      <c r="B53" s="1252" t="s">
        <v>23</v>
      </c>
      <c r="C53" s="408">
        <v>0</v>
      </c>
      <c r="D53" s="1303">
        <v>0</v>
      </c>
      <c r="E53" s="1303">
        <v>0</v>
      </c>
      <c r="F53" s="1303">
        <v>0</v>
      </c>
      <c r="G53" s="1303">
        <v>0</v>
      </c>
      <c r="H53" s="1306">
        <v>0</v>
      </c>
    </row>
    <row r="54" spans="1:11" x14ac:dyDescent="0.25">
      <c r="A54" s="1281">
        <v>13</v>
      </c>
      <c r="B54" s="1252" t="s">
        <v>24</v>
      </c>
      <c r="C54" s="408">
        <v>0</v>
      </c>
      <c r="D54" s="1303">
        <v>0</v>
      </c>
      <c r="E54" s="1303">
        <v>0</v>
      </c>
      <c r="F54" s="1303">
        <v>0</v>
      </c>
      <c r="G54" s="1303">
        <v>0</v>
      </c>
      <c r="H54" s="1306">
        <v>0</v>
      </c>
    </row>
    <row r="55" spans="1:11" x14ac:dyDescent="0.25">
      <c r="A55" s="1281">
        <v>14</v>
      </c>
      <c r="B55" s="1252" t="s">
        <v>25</v>
      </c>
      <c r="C55" s="408">
        <v>0</v>
      </c>
      <c r="D55" s="1303">
        <v>0</v>
      </c>
      <c r="E55" s="1303">
        <v>0</v>
      </c>
      <c r="F55" s="1303">
        <v>0</v>
      </c>
      <c r="G55" s="1303">
        <v>0</v>
      </c>
      <c r="H55" s="1306">
        <v>0</v>
      </c>
    </row>
    <row r="56" spans="1:11" ht="16.5" customHeight="1" thickBot="1" x14ac:dyDescent="0.3">
      <c r="A56" s="1287">
        <v>15</v>
      </c>
      <c r="B56" s="1258" t="s">
        <v>26</v>
      </c>
      <c r="C56" s="1307">
        <v>0</v>
      </c>
      <c r="D56" s="1308">
        <v>0</v>
      </c>
      <c r="E56" s="1308">
        <v>0</v>
      </c>
      <c r="F56" s="1308">
        <v>0</v>
      </c>
      <c r="G56" s="1308">
        <v>0</v>
      </c>
      <c r="H56" s="1309">
        <v>0</v>
      </c>
    </row>
    <row r="57" spans="1:11" x14ac:dyDescent="0.25">
      <c r="A57" s="1261"/>
      <c r="B57" s="1288" t="s">
        <v>509</v>
      </c>
      <c r="C57" s="1289">
        <f>SUM(C42:C56)</f>
        <v>0</v>
      </c>
      <c r="D57" s="1290">
        <f t="shared" ref="D57:H57" si="6">SUM(D42:D56)</f>
        <v>6</v>
      </c>
      <c r="E57" s="1290">
        <f t="shared" si="6"/>
        <v>4</v>
      </c>
      <c r="F57" s="1290">
        <f t="shared" si="6"/>
        <v>0</v>
      </c>
      <c r="G57" s="1290">
        <f t="shared" si="6"/>
        <v>0</v>
      </c>
      <c r="H57" s="1291">
        <f t="shared" si="6"/>
        <v>2</v>
      </c>
    </row>
    <row r="58" spans="1:11" x14ac:dyDescent="0.25">
      <c r="A58" s="1265"/>
      <c r="B58" s="1292" t="s">
        <v>102</v>
      </c>
      <c r="C58" s="1282">
        <v>1</v>
      </c>
      <c r="D58" s="1283">
        <v>3</v>
      </c>
      <c r="E58" s="1283">
        <v>4</v>
      </c>
      <c r="F58" s="1283">
        <v>0</v>
      </c>
      <c r="G58" s="1283">
        <v>0</v>
      </c>
      <c r="H58" s="1284">
        <v>0</v>
      </c>
    </row>
    <row r="59" spans="1:11" x14ac:dyDescent="0.25">
      <c r="A59" s="1265"/>
      <c r="B59" s="1292" t="s">
        <v>103</v>
      </c>
      <c r="C59" s="1282">
        <v>0</v>
      </c>
      <c r="D59" s="1283">
        <v>4</v>
      </c>
      <c r="E59" s="1283">
        <v>4</v>
      </c>
      <c r="F59" s="1283">
        <v>0</v>
      </c>
      <c r="G59" s="1283">
        <v>0</v>
      </c>
      <c r="H59" s="1284">
        <v>0</v>
      </c>
    </row>
    <row r="60" spans="1:11" x14ac:dyDescent="0.25">
      <c r="A60" s="1265"/>
      <c r="B60" s="1292" t="s">
        <v>104</v>
      </c>
      <c r="C60" s="1282">
        <v>0</v>
      </c>
      <c r="D60" s="1283">
        <v>1</v>
      </c>
      <c r="E60" s="1283">
        <v>1</v>
      </c>
      <c r="F60" s="1283">
        <v>0</v>
      </c>
      <c r="G60" s="1283">
        <v>0</v>
      </c>
      <c r="H60" s="1284">
        <v>0</v>
      </c>
    </row>
    <row r="61" spans="1:11" x14ac:dyDescent="0.25">
      <c r="A61" s="1265"/>
      <c r="B61" s="1292" t="s">
        <v>105</v>
      </c>
      <c r="C61" s="1282">
        <v>0</v>
      </c>
      <c r="D61" s="1283">
        <v>5</v>
      </c>
      <c r="E61" s="1283">
        <v>5</v>
      </c>
      <c r="F61" s="1283">
        <v>0</v>
      </c>
      <c r="G61" s="1283">
        <v>0</v>
      </c>
      <c r="H61" s="1284">
        <v>1</v>
      </c>
    </row>
    <row r="62" spans="1:11" x14ac:dyDescent="0.25">
      <c r="A62" s="1265"/>
      <c r="B62" s="1292" t="s">
        <v>106</v>
      </c>
      <c r="C62" s="1282">
        <v>0</v>
      </c>
      <c r="D62" s="1283">
        <v>6</v>
      </c>
      <c r="E62" s="1283">
        <v>5</v>
      </c>
      <c r="F62" s="1283">
        <v>0</v>
      </c>
      <c r="G62" s="1283">
        <v>0</v>
      </c>
      <c r="H62" s="1284">
        <v>1</v>
      </c>
    </row>
    <row r="63" spans="1:11" x14ac:dyDescent="0.25">
      <c r="A63" s="1265"/>
      <c r="B63" s="1292" t="s">
        <v>107</v>
      </c>
      <c r="C63" s="1282">
        <v>0</v>
      </c>
      <c r="D63" s="1283">
        <v>2</v>
      </c>
      <c r="E63" s="1283">
        <v>2</v>
      </c>
      <c r="F63" s="1283">
        <v>0</v>
      </c>
      <c r="G63" s="1283">
        <v>0</v>
      </c>
      <c r="H63" s="1284">
        <v>0</v>
      </c>
    </row>
    <row r="64" spans="1:11" x14ac:dyDescent="0.25">
      <c r="A64" s="1293"/>
      <c r="B64" s="1294" t="s">
        <v>108</v>
      </c>
      <c r="C64" s="1295">
        <v>0</v>
      </c>
      <c r="D64" s="1296">
        <v>3</v>
      </c>
      <c r="E64" s="1296">
        <v>2</v>
      </c>
      <c r="F64" s="1296">
        <v>0</v>
      </c>
      <c r="G64" s="1296">
        <v>1</v>
      </c>
      <c r="H64" s="1297">
        <v>0</v>
      </c>
    </row>
    <row r="65" spans="1:8" ht="16.5" customHeight="1" thickBot="1" x14ac:dyDescent="0.3">
      <c r="A65" s="1298"/>
      <c r="B65" s="1299" t="s">
        <v>109</v>
      </c>
      <c r="C65" s="1300">
        <v>0</v>
      </c>
      <c r="D65" s="1301">
        <v>6</v>
      </c>
      <c r="E65" s="1301">
        <v>6</v>
      </c>
      <c r="F65" s="1301">
        <v>0</v>
      </c>
      <c r="G65" s="1301">
        <v>0</v>
      </c>
      <c r="H65" s="1302">
        <v>0</v>
      </c>
    </row>
  </sheetData>
  <mergeCells count="3">
    <mergeCell ref="C8:J8"/>
    <mergeCell ref="K8:R8"/>
    <mergeCell ref="A40:H40"/>
  </mergeCells>
  <phoneticPr fontId="58" type="noConversion"/>
  <pageMargins left="0.7" right="0.7" top="0.75" bottom="0.75" header="0.3" footer="0.3"/>
  <pageSetup paperSize="9" orientation="landscape" r:id="rId1"/>
  <rowBreaks count="1" manualBreakCount="1">
    <brk id="3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9">
    <tabColor rgb="FFFF0000"/>
  </sheetPr>
  <dimension ref="A1:T35"/>
  <sheetViews>
    <sheetView showGridLines="0" topLeftCell="A9" zoomScaleNormal="100" workbookViewId="0">
      <selection activeCell="U9" sqref="U9"/>
    </sheetView>
  </sheetViews>
  <sheetFormatPr baseColWidth="10" defaultColWidth="11.42578125" defaultRowHeight="15" x14ac:dyDescent="0.25"/>
  <cols>
    <col min="1" max="1" width="5.28515625" style="212" customWidth="1"/>
    <col min="2" max="2" width="21.140625" style="190" customWidth="1"/>
    <col min="3" max="3" width="8.7109375" style="190" customWidth="1"/>
    <col min="4" max="4" width="9" style="190" customWidth="1"/>
    <col min="5" max="5" width="9.7109375" style="190" customWidth="1"/>
    <col min="6" max="6" width="9.85546875" style="190" customWidth="1"/>
    <col min="7" max="7" width="9.28515625" style="190" customWidth="1"/>
    <col min="8" max="9" width="12.28515625" style="190" customWidth="1"/>
    <col min="10" max="10" width="11.7109375" style="190" customWidth="1"/>
    <col min="11" max="11" width="9.85546875" style="190" customWidth="1"/>
    <col min="12" max="13" width="8.7109375" style="190" customWidth="1"/>
    <col min="14" max="14" width="8.42578125" style="190" customWidth="1"/>
    <col min="15" max="15" width="7.85546875" style="190" customWidth="1"/>
    <col min="16" max="17" width="10.28515625" style="190" customWidth="1"/>
    <col min="18" max="18" width="12.5703125" style="190" customWidth="1"/>
    <col min="19" max="19" width="11.42578125" style="190" customWidth="1"/>
    <col min="20" max="16384" width="11.42578125" style="190"/>
  </cols>
  <sheetData>
    <row r="1" spans="1:18" x14ac:dyDescent="0.25">
      <c r="A1" s="192" t="s">
        <v>100</v>
      </c>
      <c r="B1" s="192"/>
    </row>
    <row r="2" spans="1:18" x14ac:dyDescent="0.25">
      <c r="A2" s="193" t="s">
        <v>0</v>
      </c>
    </row>
    <row r="3" spans="1:18" x14ac:dyDescent="0.25">
      <c r="A3" s="193"/>
    </row>
    <row r="4" spans="1:18" x14ac:dyDescent="0.25">
      <c r="A4" s="193" t="str">
        <f>A7</f>
        <v>Tabell 3 -2 - E - Klager etter avslag på sykehjemsplass i år</v>
      </c>
    </row>
    <row r="5" spans="1:18" x14ac:dyDescent="0.25">
      <c r="A5" s="193"/>
    </row>
    <row r="7" spans="1:18" s="133" customFormat="1" ht="15.75" thickBot="1" x14ac:dyDescent="0.25">
      <c r="A7" s="133" t="s">
        <v>133</v>
      </c>
    </row>
    <row r="8" spans="1:18" s="164" customFormat="1" ht="15.75" thickBot="1" x14ac:dyDescent="0.3">
      <c r="A8" s="181"/>
      <c r="B8" s="182"/>
      <c r="C8" s="1561" t="s">
        <v>113</v>
      </c>
      <c r="D8" s="1561"/>
      <c r="E8" s="1561"/>
      <c r="F8" s="1561"/>
      <c r="G8" s="1561"/>
      <c r="H8" s="1561"/>
      <c r="I8" s="1561"/>
      <c r="J8" s="1561"/>
      <c r="K8" s="1561" t="s">
        <v>114</v>
      </c>
      <c r="L8" s="1561"/>
      <c r="M8" s="1561"/>
      <c r="N8" s="1561"/>
      <c r="O8" s="1561"/>
      <c r="P8" s="1561"/>
      <c r="Q8" s="1561"/>
      <c r="R8" s="1561"/>
    </row>
    <row r="9" spans="1:18" s="164" customFormat="1" ht="221.45" customHeight="1" thickBot="1" x14ac:dyDescent="0.3">
      <c r="A9" s="183" t="s">
        <v>134</v>
      </c>
      <c r="B9" s="165" t="s">
        <v>5</v>
      </c>
      <c r="C9" s="183" t="s">
        <v>135</v>
      </c>
      <c r="D9" s="194" t="s">
        <v>136</v>
      </c>
      <c r="E9" s="194" t="s">
        <v>137</v>
      </c>
      <c r="F9" s="195" t="s">
        <v>138</v>
      </c>
      <c r="G9" s="300" t="s">
        <v>139</v>
      </c>
      <c r="H9" s="197" t="s">
        <v>140</v>
      </c>
      <c r="I9" s="194" t="s">
        <v>141</v>
      </c>
      <c r="J9" s="195" t="s">
        <v>142</v>
      </c>
      <c r="K9" s="183" t="s">
        <v>135</v>
      </c>
      <c r="L9" s="194" t="s">
        <v>136</v>
      </c>
      <c r="M9" s="194" t="s">
        <v>137</v>
      </c>
      <c r="N9" s="195" t="s">
        <v>138</v>
      </c>
      <c r="O9" s="196" t="s">
        <v>139</v>
      </c>
      <c r="P9" s="197" t="s">
        <v>143</v>
      </c>
      <c r="Q9" s="194" t="s">
        <v>141</v>
      </c>
      <c r="R9" s="195" t="s">
        <v>142</v>
      </c>
    </row>
    <row r="10" spans="1:18" x14ac:dyDescent="0.25">
      <c r="A10" s="185">
        <v>1</v>
      </c>
      <c r="B10" s="167" t="s">
        <v>11</v>
      </c>
      <c r="C10" s="198">
        <v>2</v>
      </c>
      <c r="D10" s="199">
        <v>2</v>
      </c>
      <c r="E10" s="199">
        <v>2</v>
      </c>
      <c r="F10" s="200">
        <v>0</v>
      </c>
      <c r="G10" s="705">
        <f>D10+F10</f>
        <v>2</v>
      </c>
      <c r="H10" s="198">
        <v>1</v>
      </c>
      <c r="I10" s="199">
        <v>1</v>
      </c>
      <c r="J10" s="1314">
        <v>0</v>
      </c>
      <c r="K10" s="198">
        <v>2</v>
      </c>
      <c r="L10" s="199">
        <v>0</v>
      </c>
      <c r="M10" s="199">
        <v>0</v>
      </c>
      <c r="N10" s="200">
        <v>0</v>
      </c>
      <c r="O10" s="705">
        <f>L10+N10</f>
        <v>0</v>
      </c>
      <c r="P10" s="198">
        <v>2</v>
      </c>
      <c r="Q10" s="199">
        <v>0</v>
      </c>
      <c r="R10" s="200">
        <v>0</v>
      </c>
    </row>
    <row r="11" spans="1:18" x14ac:dyDescent="0.25">
      <c r="A11" s="186">
        <v>2</v>
      </c>
      <c r="B11" s="169" t="s">
        <v>12</v>
      </c>
      <c r="C11" s="201">
        <v>1</v>
      </c>
      <c r="D11" s="202">
        <v>1</v>
      </c>
      <c r="E11" s="202">
        <v>0</v>
      </c>
      <c r="F11" s="203">
        <v>0</v>
      </c>
      <c r="G11" s="1317">
        <f t="shared" ref="G11:G24" si="0">D11+F11</f>
        <v>1</v>
      </c>
      <c r="H11" s="201">
        <v>0</v>
      </c>
      <c r="I11" s="202">
        <v>0</v>
      </c>
      <c r="J11" s="1315">
        <v>0</v>
      </c>
      <c r="K11" s="201">
        <v>0</v>
      </c>
      <c r="L11" s="202">
        <v>0</v>
      </c>
      <c r="M11" s="202">
        <v>0</v>
      </c>
      <c r="N11" s="203">
        <v>0</v>
      </c>
      <c r="O11" s="1317">
        <f t="shared" ref="O11:O24" si="1">L11+N11</f>
        <v>0</v>
      </c>
      <c r="P11" s="201">
        <v>0</v>
      </c>
      <c r="Q11" s="202">
        <v>0</v>
      </c>
      <c r="R11" s="203">
        <v>0</v>
      </c>
    </row>
    <row r="12" spans="1:18" x14ac:dyDescent="0.25">
      <c r="A12" s="186">
        <v>3</v>
      </c>
      <c r="B12" s="169" t="s">
        <v>14</v>
      </c>
      <c r="C12" s="201">
        <v>4</v>
      </c>
      <c r="D12" s="202">
        <v>2</v>
      </c>
      <c r="E12" s="202">
        <v>0</v>
      </c>
      <c r="F12" s="203">
        <v>0</v>
      </c>
      <c r="G12" s="1317">
        <f t="shared" si="0"/>
        <v>2</v>
      </c>
      <c r="H12" s="201">
        <v>1</v>
      </c>
      <c r="I12" s="202">
        <v>0</v>
      </c>
      <c r="J12" s="1315">
        <v>0</v>
      </c>
      <c r="K12" s="201">
        <v>0</v>
      </c>
      <c r="L12" s="202">
        <v>0</v>
      </c>
      <c r="M12" s="202">
        <v>0</v>
      </c>
      <c r="N12" s="203">
        <v>0</v>
      </c>
      <c r="O12" s="1317">
        <f t="shared" si="1"/>
        <v>0</v>
      </c>
      <c r="P12" s="201">
        <v>0</v>
      </c>
      <c r="Q12" s="202">
        <v>0</v>
      </c>
      <c r="R12" s="203">
        <v>0</v>
      </c>
    </row>
    <row r="13" spans="1:18" ht="29.25" x14ac:dyDescent="0.25">
      <c r="A13" s="186">
        <v>4</v>
      </c>
      <c r="B13" s="169" t="s">
        <v>15</v>
      </c>
      <c r="C13" s="201">
        <v>2</v>
      </c>
      <c r="D13" s="202">
        <v>1</v>
      </c>
      <c r="E13" s="202">
        <v>1</v>
      </c>
      <c r="F13" s="203">
        <v>0</v>
      </c>
      <c r="G13" s="1317">
        <f t="shared" si="0"/>
        <v>1</v>
      </c>
      <c r="H13" s="201">
        <v>0</v>
      </c>
      <c r="I13" s="202">
        <v>0</v>
      </c>
      <c r="J13" s="1315">
        <v>0</v>
      </c>
      <c r="K13" s="201">
        <v>0</v>
      </c>
      <c r="L13" s="202">
        <v>0</v>
      </c>
      <c r="M13" s="202">
        <v>0</v>
      </c>
      <c r="N13" s="203">
        <v>0</v>
      </c>
      <c r="O13" s="1317">
        <f t="shared" si="1"/>
        <v>0</v>
      </c>
      <c r="P13" s="201">
        <v>0</v>
      </c>
      <c r="Q13" s="202">
        <v>0</v>
      </c>
      <c r="R13" s="203">
        <v>0</v>
      </c>
    </row>
    <row r="14" spans="1:18" x14ac:dyDescent="0.25">
      <c r="A14" s="186">
        <v>5</v>
      </c>
      <c r="B14" s="169" t="s">
        <v>16</v>
      </c>
      <c r="C14" s="201">
        <v>0</v>
      </c>
      <c r="D14" s="202">
        <v>0</v>
      </c>
      <c r="E14" s="202">
        <v>0</v>
      </c>
      <c r="F14" s="203">
        <v>0</v>
      </c>
      <c r="G14" s="1317">
        <f t="shared" si="0"/>
        <v>0</v>
      </c>
      <c r="H14" s="201">
        <v>0</v>
      </c>
      <c r="I14" s="202">
        <v>0</v>
      </c>
      <c r="J14" s="1315">
        <v>0</v>
      </c>
      <c r="K14" s="201">
        <v>0</v>
      </c>
      <c r="L14" s="202">
        <v>0</v>
      </c>
      <c r="M14" s="202">
        <v>0</v>
      </c>
      <c r="N14" s="203">
        <v>0</v>
      </c>
      <c r="O14" s="1317">
        <f t="shared" si="1"/>
        <v>0</v>
      </c>
      <c r="P14" s="201">
        <v>0</v>
      </c>
      <c r="Q14" s="202">
        <v>1</v>
      </c>
      <c r="R14" s="203">
        <v>0</v>
      </c>
    </row>
    <row r="15" spans="1:18" x14ac:dyDescent="0.25">
      <c r="A15" s="187">
        <v>6</v>
      </c>
      <c r="B15" s="171" t="s">
        <v>17</v>
      </c>
      <c r="C15" s="201">
        <v>1</v>
      </c>
      <c r="D15" s="202">
        <v>0</v>
      </c>
      <c r="E15" s="202">
        <v>1</v>
      </c>
      <c r="F15" s="203">
        <v>0</v>
      </c>
      <c r="G15" s="1317">
        <f t="shared" si="0"/>
        <v>0</v>
      </c>
      <c r="H15" s="201">
        <v>0</v>
      </c>
      <c r="I15" s="202">
        <v>0</v>
      </c>
      <c r="J15" s="1315">
        <v>0</v>
      </c>
      <c r="K15" s="201">
        <v>2</v>
      </c>
      <c r="L15" s="202">
        <v>0</v>
      </c>
      <c r="M15" s="202">
        <v>2</v>
      </c>
      <c r="N15" s="203">
        <v>0</v>
      </c>
      <c r="O15" s="1317">
        <f t="shared" si="1"/>
        <v>0</v>
      </c>
      <c r="P15" s="201">
        <v>0</v>
      </c>
      <c r="Q15" s="202">
        <v>0</v>
      </c>
      <c r="R15" s="203">
        <v>1</v>
      </c>
    </row>
    <row r="16" spans="1:18" x14ac:dyDescent="0.25">
      <c r="A16" s="187">
        <v>7</v>
      </c>
      <c r="B16" s="171" t="s">
        <v>18</v>
      </c>
      <c r="C16" s="201">
        <v>1</v>
      </c>
      <c r="D16" s="202">
        <v>0</v>
      </c>
      <c r="E16" s="202">
        <v>0</v>
      </c>
      <c r="F16" s="203">
        <v>0</v>
      </c>
      <c r="G16" s="1317">
        <f t="shared" si="0"/>
        <v>0</v>
      </c>
      <c r="H16" s="201">
        <v>0</v>
      </c>
      <c r="I16" s="202">
        <v>0</v>
      </c>
      <c r="J16" s="1315">
        <v>0</v>
      </c>
      <c r="K16" s="201">
        <v>0</v>
      </c>
      <c r="L16" s="202">
        <v>0</v>
      </c>
      <c r="M16" s="202">
        <v>0</v>
      </c>
      <c r="N16" s="203">
        <v>0</v>
      </c>
      <c r="O16" s="1317">
        <f t="shared" si="1"/>
        <v>0</v>
      </c>
      <c r="P16" s="201">
        <v>0</v>
      </c>
      <c r="Q16" s="202">
        <v>0</v>
      </c>
      <c r="R16" s="203">
        <v>0</v>
      </c>
    </row>
    <row r="17" spans="1:20" x14ac:dyDescent="0.25">
      <c r="A17" s="186">
        <v>8</v>
      </c>
      <c r="B17" s="169" t="s">
        <v>19</v>
      </c>
      <c r="C17" s="201">
        <v>8</v>
      </c>
      <c r="D17" s="202">
        <v>4</v>
      </c>
      <c r="E17" s="202">
        <v>3</v>
      </c>
      <c r="F17" s="203">
        <v>0</v>
      </c>
      <c r="G17" s="1317">
        <f t="shared" si="0"/>
        <v>4</v>
      </c>
      <c r="H17" s="201">
        <v>1</v>
      </c>
      <c r="I17" s="202">
        <v>1</v>
      </c>
      <c r="J17" s="1315">
        <v>0</v>
      </c>
      <c r="K17" s="201">
        <v>5</v>
      </c>
      <c r="L17" s="202">
        <v>0</v>
      </c>
      <c r="M17" s="202">
        <v>3</v>
      </c>
      <c r="N17" s="203">
        <v>2</v>
      </c>
      <c r="O17" s="1317">
        <f t="shared" si="1"/>
        <v>2</v>
      </c>
      <c r="P17" s="201">
        <v>1</v>
      </c>
      <c r="Q17" s="202">
        <v>1</v>
      </c>
      <c r="R17" s="203">
        <v>1</v>
      </c>
    </row>
    <row r="18" spans="1:20" x14ac:dyDescent="0.25">
      <c r="A18" s="186">
        <v>9</v>
      </c>
      <c r="B18" s="169" t="s">
        <v>20</v>
      </c>
      <c r="C18" s="201">
        <v>5</v>
      </c>
      <c r="D18" s="202">
        <v>0</v>
      </c>
      <c r="E18" s="202">
        <v>3</v>
      </c>
      <c r="F18" s="203">
        <v>0</v>
      </c>
      <c r="G18" s="1317">
        <f t="shared" si="0"/>
        <v>0</v>
      </c>
      <c r="H18" s="201">
        <v>3</v>
      </c>
      <c r="I18" s="202">
        <v>1</v>
      </c>
      <c r="J18" s="1315">
        <v>3</v>
      </c>
      <c r="K18" s="201">
        <v>0</v>
      </c>
      <c r="L18" s="202">
        <v>0</v>
      </c>
      <c r="M18" s="202">
        <v>1</v>
      </c>
      <c r="N18" s="203">
        <v>0</v>
      </c>
      <c r="O18" s="1317">
        <f t="shared" si="1"/>
        <v>0</v>
      </c>
      <c r="P18" s="201">
        <v>0</v>
      </c>
      <c r="Q18" s="202">
        <v>1</v>
      </c>
      <c r="R18" s="203">
        <v>0</v>
      </c>
      <c r="T18" s="190" t="s">
        <v>13</v>
      </c>
    </row>
    <row r="19" spans="1:20" x14ac:dyDescent="0.25">
      <c r="A19" s="186">
        <v>10</v>
      </c>
      <c r="B19" s="169" t="s">
        <v>21</v>
      </c>
      <c r="C19" s="201">
        <v>0</v>
      </c>
      <c r="D19" s="202">
        <v>0</v>
      </c>
      <c r="E19" s="202">
        <v>0</v>
      </c>
      <c r="F19" s="203">
        <v>0</v>
      </c>
      <c r="G19" s="1317">
        <f t="shared" si="0"/>
        <v>0</v>
      </c>
      <c r="H19" s="201">
        <v>0</v>
      </c>
      <c r="I19" s="202">
        <v>0</v>
      </c>
      <c r="J19" s="1315">
        <v>0</v>
      </c>
      <c r="K19" s="201">
        <v>0</v>
      </c>
      <c r="L19" s="202">
        <v>0</v>
      </c>
      <c r="M19" s="202">
        <v>0</v>
      </c>
      <c r="N19" s="203">
        <v>0</v>
      </c>
      <c r="O19" s="1317">
        <f t="shared" si="1"/>
        <v>0</v>
      </c>
      <c r="P19" s="201">
        <v>0</v>
      </c>
      <c r="Q19" s="202">
        <v>0</v>
      </c>
      <c r="R19" s="203">
        <v>0</v>
      </c>
    </row>
    <row r="20" spans="1:20" x14ac:dyDescent="0.25">
      <c r="A20" s="187">
        <v>11</v>
      </c>
      <c r="B20" s="171" t="s">
        <v>22</v>
      </c>
      <c r="C20" s="201">
        <v>4</v>
      </c>
      <c r="D20" s="202">
        <v>0</v>
      </c>
      <c r="E20" s="202">
        <v>0</v>
      </c>
      <c r="F20" s="203">
        <v>0</v>
      </c>
      <c r="G20" s="1317">
        <f t="shared" si="0"/>
        <v>0</v>
      </c>
      <c r="H20" s="201">
        <v>3</v>
      </c>
      <c r="I20" s="202">
        <v>2</v>
      </c>
      <c r="J20" s="1315">
        <v>0</v>
      </c>
      <c r="K20" s="201">
        <v>0</v>
      </c>
      <c r="L20" s="202">
        <v>0</v>
      </c>
      <c r="M20" s="202">
        <v>0</v>
      </c>
      <c r="N20" s="203">
        <v>0</v>
      </c>
      <c r="O20" s="1317">
        <f t="shared" si="1"/>
        <v>0</v>
      </c>
      <c r="P20" s="201">
        <v>0</v>
      </c>
      <c r="Q20" s="202">
        <v>0</v>
      </c>
      <c r="R20" s="203">
        <v>0</v>
      </c>
    </row>
    <row r="21" spans="1:20" x14ac:dyDescent="0.25">
      <c r="A21" s="186">
        <v>12</v>
      </c>
      <c r="B21" s="169" t="s">
        <v>23</v>
      </c>
      <c r="C21" s="201">
        <v>4</v>
      </c>
      <c r="D21" s="202">
        <v>1</v>
      </c>
      <c r="E21" s="202">
        <v>0</v>
      </c>
      <c r="F21" s="203">
        <v>0</v>
      </c>
      <c r="G21" s="1317">
        <f t="shared" si="0"/>
        <v>1</v>
      </c>
      <c r="H21" s="201">
        <v>4</v>
      </c>
      <c r="I21" s="202">
        <v>0</v>
      </c>
      <c r="J21" s="1315">
        <v>0</v>
      </c>
      <c r="K21" s="201">
        <v>2</v>
      </c>
      <c r="L21" s="202">
        <v>0</v>
      </c>
      <c r="M21" s="202">
        <v>2</v>
      </c>
      <c r="N21" s="203">
        <v>0</v>
      </c>
      <c r="O21" s="1317">
        <f t="shared" si="1"/>
        <v>0</v>
      </c>
      <c r="P21" s="201">
        <v>0</v>
      </c>
      <c r="Q21" s="202">
        <v>1</v>
      </c>
      <c r="R21" s="203">
        <v>1</v>
      </c>
    </row>
    <row r="22" spans="1:20" x14ac:dyDescent="0.25">
      <c r="A22" s="186">
        <v>13</v>
      </c>
      <c r="B22" s="169" t="s">
        <v>24</v>
      </c>
      <c r="C22" s="201">
        <v>5</v>
      </c>
      <c r="D22" s="202">
        <v>3</v>
      </c>
      <c r="E22" s="202">
        <v>0</v>
      </c>
      <c r="F22" s="203">
        <v>0</v>
      </c>
      <c r="G22" s="1317">
        <f t="shared" si="0"/>
        <v>3</v>
      </c>
      <c r="H22" s="201">
        <v>0</v>
      </c>
      <c r="I22" s="202">
        <v>3</v>
      </c>
      <c r="J22" s="1315">
        <v>0</v>
      </c>
      <c r="K22" s="201">
        <v>1</v>
      </c>
      <c r="L22" s="202">
        <v>1</v>
      </c>
      <c r="M22" s="202">
        <v>0</v>
      </c>
      <c r="N22" s="203">
        <v>0</v>
      </c>
      <c r="O22" s="1317">
        <f t="shared" si="1"/>
        <v>1</v>
      </c>
      <c r="P22" s="201">
        <v>0</v>
      </c>
      <c r="Q22" s="202">
        <v>0</v>
      </c>
      <c r="R22" s="203">
        <v>0</v>
      </c>
    </row>
    <row r="23" spans="1:20" x14ac:dyDescent="0.25">
      <c r="A23" s="186">
        <v>14</v>
      </c>
      <c r="B23" s="169" t="s">
        <v>25</v>
      </c>
      <c r="C23" s="201">
        <v>1</v>
      </c>
      <c r="D23" s="202">
        <v>0</v>
      </c>
      <c r="E23" s="202">
        <v>0</v>
      </c>
      <c r="F23" s="203">
        <v>0</v>
      </c>
      <c r="G23" s="1317">
        <f t="shared" si="0"/>
        <v>0</v>
      </c>
      <c r="H23" s="201">
        <v>1</v>
      </c>
      <c r="I23" s="202">
        <v>0</v>
      </c>
      <c r="J23" s="1315">
        <v>0</v>
      </c>
      <c r="K23" s="201">
        <v>0</v>
      </c>
      <c r="L23" s="202">
        <v>0</v>
      </c>
      <c r="M23" s="202">
        <v>0</v>
      </c>
      <c r="N23" s="203">
        <v>0</v>
      </c>
      <c r="O23" s="1317">
        <f t="shared" si="1"/>
        <v>0</v>
      </c>
      <c r="P23" s="201">
        <v>0</v>
      </c>
      <c r="Q23" s="202">
        <v>0</v>
      </c>
      <c r="R23" s="203">
        <v>0</v>
      </c>
    </row>
    <row r="24" spans="1:20" ht="30" thickBot="1" x14ac:dyDescent="0.3">
      <c r="A24" s="188">
        <v>15</v>
      </c>
      <c r="B24" s="172" t="s">
        <v>26</v>
      </c>
      <c r="C24" s="204">
        <v>0</v>
      </c>
      <c r="D24" s="205">
        <v>0</v>
      </c>
      <c r="E24" s="205">
        <v>0</v>
      </c>
      <c r="F24" s="206">
        <v>0</v>
      </c>
      <c r="G24" s="1318">
        <f t="shared" si="0"/>
        <v>0</v>
      </c>
      <c r="H24" s="204">
        <v>0</v>
      </c>
      <c r="I24" s="205">
        <v>0</v>
      </c>
      <c r="J24" s="1316">
        <v>0</v>
      </c>
      <c r="K24" s="204">
        <v>1</v>
      </c>
      <c r="L24" s="205">
        <v>1</v>
      </c>
      <c r="M24" s="205">
        <v>0</v>
      </c>
      <c r="N24" s="206">
        <v>0</v>
      </c>
      <c r="O24" s="1318">
        <f t="shared" si="1"/>
        <v>1</v>
      </c>
      <c r="P24" s="204">
        <v>0</v>
      </c>
      <c r="Q24" s="205">
        <v>0</v>
      </c>
      <c r="R24" s="206">
        <v>0</v>
      </c>
    </row>
    <row r="25" spans="1:20" x14ac:dyDescent="0.25">
      <c r="A25" s="189"/>
      <c r="B25" s="367" t="s">
        <v>509</v>
      </c>
      <c r="C25" s="1310">
        <f t="shared" ref="C25:R25" si="2">SUM(C10:C24)</f>
        <v>38</v>
      </c>
      <c r="D25" s="1192">
        <f t="shared" si="2"/>
        <v>14</v>
      </c>
      <c r="E25" s="1192">
        <f t="shared" si="2"/>
        <v>10</v>
      </c>
      <c r="F25" s="1311">
        <f t="shared" si="2"/>
        <v>0</v>
      </c>
      <c r="G25" s="375">
        <f t="shared" si="2"/>
        <v>14</v>
      </c>
      <c r="H25" s="373">
        <f t="shared" si="2"/>
        <v>14</v>
      </c>
      <c r="I25" s="207">
        <f t="shared" si="2"/>
        <v>8</v>
      </c>
      <c r="J25" s="208">
        <f t="shared" si="2"/>
        <v>3</v>
      </c>
      <c r="K25" s="1312">
        <f t="shared" si="2"/>
        <v>13</v>
      </c>
      <c r="L25" s="1192">
        <f t="shared" si="2"/>
        <v>2</v>
      </c>
      <c r="M25" s="1192">
        <f t="shared" si="2"/>
        <v>8</v>
      </c>
      <c r="N25" s="1313">
        <f t="shared" si="2"/>
        <v>2</v>
      </c>
      <c r="O25" s="377">
        <f t="shared" si="2"/>
        <v>4</v>
      </c>
      <c r="P25" s="371">
        <f t="shared" si="2"/>
        <v>3</v>
      </c>
      <c r="Q25" s="207">
        <f t="shared" si="2"/>
        <v>4</v>
      </c>
      <c r="R25" s="208">
        <f t="shared" si="2"/>
        <v>3</v>
      </c>
    </row>
    <row r="26" spans="1:20" s="160" customFormat="1" ht="14.25" x14ac:dyDescent="0.2">
      <c r="A26" s="313"/>
      <c r="B26" s="368" t="s">
        <v>102</v>
      </c>
      <c r="C26" s="374">
        <v>44</v>
      </c>
      <c r="D26" s="210">
        <v>27</v>
      </c>
      <c r="E26" s="210">
        <v>9</v>
      </c>
      <c r="F26" s="211">
        <v>3</v>
      </c>
      <c r="G26" s="376">
        <v>30</v>
      </c>
      <c r="H26" s="374">
        <v>13</v>
      </c>
      <c r="I26" s="210">
        <v>10</v>
      </c>
      <c r="J26" s="211">
        <v>3</v>
      </c>
      <c r="K26" s="372">
        <v>8</v>
      </c>
      <c r="L26" s="210">
        <v>5</v>
      </c>
      <c r="M26" s="210">
        <v>3</v>
      </c>
      <c r="N26" s="366">
        <v>0</v>
      </c>
      <c r="O26" s="378">
        <v>5</v>
      </c>
      <c r="P26" s="372">
        <v>2</v>
      </c>
      <c r="Q26" s="366">
        <v>0</v>
      </c>
      <c r="R26" s="211">
        <v>2</v>
      </c>
    </row>
    <row r="27" spans="1:20" s="160" customFormat="1" ht="14.25" x14ac:dyDescent="0.2">
      <c r="A27" s="313"/>
      <c r="B27" s="368" t="s">
        <v>103</v>
      </c>
      <c r="C27" s="374">
        <v>45</v>
      </c>
      <c r="D27" s="210">
        <v>18</v>
      </c>
      <c r="E27" s="210">
        <v>12</v>
      </c>
      <c r="F27" s="211">
        <v>5</v>
      </c>
      <c r="G27" s="376">
        <v>23</v>
      </c>
      <c r="H27" s="374">
        <v>10</v>
      </c>
      <c r="I27" s="210">
        <v>2</v>
      </c>
      <c r="J27" s="211">
        <v>6</v>
      </c>
      <c r="K27" s="372">
        <v>6</v>
      </c>
      <c r="L27" s="210">
        <v>2</v>
      </c>
      <c r="M27" s="210">
        <v>0</v>
      </c>
      <c r="N27" s="366">
        <v>0</v>
      </c>
      <c r="O27" s="378">
        <v>2</v>
      </c>
      <c r="P27" s="372">
        <v>2</v>
      </c>
      <c r="Q27" s="366">
        <v>2</v>
      </c>
      <c r="R27" s="211">
        <v>0</v>
      </c>
    </row>
    <row r="28" spans="1:20" s="160" customFormat="1" ht="14.25" x14ac:dyDescent="0.2">
      <c r="A28" s="313"/>
      <c r="B28" s="368" t="s">
        <v>104</v>
      </c>
      <c r="C28" s="374">
        <v>36</v>
      </c>
      <c r="D28" s="210">
        <v>17</v>
      </c>
      <c r="E28" s="210">
        <v>14</v>
      </c>
      <c r="F28" s="211">
        <v>4</v>
      </c>
      <c r="G28" s="376">
        <v>21</v>
      </c>
      <c r="H28" s="374">
        <v>6</v>
      </c>
      <c r="I28" s="210">
        <v>4</v>
      </c>
      <c r="J28" s="211">
        <v>2</v>
      </c>
      <c r="K28" s="372">
        <v>7</v>
      </c>
      <c r="L28" s="210">
        <v>1</v>
      </c>
      <c r="M28" s="210">
        <v>2</v>
      </c>
      <c r="N28" s="366">
        <v>0</v>
      </c>
      <c r="O28" s="378">
        <v>1</v>
      </c>
      <c r="P28" s="372">
        <v>3</v>
      </c>
      <c r="Q28" s="366">
        <v>3</v>
      </c>
      <c r="R28" s="211">
        <v>0</v>
      </c>
    </row>
    <row r="29" spans="1:20" s="160" customFormat="1" ht="14.25" x14ac:dyDescent="0.2">
      <c r="A29" s="313"/>
      <c r="B29" s="368" t="s">
        <v>105</v>
      </c>
      <c r="C29" s="374">
        <v>52</v>
      </c>
      <c r="D29" s="210">
        <v>27</v>
      </c>
      <c r="E29" s="210">
        <v>6</v>
      </c>
      <c r="F29" s="211">
        <v>2</v>
      </c>
      <c r="G29" s="376">
        <v>29</v>
      </c>
      <c r="H29" s="374">
        <v>16</v>
      </c>
      <c r="I29" s="210">
        <v>3</v>
      </c>
      <c r="J29" s="211">
        <v>1</v>
      </c>
      <c r="K29" s="372">
        <v>10</v>
      </c>
      <c r="L29" s="210">
        <v>9</v>
      </c>
      <c r="M29" s="210">
        <v>2</v>
      </c>
      <c r="N29" s="366">
        <v>1</v>
      </c>
      <c r="O29" s="378">
        <v>10</v>
      </c>
      <c r="P29" s="372">
        <v>0</v>
      </c>
      <c r="Q29" s="366">
        <v>0</v>
      </c>
      <c r="R29" s="211">
        <v>1</v>
      </c>
    </row>
    <row r="30" spans="1:20" s="160" customFormat="1" ht="14.25" x14ac:dyDescent="0.2">
      <c r="A30" s="313"/>
      <c r="B30" s="368" t="s">
        <v>106</v>
      </c>
      <c r="C30" s="374">
        <v>54</v>
      </c>
      <c r="D30" s="210">
        <v>23</v>
      </c>
      <c r="E30" s="210">
        <v>12</v>
      </c>
      <c r="F30" s="211">
        <v>3</v>
      </c>
      <c r="G30" s="376">
        <v>26</v>
      </c>
      <c r="H30" s="374">
        <v>16</v>
      </c>
      <c r="I30" s="210">
        <v>5</v>
      </c>
      <c r="J30" s="211">
        <v>5</v>
      </c>
      <c r="K30" s="372">
        <v>16</v>
      </c>
      <c r="L30" s="210">
        <v>9</v>
      </c>
      <c r="M30" s="210">
        <v>4</v>
      </c>
      <c r="N30" s="366">
        <v>2</v>
      </c>
      <c r="O30" s="378">
        <v>11</v>
      </c>
      <c r="P30" s="372">
        <v>4</v>
      </c>
      <c r="Q30" s="366">
        <v>0</v>
      </c>
      <c r="R30" s="211">
        <v>2</v>
      </c>
    </row>
    <row r="31" spans="1:20" s="160" customFormat="1" ht="14.25" x14ac:dyDescent="0.2">
      <c r="A31" s="313"/>
      <c r="B31" s="368" t="s">
        <v>107</v>
      </c>
      <c r="C31" s="374">
        <v>55</v>
      </c>
      <c r="D31" s="210">
        <v>27</v>
      </c>
      <c r="E31" s="210">
        <v>21</v>
      </c>
      <c r="F31" s="211">
        <v>12</v>
      </c>
      <c r="G31" s="376">
        <v>39</v>
      </c>
      <c r="H31" s="374">
        <v>10</v>
      </c>
      <c r="I31" s="210">
        <v>6</v>
      </c>
      <c r="J31" s="211">
        <v>4</v>
      </c>
      <c r="K31" s="372">
        <v>44</v>
      </c>
      <c r="L31" s="210">
        <v>24</v>
      </c>
      <c r="M31" s="210">
        <v>4</v>
      </c>
      <c r="N31" s="366">
        <v>1</v>
      </c>
      <c r="O31" s="378">
        <v>25</v>
      </c>
      <c r="P31" s="372">
        <v>14</v>
      </c>
      <c r="Q31" s="366">
        <v>5</v>
      </c>
      <c r="R31" s="211">
        <v>2</v>
      </c>
    </row>
    <row r="32" spans="1:20" s="160" customFormat="1" thickBot="1" x14ac:dyDescent="0.25">
      <c r="A32" s="522"/>
      <c r="B32" s="523" t="s">
        <v>108</v>
      </c>
      <c r="C32" s="524">
        <v>63</v>
      </c>
      <c r="D32" s="380">
        <v>21</v>
      </c>
      <c r="E32" s="380">
        <v>22</v>
      </c>
      <c r="F32" s="381">
        <v>14</v>
      </c>
      <c r="G32" s="525">
        <v>35</v>
      </c>
      <c r="H32" s="524">
        <v>14</v>
      </c>
      <c r="I32" s="380">
        <v>4</v>
      </c>
      <c r="J32" s="381">
        <v>8</v>
      </c>
      <c r="K32" s="372">
        <v>25</v>
      </c>
      <c r="L32" s="210">
        <v>14</v>
      </c>
      <c r="M32" s="210">
        <v>6</v>
      </c>
      <c r="N32" s="366">
        <v>1</v>
      </c>
      <c r="O32" s="378">
        <v>15</v>
      </c>
      <c r="P32" s="372">
        <v>4</v>
      </c>
      <c r="Q32" s="366">
        <v>4</v>
      </c>
      <c r="R32" s="211">
        <v>2</v>
      </c>
    </row>
    <row r="33" spans="1:18" s="160" customFormat="1" ht="14.25" x14ac:dyDescent="0.2">
      <c r="A33" s="313"/>
      <c r="B33" s="368" t="s">
        <v>109</v>
      </c>
      <c r="C33" s="374">
        <v>47</v>
      </c>
      <c r="D33" s="210">
        <v>24</v>
      </c>
      <c r="E33" s="210">
        <v>11</v>
      </c>
      <c r="F33" s="211">
        <v>4</v>
      </c>
      <c r="G33" s="376">
        <v>29</v>
      </c>
      <c r="H33" s="374">
        <v>7</v>
      </c>
      <c r="I33" s="210">
        <v>4</v>
      </c>
      <c r="J33" s="211">
        <v>3</v>
      </c>
      <c r="K33" s="372">
        <v>23</v>
      </c>
      <c r="L33" s="210">
        <v>10</v>
      </c>
      <c r="M33" s="210">
        <v>6</v>
      </c>
      <c r="N33" s="366">
        <v>1</v>
      </c>
      <c r="O33" s="378">
        <v>11</v>
      </c>
      <c r="P33" s="372">
        <v>6</v>
      </c>
      <c r="Q33" s="366">
        <v>1</v>
      </c>
      <c r="R33" s="211">
        <v>3</v>
      </c>
    </row>
    <row r="34" spans="1:18" s="160" customFormat="1" thickBot="1" x14ac:dyDescent="0.25">
      <c r="A34" s="522"/>
      <c r="B34" s="523" t="s">
        <v>110</v>
      </c>
      <c r="C34" s="524">
        <v>47</v>
      </c>
      <c r="D34" s="380">
        <v>21</v>
      </c>
      <c r="E34" s="380">
        <v>13</v>
      </c>
      <c r="F34" s="381">
        <v>8</v>
      </c>
      <c r="G34" s="525">
        <v>29</v>
      </c>
      <c r="H34" s="524">
        <v>8</v>
      </c>
      <c r="I34" s="526" t="s">
        <v>127</v>
      </c>
      <c r="J34" s="381">
        <v>6</v>
      </c>
      <c r="K34" s="471">
        <v>14</v>
      </c>
      <c r="L34" s="380">
        <v>6</v>
      </c>
      <c r="M34" s="380">
        <v>5</v>
      </c>
      <c r="N34" s="527">
        <v>1</v>
      </c>
      <c r="O34" s="379">
        <v>7</v>
      </c>
      <c r="P34" s="471">
        <v>6</v>
      </c>
      <c r="Q34" s="528" t="s">
        <v>127</v>
      </c>
      <c r="R34" s="381">
        <v>3</v>
      </c>
    </row>
    <row r="35" spans="1:18" x14ac:dyDescent="0.25">
      <c r="A35" s="193"/>
    </row>
  </sheetData>
  <mergeCells count="2">
    <mergeCell ref="C8:J8"/>
    <mergeCell ref="K8:R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2">
    <tabColor rgb="FFFF0000"/>
  </sheetPr>
  <dimension ref="A1:H34"/>
  <sheetViews>
    <sheetView showGridLines="0" zoomScaleNormal="100" workbookViewId="0">
      <selection activeCell="K37" sqref="K37"/>
    </sheetView>
  </sheetViews>
  <sheetFormatPr baseColWidth="10" defaultColWidth="11.42578125" defaultRowHeight="14.25" x14ac:dyDescent="0.2"/>
  <cols>
    <col min="1" max="1" width="8.28515625" style="160" customWidth="1"/>
    <col min="2" max="2" width="24.85546875" style="160" customWidth="1"/>
    <col min="3" max="3" width="16.28515625" style="160" customWidth="1"/>
    <col min="4" max="4" width="17.42578125" style="160" customWidth="1"/>
    <col min="5" max="5" width="16.85546875" style="160" customWidth="1"/>
    <col min="6" max="6" width="18.42578125" style="160" customWidth="1"/>
    <col min="7" max="16384" width="11.42578125" style="160"/>
  </cols>
  <sheetData>
    <row r="1" spans="1:6" ht="15" x14ac:dyDescent="0.25">
      <c r="A1" s="192" t="s">
        <v>100</v>
      </c>
      <c r="B1" s="192"/>
    </row>
    <row r="2" spans="1:6" x14ac:dyDescent="0.2">
      <c r="A2" s="161" t="s">
        <v>0</v>
      </c>
    </row>
    <row r="3" spans="1:6" x14ac:dyDescent="0.2">
      <c r="A3" s="160" t="str">
        <f>A5</f>
        <v>Tabell 3-2-E-1 Saksbehandlingstid - klager etter avslag på søknad om sykehjemsplass i år</v>
      </c>
    </row>
    <row r="5" spans="1:6" ht="15" x14ac:dyDescent="0.25">
      <c r="A5" s="400" t="s">
        <v>144</v>
      </c>
    </row>
    <row r="6" spans="1:6" ht="15" thickBot="1" x14ac:dyDescent="0.25"/>
    <row r="7" spans="1:6" ht="15.75" thickBot="1" x14ac:dyDescent="0.3">
      <c r="A7" s="401"/>
      <c r="B7" s="402"/>
      <c r="C7" s="1562" t="s">
        <v>113</v>
      </c>
      <c r="D7" s="1563"/>
      <c r="E7" s="1564" t="s">
        <v>114</v>
      </c>
      <c r="F7" s="1565"/>
    </row>
    <row r="8" spans="1:6" ht="72.75" thickBot="1" x14ac:dyDescent="0.3">
      <c r="A8" s="403" t="s">
        <v>51</v>
      </c>
      <c r="B8" s="165" t="s">
        <v>5</v>
      </c>
      <c r="C8" s="404" t="s">
        <v>145</v>
      </c>
      <c r="D8" s="405" t="s">
        <v>146</v>
      </c>
      <c r="E8" s="404" t="s">
        <v>145</v>
      </c>
      <c r="F8" s="405" t="s">
        <v>146</v>
      </c>
    </row>
    <row r="9" spans="1:6" ht="15" x14ac:dyDescent="0.25">
      <c r="A9" s="166">
        <v>1</v>
      </c>
      <c r="B9" s="167" t="s">
        <v>11</v>
      </c>
      <c r="C9" s="406">
        <v>0</v>
      </c>
      <c r="D9" s="407">
        <v>0</v>
      </c>
      <c r="E9" s="406">
        <v>0</v>
      </c>
      <c r="F9" s="407">
        <v>0</v>
      </c>
    </row>
    <row r="10" spans="1:6" ht="15" x14ac:dyDescent="0.25">
      <c r="A10" s="168">
        <v>2</v>
      </c>
      <c r="B10" s="169" t="s">
        <v>12</v>
      </c>
      <c r="C10" s="408">
        <v>17</v>
      </c>
      <c r="D10" s="409">
        <v>0</v>
      </c>
      <c r="E10" s="408">
        <v>0</v>
      </c>
      <c r="F10" s="409">
        <v>0</v>
      </c>
    </row>
    <row r="11" spans="1:6" ht="15" x14ac:dyDescent="0.25">
      <c r="A11" s="168">
        <v>3</v>
      </c>
      <c r="B11" s="169" t="s">
        <v>14</v>
      </c>
      <c r="C11" s="410">
        <v>42</v>
      </c>
      <c r="D11" s="409">
        <v>186</v>
      </c>
      <c r="E11" s="410">
        <v>0</v>
      </c>
      <c r="F11" s="409">
        <v>0</v>
      </c>
    </row>
    <row r="12" spans="1:6" ht="15" x14ac:dyDescent="0.25">
      <c r="A12" s="168">
        <v>4</v>
      </c>
      <c r="B12" s="169" t="s">
        <v>15</v>
      </c>
      <c r="C12" s="408">
        <v>42</v>
      </c>
      <c r="D12" s="409">
        <v>0</v>
      </c>
      <c r="E12" s="408">
        <v>0</v>
      </c>
      <c r="F12" s="409">
        <v>0</v>
      </c>
    </row>
    <row r="13" spans="1:6" ht="15" x14ac:dyDescent="0.25">
      <c r="A13" s="168">
        <v>5</v>
      </c>
      <c r="B13" s="169" t="s">
        <v>16</v>
      </c>
      <c r="C13" s="408">
        <v>0</v>
      </c>
      <c r="D13" s="409">
        <v>0</v>
      </c>
      <c r="E13" s="408">
        <v>0</v>
      </c>
      <c r="F13" s="409">
        <v>0</v>
      </c>
    </row>
    <row r="14" spans="1:6" ht="15" x14ac:dyDescent="0.25">
      <c r="A14" s="170">
        <v>6</v>
      </c>
      <c r="B14" s="171" t="s">
        <v>17</v>
      </c>
      <c r="C14" s="408">
        <v>0</v>
      </c>
      <c r="D14" s="409">
        <v>0</v>
      </c>
      <c r="E14" s="408">
        <v>0</v>
      </c>
      <c r="F14" s="409">
        <v>240</v>
      </c>
    </row>
    <row r="15" spans="1:6" ht="15" x14ac:dyDescent="0.25">
      <c r="A15" s="170">
        <v>7</v>
      </c>
      <c r="B15" s="171" t="s">
        <v>18</v>
      </c>
      <c r="C15" s="410">
        <v>0</v>
      </c>
      <c r="D15" s="409">
        <v>0</v>
      </c>
      <c r="E15" s="410">
        <v>0</v>
      </c>
      <c r="F15" s="409">
        <v>0</v>
      </c>
    </row>
    <row r="16" spans="1:6" ht="15" x14ac:dyDescent="0.25">
      <c r="A16" s="168">
        <v>8</v>
      </c>
      <c r="B16" s="169" t="s">
        <v>19</v>
      </c>
      <c r="C16" s="408">
        <v>39</v>
      </c>
      <c r="D16" s="409">
        <v>173</v>
      </c>
      <c r="E16" s="408">
        <v>0</v>
      </c>
      <c r="F16" s="409">
        <v>92</v>
      </c>
    </row>
    <row r="17" spans="1:8" ht="15" x14ac:dyDescent="0.25">
      <c r="A17" s="168">
        <v>9</v>
      </c>
      <c r="B17" s="169" t="s">
        <v>20</v>
      </c>
      <c r="C17" s="408">
        <v>0</v>
      </c>
      <c r="D17" s="409">
        <v>0</v>
      </c>
      <c r="E17" s="408">
        <v>0</v>
      </c>
      <c r="F17" s="409">
        <v>0</v>
      </c>
      <c r="G17" s="215"/>
    </row>
    <row r="18" spans="1:8" ht="15" x14ac:dyDescent="0.25">
      <c r="A18" s="168">
        <v>10</v>
      </c>
      <c r="B18" s="169" t="s">
        <v>21</v>
      </c>
      <c r="C18" s="408">
        <v>0</v>
      </c>
      <c r="D18" s="409">
        <v>0</v>
      </c>
      <c r="E18" s="408">
        <v>0</v>
      </c>
      <c r="F18" s="409">
        <v>0</v>
      </c>
    </row>
    <row r="19" spans="1:8" ht="15" x14ac:dyDescent="0.25">
      <c r="A19" s="170">
        <v>11</v>
      </c>
      <c r="B19" s="171" t="s">
        <v>22</v>
      </c>
      <c r="C19" s="408">
        <v>0</v>
      </c>
      <c r="D19" s="409">
        <v>0</v>
      </c>
      <c r="E19" s="408">
        <v>0</v>
      </c>
      <c r="F19" s="409">
        <v>0</v>
      </c>
      <c r="H19" s="215"/>
    </row>
    <row r="20" spans="1:8" ht="15" x14ac:dyDescent="0.25">
      <c r="A20" s="168">
        <v>12</v>
      </c>
      <c r="B20" s="169" t="s">
        <v>23</v>
      </c>
      <c r="C20" s="408">
        <v>125</v>
      </c>
      <c r="D20" s="409">
        <v>0</v>
      </c>
      <c r="E20" s="408">
        <v>0</v>
      </c>
      <c r="F20" s="409">
        <v>182</v>
      </c>
    </row>
    <row r="21" spans="1:8" ht="15" x14ac:dyDescent="0.25">
      <c r="A21" s="168">
        <v>13</v>
      </c>
      <c r="B21" s="169" t="s">
        <v>24</v>
      </c>
      <c r="C21" s="410">
        <v>342</v>
      </c>
      <c r="D21" s="409">
        <v>0</v>
      </c>
      <c r="E21" s="410">
        <v>13</v>
      </c>
      <c r="F21" s="409">
        <v>0</v>
      </c>
    </row>
    <row r="22" spans="1:8" ht="15" x14ac:dyDescent="0.25">
      <c r="A22" s="168">
        <v>14</v>
      </c>
      <c r="B22" s="169" t="s">
        <v>25</v>
      </c>
      <c r="C22" s="410">
        <v>0</v>
      </c>
      <c r="D22" s="409">
        <v>0</v>
      </c>
      <c r="E22" s="410">
        <v>0</v>
      </c>
      <c r="F22" s="409">
        <v>0</v>
      </c>
    </row>
    <row r="23" spans="1:8" ht="21.75" customHeight="1" thickBot="1" x14ac:dyDescent="0.3">
      <c r="A23" s="365">
        <v>15</v>
      </c>
      <c r="B23" s="172" t="s">
        <v>26</v>
      </c>
      <c r="C23" s="433">
        <v>0</v>
      </c>
      <c r="D23" s="434">
        <v>0</v>
      </c>
      <c r="E23" s="433">
        <v>2</v>
      </c>
      <c r="F23" s="434">
        <v>0</v>
      </c>
    </row>
    <row r="24" spans="1:8" ht="15" x14ac:dyDescent="0.25">
      <c r="A24" s="189"/>
      <c r="B24" s="367" t="s">
        <v>514</v>
      </c>
      <c r="C24" s="580">
        <f>SUM(C9:C23)/6</f>
        <v>101.16666666666667</v>
      </c>
      <c r="D24" s="295">
        <f>SUM(D9:D23)/2</f>
        <v>179.5</v>
      </c>
      <c r="E24" s="577">
        <f>SUM(E9:E23)/1</f>
        <v>15</v>
      </c>
      <c r="F24" s="295">
        <f>SUM(F9:F23)/3</f>
        <v>171.33333333333334</v>
      </c>
    </row>
    <row r="25" spans="1:8" x14ac:dyDescent="0.2">
      <c r="A25" s="313"/>
      <c r="B25" s="368" t="s">
        <v>147</v>
      </c>
      <c r="C25" s="796">
        <v>75.166666666666671</v>
      </c>
      <c r="D25" s="797">
        <v>218</v>
      </c>
      <c r="E25" s="798">
        <v>19.5</v>
      </c>
      <c r="F25" s="797">
        <v>148</v>
      </c>
    </row>
    <row r="26" spans="1:8" x14ac:dyDescent="0.2">
      <c r="A26" s="313"/>
      <c r="B26" s="368" t="s">
        <v>148</v>
      </c>
      <c r="C26" s="796">
        <v>61.75</v>
      </c>
      <c r="D26" s="797">
        <v>253.66666666666666</v>
      </c>
      <c r="E26" s="798">
        <v>19.25</v>
      </c>
      <c r="F26" s="797">
        <v>0</v>
      </c>
    </row>
    <row r="27" spans="1:8" x14ac:dyDescent="0.2">
      <c r="A27" s="313"/>
      <c r="B27" s="368" t="s">
        <v>149</v>
      </c>
      <c r="C27" s="796">
        <v>37.43333333333333</v>
      </c>
      <c r="D27" s="797">
        <v>291</v>
      </c>
      <c r="E27" s="798">
        <v>11.5</v>
      </c>
      <c r="F27" s="797">
        <v>0</v>
      </c>
    </row>
    <row r="28" spans="1:8" x14ac:dyDescent="0.2">
      <c r="A28" s="313"/>
      <c r="B28" s="368" t="s">
        <v>150</v>
      </c>
      <c r="C28" s="796">
        <v>35.058</v>
      </c>
      <c r="D28" s="797">
        <v>171.33333333333334</v>
      </c>
      <c r="E28" s="798">
        <v>6.125</v>
      </c>
      <c r="F28" s="797">
        <v>83</v>
      </c>
    </row>
    <row r="29" spans="1:8" x14ac:dyDescent="0.2">
      <c r="A29" s="313"/>
      <c r="B29" s="368" t="s">
        <v>151</v>
      </c>
      <c r="C29" s="796">
        <v>48.160000000000004</v>
      </c>
      <c r="D29" s="797">
        <v>107.6</v>
      </c>
      <c r="E29" s="798">
        <v>35</v>
      </c>
      <c r="F29" s="797">
        <v>177</v>
      </c>
    </row>
    <row r="30" spans="1:8" x14ac:dyDescent="0.2">
      <c r="A30" s="173"/>
      <c r="B30" s="369" t="s">
        <v>152</v>
      </c>
      <c r="C30" s="581">
        <v>37.263636363636358</v>
      </c>
      <c r="D30" s="576">
        <v>110.875</v>
      </c>
      <c r="E30" s="578">
        <v>76</v>
      </c>
      <c r="F30" s="576">
        <v>125</v>
      </c>
    </row>
    <row r="31" spans="1:8" x14ac:dyDescent="0.2">
      <c r="A31" s="173"/>
      <c r="B31" s="369" t="s">
        <v>153</v>
      </c>
      <c r="C31" s="581">
        <v>54.7</v>
      </c>
      <c r="D31" s="576">
        <v>149.88888888888889</v>
      </c>
      <c r="E31" s="578">
        <v>38.964285714285715</v>
      </c>
      <c r="F31" s="576">
        <v>120.25</v>
      </c>
    </row>
    <row r="32" spans="1:8" x14ac:dyDescent="0.2">
      <c r="A32" s="173"/>
      <c r="B32" s="369" t="s">
        <v>154</v>
      </c>
      <c r="C32" s="581">
        <v>66.442142857142855</v>
      </c>
      <c r="D32" s="576">
        <v>96.608571428571423</v>
      </c>
      <c r="E32" s="578">
        <v>44.166666666666664</v>
      </c>
      <c r="F32" s="576">
        <v>23.714285714285715</v>
      </c>
    </row>
    <row r="33" spans="1:6" ht="15.75" thickBot="1" x14ac:dyDescent="0.3">
      <c r="A33" s="209"/>
      <c r="B33" s="370" t="s">
        <v>155</v>
      </c>
      <c r="C33" s="582">
        <v>50.125</v>
      </c>
      <c r="D33" s="294">
        <v>86.857142857142861</v>
      </c>
      <c r="E33" s="579">
        <v>21.166666666666668</v>
      </c>
      <c r="F33" s="294">
        <v>8.4285714285714288</v>
      </c>
    </row>
    <row r="34" spans="1:6" x14ac:dyDescent="0.2">
      <c r="A34" s="411" t="s">
        <v>156</v>
      </c>
    </row>
  </sheetData>
  <mergeCells count="2">
    <mergeCell ref="C7:D7"/>
    <mergeCell ref="E7:F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7">
    <tabColor rgb="FFFF0000"/>
  </sheetPr>
  <dimension ref="A1:O33"/>
  <sheetViews>
    <sheetView showGridLines="0" topLeftCell="A4" zoomScaleNormal="100" workbookViewId="0">
      <selection activeCell="Q12" sqref="Q12"/>
    </sheetView>
  </sheetViews>
  <sheetFormatPr baseColWidth="10" defaultColWidth="11.42578125" defaultRowHeight="14.25" x14ac:dyDescent="0.2"/>
  <cols>
    <col min="1" max="1" width="8.140625" style="175" customWidth="1"/>
    <col min="2" max="2" width="25.42578125" style="160" customWidth="1"/>
    <col min="3" max="3" width="11.85546875" style="160" customWidth="1"/>
    <col min="4" max="4" width="12.140625" style="160" customWidth="1"/>
    <col min="5" max="5" width="10.140625" style="160" customWidth="1"/>
    <col min="6" max="6" width="10.42578125" style="160" customWidth="1"/>
    <col min="7" max="7" width="10.85546875" style="160" customWidth="1"/>
    <col min="8" max="8" width="14.5703125" style="160" customWidth="1"/>
    <col min="9" max="9" width="11" style="160" customWidth="1"/>
    <col min="10" max="10" width="9.5703125" style="160" customWidth="1"/>
    <col min="11" max="11" width="10" style="160" customWidth="1"/>
    <col min="12" max="12" width="11.42578125" style="160" customWidth="1"/>
    <col min="13" max="16384" width="11.42578125" style="160"/>
  </cols>
  <sheetData>
    <row r="1" spans="1:15" x14ac:dyDescent="0.2">
      <c r="A1" s="180" t="s">
        <v>100</v>
      </c>
      <c r="B1" s="180"/>
    </row>
    <row r="2" spans="1:15" x14ac:dyDescent="0.2">
      <c r="A2" s="161" t="s">
        <v>0</v>
      </c>
    </row>
    <row r="3" spans="1:15" x14ac:dyDescent="0.2">
      <c r="A3" s="161"/>
    </row>
    <row r="4" spans="1:15" x14ac:dyDescent="0.2">
      <c r="A4" s="161" t="str">
        <f>A6</f>
        <v>3-2-F Alternativt tilbud til personer som har fått avslag på søknad om langtidsopphold i sykehjem</v>
      </c>
    </row>
    <row r="5" spans="1:15" x14ac:dyDescent="0.2">
      <c r="A5" s="161"/>
    </row>
    <row r="6" spans="1:15" s="162" customFormat="1" ht="30" customHeight="1" thickBot="1" x14ac:dyDescent="0.25">
      <c r="A6" s="133" t="s">
        <v>157</v>
      </c>
    </row>
    <row r="7" spans="1:15" s="164" customFormat="1" ht="174" customHeight="1" thickBot="1" x14ac:dyDescent="0.3">
      <c r="A7" s="184" t="s">
        <v>51</v>
      </c>
      <c r="B7" s="184" t="s">
        <v>5</v>
      </c>
      <c r="C7" s="194" t="s">
        <v>158</v>
      </c>
      <c r="D7" s="194" t="s">
        <v>159</v>
      </c>
      <c r="E7" s="194" t="s">
        <v>160</v>
      </c>
      <c r="F7" s="213" t="s">
        <v>161</v>
      </c>
      <c r="G7" s="194" t="s">
        <v>162</v>
      </c>
      <c r="H7" s="214" t="s">
        <v>163</v>
      </c>
      <c r="I7" s="194" t="s">
        <v>164</v>
      </c>
      <c r="J7" s="194" t="s">
        <v>165</v>
      </c>
      <c r="K7" s="195" t="s">
        <v>166</v>
      </c>
    </row>
    <row r="8" spans="1:15" x14ac:dyDescent="0.2">
      <c r="A8" s="185">
        <v>1</v>
      </c>
      <c r="B8" s="167" t="s">
        <v>11</v>
      </c>
      <c r="C8" s="198">
        <v>5</v>
      </c>
      <c r="D8" s="199">
        <v>0</v>
      </c>
      <c r="E8" s="199">
        <v>0</v>
      </c>
      <c r="F8" s="199">
        <v>0</v>
      </c>
      <c r="G8" s="199">
        <v>3</v>
      </c>
      <c r="H8" s="199">
        <v>0</v>
      </c>
      <c r="I8" s="199">
        <v>0</v>
      </c>
      <c r="J8" s="200">
        <v>2</v>
      </c>
      <c r="K8" s="705">
        <f>SUM(D8:J8)</f>
        <v>5</v>
      </c>
    </row>
    <row r="9" spans="1:15" x14ac:dyDescent="0.2">
      <c r="A9" s="186">
        <v>2</v>
      </c>
      <c r="B9" s="169" t="s">
        <v>12</v>
      </c>
      <c r="C9" s="201">
        <v>0</v>
      </c>
      <c r="D9" s="202">
        <v>0</v>
      </c>
      <c r="E9" s="202">
        <v>0</v>
      </c>
      <c r="F9" s="202">
        <v>0</v>
      </c>
      <c r="G9" s="202">
        <v>0</v>
      </c>
      <c r="H9" s="202">
        <v>0</v>
      </c>
      <c r="I9" s="202">
        <v>0</v>
      </c>
      <c r="J9" s="203">
        <v>0</v>
      </c>
      <c r="K9" s="706">
        <f t="shared" ref="K9:K22" si="0">SUM(D9:J9)</f>
        <v>0</v>
      </c>
      <c r="O9" s="160" t="s">
        <v>13</v>
      </c>
    </row>
    <row r="10" spans="1:15" x14ac:dyDescent="0.2">
      <c r="A10" s="186">
        <v>3</v>
      </c>
      <c r="B10" s="169" t="s">
        <v>14</v>
      </c>
      <c r="C10" s="201">
        <v>2</v>
      </c>
      <c r="D10" s="202">
        <v>1</v>
      </c>
      <c r="E10" s="202">
        <v>0</v>
      </c>
      <c r="F10" s="202">
        <v>0</v>
      </c>
      <c r="G10" s="202">
        <v>1</v>
      </c>
      <c r="H10" s="202">
        <v>0</v>
      </c>
      <c r="I10" s="202">
        <v>0</v>
      </c>
      <c r="J10" s="203">
        <v>0</v>
      </c>
      <c r="K10" s="706">
        <f t="shared" si="0"/>
        <v>2</v>
      </c>
    </row>
    <row r="11" spans="1:15" x14ac:dyDescent="0.2">
      <c r="A11" s="186">
        <v>4</v>
      </c>
      <c r="B11" s="169" t="s">
        <v>15</v>
      </c>
      <c r="C11" s="201">
        <v>0</v>
      </c>
      <c r="D11" s="202">
        <v>0</v>
      </c>
      <c r="E11" s="202">
        <v>0</v>
      </c>
      <c r="F11" s="202">
        <v>0</v>
      </c>
      <c r="G11" s="202">
        <v>0</v>
      </c>
      <c r="H11" s="202">
        <v>0</v>
      </c>
      <c r="I11" s="202">
        <v>0</v>
      </c>
      <c r="J11" s="203">
        <v>0</v>
      </c>
      <c r="K11" s="706">
        <f t="shared" si="0"/>
        <v>0</v>
      </c>
    </row>
    <row r="12" spans="1:15" x14ac:dyDescent="0.2">
      <c r="A12" s="186">
        <v>5</v>
      </c>
      <c r="B12" s="169" t="s">
        <v>16</v>
      </c>
      <c r="C12" s="201">
        <v>5</v>
      </c>
      <c r="D12" s="202">
        <v>3</v>
      </c>
      <c r="E12" s="202">
        <v>1</v>
      </c>
      <c r="F12" s="202">
        <v>3</v>
      </c>
      <c r="G12" s="202">
        <v>1</v>
      </c>
      <c r="H12" s="202">
        <v>0</v>
      </c>
      <c r="I12" s="202">
        <v>1</v>
      </c>
      <c r="J12" s="203">
        <v>1</v>
      </c>
      <c r="K12" s="706">
        <f t="shared" si="0"/>
        <v>10</v>
      </c>
    </row>
    <row r="13" spans="1:15" x14ac:dyDescent="0.2">
      <c r="A13" s="187">
        <v>6</v>
      </c>
      <c r="B13" s="171" t="s">
        <v>17</v>
      </c>
      <c r="C13" s="201">
        <v>6</v>
      </c>
      <c r="D13" s="202">
        <v>2</v>
      </c>
      <c r="E13" s="202">
        <v>0</v>
      </c>
      <c r="F13" s="202">
        <v>4</v>
      </c>
      <c r="G13" s="202">
        <v>1</v>
      </c>
      <c r="H13" s="202">
        <v>0</v>
      </c>
      <c r="I13" s="202">
        <v>1</v>
      </c>
      <c r="J13" s="203">
        <v>0</v>
      </c>
      <c r="K13" s="706">
        <f t="shared" si="0"/>
        <v>8</v>
      </c>
    </row>
    <row r="14" spans="1:15" x14ac:dyDescent="0.2">
      <c r="A14" s="187">
        <v>7</v>
      </c>
      <c r="B14" s="171" t="s">
        <v>18</v>
      </c>
      <c r="C14" s="201">
        <v>0</v>
      </c>
      <c r="D14" s="202">
        <v>0</v>
      </c>
      <c r="E14" s="202">
        <v>0</v>
      </c>
      <c r="F14" s="202">
        <v>0</v>
      </c>
      <c r="G14" s="202">
        <v>0</v>
      </c>
      <c r="H14" s="202">
        <v>0</v>
      </c>
      <c r="I14" s="202">
        <v>0</v>
      </c>
      <c r="J14" s="203">
        <v>0</v>
      </c>
      <c r="K14" s="706">
        <f t="shared" si="0"/>
        <v>0</v>
      </c>
      <c r="N14" s="160" t="s">
        <v>13</v>
      </c>
    </row>
    <row r="15" spans="1:15" x14ac:dyDescent="0.2">
      <c r="A15" s="186">
        <v>8</v>
      </c>
      <c r="B15" s="169" t="s">
        <v>19</v>
      </c>
      <c r="C15" s="201">
        <v>11</v>
      </c>
      <c r="D15" s="202">
        <v>0</v>
      </c>
      <c r="E15" s="202">
        <v>0</v>
      </c>
      <c r="F15" s="202">
        <v>0</v>
      </c>
      <c r="G15" s="202">
        <v>0</v>
      </c>
      <c r="H15" s="202">
        <v>0</v>
      </c>
      <c r="I15" s="202">
        <v>1</v>
      </c>
      <c r="J15" s="203">
        <v>0</v>
      </c>
      <c r="K15" s="706">
        <f t="shared" si="0"/>
        <v>1</v>
      </c>
    </row>
    <row r="16" spans="1:15" x14ac:dyDescent="0.2">
      <c r="A16" s="186">
        <v>9</v>
      </c>
      <c r="B16" s="169" t="s">
        <v>20</v>
      </c>
      <c r="C16" s="201">
        <v>14</v>
      </c>
      <c r="D16" s="202">
        <v>5</v>
      </c>
      <c r="E16" s="202">
        <v>1</v>
      </c>
      <c r="F16" s="202">
        <v>3</v>
      </c>
      <c r="G16" s="202">
        <v>1</v>
      </c>
      <c r="H16" s="202">
        <v>0</v>
      </c>
      <c r="I16" s="202">
        <v>5</v>
      </c>
      <c r="J16" s="203">
        <v>4</v>
      </c>
      <c r="K16" s="706">
        <f t="shared" si="0"/>
        <v>19</v>
      </c>
    </row>
    <row r="17" spans="1:13" x14ac:dyDescent="0.2">
      <c r="A17" s="186">
        <v>10</v>
      </c>
      <c r="B17" s="169" t="s">
        <v>21</v>
      </c>
      <c r="C17" s="201">
        <v>0</v>
      </c>
      <c r="D17" s="202">
        <v>0</v>
      </c>
      <c r="E17" s="202">
        <v>1</v>
      </c>
      <c r="F17" s="202">
        <v>0</v>
      </c>
      <c r="G17" s="202">
        <v>5</v>
      </c>
      <c r="H17" s="202">
        <v>0</v>
      </c>
      <c r="I17" s="202">
        <v>1</v>
      </c>
      <c r="J17" s="203">
        <v>6</v>
      </c>
      <c r="K17" s="706">
        <f t="shared" si="0"/>
        <v>13</v>
      </c>
    </row>
    <row r="18" spans="1:13" x14ac:dyDescent="0.2">
      <c r="A18" s="187">
        <v>11</v>
      </c>
      <c r="B18" s="171" t="s">
        <v>22</v>
      </c>
      <c r="C18" s="201">
        <v>0</v>
      </c>
      <c r="D18" s="202">
        <v>0</v>
      </c>
      <c r="E18" s="202">
        <v>0</v>
      </c>
      <c r="F18" s="202">
        <v>0</v>
      </c>
      <c r="G18" s="202">
        <v>0</v>
      </c>
      <c r="H18" s="202">
        <v>0</v>
      </c>
      <c r="I18" s="202">
        <v>0</v>
      </c>
      <c r="J18" s="203">
        <v>0</v>
      </c>
      <c r="K18" s="706">
        <f t="shared" si="0"/>
        <v>0</v>
      </c>
    </row>
    <row r="19" spans="1:13" x14ac:dyDescent="0.2">
      <c r="A19" s="186">
        <v>12</v>
      </c>
      <c r="B19" s="169" t="s">
        <v>23</v>
      </c>
      <c r="C19" s="201">
        <v>13</v>
      </c>
      <c r="D19" s="202">
        <v>5</v>
      </c>
      <c r="E19" s="202">
        <v>0</v>
      </c>
      <c r="F19" s="202">
        <v>2</v>
      </c>
      <c r="G19" s="202">
        <v>1</v>
      </c>
      <c r="H19" s="202">
        <v>0</v>
      </c>
      <c r="I19" s="202">
        <v>1</v>
      </c>
      <c r="J19" s="203">
        <v>4</v>
      </c>
      <c r="K19" s="706">
        <f t="shared" si="0"/>
        <v>13</v>
      </c>
    </row>
    <row r="20" spans="1:13" x14ac:dyDescent="0.2">
      <c r="A20" s="186">
        <v>13</v>
      </c>
      <c r="B20" s="169" t="s">
        <v>24</v>
      </c>
      <c r="C20" s="201">
        <v>12</v>
      </c>
      <c r="D20" s="202">
        <v>0</v>
      </c>
      <c r="E20" s="202">
        <v>1</v>
      </c>
      <c r="F20" s="202">
        <v>1</v>
      </c>
      <c r="G20" s="202">
        <v>2</v>
      </c>
      <c r="H20" s="202">
        <v>0</v>
      </c>
      <c r="I20" s="202">
        <v>0</v>
      </c>
      <c r="J20" s="203">
        <v>2</v>
      </c>
      <c r="K20" s="706">
        <f t="shared" si="0"/>
        <v>6</v>
      </c>
    </row>
    <row r="21" spans="1:13" x14ac:dyDescent="0.2">
      <c r="A21" s="186">
        <v>14</v>
      </c>
      <c r="B21" s="169" t="s">
        <v>25</v>
      </c>
      <c r="C21" s="201">
        <v>0</v>
      </c>
      <c r="D21" s="202">
        <v>0</v>
      </c>
      <c r="E21" s="202">
        <v>0</v>
      </c>
      <c r="F21" s="202">
        <v>0</v>
      </c>
      <c r="G21" s="202">
        <v>0</v>
      </c>
      <c r="H21" s="202">
        <v>0</v>
      </c>
      <c r="I21" s="202">
        <v>0</v>
      </c>
      <c r="J21" s="203">
        <v>0</v>
      </c>
      <c r="K21" s="706">
        <f t="shared" si="0"/>
        <v>0</v>
      </c>
      <c r="L21" s="215"/>
    </row>
    <row r="22" spans="1:13" ht="15" thickBot="1" x14ac:dyDescent="0.25">
      <c r="A22" s="188">
        <v>15</v>
      </c>
      <c r="B22" s="172" t="s">
        <v>26</v>
      </c>
      <c r="C22" s="204">
        <v>6</v>
      </c>
      <c r="D22" s="205">
        <v>1</v>
      </c>
      <c r="E22" s="205">
        <v>0</v>
      </c>
      <c r="F22" s="205">
        <v>1</v>
      </c>
      <c r="G22" s="205">
        <v>1</v>
      </c>
      <c r="H22" s="205">
        <v>0</v>
      </c>
      <c r="I22" s="205">
        <v>0</v>
      </c>
      <c r="J22" s="206">
        <v>3</v>
      </c>
      <c r="K22" s="253">
        <f t="shared" si="0"/>
        <v>6</v>
      </c>
    </row>
    <row r="23" spans="1:13" s="190" customFormat="1" ht="15" x14ac:dyDescent="0.25">
      <c r="A23" s="189"/>
      <c r="B23" s="367" t="s">
        <v>509</v>
      </c>
      <c r="C23" s="1319">
        <f>SUM(C8:C22)</f>
        <v>74</v>
      </c>
      <c r="D23" s="1312">
        <f t="shared" ref="D23:K23" si="1">SUM(D8:D22)</f>
        <v>17</v>
      </c>
      <c r="E23" s="1192">
        <f t="shared" si="1"/>
        <v>4</v>
      </c>
      <c r="F23" s="1192">
        <f t="shared" si="1"/>
        <v>14</v>
      </c>
      <c r="G23" s="1192">
        <f t="shared" si="1"/>
        <v>16</v>
      </c>
      <c r="H23" s="1192">
        <f t="shared" si="1"/>
        <v>0</v>
      </c>
      <c r="I23" s="1192">
        <f t="shared" si="1"/>
        <v>10</v>
      </c>
      <c r="J23" s="1313">
        <f t="shared" si="1"/>
        <v>22</v>
      </c>
      <c r="K23" s="377">
        <f t="shared" si="1"/>
        <v>83</v>
      </c>
      <c r="M23" s="216"/>
    </row>
    <row r="24" spans="1:13" x14ac:dyDescent="0.2">
      <c r="A24" s="313"/>
      <c r="B24" s="368" t="s">
        <v>102</v>
      </c>
      <c r="C24" s="447">
        <v>106</v>
      </c>
      <c r="D24" s="372">
        <v>24</v>
      </c>
      <c r="E24" s="210">
        <v>4</v>
      </c>
      <c r="F24" s="210">
        <v>19</v>
      </c>
      <c r="G24" s="210">
        <v>44</v>
      </c>
      <c r="H24" s="210">
        <v>4</v>
      </c>
      <c r="I24" s="210">
        <v>17</v>
      </c>
      <c r="J24" s="366">
        <v>27</v>
      </c>
      <c r="K24" s="378">
        <v>139</v>
      </c>
      <c r="M24" s="216"/>
    </row>
    <row r="25" spans="1:13" x14ac:dyDescent="0.2">
      <c r="A25" s="313"/>
      <c r="B25" s="368" t="s">
        <v>103</v>
      </c>
      <c r="C25" s="447">
        <v>65</v>
      </c>
      <c r="D25" s="372">
        <v>17</v>
      </c>
      <c r="E25" s="210">
        <v>2</v>
      </c>
      <c r="F25" s="210">
        <v>7</v>
      </c>
      <c r="G25" s="210">
        <v>36</v>
      </c>
      <c r="H25" s="210">
        <v>0</v>
      </c>
      <c r="I25" s="210">
        <v>10</v>
      </c>
      <c r="J25" s="366">
        <v>21</v>
      </c>
      <c r="K25" s="378">
        <v>93</v>
      </c>
      <c r="M25" s="216"/>
    </row>
    <row r="26" spans="1:13" x14ac:dyDescent="0.2">
      <c r="A26" s="313"/>
      <c r="B26" s="368" t="s">
        <v>104</v>
      </c>
      <c r="C26" s="447">
        <v>87</v>
      </c>
      <c r="D26" s="372">
        <v>27</v>
      </c>
      <c r="E26" s="210">
        <v>16</v>
      </c>
      <c r="F26" s="210">
        <v>31</v>
      </c>
      <c r="G26" s="210">
        <v>32</v>
      </c>
      <c r="H26" s="210">
        <v>1</v>
      </c>
      <c r="I26" s="210">
        <v>10</v>
      </c>
      <c r="J26" s="366">
        <v>27</v>
      </c>
      <c r="K26" s="378">
        <v>144</v>
      </c>
      <c r="M26" s="216"/>
    </row>
    <row r="27" spans="1:13" s="190" customFormat="1" ht="15" x14ac:dyDescent="0.25">
      <c r="A27" s="730"/>
      <c r="B27" s="368" t="s">
        <v>105</v>
      </c>
      <c r="C27" s="447">
        <v>83</v>
      </c>
      <c r="D27" s="372">
        <v>27</v>
      </c>
      <c r="E27" s="210">
        <v>1</v>
      </c>
      <c r="F27" s="210">
        <v>19</v>
      </c>
      <c r="G27" s="210">
        <v>33</v>
      </c>
      <c r="H27" s="210">
        <v>2</v>
      </c>
      <c r="I27" s="210">
        <v>13</v>
      </c>
      <c r="J27" s="366">
        <v>18</v>
      </c>
      <c r="K27" s="378">
        <v>113</v>
      </c>
      <c r="M27" s="216"/>
    </row>
    <row r="28" spans="1:13" x14ac:dyDescent="0.2">
      <c r="A28" s="313"/>
      <c r="B28" s="368" t="s">
        <v>106</v>
      </c>
      <c r="C28" s="447">
        <v>71</v>
      </c>
      <c r="D28" s="372">
        <v>25</v>
      </c>
      <c r="E28" s="210">
        <v>2</v>
      </c>
      <c r="F28" s="210">
        <v>16</v>
      </c>
      <c r="G28" s="210">
        <v>31</v>
      </c>
      <c r="H28" s="210">
        <v>0</v>
      </c>
      <c r="I28" s="210">
        <v>15</v>
      </c>
      <c r="J28" s="366">
        <v>21</v>
      </c>
      <c r="K28" s="378">
        <v>110</v>
      </c>
      <c r="M28" s="216"/>
    </row>
    <row r="29" spans="1:13" x14ac:dyDescent="0.2">
      <c r="A29" s="313"/>
      <c r="B29" s="368" t="s">
        <v>107</v>
      </c>
      <c r="C29" s="447">
        <v>104</v>
      </c>
      <c r="D29" s="372">
        <v>21</v>
      </c>
      <c r="E29" s="210">
        <v>4</v>
      </c>
      <c r="F29" s="210">
        <v>13</v>
      </c>
      <c r="G29" s="210">
        <v>39</v>
      </c>
      <c r="H29" s="210">
        <v>4</v>
      </c>
      <c r="I29" s="210">
        <v>7</v>
      </c>
      <c r="J29" s="366">
        <v>18</v>
      </c>
      <c r="K29" s="378">
        <v>106</v>
      </c>
      <c r="M29" s="216"/>
    </row>
    <row r="30" spans="1:13" ht="15" thickBot="1" x14ac:dyDescent="0.25">
      <c r="A30" s="522"/>
      <c r="B30" s="523" t="s">
        <v>108</v>
      </c>
      <c r="C30" s="754">
        <v>75</v>
      </c>
      <c r="D30" s="471">
        <v>15</v>
      </c>
      <c r="E30" s="380">
        <v>5</v>
      </c>
      <c r="F30" s="380">
        <v>23</v>
      </c>
      <c r="G30" s="380">
        <v>41</v>
      </c>
      <c r="H30" s="380">
        <v>0</v>
      </c>
      <c r="I30" s="380">
        <v>16</v>
      </c>
      <c r="J30" s="527">
        <v>17</v>
      </c>
      <c r="K30" s="379">
        <v>117</v>
      </c>
      <c r="M30" s="216"/>
    </row>
    <row r="31" spans="1:13" x14ac:dyDescent="0.2">
      <c r="A31" s="313"/>
      <c r="B31" s="368" t="s">
        <v>109</v>
      </c>
      <c r="C31" s="447">
        <v>81</v>
      </c>
      <c r="D31" s="372">
        <v>15</v>
      </c>
      <c r="E31" s="210">
        <v>7</v>
      </c>
      <c r="F31" s="210">
        <v>10</v>
      </c>
      <c r="G31" s="210">
        <v>40</v>
      </c>
      <c r="H31" s="210">
        <v>7</v>
      </c>
      <c r="I31" s="210">
        <v>8</v>
      </c>
      <c r="J31" s="366">
        <v>21</v>
      </c>
      <c r="K31" s="378">
        <v>108</v>
      </c>
      <c r="M31" s="216"/>
    </row>
    <row r="32" spans="1:13" ht="15" thickBot="1" x14ac:dyDescent="0.25">
      <c r="A32" s="522"/>
      <c r="B32" s="523" t="s">
        <v>110</v>
      </c>
      <c r="C32" s="754">
        <v>145</v>
      </c>
      <c r="D32" s="471">
        <v>44</v>
      </c>
      <c r="E32" s="380">
        <v>5</v>
      </c>
      <c r="F32" s="380">
        <v>13</v>
      </c>
      <c r="G32" s="380">
        <v>72</v>
      </c>
      <c r="H32" s="380">
        <v>1</v>
      </c>
      <c r="I32" s="380">
        <v>22</v>
      </c>
      <c r="J32" s="527">
        <v>24</v>
      </c>
      <c r="K32" s="379">
        <v>181</v>
      </c>
      <c r="M32" s="216"/>
    </row>
    <row r="33" spans="1:1" x14ac:dyDescent="0.2">
      <c r="A33" s="160" t="s">
        <v>168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tabColor rgb="FFFF0000"/>
  </sheetPr>
  <dimension ref="A2:Y41"/>
  <sheetViews>
    <sheetView showGridLines="0" topLeftCell="A7" zoomScaleNormal="100" workbookViewId="0">
      <selection activeCell="Y29" sqref="Y29"/>
    </sheetView>
  </sheetViews>
  <sheetFormatPr baseColWidth="10" defaultColWidth="11.42578125" defaultRowHeight="12.75" x14ac:dyDescent="0.2"/>
  <cols>
    <col min="1" max="1" width="7" customWidth="1"/>
    <col min="2" max="2" width="23.7109375" customWidth="1"/>
    <col min="3" max="3" width="11.42578125" customWidth="1"/>
    <col min="13" max="13" width="9.42578125" customWidth="1"/>
  </cols>
  <sheetData>
    <row r="2" spans="1:25" x14ac:dyDescent="0.2">
      <c r="A2" s="135" t="s">
        <v>0</v>
      </c>
    </row>
    <row r="3" spans="1:25" x14ac:dyDescent="0.2">
      <c r="A3" s="159"/>
    </row>
    <row r="4" spans="1:25" x14ac:dyDescent="0.2">
      <c r="A4" s="135" t="str">
        <f>A7</f>
        <v>Tabell 3-3 - B - Gjennomsnittlig antall oppholdsdøgn i sykehjem for beboere som har avsluttet sitt opphold hittil i år.</v>
      </c>
    </row>
    <row r="5" spans="1:25" x14ac:dyDescent="0.2">
      <c r="A5" s="159"/>
    </row>
    <row r="6" spans="1:25" x14ac:dyDescent="0.2">
      <c r="A6" s="159"/>
    </row>
    <row r="7" spans="1:25" ht="20.25" customHeight="1" thickBot="1" x14ac:dyDescent="0.25">
      <c r="A7" s="6" t="s">
        <v>169</v>
      </c>
      <c r="B7" s="139"/>
      <c r="C7" s="139"/>
      <c r="D7" s="139"/>
      <c r="E7" s="139"/>
      <c r="F7" s="139"/>
      <c r="G7" s="139"/>
      <c r="H7" s="139"/>
      <c r="I7" s="139"/>
      <c r="J7" s="139"/>
    </row>
    <row r="8" spans="1:25" ht="13.5" customHeight="1" thickBot="1" x14ac:dyDescent="0.25">
      <c r="A8" s="217"/>
      <c r="B8" s="176"/>
      <c r="C8" s="1566" t="s">
        <v>113</v>
      </c>
      <c r="D8" s="1566"/>
      <c r="E8" s="1567"/>
      <c r="F8" s="1566" t="s">
        <v>170</v>
      </c>
      <c r="G8" s="1566"/>
      <c r="H8" s="1566"/>
      <c r="I8" s="1567"/>
      <c r="J8" s="1567"/>
    </row>
    <row r="9" spans="1:25" ht="131.25" customHeight="1" thickBot="1" x14ac:dyDescent="0.25">
      <c r="A9" s="218" t="s">
        <v>4</v>
      </c>
      <c r="B9" s="219" t="s">
        <v>5</v>
      </c>
      <c r="C9" s="800" t="s">
        <v>171</v>
      </c>
      <c r="D9" s="802" t="s">
        <v>173</v>
      </c>
      <c r="E9" s="799" t="s">
        <v>174</v>
      </c>
      <c r="F9" s="800" t="s">
        <v>176</v>
      </c>
      <c r="G9" s="801" t="s">
        <v>172</v>
      </c>
      <c r="H9" s="802" t="s">
        <v>177</v>
      </c>
      <c r="I9" s="799" t="s">
        <v>178</v>
      </c>
      <c r="J9" s="220" t="s">
        <v>175</v>
      </c>
      <c r="M9" s="317" t="s">
        <v>510</v>
      </c>
      <c r="N9" s="317" t="s">
        <v>102</v>
      </c>
      <c r="O9" s="221" t="s">
        <v>103</v>
      </c>
      <c r="P9" s="221" t="s">
        <v>104</v>
      </c>
      <c r="Q9" s="221" t="s">
        <v>105</v>
      </c>
      <c r="R9" s="221" t="s">
        <v>106</v>
      </c>
      <c r="S9" s="221" t="s">
        <v>107</v>
      </c>
      <c r="T9" s="221" t="s">
        <v>108</v>
      </c>
      <c r="U9" s="221" t="s">
        <v>109</v>
      </c>
      <c r="V9" s="322" t="s">
        <v>110</v>
      </c>
      <c r="W9" s="303"/>
      <c r="X9" s="303"/>
      <c r="Y9" s="303"/>
    </row>
    <row r="10" spans="1:25" ht="15.75" thickBot="1" x14ac:dyDescent="0.3">
      <c r="A10" s="178">
        <v>1</v>
      </c>
      <c r="B10" s="152" t="s">
        <v>11</v>
      </c>
      <c r="C10" s="596">
        <v>54</v>
      </c>
      <c r="D10" s="709">
        <v>54843</v>
      </c>
      <c r="E10" s="597">
        <v>1016</v>
      </c>
      <c r="F10" s="596">
        <v>195</v>
      </c>
      <c r="G10" s="709">
        <v>285</v>
      </c>
      <c r="H10" s="709">
        <v>7596</v>
      </c>
      <c r="I10" s="709">
        <v>27</v>
      </c>
      <c r="J10" s="597">
        <v>39</v>
      </c>
      <c r="M10" s="319">
        <f>E25</f>
        <v>855.98921832884093</v>
      </c>
      <c r="N10" s="319">
        <f>E26</f>
        <v>917.31002638522432</v>
      </c>
      <c r="O10" s="224">
        <v>939.52493261455527</v>
      </c>
      <c r="P10" s="224">
        <v>975.9094028826355</v>
      </c>
      <c r="Q10" s="224">
        <v>958.33243606998656</v>
      </c>
      <c r="R10" s="224">
        <v>987.29612903225802</v>
      </c>
      <c r="S10" s="224">
        <v>884.57362908194705</v>
      </c>
      <c r="T10" s="224">
        <v>946.49084967320266</v>
      </c>
      <c r="U10" s="224">
        <v>947.02528276779776</v>
      </c>
      <c r="V10" s="324">
        <v>901.98129675810469</v>
      </c>
      <c r="W10" s="303"/>
      <c r="X10" s="303"/>
      <c r="Y10" s="303"/>
    </row>
    <row r="11" spans="1:25" ht="14.25" x14ac:dyDescent="0.2">
      <c r="A11" s="177">
        <v>2</v>
      </c>
      <c r="B11" s="149" t="s">
        <v>12</v>
      </c>
      <c r="C11" s="598">
        <v>56</v>
      </c>
      <c r="D11" s="708">
        <v>58854</v>
      </c>
      <c r="E11" s="599">
        <v>1051</v>
      </c>
      <c r="F11" s="598">
        <v>208</v>
      </c>
      <c r="G11" s="708">
        <v>311</v>
      </c>
      <c r="H11" s="708">
        <v>8905</v>
      </c>
      <c r="I11" s="708">
        <v>29</v>
      </c>
      <c r="J11" s="599">
        <v>43</v>
      </c>
      <c r="O11" s="303"/>
      <c r="P11" s="302"/>
      <c r="Q11" s="303"/>
      <c r="R11" s="302"/>
      <c r="S11" s="302"/>
      <c r="T11" s="303"/>
      <c r="U11" s="303"/>
      <c r="V11" s="303"/>
      <c r="W11" s="303"/>
      <c r="X11" s="303"/>
      <c r="Y11" s="303"/>
    </row>
    <row r="12" spans="1:25" ht="14.25" x14ac:dyDescent="0.2">
      <c r="A12" s="177">
        <v>3</v>
      </c>
      <c r="B12" s="149" t="s">
        <v>14</v>
      </c>
      <c r="C12" s="598">
        <v>75</v>
      </c>
      <c r="D12" s="708">
        <v>68542</v>
      </c>
      <c r="E12" s="599">
        <v>914</v>
      </c>
      <c r="F12" s="598">
        <v>226</v>
      </c>
      <c r="G12" s="708">
        <v>352</v>
      </c>
      <c r="H12" s="708">
        <v>9492</v>
      </c>
      <c r="I12" s="708">
        <v>27</v>
      </c>
      <c r="J12" s="599">
        <v>42</v>
      </c>
      <c r="O12" s="303"/>
      <c r="P12" s="302"/>
      <c r="Q12" s="303"/>
      <c r="R12" s="302"/>
      <c r="S12" s="302"/>
      <c r="T12" s="303"/>
      <c r="U12" s="303"/>
      <c r="V12" s="303"/>
      <c r="W12" s="303"/>
      <c r="X12" s="303"/>
      <c r="Y12" s="303"/>
    </row>
    <row r="13" spans="1:25" ht="14.25" x14ac:dyDescent="0.2">
      <c r="A13" s="177">
        <v>4</v>
      </c>
      <c r="B13" s="149" t="s">
        <v>15</v>
      </c>
      <c r="C13" s="598">
        <v>34</v>
      </c>
      <c r="D13" s="708">
        <v>28165</v>
      </c>
      <c r="E13" s="599">
        <v>828</v>
      </c>
      <c r="F13" s="598">
        <v>139</v>
      </c>
      <c r="G13" s="708">
        <v>201</v>
      </c>
      <c r="H13" s="708">
        <v>4801</v>
      </c>
      <c r="I13" s="708">
        <v>35</v>
      </c>
      <c r="J13" s="599">
        <v>24</v>
      </c>
      <c r="O13" s="303"/>
      <c r="P13" s="302"/>
      <c r="Q13" s="303"/>
      <c r="R13" s="302"/>
      <c r="S13" s="302"/>
      <c r="T13" s="303"/>
      <c r="U13" s="303"/>
      <c r="V13" s="303"/>
      <c r="W13" s="303"/>
      <c r="X13" s="303"/>
      <c r="Y13" s="303"/>
    </row>
    <row r="14" spans="1:25" ht="14.25" x14ac:dyDescent="0.2">
      <c r="A14" s="177">
        <v>5</v>
      </c>
      <c r="B14" s="149" t="s">
        <v>16</v>
      </c>
      <c r="C14" s="598">
        <v>146</v>
      </c>
      <c r="D14" s="708">
        <v>111082</v>
      </c>
      <c r="E14" s="599">
        <v>761</v>
      </c>
      <c r="F14" s="598">
        <v>398</v>
      </c>
      <c r="G14" s="708">
        <v>549</v>
      </c>
      <c r="H14" s="708">
        <v>11634</v>
      </c>
      <c r="I14" s="708">
        <v>21</v>
      </c>
      <c r="J14" s="599">
        <v>29</v>
      </c>
      <c r="O14" s="303"/>
      <c r="P14" s="302"/>
      <c r="Q14" s="303"/>
      <c r="R14" s="302"/>
      <c r="S14" s="302"/>
      <c r="T14" s="303"/>
      <c r="U14" s="303"/>
      <c r="V14" s="303"/>
      <c r="W14" s="303"/>
      <c r="X14" s="303"/>
      <c r="Y14" s="303"/>
    </row>
    <row r="15" spans="1:25" ht="14.25" x14ac:dyDescent="0.2">
      <c r="A15" s="177">
        <v>6</v>
      </c>
      <c r="B15" s="149" t="s">
        <v>17</v>
      </c>
      <c r="C15" s="598">
        <v>123</v>
      </c>
      <c r="D15" s="708">
        <v>85112</v>
      </c>
      <c r="E15" s="599">
        <v>692</v>
      </c>
      <c r="F15" s="598">
        <v>352</v>
      </c>
      <c r="G15" s="708">
        <v>506</v>
      </c>
      <c r="H15" s="708">
        <v>10881</v>
      </c>
      <c r="I15" s="708">
        <v>22</v>
      </c>
      <c r="J15" s="599">
        <v>31</v>
      </c>
      <c r="O15" s="303"/>
      <c r="P15" s="302"/>
      <c r="Q15" s="303"/>
      <c r="R15" s="302"/>
      <c r="S15" s="302"/>
      <c r="T15" s="303"/>
      <c r="U15" s="303"/>
      <c r="V15" s="303"/>
      <c r="W15" s="303"/>
      <c r="X15" s="303"/>
      <c r="Y15" s="303"/>
    </row>
    <row r="16" spans="1:25" ht="14.25" x14ac:dyDescent="0.2">
      <c r="A16" s="177">
        <v>7</v>
      </c>
      <c r="B16" s="149" t="s">
        <v>18</v>
      </c>
      <c r="C16" s="598">
        <v>116</v>
      </c>
      <c r="D16" s="708">
        <v>92281</v>
      </c>
      <c r="E16" s="599">
        <v>796</v>
      </c>
      <c r="F16" s="598">
        <v>421</v>
      </c>
      <c r="G16" s="708">
        <v>699</v>
      </c>
      <c r="H16" s="708">
        <v>14578</v>
      </c>
      <c r="I16" s="708">
        <v>21</v>
      </c>
      <c r="J16" s="599">
        <v>35</v>
      </c>
      <c r="O16" s="303"/>
      <c r="P16" s="302"/>
      <c r="Q16" s="303"/>
      <c r="R16" s="302"/>
      <c r="S16" s="302"/>
      <c r="T16" s="303"/>
      <c r="U16" s="303"/>
      <c r="V16" s="303"/>
      <c r="W16" s="303"/>
      <c r="X16" s="303"/>
      <c r="Y16" s="303"/>
    </row>
    <row r="17" spans="1:25" ht="14.25" x14ac:dyDescent="0.2">
      <c r="A17" s="177">
        <v>8</v>
      </c>
      <c r="B17" s="149" t="s">
        <v>19</v>
      </c>
      <c r="C17" s="598">
        <v>145</v>
      </c>
      <c r="D17" s="708">
        <v>134172</v>
      </c>
      <c r="E17" s="599">
        <v>925</v>
      </c>
      <c r="F17" s="598">
        <v>272</v>
      </c>
      <c r="G17" s="708">
        <v>0</v>
      </c>
      <c r="H17" s="708">
        <v>6703</v>
      </c>
      <c r="I17" s="708">
        <v>19</v>
      </c>
      <c r="J17" s="599">
        <v>25</v>
      </c>
      <c r="K17" s="94"/>
      <c r="O17" s="303"/>
      <c r="P17" s="302"/>
      <c r="Q17" s="303"/>
      <c r="R17" s="302"/>
      <c r="S17" s="302"/>
      <c r="T17" s="303"/>
      <c r="U17" s="303"/>
      <c r="V17" s="303"/>
      <c r="W17" s="303"/>
      <c r="X17" s="303"/>
      <c r="Y17" s="303"/>
    </row>
    <row r="18" spans="1:25" ht="14.25" x14ac:dyDescent="0.2">
      <c r="A18" s="177">
        <v>9</v>
      </c>
      <c r="B18" s="149" t="s">
        <v>20</v>
      </c>
      <c r="C18" s="598">
        <v>64</v>
      </c>
      <c r="D18" s="708">
        <v>9430</v>
      </c>
      <c r="E18" s="599">
        <v>147</v>
      </c>
      <c r="F18" s="598">
        <v>20</v>
      </c>
      <c r="G18" s="708">
        <v>21</v>
      </c>
      <c r="H18" s="708">
        <v>429</v>
      </c>
      <c r="I18" s="708">
        <v>20</v>
      </c>
      <c r="J18" s="599">
        <v>21</v>
      </c>
      <c r="O18" s="303" t="s">
        <v>13</v>
      </c>
      <c r="P18" s="302"/>
      <c r="Q18" s="303"/>
      <c r="R18" s="302"/>
      <c r="S18" s="302"/>
      <c r="T18" s="303"/>
      <c r="U18" s="303"/>
      <c r="V18" s="303"/>
      <c r="W18" s="303"/>
      <c r="X18" s="303"/>
      <c r="Y18" s="303"/>
    </row>
    <row r="19" spans="1:25" ht="14.25" x14ac:dyDescent="0.2">
      <c r="A19" s="177">
        <v>10</v>
      </c>
      <c r="B19" s="149" t="s">
        <v>21</v>
      </c>
      <c r="C19" s="598">
        <v>84</v>
      </c>
      <c r="D19" s="708">
        <v>85274</v>
      </c>
      <c r="E19" s="599">
        <v>980</v>
      </c>
      <c r="F19" s="598">
        <v>261</v>
      </c>
      <c r="G19" s="708">
        <v>379</v>
      </c>
      <c r="H19" s="708">
        <v>10286</v>
      </c>
      <c r="I19" s="708">
        <v>27</v>
      </c>
      <c r="J19" s="599">
        <v>39</v>
      </c>
      <c r="O19" s="303"/>
      <c r="P19" s="302"/>
      <c r="Q19" s="303"/>
      <c r="R19" s="302"/>
      <c r="S19" s="302"/>
      <c r="T19" s="303"/>
      <c r="U19" s="303"/>
      <c r="V19" s="303"/>
      <c r="W19" s="303"/>
      <c r="X19" s="303"/>
      <c r="Y19" s="303"/>
    </row>
    <row r="20" spans="1:25" ht="14.25" x14ac:dyDescent="0.2">
      <c r="A20" s="177">
        <v>11</v>
      </c>
      <c r="B20" s="149" t="s">
        <v>22</v>
      </c>
      <c r="C20" s="598">
        <v>77</v>
      </c>
      <c r="D20" s="708">
        <v>56328</v>
      </c>
      <c r="E20" s="599">
        <v>732</v>
      </c>
      <c r="F20" s="598">
        <v>214</v>
      </c>
      <c r="G20" s="708">
        <v>913</v>
      </c>
      <c r="H20" s="708">
        <v>6687</v>
      </c>
      <c r="I20" s="708">
        <v>21</v>
      </c>
      <c r="J20" s="599">
        <v>31</v>
      </c>
      <c r="O20" s="303"/>
      <c r="P20" s="302"/>
      <c r="Q20" s="303"/>
      <c r="R20" s="302"/>
      <c r="S20" s="302"/>
      <c r="T20" s="303"/>
      <c r="U20" s="303"/>
      <c r="V20" s="303"/>
      <c r="W20" s="303"/>
      <c r="X20" s="303"/>
      <c r="Y20" s="303"/>
    </row>
    <row r="21" spans="1:25" ht="14.25" x14ac:dyDescent="0.2">
      <c r="A21" s="177">
        <v>12</v>
      </c>
      <c r="B21" s="149" t="s">
        <v>23</v>
      </c>
      <c r="C21" s="598">
        <v>102</v>
      </c>
      <c r="D21" s="708">
        <v>94481</v>
      </c>
      <c r="E21" s="599">
        <v>926</v>
      </c>
      <c r="F21" s="598">
        <v>355</v>
      </c>
      <c r="G21" s="708">
        <v>612</v>
      </c>
      <c r="H21" s="708">
        <v>16748</v>
      </c>
      <c r="I21" s="708">
        <v>27</v>
      </c>
      <c r="J21" s="599">
        <v>47</v>
      </c>
      <c r="O21" s="303"/>
      <c r="P21" s="302"/>
      <c r="Q21" s="303"/>
      <c r="R21" s="302"/>
      <c r="S21" s="302"/>
      <c r="T21" s="303"/>
      <c r="U21" s="303"/>
      <c r="V21" s="303"/>
      <c r="W21" s="303"/>
      <c r="X21" s="303"/>
      <c r="Y21" s="303"/>
    </row>
    <row r="22" spans="1:25" ht="14.25" x14ac:dyDescent="0.2">
      <c r="A22" s="177">
        <v>13</v>
      </c>
      <c r="B22" s="149" t="s">
        <v>24</v>
      </c>
      <c r="C22" s="598">
        <v>177</v>
      </c>
      <c r="D22" s="708">
        <v>173597</v>
      </c>
      <c r="E22" s="599">
        <v>981</v>
      </c>
      <c r="F22" s="598">
        <v>420</v>
      </c>
      <c r="G22" s="708">
        <v>694</v>
      </c>
      <c r="H22" s="708">
        <v>15332</v>
      </c>
      <c r="I22" s="708">
        <v>22</v>
      </c>
      <c r="J22" s="599">
        <v>37</v>
      </c>
    </row>
    <row r="23" spans="1:25" ht="14.25" x14ac:dyDescent="0.2">
      <c r="A23" s="177">
        <v>14</v>
      </c>
      <c r="B23" s="149" t="s">
        <v>25</v>
      </c>
      <c r="C23" s="598">
        <v>176</v>
      </c>
      <c r="D23" s="708">
        <v>174840</v>
      </c>
      <c r="E23" s="599">
        <v>993</v>
      </c>
      <c r="F23" s="598">
        <v>447</v>
      </c>
      <c r="G23" s="708">
        <v>625</v>
      </c>
      <c r="H23" s="708">
        <v>15394</v>
      </c>
      <c r="I23" s="708">
        <v>25</v>
      </c>
      <c r="J23" s="599">
        <v>34</v>
      </c>
    </row>
    <row r="24" spans="1:25" ht="18" customHeight="1" thickBot="1" x14ac:dyDescent="0.25">
      <c r="A24" s="179">
        <v>15</v>
      </c>
      <c r="B24" s="154" t="s">
        <v>26</v>
      </c>
      <c r="C24" s="600">
        <v>55</v>
      </c>
      <c r="D24" s="710">
        <v>43287</v>
      </c>
      <c r="E24" s="601">
        <v>787</v>
      </c>
      <c r="F24" s="600">
        <v>171</v>
      </c>
      <c r="G24" s="710">
        <v>255</v>
      </c>
      <c r="H24" s="710">
        <v>6526</v>
      </c>
      <c r="I24" s="710">
        <v>26</v>
      </c>
      <c r="J24" s="601">
        <v>38</v>
      </c>
    </row>
    <row r="25" spans="1:25" ht="15" x14ac:dyDescent="0.25">
      <c r="A25" s="316"/>
      <c r="B25" s="317" t="s">
        <v>509</v>
      </c>
      <c r="C25" s="318">
        <f>SUM(C10:C24)</f>
        <v>1484</v>
      </c>
      <c r="D25" s="319">
        <f>SUM(D10:D24)</f>
        <v>1270288</v>
      </c>
      <c r="E25" s="319">
        <f>D25/C25</f>
        <v>855.98921832884093</v>
      </c>
      <c r="F25" s="707">
        <f>SUM(F10:F24)</f>
        <v>4099</v>
      </c>
      <c r="G25" s="594">
        <f>SUM(G10:G24)</f>
        <v>6402</v>
      </c>
      <c r="H25" s="594">
        <f>SUM(H10:H24)</f>
        <v>145992</v>
      </c>
      <c r="I25" s="594">
        <f>H25/F25</f>
        <v>35.616491827274942</v>
      </c>
      <c r="J25" s="595">
        <f>H25/G25</f>
        <v>22.804123711340207</v>
      </c>
      <c r="N25" t="s">
        <v>13</v>
      </c>
    </row>
    <row r="26" spans="1:25" s="1215" customFormat="1" ht="14.25" x14ac:dyDescent="0.2">
      <c r="A26" s="1320"/>
      <c r="B26" s="1321" t="s">
        <v>102</v>
      </c>
      <c r="C26" s="223">
        <v>1516</v>
      </c>
      <c r="D26" s="224">
        <v>1390642</v>
      </c>
      <c r="E26" s="224">
        <v>917.31002638522432</v>
      </c>
      <c r="F26" s="223">
        <v>4205</v>
      </c>
      <c r="G26" s="224">
        <v>6025.8785499999994</v>
      </c>
      <c r="H26" s="224">
        <v>141300</v>
      </c>
      <c r="I26" s="224">
        <v>33.602853745541026</v>
      </c>
      <c r="J26" s="443">
        <v>23.448862904812447</v>
      </c>
      <c r="N26" s="1215" t="s">
        <v>13</v>
      </c>
    </row>
    <row r="27" spans="1:25" ht="14.25" x14ac:dyDescent="0.2">
      <c r="A27" s="320"/>
      <c r="B27" s="221" t="s">
        <v>103</v>
      </c>
      <c r="C27" s="223">
        <v>1484</v>
      </c>
      <c r="D27" s="224">
        <v>1394255</v>
      </c>
      <c r="E27" s="224">
        <v>939.52493261455527</v>
      </c>
      <c r="F27" s="223">
        <v>4049</v>
      </c>
      <c r="G27" s="224">
        <v>5850</v>
      </c>
      <c r="H27" s="224">
        <v>146014.91</v>
      </c>
      <c r="I27" s="224">
        <v>36.061968387256115</v>
      </c>
      <c r="J27" s="443">
        <v>24.959813675213677</v>
      </c>
    </row>
    <row r="28" spans="1:25" ht="14.25" x14ac:dyDescent="0.2">
      <c r="A28" s="320"/>
      <c r="B28" s="221" t="s">
        <v>104</v>
      </c>
      <c r="C28" s="223">
        <v>1457</v>
      </c>
      <c r="D28" s="224">
        <v>1421900</v>
      </c>
      <c r="E28" s="224">
        <v>975.9094028826355</v>
      </c>
      <c r="F28" s="223">
        <v>4239</v>
      </c>
      <c r="G28" s="224">
        <v>6791</v>
      </c>
      <c r="H28" s="224">
        <v>158713</v>
      </c>
      <c r="I28" s="224">
        <v>37.441141778721395</v>
      </c>
      <c r="J28" s="443">
        <v>23.371079369754085</v>
      </c>
    </row>
    <row r="29" spans="1:25" ht="14.25" x14ac:dyDescent="0.2">
      <c r="A29" s="320"/>
      <c r="B29" s="221" t="s">
        <v>105</v>
      </c>
      <c r="C29" s="223">
        <v>1486</v>
      </c>
      <c r="D29" s="224">
        <v>1424082</v>
      </c>
      <c r="E29" s="224">
        <v>958.33243606998656</v>
      </c>
      <c r="F29" s="223">
        <v>4357</v>
      </c>
      <c r="G29" s="224">
        <v>6612</v>
      </c>
      <c r="H29" s="224">
        <v>160494</v>
      </c>
      <c r="I29" s="224">
        <v>36.835896258893733</v>
      </c>
      <c r="J29" s="443">
        <v>24.273139745916517</v>
      </c>
    </row>
    <row r="30" spans="1:25" ht="14.25" x14ac:dyDescent="0.2">
      <c r="A30" s="320"/>
      <c r="B30" s="221" t="s">
        <v>106</v>
      </c>
      <c r="C30" s="223">
        <v>1550</v>
      </c>
      <c r="D30" s="224">
        <v>1530309</v>
      </c>
      <c r="E30" s="224">
        <v>987.29612903225802</v>
      </c>
      <c r="F30" s="223">
        <v>4252</v>
      </c>
      <c r="G30" s="224">
        <v>6549</v>
      </c>
      <c r="H30" s="224">
        <v>161483</v>
      </c>
      <c r="I30" s="224">
        <v>37.97812793979304</v>
      </c>
      <c r="J30" s="443">
        <v>24.657657657657658</v>
      </c>
    </row>
    <row r="31" spans="1:25" ht="14.25" x14ac:dyDescent="0.2">
      <c r="A31" s="320"/>
      <c r="B31" s="221" t="s">
        <v>107</v>
      </c>
      <c r="C31" s="223">
        <v>1623</v>
      </c>
      <c r="D31" s="224">
        <v>1435663</v>
      </c>
      <c r="E31" s="224">
        <v>884.57362908194705</v>
      </c>
      <c r="F31" s="223">
        <v>4375</v>
      </c>
      <c r="G31" s="224">
        <v>7133</v>
      </c>
      <c r="H31" s="224">
        <v>181638</v>
      </c>
      <c r="I31" s="224">
        <v>41.51725714285714</v>
      </c>
      <c r="J31" s="443">
        <v>25.464460956119446</v>
      </c>
    </row>
    <row r="32" spans="1:25" ht="14.25" x14ac:dyDescent="0.2">
      <c r="A32" s="320"/>
      <c r="B32" s="221" t="s">
        <v>108</v>
      </c>
      <c r="C32" s="223">
        <v>1530</v>
      </c>
      <c r="D32" s="224">
        <v>1448131</v>
      </c>
      <c r="E32" s="224">
        <v>946.49084967320266</v>
      </c>
      <c r="F32" s="223">
        <v>4426</v>
      </c>
      <c r="G32" s="224">
        <v>7250</v>
      </c>
      <c r="H32" s="224">
        <v>181834</v>
      </c>
      <c r="I32" s="224">
        <v>41.083145051965658</v>
      </c>
      <c r="J32" s="443">
        <v>25.08055172413793</v>
      </c>
    </row>
    <row r="33" spans="1:14" ht="14.25" x14ac:dyDescent="0.2">
      <c r="A33" s="320"/>
      <c r="B33" s="221" t="s">
        <v>109</v>
      </c>
      <c r="C33" s="223">
        <v>1503</v>
      </c>
      <c r="D33" s="224">
        <v>1423379</v>
      </c>
      <c r="E33" s="224">
        <v>947.02528276779776</v>
      </c>
      <c r="F33" s="223">
        <v>4447</v>
      </c>
      <c r="G33" s="224">
        <v>7295</v>
      </c>
      <c r="H33" s="224">
        <v>175187</v>
      </c>
      <c r="I33" s="224">
        <v>39.394423206656171</v>
      </c>
      <c r="J33" s="443">
        <v>24.014667580534613</v>
      </c>
      <c r="L33" s="711"/>
    </row>
    <row r="34" spans="1:14" ht="15" thickBot="1" x14ac:dyDescent="0.25">
      <c r="A34" s="321"/>
      <c r="B34" s="322" t="s">
        <v>110</v>
      </c>
      <c r="C34" s="323">
        <v>1604</v>
      </c>
      <c r="D34" s="324">
        <v>1446778</v>
      </c>
      <c r="E34" s="324">
        <v>901.98129675810469</v>
      </c>
      <c r="F34" s="323">
        <v>5015</v>
      </c>
      <c r="G34" s="324">
        <v>8155</v>
      </c>
      <c r="H34" s="324">
        <v>206339</v>
      </c>
      <c r="I34" s="324">
        <v>41.144366899302092</v>
      </c>
      <c r="J34" s="325">
        <v>25.302145922746782</v>
      </c>
      <c r="L34" s="711"/>
      <c r="M34" s="216"/>
      <c r="N34" s="726"/>
    </row>
    <row r="35" spans="1:14" ht="14.25" x14ac:dyDescent="0.2">
      <c r="A35" s="135" t="s">
        <v>179</v>
      </c>
      <c r="B35" s="326"/>
      <c r="C35" s="216"/>
      <c r="D35" s="216"/>
      <c r="E35" s="216"/>
      <c r="F35" s="216"/>
      <c r="G35" s="216"/>
      <c r="H35" s="216"/>
      <c r="I35" s="216"/>
      <c r="J35" s="216"/>
      <c r="L35" s="711"/>
    </row>
    <row r="36" spans="1:14" ht="14.25" x14ac:dyDescent="0.2">
      <c r="A36" t="s">
        <v>180</v>
      </c>
      <c r="B36" s="326"/>
      <c r="C36" s="216"/>
      <c r="D36" s="216"/>
      <c r="E36" s="216"/>
      <c r="F36" s="216"/>
      <c r="G36" s="216"/>
      <c r="H36" s="216"/>
      <c r="I36" s="216"/>
      <c r="J36" s="216"/>
    </row>
    <row r="37" spans="1:14" ht="14.25" x14ac:dyDescent="0.2">
      <c r="A37" t="s">
        <v>181</v>
      </c>
      <c r="B37" s="326"/>
      <c r="C37" s="216"/>
      <c r="D37" s="216"/>
      <c r="E37" s="216"/>
      <c r="F37" s="216"/>
      <c r="G37" s="216"/>
      <c r="H37" s="216"/>
      <c r="I37" s="216"/>
      <c r="J37" s="216"/>
    </row>
    <row r="38" spans="1:14" ht="14.25" x14ac:dyDescent="0.2">
      <c r="A38" t="s">
        <v>182</v>
      </c>
      <c r="B38" s="326"/>
      <c r="C38" s="216"/>
      <c r="D38" s="216"/>
      <c r="E38" s="216"/>
      <c r="F38" s="216"/>
      <c r="G38" s="216"/>
      <c r="H38" s="216"/>
      <c r="I38" s="216"/>
      <c r="J38" s="216"/>
    </row>
    <row r="39" spans="1:14" ht="14.25" x14ac:dyDescent="0.2">
      <c r="A39" t="s">
        <v>183</v>
      </c>
      <c r="B39" s="326"/>
      <c r="C39" s="216"/>
      <c r="D39" s="216"/>
      <c r="E39" s="216"/>
      <c r="F39" s="216"/>
      <c r="G39" s="216"/>
      <c r="H39" s="216"/>
      <c r="I39" s="216"/>
      <c r="J39" s="216"/>
      <c r="N39" t="s">
        <v>13</v>
      </c>
    </row>
    <row r="40" spans="1:14" ht="14.25" x14ac:dyDescent="0.2">
      <c r="A40" t="s">
        <v>184</v>
      </c>
      <c r="B40" s="326"/>
      <c r="C40" s="216"/>
      <c r="D40" s="216"/>
      <c r="E40" s="216"/>
      <c r="F40" s="216"/>
      <c r="G40" s="216"/>
      <c r="H40" s="216"/>
      <c r="I40" s="216"/>
      <c r="J40" s="216"/>
    </row>
    <row r="41" spans="1:14" ht="14.25" x14ac:dyDescent="0.2">
      <c r="B41" s="326"/>
      <c r="C41" s="216"/>
      <c r="D41" s="216"/>
      <c r="E41" s="216"/>
      <c r="F41" s="216"/>
      <c r="G41" s="216"/>
      <c r="H41" s="216"/>
      <c r="I41" s="216"/>
      <c r="J41" s="216"/>
      <c r="M41" t="s">
        <v>13</v>
      </c>
    </row>
  </sheetData>
  <mergeCells count="2">
    <mergeCell ref="C8:E8"/>
    <mergeCell ref="F8:J8"/>
  </mergeCells>
  <pageMargins left="0.7" right="0.7" top="0.75" bottom="0.75" header="0.3" footer="0.3"/>
  <pageSetup paperSize="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8320AE-B2E2-44F2-B31B-78C0009BC7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8CD37F-FC58-4FA6-93F6-085015498F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07D254-C579-4355-9629-28E4C3E502BB}">
  <ds:schemaRefs>
    <ds:schemaRef ds:uri="http://schemas.microsoft.com/office/2006/metadata/properties"/>
    <ds:schemaRef ds:uri="923851af-529b-4b5e-90da-7f9f5f7d909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68946b-b9fc-4c0d-9190-9e99577c9bca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37</vt:i4>
      </vt:variant>
      <vt:variant>
        <vt:lpstr>Navngitte områder</vt:lpstr>
      </vt:variant>
      <vt:variant>
        <vt:i4>4</vt:i4>
      </vt:variant>
    </vt:vector>
  </HeadingPairs>
  <TitlesOfParts>
    <vt:vector size="41" baseType="lpstr">
      <vt:lpstr>Tab 1-16-A Fysioterapitilbud</vt:lpstr>
      <vt:lpstr>Tab 1-16-B Psykologer i byd.</vt:lpstr>
      <vt:lpstr>Tab_3_1_B-A1-A7-Alder-beboere</vt:lpstr>
      <vt:lpstr>Tab_3_2-B-saksbeh_tider</vt:lpstr>
      <vt:lpstr>Tab_3-2-D-søkn_avsl_sykehj_pl</vt:lpstr>
      <vt:lpstr>Tab_3-2-E-klager_etter_avslag</vt:lpstr>
      <vt:lpstr>Tab 3-2-E-1 Saksbeh.tid klager</vt:lpstr>
      <vt:lpstr>Tab_3-2-F-alt_tilb</vt:lpstr>
      <vt:lpstr>Tab_3-3-B_oppholdsdøgn</vt:lpstr>
      <vt:lpstr>Tab_3-3-C_opphdøgn_type_opphol</vt:lpstr>
      <vt:lpstr>Tab_3-4-Egenbet__i_inst_-HMS</vt:lpstr>
      <vt:lpstr>Tab_3_5_-_hjemmetjenester</vt:lpstr>
      <vt:lpstr>3-5A-2 Pb+hj.skp+avl. og oms.l</vt:lpstr>
      <vt:lpstr>Tab_3_5B_-_Ant__vedtakstimer</vt:lpstr>
      <vt:lpstr>3-5-C Hverdrehab,avkl-m,akt.tid</vt:lpstr>
      <vt:lpstr>Tab_3_6_-_andel_mottakere_hj_tj</vt:lpstr>
      <vt:lpstr>Tab 3-7-saksb_tid-hjemmetjen</vt:lpstr>
      <vt:lpstr>Tab 3-7-B Klagebeh helsetj i hj</vt:lpstr>
      <vt:lpstr>3-7-C Klagebeh pb daglige gj.m</vt:lpstr>
      <vt:lpstr>3-7-D Klagebehandling pb oppl</vt:lpstr>
      <vt:lpstr>3-7-E Klagebehandling BPA</vt:lpstr>
      <vt:lpstr>3-7 A Kvalitet hj.tj</vt:lpstr>
      <vt:lpstr>Tab_3-8-A_dagsenter</vt:lpstr>
      <vt:lpstr>Tab 3-8-A-2 Dagakt.-demente</vt:lpstr>
      <vt:lpstr>3-8-B Trygghetsalarmer</vt:lpstr>
      <vt:lpstr>3-8-C Ernæringskartlegging</vt:lpstr>
      <vt:lpstr>Tab_3_9_-_omsorgsboliger</vt:lpstr>
      <vt:lpstr>Tab_3_9_B Søkn omsorg+</vt:lpstr>
      <vt:lpstr>Tab_3_9_C Klager omsorg+</vt:lpstr>
      <vt:lpstr>Tab_3-10-personer_med_utv_h_</vt:lpstr>
      <vt:lpstr>Tab_3-11-boforhold_for_utv_h_</vt:lpstr>
      <vt:lpstr>Tab_3-12-akt__for_psyk_utv_h_</vt:lpstr>
      <vt:lpstr>Tab_3-14-eldresentre_m_v_</vt:lpstr>
      <vt:lpstr>Tab 3-14 C Org. av seniorv.tj.</vt:lpstr>
      <vt:lpstr>Ark1</vt:lpstr>
      <vt:lpstr>kriteriebefolkning</vt:lpstr>
      <vt:lpstr>Ark2</vt:lpstr>
      <vt:lpstr>'3-5A-2 Pb+hj.skp+avl. og oms.l'!Utskriftsområde</vt:lpstr>
      <vt:lpstr>kriteriebefolkning!Utskriftsområde</vt:lpstr>
      <vt:lpstr>'Tab_3-2-D-søkn_avsl_sykehj_pl'!Utskriftsområde</vt:lpstr>
      <vt:lpstr>'Tab_3-3-C_opphdøgn_type_opphol'!Utskriftsområde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Elisabeth Bøe</cp:lastModifiedBy>
  <cp:revision/>
  <dcterms:created xsi:type="dcterms:W3CDTF">2003-11-04T12:39:02Z</dcterms:created>
  <dcterms:modified xsi:type="dcterms:W3CDTF">2023-04-24T09:11:49Z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14:11:59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2022-01-05T10:57:04Z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8baf6f09-2c52-459b-bfa7-5846562cf476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</Properties>
</file>