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yr23722\OneDrive - Oslo kommune\Rapportering\Rapportering 2021\Sikkerhetsmappe 3T2021\Til publisering\"/>
    </mc:Choice>
  </mc:AlternateContent>
  <bookViews>
    <workbookView xWindow="330" yWindow="810" windowWidth="15195" windowHeight="5145" tabRatio="888"/>
  </bookViews>
  <sheets>
    <sheet name="Tab 1-16-A Fysioterapitilbud" sheetId="45" r:id="rId1"/>
    <sheet name="Tab 1-16-B Psykologer i byd." sheetId="46" r:id="rId2"/>
    <sheet name="Tab_3_1_B-A1-A7-Alder-beboere" sheetId="1" r:id="rId3"/>
    <sheet name="Tab_3_2-B-saksbeh_tider" sheetId="4" r:id="rId4"/>
    <sheet name="Tab_3-2-D-søkn_avsl_sykehj_pl" sheetId="28" r:id="rId5"/>
    <sheet name="Tab_3-2-E-klager_etter_avslag" sheetId="27" r:id="rId6"/>
    <sheet name="Tab 3-2-E-1 Saksbeh.tid klager" sheetId="30" r:id="rId7"/>
    <sheet name="Tab_3-2-F-alt_tilb" sheetId="26" r:id="rId8"/>
    <sheet name="Tab_3-3-B_oppholdsdøgn" sheetId="10" r:id="rId9"/>
    <sheet name="Tab_3-3-C_opphdøgn_type_opphol" sheetId="11" r:id="rId10"/>
    <sheet name="Tab_3-4-Egenbet__i_inst_-HMS" sheetId="31" r:id="rId11"/>
    <sheet name="Tab_3_5_-_hjemmetjenester" sheetId="13" r:id="rId12"/>
    <sheet name="3-5A-2 Pb+hj.skp+avl. og oms.l" sheetId="42" r:id="rId13"/>
    <sheet name="Tab_3_5B_-_Ant__vedtakstimer" sheetId="14" r:id="rId14"/>
    <sheet name="3-5-C Hverdrehab,avkl-m,akt.tid" sheetId="43" r:id="rId15"/>
    <sheet name="Tab_3_6_-_andel_mottakere_hj_tj" sheetId="15" r:id="rId16"/>
    <sheet name="Tab3-7-saksb_tid-hjemmetjen" sheetId="16" r:id="rId17"/>
    <sheet name="3-7 Kvalitet hj.tj" sheetId="32" r:id="rId18"/>
    <sheet name="Tab_3-8-A_dagsenter" sheetId="18" r:id="rId19"/>
    <sheet name="Tab 3-8-A-2 Dagakt.-demente" sheetId="44" r:id="rId20"/>
    <sheet name="3-8-B Trygghetsalarmer" sheetId="33" r:id="rId21"/>
    <sheet name="3-8-C Ernæringskartlegging" sheetId="48" r:id="rId22"/>
    <sheet name="Tab_3_9_-_omsorgsboliger" sheetId="19" r:id="rId23"/>
    <sheet name="Tab_3_9_B Søkn omsorg+" sheetId="37" r:id="rId24"/>
    <sheet name="Tab_3_9_C Klager omsorg+" sheetId="36" r:id="rId25"/>
    <sheet name="Tab_3-10-personer_med_utv_h_" sheetId="35" r:id="rId26"/>
    <sheet name="Tab_3-11-boforhold_for_utv_h_" sheetId="34" r:id="rId27"/>
    <sheet name="Tab_3-12-akt__for_psyk_utv_h_" sheetId="40" r:id="rId28"/>
    <sheet name="Tab_3-14-eldresentre_m_v_" sheetId="39" r:id="rId29"/>
    <sheet name="Tab 3-14-C Seniorveiledertjenes" sheetId="38" r:id="rId30"/>
    <sheet name="kriteriebefolkning" sheetId="24" r:id="rId31"/>
  </sheets>
  <externalReferences>
    <externalReference r:id="rId32"/>
  </externalReferences>
  <definedNames>
    <definedName name="tall1">'[1]MAL2T-2003B_XLS'!$G$7:$G$731</definedName>
    <definedName name="_xlnm.Print_Area" localSheetId="12">'3-5A-2 Pb+hj.skp+avl. og oms.l'!$A$1:$L$26</definedName>
    <definedName name="_xlnm.Print_Area" localSheetId="30">kriteriebefolkning!$A$1:$U$22</definedName>
    <definedName name="_xlnm.Print_Area" localSheetId="4">'Tab_3-2-D-søkn_avsl_sykehj_pl'!$A$7:$R$63</definedName>
    <definedName name="_xlnm.Print_Area" localSheetId="9">'Tab_3-3-C_opphdøgn_type_opphol'!$A$1:$P$151</definedName>
  </definedNames>
  <calcPr calcId="162913"/>
</workbook>
</file>

<file path=xl/calcChain.xml><?xml version="1.0" encoding="utf-8"?>
<calcChain xmlns="http://schemas.openxmlformats.org/spreadsheetml/2006/main">
  <c r="H23" i="33" l="1"/>
  <c r="G23" i="33"/>
  <c r="F23" i="33"/>
  <c r="E23" i="33"/>
  <c r="D23" i="33"/>
  <c r="C23" i="33"/>
  <c r="I24" i="44" l="1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I9" i="44"/>
  <c r="H24" i="44"/>
  <c r="H10" i="44"/>
  <c r="H11" i="44"/>
  <c r="H12" i="44"/>
  <c r="H13" i="44"/>
  <c r="H14" i="44"/>
  <c r="H15" i="44"/>
  <c r="H16" i="44"/>
  <c r="H17" i="44"/>
  <c r="H18" i="44"/>
  <c r="H19" i="44"/>
  <c r="H20" i="44"/>
  <c r="H21" i="44"/>
  <c r="H22" i="44"/>
  <c r="H23" i="44"/>
  <c r="H9" i="44"/>
  <c r="E8" i="15" l="1"/>
  <c r="G56" i="43" l="1"/>
  <c r="G41" i="43"/>
  <c r="G42" i="43"/>
  <c r="G43" i="43"/>
  <c r="G44" i="43"/>
  <c r="G45" i="43"/>
  <c r="G46" i="43"/>
  <c r="G47" i="43"/>
  <c r="G48" i="43"/>
  <c r="G49" i="43"/>
  <c r="G50" i="43"/>
  <c r="G51" i="43"/>
  <c r="G52" i="43"/>
  <c r="G53" i="43"/>
  <c r="G54" i="43"/>
  <c r="G40" i="43"/>
  <c r="H56" i="43"/>
  <c r="F56" i="43"/>
  <c r="A3" i="43" l="1"/>
  <c r="A5" i="43"/>
  <c r="G123" i="14"/>
  <c r="E123" i="14" l="1"/>
  <c r="C45" i="14" l="1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44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C23" i="42"/>
  <c r="D23" i="42"/>
  <c r="E23" i="42"/>
  <c r="F23" i="42"/>
  <c r="G23" i="42"/>
  <c r="H23" i="42"/>
  <c r="F25" i="13" l="1"/>
  <c r="G25" i="13"/>
  <c r="V9" i="11" l="1"/>
  <c r="V8" i="11"/>
  <c r="V7" i="11"/>
  <c r="D140" i="11"/>
  <c r="E140" i="11"/>
  <c r="F140" i="11"/>
  <c r="G140" i="11"/>
  <c r="H140" i="11"/>
  <c r="I140" i="11"/>
  <c r="J140" i="11"/>
  <c r="K140" i="11"/>
  <c r="L140" i="11"/>
  <c r="M140" i="11"/>
  <c r="N140" i="11"/>
  <c r="O140" i="11"/>
  <c r="P140" i="11"/>
  <c r="C140" i="11"/>
  <c r="U8" i="28" l="1"/>
  <c r="L10" i="10"/>
  <c r="L13" i="10"/>
  <c r="L11" i="10"/>
  <c r="L14" i="10"/>
  <c r="L15" i="10"/>
  <c r="L16" i="10"/>
  <c r="L17" i="10"/>
  <c r="L18" i="10"/>
  <c r="L19" i="10"/>
  <c r="L20" i="10"/>
  <c r="L21" i="10"/>
  <c r="L22" i="10"/>
  <c r="L23" i="10"/>
  <c r="L24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10" i="10"/>
  <c r="C24" i="30" l="1"/>
  <c r="O24" i="27" l="1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10" i="27"/>
  <c r="Q24" i="28" l="1"/>
  <c r="I112" i="1" l="1"/>
  <c r="N12" i="35" l="1"/>
  <c r="S12" i="35" s="1"/>
  <c r="N13" i="35"/>
  <c r="S13" i="35" s="1"/>
  <c r="N14" i="35"/>
  <c r="S14" i="35" s="1"/>
  <c r="N15" i="35"/>
  <c r="S15" i="35" s="1"/>
  <c r="N16" i="35"/>
  <c r="S16" i="35" s="1"/>
  <c r="N17" i="35"/>
  <c r="S17" i="35" s="1"/>
  <c r="N18" i="35"/>
  <c r="S18" i="35" s="1"/>
  <c r="N19" i="35"/>
  <c r="S19" i="35" s="1"/>
  <c r="N20" i="35"/>
  <c r="S20" i="35" s="1"/>
  <c r="N21" i="35"/>
  <c r="S21" i="35" s="1"/>
  <c r="N22" i="35"/>
  <c r="S22" i="35" s="1"/>
  <c r="N23" i="35"/>
  <c r="S23" i="35" s="1"/>
  <c r="N24" i="35"/>
  <c r="S24" i="35" s="1"/>
  <c r="N25" i="35"/>
  <c r="S25" i="35" s="1"/>
  <c r="N11" i="35"/>
  <c r="S11" i="35" s="1"/>
  <c r="R13" i="35" l="1"/>
  <c r="R20" i="35"/>
  <c r="R12" i="35"/>
  <c r="R21" i="35"/>
  <c r="R25" i="35"/>
  <c r="R17" i="35"/>
  <c r="R24" i="35"/>
  <c r="R16" i="35"/>
  <c r="S26" i="35"/>
  <c r="R23" i="35"/>
  <c r="R19" i="35"/>
  <c r="R15" i="35"/>
  <c r="N26" i="35"/>
  <c r="R11" i="35"/>
  <c r="R22" i="35"/>
  <c r="R18" i="35"/>
  <c r="R14" i="35"/>
  <c r="H22" i="40" l="1"/>
  <c r="J10" i="37"/>
  <c r="J11" i="37"/>
  <c r="J12" i="37"/>
  <c r="J13" i="37"/>
  <c r="J14" i="37"/>
  <c r="J15" i="37"/>
  <c r="J16" i="37"/>
  <c r="K25" i="18" l="1"/>
  <c r="J25" i="18"/>
  <c r="F9" i="15" l="1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8" i="15"/>
  <c r="C12" i="15"/>
  <c r="C13" i="15"/>
  <c r="C14" i="15"/>
  <c r="C15" i="15"/>
  <c r="C16" i="15"/>
  <c r="C17" i="15"/>
  <c r="C18" i="15"/>
  <c r="C19" i="15"/>
  <c r="C20" i="15"/>
  <c r="C21" i="15"/>
  <c r="C22" i="15"/>
  <c r="C9" i="15"/>
  <c r="C10" i="15"/>
  <c r="C11" i="15"/>
  <c r="C8" i="15"/>
  <c r="A4" i="43"/>
  <c r="A2" i="43"/>
  <c r="U24" i="43" l="1"/>
  <c r="T24" i="43"/>
  <c r="S24" i="43"/>
  <c r="W23" i="43"/>
  <c r="V23" i="43"/>
  <c r="W22" i="43"/>
  <c r="V22" i="43"/>
  <c r="W21" i="43"/>
  <c r="V21" i="43"/>
  <c r="W20" i="43"/>
  <c r="V20" i="43"/>
  <c r="W19" i="43"/>
  <c r="V19" i="43"/>
  <c r="W18" i="43"/>
  <c r="V18" i="43"/>
  <c r="W17" i="43"/>
  <c r="V17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W9" i="43"/>
  <c r="V9" i="43"/>
  <c r="M24" i="43"/>
  <c r="L24" i="43"/>
  <c r="K24" i="43"/>
  <c r="O23" i="43"/>
  <c r="N23" i="43"/>
  <c r="O22" i="43"/>
  <c r="N22" i="43"/>
  <c r="O21" i="43"/>
  <c r="N21" i="43"/>
  <c r="O20" i="43"/>
  <c r="N20" i="43"/>
  <c r="O19" i="43"/>
  <c r="N19" i="43"/>
  <c r="O18" i="43"/>
  <c r="N18" i="43"/>
  <c r="O17" i="43"/>
  <c r="N17" i="43"/>
  <c r="O16" i="43"/>
  <c r="N16" i="43"/>
  <c r="O15" i="43"/>
  <c r="N15" i="43"/>
  <c r="O14" i="43"/>
  <c r="N14" i="43"/>
  <c r="O13" i="43"/>
  <c r="N13" i="43"/>
  <c r="O12" i="43"/>
  <c r="N12" i="43"/>
  <c r="O11" i="43"/>
  <c r="N11" i="43"/>
  <c r="O10" i="43"/>
  <c r="N10" i="43"/>
  <c r="O9" i="43"/>
  <c r="N9" i="43"/>
  <c r="O24" i="43" l="1"/>
  <c r="W24" i="43"/>
  <c r="V24" i="43"/>
  <c r="N24" i="43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08" i="14"/>
  <c r="E59" i="14" l="1"/>
  <c r="X10" i="13" l="1"/>
  <c r="N24" i="13" l="1"/>
  <c r="H24" i="13"/>
  <c r="N23" i="13"/>
  <c r="H23" i="13"/>
  <c r="N22" i="13"/>
  <c r="H22" i="13"/>
  <c r="N21" i="13"/>
  <c r="H21" i="13"/>
  <c r="N20" i="13"/>
  <c r="H20" i="13"/>
  <c r="N19" i="13"/>
  <c r="H19" i="13"/>
  <c r="N18" i="13"/>
  <c r="H18" i="13"/>
  <c r="N17" i="13"/>
  <c r="H17" i="13"/>
  <c r="N16" i="13"/>
  <c r="H16" i="13"/>
  <c r="N15" i="13"/>
  <c r="H15" i="13"/>
  <c r="N14" i="13"/>
  <c r="H14" i="13"/>
  <c r="N13" i="13"/>
  <c r="H13" i="13"/>
  <c r="N12" i="13"/>
  <c r="H12" i="13"/>
  <c r="N11" i="13"/>
  <c r="H11" i="13"/>
  <c r="N10" i="13"/>
  <c r="H10" i="13"/>
  <c r="E7" i="48" l="1"/>
  <c r="G26" i="35" l="1"/>
  <c r="A3" i="33" l="1"/>
  <c r="D22" i="38" l="1"/>
  <c r="C22" i="38"/>
  <c r="D22" i="48"/>
  <c r="C22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 l="1"/>
  <c r="J10" i="28" l="1"/>
  <c r="J11" i="28"/>
  <c r="J12" i="28"/>
  <c r="J13" i="28"/>
  <c r="J14" i="28"/>
  <c r="J15" i="28"/>
  <c r="J16" i="28"/>
  <c r="H11" i="40" l="1"/>
  <c r="H12" i="40"/>
  <c r="H13" i="40"/>
  <c r="H14" i="40"/>
  <c r="H15" i="40"/>
  <c r="H16" i="40"/>
  <c r="H17" i="40"/>
  <c r="H18" i="40"/>
  <c r="H19" i="40"/>
  <c r="H20" i="40"/>
  <c r="H21" i="40"/>
  <c r="H23" i="40"/>
  <c r="H24" i="40"/>
  <c r="H25" i="40"/>
  <c r="I26" i="35" l="1"/>
  <c r="H26" i="35"/>
  <c r="E26" i="35"/>
  <c r="D26" i="35"/>
  <c r="C26" i="35"/>
  <c r="J25" i="35"/>
  <c r="F25" i="35"/>
  <c r="J24" i="35"/>
  <c r="F24" i="35"/>
  <c r="J23" i="35"/>
  <c r="F23" i="35"/>
  <c r="J22" i="35"/>
  <c r="F22" i="35"/>
  <c r="J21" i="35"/>
  <c r="F21" i="35"/>
  <c r="J20" i="35"/>
  <c r="F20" i="35"/>
  <c r="J19" i="35"/>
  <c r="F19" i="35"/>
  <c r="J18" i="35"/>
  <c r="F18" i="35"/>
  <c r="J17" i="35"/>
  <c r="F17" i="35"/>
  <c r="J16" i="35"/>
  <c r="F16" i="35"/>
  <c r="J15" i="35"/>
  <c r="F15" i="35"/>
  <c r="J14" i="35"/>
  <c r="F14" i="35"/>
  <c r="J13" i="35"/>
  <c r="F13" i="35"/>
  <c r="J12" i="35"/>
  <c r="F12" i="35"/>
  <c r="J11" i="35"/>
  <c r="F11" i="35"/>
  <c r="A4" i="35"/>
  <c r="P26" i="35" l="1"/>
  <c r="J26" i="35"/>
  <c r="F26" i="35"/>
  <c r="R26" i="35"/>
  <c r="L25" i="18" l="1"/>
  <c r="H22" i="15" l="1"/>
  <c r="H18" i="15"/>
  <c r="H14" i="15"/>
  <c r="H10" i="15"/>
  <c r="H21" i="15"/>
  <c r="H13" i="15"/>
  <c r="H9" i="15"/>
  <c r="H17" i="15"/>
  <c r="H8" i="15"/>
  <c r="H19" i="15"/>
  <c r="H15" i="15"/>
  <c r="H11" i="15"/>
  <c r="H20" i="15"/>
  <c r="H16" i="15"/>
  <c r="H12" i="15"/>
  <c r="AG25" i="13" l="1"/>
  <c r="I26" i="42" l="1"/>
  <c r="C76" i="14" l="1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75" i="14"/>
  <c r="C10" i="14" s="1"/>
  <c r="E55" i="43" l="1"/>
  <c r="D55" i="43"/>
  <c r="C55" i="43"/>
  <c r="H54" i="43"/>
  <c r="F54" i="43"/>
  <c r="H53" i="43"/>
  <c r="F53" i="43"/>
  <c r="H52" i="43"/>
  <c r="F52" i="43"/>
  <c r="H51" i="43"/>
  <c r="F51" i="43"/>
  <c r="H50" i="43"/>
  <c r="F50" i="43"/>
  <c r="H49" i="43"/>
  <c r="F49" i="43"/>
  <c r="H48" i="43"/>
  <c r="F48" i="43"/>
  <c r="H47" i="43"/>
  <c r="F47" i="43"/>
  <c r="H46" i="43"/>
  <c r="F46" i="43"/>
  <c r="H45" i="43"/>
  <c r="F45" i="43"/>
  <c r="H44" i="43"/>
  <c r="F44" i="43"/>
  <c r="H43" i="43"/>
  <c r="F43" i="43"/>
  <c r="H42" i="43"/>
  <c r="F42" i="43"/>
  <c r="H41" i="43"/>
  <c r="F41" i="43"/>
  <c r="H40" i="43"/>
  <c r="F40" i="43"/>
  <c r="G55" i="43" l="1"/>
  <c r="H55" i="43"/>
  <c r="F55" i="43"/>
  <c r="A7" i="1" l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19" i="1"/>
  <c r="AH25" i="13" l="1"/>
  <c r="AF25" i="13"/>
  <c r="AE25" i="13"/>
  <c r="AD25" i="13"/>
  <c r="X24" i="13" l="1"/>
  <c r="Y24" i="13"/>
  <c r="Z24" i="13"/>
  <c r="AA24" i="13"/>
  <c r="K22" i="15" s="1"/>
  <c r="AB24" i="13"/>
  <c r="L22" i="15" s="1"/>
  <c r="X11" i="13"/>
  <c r="Y11" i="13"/>
  <c r="Z11" i="13"/>
  <c r="AA11" i="13"/>
  <c r="K9" i="15" s="1"/>
  <c r="AB11" i="13"/>
  <c r="L9" i="15" s="1"/>
  <c r="X12" i="13"/>
  <c r="Y12" i="13"/>
  <c r="Z12" i="13"/>
  <c r="AA12" i="13"/>
  <c r="K10" i="15" s="1"/>
  <c r="AB12" i="13"/>
  <c r="L10" i="15" s="1"/>
  <c r="X13" i="13"/>
  <c r="Y13" i="13"/>
  <c r="Z13" i="13"/>
  <c r="AA13" i="13"/>
  <c r="K11" i="15" s="1"/>
  <c r="AB13" i="13"/>
  <c r="L11" i="15" s="1"/>
  <c r="X14" i="13"/>
  <c r="Y14" i="13"/>
  <c r="Z14" i="13"/>
  <c r="AA14" i="13"/>
  <c r="K12" i="15" s="1"/>
  <c r="AB14" i="13"/>
  <c r="L12" i="15" s="1"/>
  <c r="X15" i="13"/>
  <c r="Y15" i="13"/>
  <c r="Z15" i="13"/>
  <c r="AA15" i="13"/>
  <c r="K13" i="15" s="1"/>
  <c r="AB15" i="13"/>
  <c r="L13" i="15" s="1"/>
  <c r="X16" i="13"/>
  <c r="Y16" i="13"/>
  <c r="Z16" i="13"/>
  <c r="AA16" i="13"/>
  <c r="K14" i="15" s="1"/>
  <c r="AB16" i="13"/>
  <c r="L14" i="15" s="1"/>
  <c r="X17" i="13"/>
  <c r="Y17" i="13"/>
  <c r="Z17" i="13"/>
  <c r="AA17" i="13"/>
  <c r="K15" i="15" s="1"/>
  <c r="AB17" i="13"/>
  <c r="L15" i="15" s="1"/>
  <c r="X18" i="13"/>
  <c r="Y18" i="13"/>
  <c r="Z18" i="13"/>
  <c r="AA18" i="13"/>
  <c r="K16" i="15" s="1"/>
  <c r="AB18" i="13"/>
  <c r="L16" i="15" s="1"/>
  <c r="X19" i="13"/>
  <c r="Y19" i="13"/>
  <c r="Z19" i="13"/>
  <c r="AA19" i="13"/>
  <c r="K17" i="15" s="1"/>
  <c r="AB19" i="13"/>
  <c r="L17" i="15" s="1"/>
  <c r="X20" i="13"/>
  <c r="Y20" i="13"/>
  <c r="Z20" i="13"/>
  <c r="AA20" i="13"/>
  <c r="K18" i="15" s="1"/>
  <c r="AB20" i="13"/>
  <c r="L18" i="15" s="1"/>
  <c r="X21" i="13"/>
  <c r="Y21" i="13"/>
  <c r="Z21" i="13"/>
  <c r="AA21" i="13"/>
  <c r="K19" i="15" s="1"/>
  <c r="AB21" i="13"/>
  <c r="L19" i="15" s="1"/>
  <c r="X22" i="13"/>
  <c r="Y22" i="13"/>
  <c r="Z22" i="13"/>
  <c r="AA22" i="13"/>
  <c r="K20" i="15" s="1"/>
  <c r="AB22" i="13"/>
  <c r="L20" i="15" s="1"/>
  <c r="X23" i="13"/>
  <c r="Y23" i="13"/>
  <c r="Z23" i="13"/>
  <c r="AA23" i="13"/>
  <c r="K21" i="15" s="1"/>
  <c r="AB23" i="13"/>
  <c r="L21" i="15" s="1"/>
  <c r="Y10" i="13"/>
  <c r="I8" i="15" s="1"/>
  <c r="Z10" i="13"/>
  <c r="AA10" i="13"/>
  <c r="K8" i="15" s="1"/>
  <c r="AB10" i="13"/>
  <c r="L8" i="15" s="1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S25" i="13"/>
  <c r="R25" i="13"/>
  <c r="Q25" i="13"/>
  <c r="P25" i="13"/>
  <c r="O25" i="13"/>
  <c r="E25" i="13"/>
  <c r="D25" i="13"/>
  <c r="C25" i="13"/>
  <c r="J25" i="13"/>
  <c r="K25" i="13"/>
  <c r="L25" i="13"/>
  <c r="M25" i="13"/>
  <c r="I25" i="13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D13" i="1"/>
  <c r="E13" i="1"/>
  <c r="F13" i="1"/>
  <c r="G13" i="1"/>
  <c r="H13" i="1"/>
  <c r="C13" i="1"/>
  <c r="I134" i="1"/>
  <c r="H134" i="1"/>
  <c r="G134" i="1"/>
  <c r="F134" i="1"/>
  <c r="E134" i="1"/>
  <c r="D134" i="1"/>
  <c r="C134" i="1"/>
  <c r="I19" i="15" l="1"/>
  <c r="I15" i="15"/>
  <c r="I11" i="15"/>
  <c r="J8" i="15"/>
  <c r="N8" i="15"/>
  <c r="J13" i="15"/>
  <c r="N13" i="15"/>
  <c r="I18" i="15"/>
  <c r="I14" i="15"/>
  <c r="I10" i="15"/>
  <c r="I21" i="15"/>
  <c r="J19" i="15"/>
  <c r="N19" i="15"/>
  <c r="I17" i="15"/>
  <c r="J15" i="15"/>
  <c r="N15" i="15"/>
  <c r="I13" i="15"/>
  <c r="J11" i="15"/>
  <c r="N11" i="15"/>
  <c r="I9" i="15"/>
  <c r="J21" i="15"/>
  <c r="N21" i="15"/>
  <c r="J17" i="15"/>
  <c r="N17" i="15"/>
  <c r="J9" i="15"/>
  <c r="N9" i="15"/>
  <c r="J20" i="15"/>
  <c r="N20" i="15"/>
  <c r="J16" i="15"/>
  <c r="N16" i="15"/>
  <c r="J12" i="15"/>
  <c r="N12" i="15"/>
  <c r="J22" i="15"/>
  <c r="N22" i="15"/>
  <c r="I20" i="15"/>
  <c r="J18" i="15"/>
  <c r="N18" i="15"/>
  <c r="I16" i="15"/>
  <c r="J14" i="15"/>
  <c r="N14" i="15"/>
  <c r="I12" i="15"/>
  <c r="J10" i="15"/>
  <c r="N10" i="15"/>
  <c r="I22" i="15"/>
  <c r="T25" i="13"/>
  <c r="AC20" i="13"/>
  <c r="AJ20" i="13" s="1"/>
  <c r="AI25" i="13"/>
  <c r="H25" i="13"/>
  <c r="AC21" i="13"/>
  <c r="AJ21" i="13" s="1"/>
  <c r="AC17" i="13"/>
  <c r="AJ17" i="13" s="1"/>
  <c r="AB25" i="13"/>
  <c r="Z25" i="13"/>
  <c r="AC23" i="13"/>
  <c r="AJ23" i="13" s="1"/>
  <c r="AC22" i="13"/>
  <c r="AJ22" i="13" s="1"/>
  <c r="AC19" i="13"/>
  <c r="AJ19" i="13" s="1"/>
  <c r="AC18" i="13"/>
  <c r="AJ18" i="13" s="1"/>
  <c r="AC16" i="13"/>
  <c r="AJ16" i="13" s="1"/>
  <c r="AC15" i="13"/>
  <c r="AJ15" i="13" s="1"/>
  <c r="AC14" i="13"/>
  <c r="AJ14" i="13" s="1"/>
  <c r="AC12" i="13"/>
  <c r="AJ12" i="13" s="1"/>
  <c r="Y25" i="13"/>
  <c r="AC11" i="13"/>
  <c r="AJ11" i="13" s="1"/>
  <c r="AC10" i="13"/>
  <c r="AJ10" i="13" s="1"/>
  <c r="X25" i="13"/>
  <c r="AC13" i="13"/>
  <c r="AJ13" i="13" s="1"/>
  <c r="AA25" i="13"/>
  <c r="AC24" i="13"/>
  <c r="AJ24" i="13" s="1"/>
  <c r="N25" i="13"/>
  <c r="AC25" i="13" l="1"/>
  <c r="AJ25" i="13" s="1"/>
  <c r="I43" i="1"/>
  <c r="I74" i="1" l="1"/>
  <c r="I42" i="1"/>
  <c r="J17" i="37" l="1"/>
  <c r="J18" i="37"/>
  <c r="J19" i="37"/>
  <c r="J20" i="37"/>
  <c r="J21" i="37"/>
  <c r="J22" i="37"/>
  <c r="J23" i="37"/>
  <c r="J24" i="37"/>
  <c r="J29" i="37"/>
  <c r="J30" i="37"/>
  <c r="J31" i="37"/>
  <c r="J32" i="37"/>
  <c r="J33" i="37"/>
  <c r="F24" i="44" l="1"/>
  <c r="D24" i="44"/>
  <c r="E24" i="44"/>
  <c r="C24" i="44"/>
  <c r="I25" i="18" l="1"/>
  <c r="P12" i="11" l="1"/>
  <c r="P13" i="11"/>
  <c r="P14" i="11"/>
  <c r="P15" i="11"/>
  <c r="P16" i="11"/>
  <c r="P17" i="11"/>
  <c r="P18" i="11"/>
  <c r="K8" i="26" l="1"/>
  <c r="K9" i="26"/>
  <c r="K10" i="26"/>
  <c r="K11" i="26"/>
  <c r="K12" i="26"/>
  <c r="K13" i="26"/>
  <c r="K14" i="26"/>
  <c r="K15" i="26"/>
  <c r="D24" i="30"/>
  <c r="E24" i="30"/>
  <c r="F24" i="30"/>
  <c r="C59" i="14" l="1"/>
  <c r="D59" i="14"/>
  <c r="F59" i="14"/>
  <c r="G59" i="14"/>
  <c r="H59" i="14"/>
  <c r="I40" i="1" l="1"/>
  <c r="I93" i="1" l="1"/>
  <c r="I67" i="1"/>
  <c r="H82" i="1"/>
  <c r="G82" i="1"/>
  <c r="D82" i="1"/>
  <c r="E82" i="1"/>
  <c r="F82" i="1"/>
  <c r="G258" i="19" l="1"/>
  <c r="L258" i="19"/>
  <c r="M258" i="19"/>
  <c r="N258" i="19"/>
  <c r="O258" i="19"/>
  <c r="P258" i="19"/>
  <c r="G259" i="19"/>
  <c r="L259" i="19"/>
  <c r="M259" i="19"/>
  <c r="N259" i="19"/>
  <c r="O259" i="19"/>
  <c r="P259" i="19"/>
  <c r="G260" i="19"/>
  <c r="L260" i="19"/>
  <c r="M260" i="19"/>
  <c r="N260" i="19"/>
  <c r="O260" i="19"/>
  <c r="P260" i="19"/>
  <c r="G261" i="19"/>
  <c r="L261" i="19"/>
  <c r="M261" i="19"/>
  <c r="N261" i="19"/>
  <c r="O261" i="19"/>
  <c r="P261" i="19"/>
  <c r="L51" i="19"/>
  <c r="M51" i="19"/>
  <c r="N51" i="19"/>
  <c r="O51" i="19"/>
  <c r="P51" i="19"/>
  <c r="L52" i="19"/>
  <c r="M52" i="19"/>
  <c r="N52" i="19"/>
  <c r="O52" i="19"/>
  <c r="P52" i="19"/>
  <c r="L53" i="19"/>
  <c r="M53" i="19"/>
  <c r="N53" i="19"/>
  <c r="O53" i="19"/>
  <c r="P53" i="19"/>
  <c r="L54" i="19"/>
  <c r="M54" i="19"/>
  <c r="N54" i="19"/>
  <c r="O54" i="19"/>
  <c r="P54" i="19"/>
  <c r="Q53" i="19" l="1"/>
  <c r="Q261" i="19"/>
  <c r="Q260" i="19"/>
  <c r="Q258" i="19"/>
  <c r="Q259" i="19"/>
  <c r="Q52" i="19"/>
  <c r="Q54" i="19"/>
  <c r="Q51" i="19"/>
  <c r="G8" i="15" l="1"/>
  <c r="M8" i="15" s="1"/>
  <c r="G9" i="15"/>
  <c r="M9" i="15" s="1"/>
  <c r="G10" i="15"/>
  <c r="M10" i="15" s="1"/>
  <c r="G11" i="15"/>
  <c r="M11" i="15" s="1"/>
  <c r="P44" i="11"/>
  <c r="P45" i="11"/>
  <c r="P46" i="11"/>
  <c r="D24" i="46"/>
  <c r="C24" i="46"/>
  <c r="A3" i="46"/>
  <c r="D24" i="45"/>
  <c r="E24" i="45"/>
  <c r="G24" i="45"/>
  <c r="H24" i="45"/>
  <c r="I24" i="45"/>
  <c r="C24" i="45"/>
  <c r="A4" i="45"/>
  <c r="A4" i="44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10" i="18"/>
  <c r="O32" i="18"/>
  <c r="P32" i="18"/>
  <c r="Q32" i="18"/>
  <c r="O33" i="18"/>
  <c r="P33" i="18"/>
  <c r="Q33" i="18"/>
  <c r="N34" i="18"/>
  <c r="O34" i="18"/>
  <c r="P34" i="18"/>
  <c r="Q34" i="18"/>
  <c r="N35" i="18"/>
  <c r="O35" i="18"/>
  <c r="P35" i="18"/>
  <c r="Q35" i="18"/>
  <c r="H35" i="18"/>
  <c r="H34" i="18"/>
  <c r="H33" i="18"/>
  <c r="H32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C35" i="18"/>
  <c r="C34" i="18"/>
  <c r="C33" i="18"/>
  <c r="C32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M22" i="18" s="1"/>
  <c r="C23" i="18"/>
  <c r="C24" i="18"/>
  <c r="C10" i="18"/>
  <c r="D25" i="18"/>
  <c r="N25" i="18" s="1"/>
  <c r="A3" i="42"/>
  <c r="L228" i="19"/>
  <c r="M228" i="19"/>
  <c r="N228" i="19"/>
  <c r="O228" i="19"/>
  <c r="P228" i="19"/>
  <c r="L229" i="19"/>
  <c r="M229" i="19"/>
  <c r="N229" i="19"/>
  <c r="O229" i="19"/>
  <c r="P229" i="19"/>
  <c r="L230" i="19"/>
  <c r="M230" i="19"/>
  <c r="N230" i="19"/>
  <c r="O230" i="19"/>
  <c r="P230" i="19"/>
  <c r="L231" i="19"/>
  <c r="M231" i="19"/>
  <c r="N231" i="19"/>
  <c r="O231" i="19"/>
  <c r="P231" i="19"/>
  <c r="G51" i="19"/>
  <c r="G52" i="19"/>
  <c r="G53" i="19"/>
  <c r="G54" i="19"/>
  <c r="G33" i="43"/>
  <c r="H25" i="10"/>
  <c r="C124" i="11"/>
  <c r="D124" i="11"/>
  <c r="E124" i="11"/>
  <c r="C125" i="11"/>
  <c r="D125" i="11"/>
  <c r="E125" i="11"/>
  <c r="C126" i="11"/>
  <c r="D126" i="11"/>
  <c r="E126" i="11"/>
  <c r="C127" i="11"/>
  <c r="D127" i="11"/>
  <c r="E127" i="11"/>
  <c r="C128" i="11"/>
  <c r="D128" i="11"/>
  <c r="E128" i="11"/>
  <c r="C129" i="11"/>
  <c r="D129" i="11"/>
  <c r="E129" i="11"/>
  <c r="C130" i="11"/>
  <c r="D130" i="11"/>
  <c r="E130" i="11"/>
  <c r="C131" i="11"/>
  <c r="D131" i="11"/>
  <c r="E131" i="11"/>
  <c r="C132" i="11"/>
  <c r="D132" i="11"/>
  <c r="E132" i="11"/>
  <c r="C133" i="11"/>
  <c r="D133" i="11"/>
  <c r="E133" i="11"/>
  <c r="C134" i="11"/>
  <c r="D134" i="11"/>
  <c r="E134" i="11"/>
  <c r="C135" i="11"/>
  <c r="D135" i="11"/>
  <c r="E135" i="11"/>
  <c r="C136" i="11"/>
  <c r="D136" i="11"/>
  <c r="E136" i="11"/>
  <c r="C137" i="11"/>
  <c r="D137" i="11"/>
  <c r="E137" i="11"/>
  <c r="C138" i="11"/>
  <c r="D138" i="11"/>
  <c r="E138" i="11"/>
  <c r="F124" i="11"/>
  <c r="G124" i="11"/>
  <c r="H124" i="11"/>
  <c r="I124" i="11"/>
  <c r="J124" i="11"/>
  <c r="K124" i="11"/>
  <c r="L124" i="11"/>
  <c r="F125" i="11"/>
  <c r="G125" i="11"/>
  <c r="H125" i="11"/>
  <c r="I125" i="11"/>
  <c r="J125" i="11"/>
  <c r="K125" i="11"/>
  <c r="L125" i="11"/>
  <c r="F126" i="11"/>
  <c r="G126" i="11"/>
  <c r="H126" i="11"/>
  <c r="I126" i="11"/>
  <c r="J126" i="11"/>
  <c r="K126" i="11"/>
  <c r="L126" i="11"/>
  <c r="F127" i="11"/>
  <c r="G127" i="11"/>
  <c r="H127" i="11"/>
  <c r="I127" i="11"/>
  <c r="J127" i="11"/>
  <c r="K127" i="11"/>
  <c r="L127" i="11"/>
  <c r="F128" i="11"/>
  <c r="G128" i="11"/>
  <c r="H128" i="11"/>
  <c r="I128" i="11"/>
  <c r="J128" i="11"/>
  <c r="K128" i="11"/>
  <c r="L128" i="11"/>
  <c r="F129" i="11"/>
  <c r="G129" i="11"/>
  <c r="H129" i="11"/>
  <c r="I129" i="11"/>
  <c r="J129" i="11"/>
  <c r="K129" i="11"/>
  <c r="L129" i="11"/>
  <c r="F130" i="11"/>
  <c r="G130" i="11"/>
  <c r="H130" i="11"/>
  <c r="I130" i="11"/>
  <c r="J130" i="11"/>
  <c r="K130" i="11"/>
  <c r="L130" i="11"/>
  <c r="F131" i="11"/>
  <c r="G131" i="11"/>
  <c r="H131" i="11"/>
  <c r="I131" i="11"/>
  <c r="J131" i="11"/>
  <c r="K131" i="11"/>
  <c r="L131" i="11"/>
  <c r="F132" i="11"/>
  <c r="G132" i="11"/>
  <c r="H132" i="11"/>
  <c r="I132" i="11"/>
  <c r="J132" i="11"/>
  <c r="K132" i="11"/>
  <c r="L132" i="11"/>
  <c r="F133" i="11"/>
  <c r="G133" i="11"/>
  <c r="H133" i="11"/>
  <c r="I133" i="11"/>
  <c r="J133" i="11"/>
  <c r="K133" i="11"/>
  <c r="L133" i="11"/>
  <c r="F134" i="11"/>
  <c r="G134" i="11"/>
  <c r="H134" i="11"/>
  <c r="I134" i="11"/>
  <c r="J134" i="11"/>
  <c r="K134" i="11"/>
  <c r="L134" i="11"/>
  <c r="F135" i="11"/>
  <c r="G135" i="11"/>
  <c r="H135" i="11"/>
  <c r="I135" i="11"/>
  <c r="J135" i="11"/>
  <c r="K135" i="11"/>
  <c r="L135" i="11"/>
  <c r="F136" i="11"/>
  <c r="G136" i="11"/>
  <c r="H136" i="11"/>
  <c r="I136" i="11"/>
  <c r="J136" i="11"/>
  <c r="K136" i="11"/>
  <c r="L136" i="11"/>
  <c r="F137" i="11"/>
  <c r="G137" i="11"/>
  <c r="H137" i="11"/>
  <c r="I137" i="11"/>
  <c r="J137" i="11"/>
  <c r="K137" i="11"/>
  <c r="L137" i="11"/>
  <c r="F138" i="11"/>
  <c r="G138" i="11"/>
  <c r="H138" i="11"/>
  <c r="I138" i="11"/>
  <c r="J138" i="11"/>
  <c r="K138" i="11"/>
  <c r="L138" i="11"/>
  <c r="A3" i="19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K21" i="19"/>
  <c r="R21" i="19"/>
  <c r="C22" i="19"/>
  <c r="D22" i="19"/>
  <c r="E22" i="19"/>
  <c r="F22" i="19"/>
  <c r="H22" i="19"/>
  <c r="I22" i="19"/>
  <c r="J22" i="19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J24" i="19"/>
  <c r="K24" i="19"/>
  <c r="R24" i="19"/>
  <c r="C25" i="19"/>
  <c r="D25" i="19"/>
  <c r="E25" i="19"/>
  <c r="F25" i="19"/>
  <c r="H25" i="19"/>
  <c r="I25" i="19"/>
  <c r="J25" i="19"/>
  <c r="K25" i="19"/>
  <c r="R25" i="19"/>
  <c r="C26" i="19"/>
  <c r="D26" i="19"/>
  <c r="E26" i="19"/>
  <c r="F26" i="19"/>
  <c r="H26" i="19"/>
  <c r="I26" i="19"/>
  <c r="J26" i="19"/>
  <c r="K26" i="19"/>
  <c r="R26" i="19"/>
  <c r="C27" i="19"/>
  <c r="D27" i="19"/>
  <c r="E27" i="19"/>
  <c r="F27" i="19"/>
  <c r="H27" i="19"/>
  <c r="I27" i="19"/>
  <c r="J27" i="19"/>
  <c r="K27" i="19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I30" i="19"/>
  <c r="J30" i="19"/>
  <c r="K30" i="19"/>
  <c r="R30" i="19"/>
  <c r="C31" i="19"/>
  <c r="D31" i="19"/>
  <c r="E31" i="19"/>
  <c r="F31" i="19"/>
  <c r="H31" i="19"/>
  <c r="I31" i="19"/>
  <c r="J31" i="19"/>
  <c r="K31" i="19"/>
  <c r="R31" i="19"/>
  <c r="C32" i="19"/>
  <c r="D32" i="19"/>
  <c r="E32" i="19"/>
  <c r="F32" i="19"/>
  <c r="H32" i="19"/>
  <c r="I32" i="19"/>
  <c r="J32" i="19"/>
  <c r="K32" i="19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I34" i="19"/>
  <c r="J34" i="19"/>
  <c r="K34" i="19"/>
  <c r="R34" i="19"/>
  <c r="C35" i="19"/>
  <c r="D35" i="19"/>
  <c r="E35" i="19"/>
  <c r="F35" i="19"/>
  <c r="H35" i="19"/>
  <c r="I35" i="19"/>
  <c r="J35" i="19"/>
  <c r="K35" i="19"/>
  <c r="R35" i="19"/>
  <c r="G55" i="19"/>
  <c r="L55" i="19"/>
  <c r="M55" i="19"/>
  <c r="N55" i="19"/>
  <c r="O55" i="19"/>
  <c r="P55" i="19"/>
  <c r="G56" i="19"/>
  <c r="L56" i="19"/>
  <c r="M56" i="19"/>
  <c r="N56" i="19"/>
  <c r="O56" i="19"/>
  <c r="P56" i="19"/>
  <c r="G57" i="19"/>
  <c r="L57" i="19"/>
  <c r="M57" i="19"/>
  <c r="N57" i="19"/>
  <c r="O57" i="19"/>
  <c r="P57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G61" i="19"/>
  <c r="L61" i="19"/>
  <c r="M61" i="19"/>
  <c r="N61" i="19"/>
  <c r="O61" i="19"/>
  <c r="P61" i="19"/>
  <c r="G62" i="19"/>
  <c r="L62" i="19"/>
  <c r="M62" i="19"/>
  <c r="N62" i="19"/>
  <c r="O62" i="19"/>
  <c r="P62" i="19"/>
  <c r="G63" i="19"/>
  <c r="L63" i="19"/>
  <c r="M63" i="19"/>
  <c r="N63" i="19"/>
  <c r="O63" i="19"/>
  <c r="P63" i="19"/>
  <c r="G64" i="19"/>
  <c r="L64" i="19"/>
  <c r="M64" i="19"/>
  <c r="N64" i="19"/>
  <c r="O64" i="19"/>
  <c r="P64" i="19"/>
  <c r="G65" i="19"/>
  <c r="L65" i="19"/>
  <c r="M65" i="19"/>
  <c r="N65" i="19"/>
  <c r="O65" i="19"/>
  <c r="P65" i="19"/>
  <c r="C66" i="19"/>
  <c r="D66" i="19"/>
  <c r="E66" i="19"/>
  <c r="F66" i="19"/>
  <c r="H66" i="19"/>
  <c r="I66" i="19"/>
  <c r="J66" i="19"/>
  <c r="K66" i="19"/>
  <c r="G81" i="19"/>
  <c r="L81" i="19"/>
  <c r="M81" i="19"/>
  <c r="N81" i="19"/>
  <c r="O81" i="19"/>
  <c r="P81" i="19"/>
  <c r="G82" i="19"/>
  <c r="L82" i="19"/>
  <c r="M82" i="19"/>
  <c r="N82" i="19"/>
  <c r="O82" i="19"/>
  <c r="P82" i="19"/>
  <c r="G83" i="19"/>
  <c r="L83" i="19"/>
  <c r="M83" i="19"/>
  <c r="N83" i="19"/>
  <c r="O83" i="19"/>
  <c r="P83" i="19"/>
  <c r="G84" i="19"/>
  <c r="L84" i="19"/>
  <c r="M84" i="19"/>
  <c r="N84" i="19"/>
  <c r="O84" i="19"/>
  <c r="P84" i="19"/>
  <c r="G85" i="19"/>
  <c r="L85" i="19"/>
  <c r="M85" i="19"/>
  <c r="N85" i="19"/>
  <c r="O85" i="19"/>
  <c r="P85" i="19"/>
  <c r="G86" i="19"/>
  <c r="L86" i="19"/>
  <c r="M86" i="19"/>
  <c r="N86" i="19"/>
  <c r="O86" i="19"/>
  <c r="P86" i="19"/>
  <c r="G87" i="19"/>
  <c r="L87" i="19"/>
  <c r="M87" i="19"/>
  <c r="N87" i="19"/>
  <c r="O87" i="19"/>
  <c r="P87" i="19"/>
  <c r="G88" i="19"/>
  <c r="L88" i="19"/>
  <c r="M88" i="19"/>
  <c r="N88" i="19"/>
  <c r="O88" i="19"/>
  <c r="P88" i="19"/>
  <c r="G89" i="19"/>
  <c r="L89" i="19"/>
  <c r="M89" i="19"/>
  <c r="N89" i="19"/>
  <c r="O89" i="19"/>
  <c r="P89" i="19"/>
  <c r="G90" i="19"/>
  <c r="L90" i="19"/>
  <c r="M90" i="19"/>
  <c r="N90" i="19"/>
  <c r="O90" i="19"/>
  <c r="P90" i="19"/>
  <c r="G91" i="19"/>
  <c r="L91" i="19"/>
  <c r="M91" i="19"/>
  <c r="N91" i="19"/>
  <c r="O91" i="19"/>
  <c r="P91" i="19"/>
  <c r="G92" i="19"/>
  <c r="L92" i="19"/>
  <c r="M92" i="19"/>
  <c r="N92" i="19"/>
  <c r="O92" i="19"/>
  <c r="P92" i="19"/>
  <c r="G93" i="19"/>
  <c r="L93" i="19"/>
  <c r="M93" i="19"/>
  <c r="N93" i="19"/>
  <c r="O93" i="19"/>
  <c r="P93" i="19"/>
  <c r="G94" i="19"/>
  <c r="L94" i="19"/>
  <c r="M94" i="19"/>
  <c r="N94" i="19"/>
  <c r="O94" i="19"/>
  <c r="P94" i="19"/>
  <c r="G95" i="19"/>
  <c r="L95" i="19"/>
  <c r="M95" i="19"/>
  <c r="N95" i="19"/>
  <c r="O95" i="19"/>
  <c r="P95" i="19"/>
  <c r="C96" i="19"/>
  <c r="D96" i="19"/>
  <c r="E96" i="19"/>
  <c r="F96" i="19"/>
  <c r="H96" i="19"/>
  <c r="I96" i="19"/>
  <c r="J96" i="19"/>
  <c r="K96" i="19"/>
  <c r="R96" i="19"/>
  <c r="G110" i="19"/>
  <c r="L110" i="19"/>
  <c r="M110" i="19"/>
  <c r="N110" i="19"/>
  <c r="O110" i="19"/>
  <c r="P110" i="19"/>
  <c r="G111" i="19"/>
  <c r="L111" i="19"/>
  <c r="M111" i="19"/>
  <c r="N111" i="19"/>
  <c r="O111" i="19"/>
  <c r="P111" i="19"/>
  <c r="G112" i="19"/>
  <c r="L112" i="19"/>
  <c r="M112" i="19"/>
  <c r="N112" i="19"/>
  <c r="O112" i="19"/>
  <c r="P112" i="19"/>
  <c r="G113" i="19"/>
  <c r="L113" i="19"/>
  <c r="M113" i="19"/>
  <c r="N113" i="19"/>
  <c r="O113" i="19"/>
  <c r="P113" i="19"/>
  <c r="G114" i="19"/>
  <c r="L114" i="19"/>
  <c r="M114" i="19"/>
  <c r="N114" i="19"/>
  <c r="O114" i="19"/>
  <c r="P114" i="19"/>
  <c r="G115" i="19"/>
  <c r="L115" i="19"/>
  <c r="M115" i="19"/>
  <c r="N115" i="19"/>
  <c r="O115" i="19"/>
  <c r="P115" i="19"/>
  <c r="G116" i="19"/>
  <c r="L116" i="19"/>
  <c r="M116" i="19"/>
  <c r="N116" i="19"/>
  <c r="O116" i="19"/>
  <c r="P116" i="19"/>
  <c r="G117" i="19"/>
  <c r="L117" i="19"/>
  <c r="M117" i="19"/>
  <c r="N117" i="19"/>
  <c r="O117" i="19"/>
  <c r="P117" i="19"/>
  <c r="G118" i="19"/>
  <c r="L118" i="19"/>
  <c r="M118" i="19"/>
  <c r="N118" i="19"/>
  <c r="O118" i="19"/>
  <c r="P118" i="19"/>
  <c r="G119" i="19"/>
  <c r="L119" i="19"/>
  <c r="M119" i="19"/>
  <c r="N119" i="19"/>
  <c r="O119" i="19"/>
  <c r="P119" i="19"/>
  <c r="G120" i="19"/>
  <c r="L120" i="19"/>
  <c r="M120" i="19"/>
  <c r="N120" i="19"/>
  <c r="O120" i="19"/>
  <c r="P120" i="19"/>
  <c r="G121" i="19"/>
  <c r="L121" i="19"/>
  <c r="M121" i="19"/>
  <c r="N121" i="19"/>
  <c r="O121" i="19"/>
  <c r="P121" i="19"/>
  <c r="G122" i="19"/>
  <c r="L122" i="19"/>
  <c r="M122" i="19"/>
  <c r="N122" i="19"/>
  <c r="O122" i="19"/>
  <c r="P122" i="19"/>
  <c r="G123" i="19"/>
  <c r="L123" i="19"/>
  <c r="M123" i="19"/>
  <c r="N123" i="19"/>
  <c r="O123" i="19"/>
  <c r="P123" i="19"/>
  <c r="G124" i="19"/>
  <c r="L124" i="19"/>
  <c r="M124" i="19"/>
  <c r="N124" i="19"/>
  <c r="O124" i="19"/>
  <c r="P124" i="19"/>
  <c r="C125" i="19"/>
  <c r="D125" i="19"/>
  <c r="E125" i="19"/>
  <c r="F125" i="19"/>
  <c r="H125" i="19"/>
  <c r="I125" i="19"/>
  <c r="J125" i="19"/>
  <c r="K125" i="19"/>
  <c r="R125" i="19"/>
  <c r="G139" i="19"/>
  <c r="L139" i="19"/>
  <c r="M139" i="19"/>
  <c r="N139" i="19"/>
  <c r="O139" i="19"/>
  <c r="P139" i="19"/>
  <c r="G140" i="19"/>
  <c r="L140" i="19"/>
  <c r="M140" i="19"/>
  <c r="N140" i="19"/>
  <c r="O140" i="19"/>
  <c r="P140" i="19"/>
  <c r="G141" i="19"/>
  <c r="L141" i="19"/>
  <c r="M141" i="19"/>
  <c r="N141" i="19"/>
  <c r="O141" i="19"/>
  <c r="P141" i="19"/>
  <c r="G142" i="19"/>
  <c r="L142" i="19"/>
  <c r="M142" i="19"/>
  <c r="N142" i="19"/>
  <c r="O142" i="19"/>
  <c r="P142" i="19"/>
  <c r="G143" i="19"/>
  <c r="L143" i="19"/>
  <c r="M143" i="19"/>
  <c r="N143" i="19"/>
  <c r="O143" i="19"/>
  <c r="P143" i="19"/>
  <c r="G144" i="19"/>
  <c r="L144" i="19"/>
  <c r="M144" i="19"/>
  <c r="N144" i="19"/>
  <c r="O144" i="19"/>
  <c r="P144" i="19"/>
  <c r="G145" i="19"/>
  <c r="L145" i="19"/>
  <c r="M145" i="19"/>
  <c r="N145" i="19"/>
  <c r="O145" i="19"/>
  <c r="P145" i="19"/>
  <c r="G146" i="19"/>
  <c r="L146" i="19"/>
  <c r="M146" i="19"/>
  <c r="N146" i="19"/>
  <c r="O146" i="19"/>
  <c r="P146" i="19"/>
  <c r="G147" i="19"/>
  <c r="L147" i="19"/>
  <c r="M147" i="19"/>
  <c r="N147" i="19"/>
  <c r="O147" i="19"/>
  <c r="P147" i="19"/>
  <c r="G148" i="19"/>
  <c r="L148" i="19"/>
  <c r="M148" i="19"/>
  <c r="N148" i="19"/>
  <c r="O148" i="19"/>
  <c r="P148" i="19"/>
  <c r="G149" i="19"/>
  <c r="L149" i="19"/>
  <c r="M149" i="19"/>
  <c r="N149" i="19"/>
  <c r="O149" i="19"/>
  <c r="P149" i="19"/>
  <c r="G150" i="19"/>
  <c r="L150" i="19"/>
  <c r="M150" i="19"/>
  <c r="N150" i="19"/>
  <c r="O150" i="19"/>
  <c r="P150" i="19"/>
  <c r="G151" i="19"/>
  <c r="L151" i="19"/>
  <c r="M151" i="19"/>
  <c r="N151" i="19"/>
  <c r="O151" i="19"/>
  <c r="P151" i="19"/>
  <c r="G152" i="19"/>
  <c r="L152" i="19"/>
  <c r="M152" i="19"/>
  <c r="N152" i="19"/>
  <c r="O152" i="19"/>
  <c r="P152" i="19"/>
  <c r="G153" i="19"/>
  <c r="L153" i="19"/>
  <c r="M153" i="19"/>
  <c r="N153" i="19"/>
  <c r="O153" i="19"/>
  <c r="P153" i="19"/>
  <c r="C154" i="19"/>
  <c r="D154" i="19"/>
  <c r="E154" i="19"/>
  <c r="F154" i="19"/>
  <c r="H154" i="19"/>
  <c r="I154" i="19"/>
  <c r="J154" i="19"/>
  <c r="K154" i="19"/>
  <c r="R154" i="19"/>
  <c r="G168" i="19"/>
  <c r="L168" i="19"/>
  <c r="M168" i="19"/>
  <c r="N168" i="19"/>
  <c r="O168" i="19"/>
  <c r="P168" i="19"/>
  <c r="G169" i="19"/>
  <c r="L169" i="19"/>
  <c r="M169" i="19"/>
  <c r="O169" i="19"/>
  <c r="P169" i="19"/>
  <c r="G170" i="19"/>
  <c r="L170" i="19"/>
  <c r="M170" i="19"/>
  <c r="N170" i="19"/>
  <c r="O170" i="19"/>
  <c r="P170" i="19"/>
  <c r="G171" i="19"/>
  <c r="L171" i="19"/>
  <c r="M171" i="19"/>
  <c r="N171" i="19"/>
  <c r="O171" i="19"/>
  <c r="P171" i="19"/>
  <c r="G172" i="19"/>
  <c r="L172" i="19"/>
  <c r="M172" i="19"/>
  <c r="N172" i="19"/>
  <c r="O172" i="19"/>
  <c r="P172" i="19"/>
  <c r="G173" i="19"/>
  <c r="L173" i="19"/>
  <c r="M173" i="19"/>
  <c r="N173" i="19"/>
  <c r="O173" i="19"/>
  <c r="P173" i="19"/>
  <c r="G174" i="19"/>
  <c r="L174" i="19"/>
  <c r="M174" i="19"/>
  <c r="N174" i="19"/>
  <c r="O174" i="19"/>
  <c r="P174" i="19"/>
  <c r="G175" i="19"/>
  <c r="L175" i="19"/>
  <c r="M175" i="19"/>
  <c r="N175" i="19"/>
  <c r="O175" i="19"/>
  <c r="P175" i="19"/>
  <c r="G176" i="19"/>
  <c r="L176" i="19"/>
  <c r="M176" i="19"/>
  <c r="N176" i="19"/>
  <c r="O176" i="19"/>
  <c r="P176" i="19"/>
  <c r="G177" i="19"/>
  <c r="L177" i="19"/>
  <c r="M177" i="19"/>
  <c r="N177" i="19"/>
  <c r="O177" i="19"/>
  <c r="P177" i="19"/>
  <c r="G178" i="19"/>
  <c r="L178" i="19"/>
  <c r="M178" i="19"/>
  <c r="N178" i="19"/>
  <c r="O178" i="19"/>
  <c r="P178" i="19"/>
  <c r="G179" i="19"/>
  <c r="L179" i="19"/>
  <c r="M179" i="19"/>
  <c r="N179" i="19"/>
  <c r="O179" i="19"/>
  <c r="P179" i="19"/>
  <c r="G180" i="19"/>
  <c r="L180" i="19"/>
  <c r="M180" i="19"/>
  <c r="N180" i="19"/>
  <c r="O180" i="19"/>
  <c r="P180" i="19"/>
  <c r="G181" i="19"/>
  <c r="L181" i="19"/>
  <c r="M181" i="19"/>
  <c r="N181" i="19"/>
  <c r="O181" i="19"/>
  <c r="P181" i="19"/>
  <c r="G182" i="19"/>
  <c r="L182" i="19"/>
  <c r="M182" i="19"/>
  <c r="N182" i="19"/>
  <c r="O182" i="19"/>
  <c r="P182" i="19"/>
  <c r="C183" i="19"/>
  <c r="D183" i="19"/>
  <c r="E183" i="19"/>
  <c r="F183" i="19"/>
  <c r="H183" i="19"/>
  <c r="I183" i="19"/>
  <c r="J183" i="19"/>
  <c r="K183" i="19"/>
  <c r="R183" i="19"/>
  <c r="G198" i="19"/>
  <c r="L198" i="19"/>
  <c r="M198" i="19"/>
  <c r="N198" i="19"/>
  <c r="O198" i="19"/>
  <c r="P198" i="19"/>
  <c r="G199" i="19"/>
  <c r="L199" i="19"/>
  <c r="M199" i="19"/>
  <c r="N199" i="19"/>
  <c r="O199" i="19"/>
  <c r="P199" i="19"/>
  <c r="G200" i="19"/>
  <c r="L200" i="19"/>
  <c r="M200" i="19"/>
  <c r="N200" i="19"/>
  <c r="O200" i="19"/>
  <c r="P200" i="19"/>
  <c r="G201" i="19"/>
  <c r="L201" i="19"/>
  <c r="M201" i="19"/>
  <c r="N201" i="19"/>
  <c r="O201" i="19"/>
  <c r="P201" i="19"/>
  <c r="G202" i="19"/>
  <c r="L202" i="19"/>
  <c r="M202" i="19"/>
  <c r="N202" i="19"/>
  <c r="O202" i="19"/>
  <c r="P202" i="19"/>
  <c r="G203" i="19"/>
  <c r="L203" i="19"/>
  <c r="M203" i="19"/>
  <c r="N203" i="19"/>
  <c r="O203" i="19"/>
  <c r="P203" i="19"/>
  <c r="G204" i="19"/>
  <c r="L204" i="19"/>
  <c r="M204" i="19"/>
  <c r="N204" i="19"/>
  <c r="O204" i="19"/>
  <c r="P204" i="19"/>
  <c r="G205" i="19"/>
  <c r="L205" i="19"/>
  <c r="M205" i="19"/>
  <c r="N205" i="19"/>
  <c r="O205" i="19"/>
  <c r="P205" i="19"/>
  <c r="G206" i="19"/>
  <c r="L206" i="19"/>
  <c r="M206" i="19"/>
  <c r="N206" i="19"/>
  <c r="O206" i="19"/>
  <c r="P206" i="19"/>
  <c r="G207" i="19"/>
  <c r="L207" i="19"/>
  <c r="M207" i="19"/>
  <c r="N207" i="19"/>
  <c r="O207" i="19"/>
  <c r="P207" i="19"/>
  <c r="G208" i="19"/>
  <c r="L208" i="19"/>
  <c r="M208" i="19"/>
  <c r="N208" i="19"/>
  <c r="O208" i="19"/>
  <c r="P208" i="19"/>
  <c r="G209" i="19"/>
  <c r="L209" i="19"/>
  <c r="M209" i="19"/>
  <c r="N209" i="19"/>
  <c r="O209" i="19"/>
  <c r="P209" i="19"/>
  <c r="G210" i="19"/>
  <c r="L210" i="19"/>
  <c r="M210" i="19"/>
  <c r="N210" i="19"/>
  <c r="O210" i="19"/>
  <c r="P210" i="19"/>
  <c r="G211" i="19"/>
  <c r="L211" i="19"/>
  <c r="M211" i="19"/>
  <c r="N211" i="19"/>
  <c r="O211" i="19"/>
  <c r="P211" i="19"/>
  <c r="G212" i="19"/>
  <c r="L212" i="19"/>
  <c r="M212" i="19"/>
  <c r="N212" i="19"/>
  <c r="O212" i="19"/>
  <c r="P212" i="19"/>
  <c r="C213" i="19"/>
  <c r="D213" i="19"/>
  <c r="E213" i="19"/>
  <c r="F213" i="19"/>
  <c r="H213" i="19"/>
  <c r="I213" i="19"/>
  <c r="J213" i="19"/>
  <c r="K213" i="19"/>
  <c r="R213" i="19"/>
  <c r="G228" i="19"/>
  <c r="G229" i="19"/>
  <c r="G230" i="19"/>
  <c r="G231" i="19"/>
  <c r="G232" i="19"/>
  <c r="L232" i="19"/>
  <c r="M232" i="19"/>
  <c r="N232" i="19"/>
  <c r="O232" i="19"/>
  <c r="P232" i="19"/>
  <c r="G233" i="19"/>
  <c r="L233" i="19"/>
  <c r="M233" i="19"/>
  <c r="N233" i="19"/>
  <c r="O233" i="19"/>
  <c r="P233" i="19"/>
  <c r="G234" i="19"/>
  <c r="L234" i="19"/>
  <c r="M234" i="19"/>
  <c r="N234" i="19"/>
  <c r="O234" i="19"/>
  <c r="P234" i="19"/>
  <c r="G235" i="19"/>
  <c r="L235" i="19"/>
  <c r="M235" i="19"/>
  <c r="N235" i="19"/>
  <c r="O235" i="19"/>
  <c r="P235" i="19"/>
  <c r="G236" i="19"/>
  <c r="L236" i="19"/>
  <c r="M236" i="19"/>
  <c r="N236" i="19"/>
  <c r="O236" i="19"/>
  <c r="P236" i="19"/>
  <c r="G237" i="19"/>
  <c r="L237" i="19"/>
  <c r="M237" i="19"/>
  <c r="N237" i="19"/>
  <c r="O237" i="19"/>
  <c r="P237" i="19"/>
  <c r="G238" i="19"/>
  <c r="L238" i="19"/>
  <c r="M238" i="19"/>
  <c r="N238" i="19"/>
  <c r="O238" i="19"/>
  <c r="P238" i="19"/>
  <c r="G239" i="19"/>
  <c r="L239" i="19"/>
  <c r="M239" i="19"/>
  <c r="N239" i="19"/>
  <c r="O239" i="19"/>
  <c r="P239" i="19"/>
  <c r="G240" i="19"/>
  <c r="L240" i="19"/>
  <c r="M240" i="19"/>
  <c r="N240" i="19"/>
  <c r="O240" i="19"/>
  <c r="P240" i="19"/>
  <c r="G241" i="19"/>
  <c r="L241" i="19"/>
  <c r="M241" i="19"/>
  <c r="N241" i="19"/>
  <c r="O241" i="19"/>
  <c r="P241" i="19"/>
  <c r="G242" i="19"/>
  <c r="L242" i="19"/>
  <c r="M242" i="19"/>
  <c r="N242" i="19"/>
  <c r="O242" i="19"/>
  <c r="P242" i="19"/>
  <c r="C243" i="19"/>
  <c r="D243" i="19"/>
  <c r="E243" i="19"/>
  <c r="F243" i="19"/>
  <c r="H243" i="19"/>
  <c r="I243" i="19"/>
  <c r="J243" i="19"/>
  <c r="K243" i="19"/>
  <c r="R243" i="19"/>
  <c r="G262" i="19"/>
  <c r="L262" i="19"/>
  <c r="M262" i="19"/>
  <c r="N262" i="19"/>
  <c r="O262" i="19"/>
  <c r="P262" i="19"/>
  <c r="G263" i="19"/>
  <c r="L263" i="19"/>
  <c r="M263" i="19"/>
  <c r="N263" i="19"/>
  <c r="O263" i="19"/>
  <c r="P263" i="19"/>
  <c r="G264" i="19"/>
  <c r="L264" i="19"/>
  <c r="M264" i="19"/>
  <c r="N264" i="19"/>
  <c r="O264" i="19"/>
  <c r="P264" i="19"/>
  <c r="G265" i="19"/>
  <c r="L265" i="19"/>
  <c r="M265" i="19"/>
  <c r="N265" i="19"/>
  <c r="O265" i="19"/>
  <c r="P265" i="19"/>
  <c r="G266" i="19"/>
  <c r="L266" i="19"/>
  <c r="M266" i="19"/>
  <c r="N266" i="19"/>
  <c r="O266" i="19"/>
  <c r="P266" i="19"/>
  <c r="G267" i="19"/>
  <c r="L267" i="19"/>
  <c r="M267" i="19"/>
  <c r="N267" i="19"/>
  <c r="O267" i="19"/>
  <c r="P267" i="19"/>
  <c r="G268" i="19"/>
  <c r="L268" i="19"/>
  <c r="M268" i="19"/>
  <c r="N268" i="19"/>
  <c r="O268" i="19"/>
  <c r="P268" i="19"/>
  <c r="G269" i="19"/>
  <c r="L269" i="19"/>
  <c r="M269" i="19"/>
  <c r="N269" i="19"/>
  <c r="O269" i="19"/>
  <c r="P269" i="19"/>
  <c r="G270" i="19"/>
  <c r="L270" i="19"/>
  <c r="M270" i="19"/>
  <c r="N270" i="19"/>
  <c r="O270" i="19"/>
  <c r="P270" i="19"/>
  <c r="G271" i="19"/>
  <c r="L271" i="19"/>
  <c r="M271" i="19"/>
  <c r="N271" i="19"/>
  <c r="O271" i="19"/>
  <c r="P271" i="19"/>
  <c r="G272" i="19"/>
  <c r="L272" i="19"/>
  <c r="M272" i="19"/>
  <c r="N272" i="19"/>
  <c r="O272" i="19"/>
  <c r="P272" i="19"/>
  <c r="C273" i="19"/>
  <c r="D273" i="19"/>
  <c r="E273" i="19"/>
  <c r="F273" i="19"/>
  <c r="H273" i="19"/>
  <c r="I273" i="19"/>
  <c r="J273" i="19"/>
  <c r="K273" i="19"/>
  <c r="R273" i="19"/>
  <c r="G287" i="19"/>
  <c r="L287" i="19"/>
  <c r="N287" i="19"/>
  <c r="O287" i="19"/>
  <c r="P287" i="19"/>
  <c r="G288" i="19"/>
  <c r="L288" i="19"/>
  <c r="M288" i="19"/>
  <c r="N288" i="19"/>
  <c r="O288" i="19"/>
  <c r="P288" i="19"/>
  <c r="G289" i="19"/>
  <c r="L289" i="19"/>
  <c r="M289" i="19"/>
  <c r="N289" i="19"/>
  <c r="O289" i="19"/>
  <c r="P289" i="19"/>
  <c r="G290" i="19"/>
  <c r="L290" i="19"/>
  <c r="M290" i="19"/>
  <c r="N290" i="19"/>
  <c r="O290" i="19"/>
  <c r="P290" i="19"/>
  <c r="G291" i="19"/>
  <c r="L291" i="19"/>
  <c r="M291" i="19"/>
  <c r="N291" i="19"/>
  <c r="O291" i="19"/>
  <c r="P291" i="19"/>
  <c r="G292" i="19"/>
  <c r="L292" i="19"/>
  <c r="M292" i="19"/>
  <c r="N292" i="19"/>
  <c r="O292" i="19"/>
  <c r="P292" i="19"/>
  <c r="G293" i="19"/>
  <c r="L293" i="19"/>
  <c r="M293" i="19"/>
  <c r="N293" i="19"/>
  <c r="O293" i="19"/>
  <c r="P293" i="19"/>
  <c r="G294" i="19"/>
  <c r="L294" i="19"/>
  <c r="M294" i="19"/>
  <c r="N294" i="19"/>
  <c r="O294" i="19"/>
  <c r="P294" i="19"/>
  <c r="G295" i="19"/>
  <c r="L295" i="19"/>
  <c r="M295" i="19"/>
  <c r="N295" i="19"/>
  <c r="O295" i="19"/>
  <c r="P295" i="19"/>
  <c r="G296" i="19"/>
  <c r="L296" i="19"/>
  <c r="M296" i="19"/>
  <c r="N296" i="19"/>
  <c r="O296" i="19"/>
  <c r="P296" i="19"/>
  <c r="G297" i="19"/>
  <c r="L297" i="19"/>
  <c r="M297" i="19"/>
  <c r="N297" i="19"/>
  <c r="O297" i="19"/>
  <c r="P297" i="19"/>
  <c r="G298" i="19"/>
  <c r="L298" i="19"/>
  <c r="M298" i="19"/>
  <c r="N298" i="19"/>
  <c r="O298" i="19"/>
  <c r="P298" i="19"/>
  <c r="G299" i="19"/>
  <c r="L299" i="19"/>
  <c r="M299" i="19"/>
  <c r="N299" i="19"/>
  <c r="O299" i="19"/>
  <c r="P299" i="19"/>
  <c r="G300" i="19"/>
  <c r="L300" i="19"/>
  <c r="M300" i="19"/>
  <c r="N300" i="19"/>
  <c r="O300" i="19"/>
  <c r="P300" i="19"/>
  <c r="G301" i="19"/>
  <c r="L301" i="19"/>
  <c r="M301" i="19"/>
  <c r="N301" i="19"/>
  <c r="O301" i="19"/>
  <c r="P301" i="19"/>
  <c r="C302" i="19"/>
  <c r="D302" i="19"/>
  <c r="E302" i="19"/>
  <c r="F302" i="19"/>
  <c r="H302" i="19"/>
  <c r="I302" i="19"/>
  <c r="J302" i="19"/>
  <c r="K302" i="19"/>
  <c r="R302" i="19"/>
  <c r="C318" i="19"/>
  <c r="D318" i="19"/>
  <c r="E318" i="19"/>
  <c r="F318" i="19"/>
  <c r="H318" i="19"/>
  <c r="I318" i="19"/>
  <c r="J318" i="19"/>
  <c r="K318" i="19"/>
  <c r="R318" i="19"/>
  <c r="C319" i="19"/>
  <c r="D319" i="19"/>
  <c r="E319" i="19"/>
  <c r="F319" i="19"/>
  <c r="H319" i="19"/>
  <c r="I319" i="19"/>
  <c r="J319" i="19"/>
  <c r="K319" i="19"/>
  <c r="R319" i="19"/>
  <c r="C320" i="19"/>
  <c r="M320" i="19" s="1"/>
  <c r="D320" i="19"/>
  <c r="E320" i="19"/>
  <c r="F320" i="19"/>
  <c r="H320" i="19"/>
  <c r="I320" i="19"/>
  <c r="J320" i="19"/>
  <c r="K320" i="19"/>
  <c r="R320" i="19"/>
  <c r="C321" i="19"/>
  <c r="D321" i="19"/>
  <c r="E321" i="19"/>
  <c r="F321" i="19"/>
  <c r="H321" i="19"/>
  <c r="I321" i="19"/>
  <c r="J321" i="19"/>
  <c r="K321" i="19"/>
  <c r="R321" i="19"/>
  <c r="C322" i="19"/>
  <c r="D322" i="19"/>
  <c r="E322" i="19"/>
  <c r="F322" i="19"/>
  <c r="H322" i="19"/>
  <c r="I322" i="19"/>
  <c r="J322" i="19"/>
  <c r="K322" i="19"/>
  <c r="R322" i="19"/>
  <c r="C323" i="19"/>
  <c r="D323" i="19"/>
  <c r="E323" i="19"/>
  <c r="F323" i="19"/>
  <c r="H323" i="19"/>
  <c r="I323" i="19"/>
  <c r="J323" i="19"/>
  <c r="O323" i="19" s="1"/>
  <c r="K323" i="19"/>
  <c r="R323" i="19"/>
  <c r="C324" i="19"/>
  <c r="D324" i="19"/>
  <c r="E324" i="19"/>
  <c r="F324" i="19"/>
  <c r="H324" i="19"/>
  <c r="I324" i="19"/>
  <c r="N324" i="19" s="1"/>
  <c r="J324" i="19"/>
  <c r="K324" i="19"/>
  <c r="R324" i="19"/>
  <c r="C325" i="19"/>
  <c r="D325" i="19"/>
  <c r="E325" i="19"/>
  <c r="F325" i="19"/>
  <c r="H325" i="19"/>
  <c r="I325" i="19"/>
  <c r="N325" i="19" s="1"/>
  <c r="J325" i="19"/>
  <c r="K325" i="19"/>
  <c r="R325" i="19"/>
  <c r="C326" i="19"/>
  <c r="D326" i="19"/>
  <c r="E326" i="19"/>
  <c r="F326" i="19"/>
  <c r="H326" i="19"/>
  <c r="I326" i="19"/>
  <c r="J326" i="19"/>
  <c r="K326" i="19"/>
  <c r="R326" i="19"/>
  <c r="C327" i="19"/>
  <c r="D327" i="19"/>
  <c r="E327" i="19"/>
  <c r="F327" i="19"/>
  <c r="H327" i="19"/>
  <c r="I327" i="19"/>
  <c r="J327" i="19"/>
  <c r="K327" i="19"/>
  <c r="P327" i="19" s="1"/>
  <c r="R327" i="19"/>
  <c r="C328" i="19"/>
  <c r="D328" i="19"/>
  <c r="E328" i="19"/>
  <c r="F328" i="19"/>
  <c r="H328" i="19"/>
  <c r="I328" i="19"/>
  <c r="J328" i="19"/>
  <c r="O328" i="19" s="1"/>
  <c r="K328" i="19"/>
  <c r="R328" i="19"/>
  <c r="C329" i="19"/>
  <c r="D329" i="19"/>
  <c r="E329" i="19"/>
  <c r="F329" i="19"/>
  <c r="H329" i="19"/>
  <c r="I329" i="19"/>
  <c r="J329" i="19"/>
  <c r="K329" i="19"/>
  <c r="R329" i="19"/>
  <c r="C330" i="19"/>
  <c r="D330" i="19"/>
  <c r="E330" i="19"/>
  <c r="F330" i="19"/>
  <c r="H330" i="19"/>
  <c r="M330" i="19" s="1"/>
  <c r="I330" i="19"/>
  <c r="J330" i="19"/>
  <c r="K330" i="19"/>
  <c r="R330" i="19"/>
  <c r="C331" i="19"/>
  <c r="D331" i="19"/>
  <c r="E331" i="19"/>
  <c r="F331" i="19"/>
  <c r="H331" i="19"/>
  <c r="M331" i="19" s="1"/>
  <c r="I331" i="19"/>
  <c r="J331" i="19"/>
  <c r="K331" i="19"/>
  <c r="R331" i="19"/>
  <c r="C332" i="19"/>
  <c r="D332" i="19"/>
  <c r="E332" i="19"/>
  <c r="F332" i="19"/>
  <c r="H332" i="19"/>
  <c r="I332" i="19"/>
  <c r="J332" i="19"/>
  <c r="K332" i="19"/>
  <c r="R332" i="19"/>
  <c r="A3" i="30"/>
  <c r="A5" i="28"/>
  <c r="G10" i="43"/>
  <c r="G11" i="43"/>
  <c r="G12" i="43"/>
  <c r="G13" i="43"/>
  <c r="G14" i="43"/>
  <c r="G15" i="43"/>
  <c r="G16" i="43"/>
  <c r="G17" i="43"/>
  <c r="G18" i="43"/>
  <c r="G19" i="43"/>
  <c r="G20" i="43"/>
  <c r="G21" i="43"/>
  <c r="G22" i="43"/>
  <c r="G23" i="43"/>
  <c r="F18" i="43"/>
  <c r="F13" i="43"/>
  <c r="F14" i="43"/>
  <c r="F15" i="43"/>
  <c r="F16" i="43"/>
  <c r="F17" i="43"/>
  <c r="F19" i="43"/>
  <c r="F20" i="43"/>
  <c r="F21" i="43"/>
  <c r="F22" i="43"/>
  <c r="D28" i="1"/>
  <c r="F11" i="43"/>
  <c r="F12" i="43"/>
  <c r="F23" i="43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10" i="36"/>
  <c r="K16" i="26"/>
  <c r="K17" i="26"/>
  <c r="K18" i="26"/>
  <c r="K19" i="26"/>
  <c r="K20" i="26"/>
  <c r="K21" i="26"/>
  <c r="K22" i="26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G9" i="43"/>
  <c r="F10" i="43"/>
  <c r="F9" i="43"/>
  <c r="E24" i="43"/>
  <c r="D24" i="43"/>
  <c r="C24" i="43"/>
  <c r="F19" i="14"/>
  <c r="I9" i="42"/>
  <c r="I13" i="42"/>
  <c r="I16" i="42"/>
  <c r="I20" i="42"/>
  <c r="I11" i="42"/>
  <c r="I15" i="42"/>
  <c r="I17" i="42"/>
  <c r="I19" i="42"/>
  <c r="I21" i="42"/>
  <c r="I10" i="42"/>
  <c r="I14" i="42"/>
  <c r="I18" i="42"/>
  <c r="I22" i="42"/>
  <c r="I12" i="42"/>
  <c r="I8" i="42"/>
  <c r="I25" i="36"/>
  <c r="G25" i="37"/>
  <c r="Q25" i="27"/>
  <c r="I25" i="27"/>
  <c r="D56" i="28"/>
  <c r="E56" i="28"/>
  <c r="F56" i="28"/>
  <c r="G56" i="28"/>
  <c r="H56" i="28"/>
  <c r="C56" i="28"/>
  <c r="O25" i="28"/>
  <c r="G25" i="28"/>
  <c r="O10" i="18"/>
  <c r="P10" i="18"/>
  <c r="Q10" i="18"/>
  <c r="O11" i="18"/>
  <c r="P11" i="18"/>
  <c r="Q11" i="18"/>
  <c r="O12" i="18"/>
  <c r="P12" i="18"/>
  <c r="Q12" i="18"/>
  <c r="O13" i="18"/>
  <c r="P13" i="18"/>
  <c r="Q13" i="18"/>
  <c r="O14" i="18"/>
  <c r="P14" i="18"/>
  <c r="Q14" i="18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F22" i="38"/>
  <c r="E22" i="38"/>
  <c r="H14" i="34"/>
  <c r="I14" i="34" s="1"/>
  <c r="H15" i="34"/>
  <c r="I15" i="34" s="1"/>
  <c r="H13" i="34"/>
  <c r="I13" i="34" s="1"/>
  <c r="H11" i="34"/>
  <c r="I11" i="34" s="1"/>
  <c r="H12" i="34"/>
  <c r="I12" i="34" s="1"/>
  <c r="G24" i="39"/>
  <c r="G20" i="39"/>
  <c r="G18" i="39"/>
  <c r="G16" i="39"/>
  <c r="G14" i="39"/>
  <c r="G12" i="39"/>
  <c r="H26" i="39"/>
  <c r="C26" i="39"/>
  <c r="A5" i="39"/>
  <c r="K4" i="39"/>
  <c r="A4" i="39"/>
  <c r="A5" i="40"/>
  <c r="H23" i="34"/>
  <c r="I23" i="34" s="1"/>
  <c r="H19" i="34"/>
  <c r="A4" i="34"/>
  <c r="A4" i="36"/>
  <c r="H25" i="37"/>
  <c r="F25" i="37"/>
  <c r="A4" i="37"/>
  <c r="H22" i="34"/>
  <c r="I22" i="34" s="1"/>
  <c r="H25" i="34"/>
  <c r="I25" i="34" s="1"/>
  <c r="H18" i="34"/>
  <c r="I18" i="34" s="1"/>
  <c r="H21" i="34"/>
  <c r="I21" i="34" s="1"/>
  <c r="H24" i="34"/>
  <c r="I24" i="34" s="1"/>
  <c r="F26" i="40"/>
  <c r="G15" i="39"/>
  <c r="G19" i="39"/>
  <c r="G23" i="39"/>
  <c r="G11" i="39"/>
  <c r="C25" i="36"/>
  <c r="C25" i="37"/>
  <c r="F25" i="36"/>
  <c r="E26" i="34"/>
  <c r="H17" i="34"/>
  <c r="I17" i="34" s="1"/>
  <c r="I19" i="34"/>
  <c r="H20" i="34"/>
  <c r="I20" i="34" s="1"/>
  <c r="E26" i="40"/>
  <c r="E26" i="39"/>
  <c r="G13" i="39"/>
  <c r="G17" i="39"/>
  <c r="G21" i="39"/>
  <c r="G25" i="39"/>
  <c r="E25" i="37"/>
  <c r="D25" i="37"/>
  <c r="I25" i="37"/>
  <c r="E25" i="36"/>
  <c r="J25" i="36"/>
  <c r="D26" i="34"/>
  <c r="H16" i="34"/>
  <c r="I16" i="34" s="1"/>
  <c r="D26" i="39"/>
  <c r="F26" i="39"/>
  <c r="D25" i="36"/>
  <c r="G25" i="36" s="1"/>
  <c r="H25" i="36"/>
  <c r="C26" i="34"/>
  <c r="G26" i="34"/>
  <c r="C26" i="40"/>
  <c r="G26" i="40"/>
  <c r="G22" i="39"/>
  <c r="F26" i="34"/>
  <c r="D26" i="40"/>
  <c r="A5" i="32"/>
  <c r="A4" i="31"/>
  <c r="F18" i="3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A4" i="26"/>
  <c r="L25" i="27"/>
  <c r="K25" i="27"/>
  <c r="E25" i="27"/>
  <c r="C25" i="27"/>
  <c r="A4" i="27"/>
  <c r="A4" i="28"/>
  <c r="J23" i="26"/>
  <c r="P25" i="27"/>
  <c r="G23" i="26"/>
  <c r="R25" i="27"/>
  <c r="I23" i="26"/>
  <c r="K25" i="28"/>
  <c r="D23" i="26"/>
  <c r="H23" i="26"/>
  <c r="P25" i="28"/>
  <c r="E25" i="28"/>
  <c r="F23" i="26"/>
  <c r="N25" i="27"/>
  <c r="H25" i="27"/>
  <c r="D25" i="27"/>
  <c r="J25" i="27"/>
  <c r="F25" i="27"/>
  <c r="E23" i="26"/>
  <c r="L25" i="28"/>
  <c r="Q25" i="28"/>
  <c r="N25" i="28"/>
  <c r="M25" i="27"/>
  <c r="F25" i="28"/>
  <c r="D25" i="28"/>
  <c r="I25" i="28"/>
  <c r="C25" i="28"/>
  <c r="H25" i="28"/>
  <c r="J25" i="28" s="1"/>
  <c r="M25" i="28"/>
  <c r="C23" i="26"/>
  <c r="A7" i="11"/>
  <c r="F12" i="14"/>
  <c r="F11" i="14"/>
  <c r="F21" i="14"/>
  <c r="A6" i="11"/>
  <c r="A5" i="11"/>
  <c r="A5" i="14"/>
  <c r="A4" i="14"/>
  <c r="A3" i="14"/>
  <c r="A2" i="14"/>
  <c r="F123" i="14"/>
  <c r="H24" i="14"/>
  <c r="G24" i="14"/>
  <c r="F24" i="14"/>
  <c r="D24" i="14"/>
  <c r="C24" i="14"/>
  <c r="F23" i="14"/>
  <c r="H22" i="14"/>
  <c r="G22" i="14"/>
  <c r="D22" i="14"/>
  <c r="C22" i="14"/>
  <c r="H21" i="14"/>
  <c r="G21" i="14"/>
  <c r="D21" i="14"/>
  <c r="C21" i="14"/>
  <c r="H20" i="14"/>
  <c r="G20" i="14"/>
  <c r="F20" i="14"/>
  <c r="D20" i="14"/>
  <c r="C20" i="14"/>
  <c r="H19" i="14"/>
  <c r="G19" i="14"/>
  <c r="D19" i="14"/>
  <c r="C19" i="14"/>
  <c r="H18" i="14"/>
  <c r="G18" i="14"/>
  <c r="F18" i="14"/>
  <c r="D18" i="14"/>
  <c r="C18" i="14"/>
  <c r="H17" i="14"/>
  <c r="G17" i="14"/>
  <c r="F17" i="14"/>
  <c r="D17" i="14"/>
  <c r="C17" i="14"/>
  <c r="H16" i="14"/>
  <c r="G16" i="14"/>
  <c r="D16" i="14"/>
  <c r="C16" i="14"/>
  <c r="F15" i="14"/>
  <c r="H14" i="14"/>
  <c r="G14" i="14"/>
  <c r="F14" i="14"/>
  <c r="D14" i="14"/>
  <c r="C14" i="14"/>
  <c r="H13" i="14"/>
  <c r="G13" i="14"/>
  <c r="F13" i="14"/>
  <c r="D13" i="14"/>
  <c r="C13" i="14"/>
  <c r="H12" i="14"/>
  <c r="G12" i="14"/>
  <c r="D12" i="14"/>
  <c r="C12" i="14"/>
  <c r="H11" i="14"/>
  <c r="G11" i="14"/>
  <c r="D11" i="14"/>
  <c r="C11" i="14"/>
  <c r="H10" i="14"/>
  <c r="G10" i="14"/>
  <c r="D10" i="14"/>
  <c r="F22" i="14"/>
  <c r="D15" i="14"/>
  <c r="H15" i="14"/>
  <c r="F16" i="14"/>
  <c r="D23" i="14"/>
  <c r="H23" i="14"/>
  <c r="C15" i="14"/>
  <c r="G15" i="14"/>
  <c r="C23" i="14"/>
  <c r="G23" i="14"/>
  <c r="F10" i="14"/>
  <c r="D123" i="14"/>
  <c r="H123" i="14"/>
  <c r="C123" i="14"/>
  <c r="A4" i="18"/>
  <c r="A4" i="16"/>
  <c r="A3" i="15"/>
  <c r="A4" i="13"/>
  <c r="A3" i="13"/>
  <c r="A4" i="11"/>
  <c r="A4" i="10"/>
  <c r="A3" i="4"/>
  <c r="A6" i="1"/>
  <c r="A5" i="1"/>
  <c r="A4" i="1"/>
  <c r="A3" i="1"/>
  <c r="E25" i="18"/>
  <c r="C82" i="1"/>
  <c r="E55" i="1"/>
  <c r="I72" i="1"/>
  <c r="I79" i="1"/>
  <c r="I75" i="1"/>
  <c r="I97" i="1"/>
  <c r="I96" i="1"/>
  <c r="I95" i="1"/>
  <c r="I104" i="1"/>
  <c r="I46" i="1"/>
  <c r="I41" i="1"/>
  <c r="I53" i="1"/>
  <c r="I49" i="1"/>
  <c r="G55" i="1"/>
  <c r="D55" i="1"/>
  <c r="F25" i="18"/>
  <c r="G25" i="18"/>
  <c r="I73" i="1"/>
  <c r="I68" i="1"/>
  <c r="I80" i="1"/>
  <c r="I76" i="1"/>
  <c r="I98" i="1"/>
  <c r="I105" i="1"/>
  <c r="I101" i="1"/>
  <c r="I47" i="1"/>
  <c r="I54" i="1"/>
  <c r="I50" i="1"/>
  <c r="P22" i="18"/>
  <c r="Q17" i="18"/>
  <c r="Q18" i="18"/>
  <c r="P15" i="18"/>
  <c r="P24" i="18"/>
  <c r="Q20" i="18"/>
  <c r="P17" i="18"/>
  <c r="Q22" i="18"/>
  <c r="P19" i="18"/>
  <c r="Q15" i="18"/>
  <c r="Q24" i="18"/>
  <c r="P21" i="18"/>
  <c r="P18" i="18"/>
  <c r="P23" i="18"/>
  <c r="Q19" i="18"/>
  <c r="P16" i="18"/>
  <c r="Q21" i="18"/>
  <c r="Q23" i="18"/>
  <c r="P20" i="18"/>
  <c r="Q16" i="18"/>
  <c r="G21" i="15"/>
  <c r="M21" i="15" s="1"/>
  <c r="G14" i="15"/>
  <c r="M14" i="15" s="1"/>
  <c r="I81" i="1"/>
  <c r="I77" i="1"/>
  <c r="I99" i="1"/>
  <c r="I94" i="1"/>
  <c r="I106" i="1"/>
  <c r="I102" i="1"/>
  <c r="I44" i="1"/>
  <c r="I51" i="1"/>
  <c r="C55" i="1"/>
  <c r="I71" i="1"/>
  <c r="I70" i="1"/>
  <c r="I69" i="1"/>
  <c r="I78" i="1"/>
  <c r="H55" i="1"/>
  <c r="F55" i="1"/>
  <c r="I100" i="1"/>
  <c r="I107" i="1"/>
  <c r="I103" i="1"/>
  <c r="I45" i="1"/>
  <c r="I52" i="1"/>
  <c r="I48" i="1"/>
  <c r="G20" i="15"/>
  <c r="M20" i="15" s="1"/>
  <c r="D59" i="11"/>
  <c r="O125" i="11"/>
  <c r="M132" i="11"/>
  <c r="N134" i="11"/>
  <c r="G19" i="15"/>
  <c r="M19" i="15" s="1"/>
  <c r="G17" i="15"/>
  <c r="M17" i="15" s="1"/>
  <c r="G12" i="15"/>
  <c r="M12" i="15" s="1"/>
  <c r="K27" i="11"/>
  <c r="M134" i="11"/>
  <c r="N125" i="11"/>
  <c r="M137" i="11"/>
  <c r="H90" i="14"/>
  <c r="I97" i="11"/>
  <c r="G97" i="11"/>
  <c r="F28" i="1"/>
  <c r="E90" i="14"/>
  <c r="E25" i="14" s="1"/>
  <c r="H59" i="11"/>
  <c r="I59" i="11"/>
  <c r="K59" i="11"/>
  <c r="G59" i="11"/>
  <c r="J59" i="11"/>
  <c r="F59" i="11"/>
  <c r="N27" i="11"/>
  <c r="G15" i="15"/>
  <c r="M15" i="15" s="1"/>
  <c r="G22" i="15"/>
  <c r="M22" i="15" s="1"/>
  <c r="C23" i="15"/>
  <c r="I23" i="15" s="1"/>
  <c r="G13" i="15"/>
  <c r="M13" i="15" s="1"/>
  <c r="E59" i="11"/>
  <c r="G27" i="11"/>
  <c r="M127" i="11"/>
  <c r="N133" i="11"/>
  <c r="N135" i="11"/>
  <c r="O126" i="11"/>
  <c r="O135" i="11"/>
  <c r="O129" i="11"/>
  <c r="M136" i="11"/>
  <c r="M138" i="11"/>
  <c r="N129" i="11"/>
  <c r="N138" i="11"/>
  <c r="M133" i="11"/>
  <c r="E25" i="10"/>
  <c r="P22" i="11"/>
  <c r="M59" i="11"/>
  <c r="C59" i="11"/>
  <c r="D97" i="11"/>
  <c r="E97" i="11"/>
  <c r="O16" i="18"/>
  <c r="N97" i="11"/>
  <c r="N124" i="11"/>
  <c r="M124" i="11"/>
  <c r="M97" i="11"/>
  <c r="H97" i="11"/>
  <c r="O27" i="11"/>
  <c r="L59" i="11"/>
  <c r="M27" i="11"/>
  <c r="I25" i="10"/>
  <c r="G18" i="15"/>
  <c r="M18" i="15" s="1"/>
  <c r="J27" i="11"/>
  <c r="H27" i="11"/>
  <c r="O136" i="11"/>
  <c r="M128" i="11"/>
  <c r="M130" i="11"/>
  <c r="N136" i="11"/>
  <c r="N126" i="11"/>
  <c r="O130" i="11"/>
  <c r="O132" i="11"/>
  <c r="M125" i="11"/>
  <c r="O127" i="11"/>
  <c r="C25" i="10"/>
  <c r="P23" i="11"/>
  <c r="P21" i="11"/>
  <c r="E27" i="11"/>
  <c r="O59" i="11"/>
  <c r="D23" i="15"/>
  <c r="J23" i="15" s="1"/>
  <c r="E23" i="15"/>
  <c r="K23" i="15" s="1"/>
  <c r="O17" i="18"/>
  <c r="O20" i="18"/>
  <c r="O18" i="18"/>
  <c r="O15" i="18"/>
  <c r="O19" i="18"/>
  <c r="G90" i="14"/>
  <c r="J97" i="11"/>
  <c r="J25" i="10"/>
  <c r="K25" i="10" s="1"/>
  <c r="F23" i="15"/>
  <c r="L23" i="15" s="1"/>
  <c r="G16" i="15"/>
  <c r="M16" i="15" s="1"/>
  <c r="L27" i="11"/>
  <c r="F27" i="11"/>
  <c r="N131" i="11"/>
  <c r="O137" i="11"/>
  <c r="O131" i="11"/>
  <c r="M131" i="11"/>
  <c r="N137" i="11"/>
  <c r="N127" i="11"/>
  <c r="O133" i="11"/>
  <c r="M129" i="11"/>
  <c r="P19" i="11"/>
  <c r="P24" i="11"/>
  <c r="P26" i="11"/>
  <c r="P25" i="11"/>
  <c r="N59" i="11"/>
  <c r="C97" i="11"/>
  <c r="O24" i="18"/>
  <c r="O23" i="18"/>
  <c r="O22" i="18"/>
  <c r="O21" i="18"/>
  <c r="O124" i="11"/>
  <c r="O97" i="11"/>
  <c r="C27" i="11"/>
  <c r="K97" i="11"/>
  <c r="L97" i="11"/>
  <c r="F97" i="11"/>
  <c r="C90" i="14"/>
  <c r="D90" i="14"/>
  <c r="I27" i="11"/>
  <c r="M126" i="11"/>
  <c r="N132" i="11"/>
  <c r="O138" i="11"/>
  <c r="O128" i="11"/>
  <c r="M135" i="11"/>
  <c r="N130" i="11"/>
  <c r="N128" i="11"/>
  <c r="O134" i="11"/>
  <c r="P20" i="11"/>
  <c r="D27" i="11"/>
  <c r="F90" i="14"/>
  <c r="F25" i="14" s="1"/>
  <c r="P324" i="19" l="1"/>
  <c r="M27" i="19"/>
  <c r="M26" i="19"/>
  <c r="L302" i="19"/>
  <c r="P31" i="19"/>
  <c r="N24" i="19"/>
  <c r="V22" i="19"/>
  <c r="P35" i="19"/>
  <c r="N21" i="19"/>
  <c r="M35" i="18"/>
  <c r="H25" i="31"/>
  <c r="I16" i="31" s="1"/>
  <c r="G25" i="31"/>
  <c r="M33" i="18"/>
  <c r="J139" i="11"/>
  <c r="M34" i="18"/>
  <c r="R25" i="28"/>
  <c r="J25" i="37"/>
  <c r="L66" i="19"/>
  <c r="O96" i="19"/>
  <c r="P32" i="19"/>
  <c r="N30" i="19"/>
  <c r="G273" i="19"/>
  <c r="O332" i="19"/>
  <c r="N329" i="19"/>
  <c r="P321" i="19"/>
  <c r="O22" i="19"/>
  <c r="P25" i="19"/>
  <c r="M20" i="18"/>
  <c r="M16" i="18"/>
  <c r="L139" i="11"/>
  <c r="K139" i="11"/>
  <c r="G139" i="11"/>
  <c r="I139" i="11"/>
  <c r="P97" i="11"/>
  <c r="L25" i="10"/>
  <c r="K23" i="26"/>
  <c r="O25" i="27"/>
  <c r="N320" i="19"/>
  <c r="M302" i="19"/>
  <c r="O320" i="19"/>
  <c r="N327" i="19"/>
  <c r="M322" i="19"/>
  <c r="N332" i="19"/>
  <c r="N33" i="19"/>
  <c r="O273" i="19"/>
  <c r="Q204" i="19"/>
  <c r="M13" i="18"/>
  <c r="Q25" i="18"/>
  <c r="P25" i="18"/>
  <c r="O25" i="18"/>
  <c r="M10" i="18"/>
  <c r="M32" i="18"/>
  <c r="M14" i="18"/>
  <c r="M19" i="18"/>
  <c r="M23" i="18"/>
  <c r="G23" i="15"/>
  <c r="M23" i="15" s="1"/>
  <c r="I23" i="42"/>
  <c r="G25" i="14"/>
  <c r="H26" i="34"/>
  <c r="G24" i="43"/>
  <c r="G26" i="39"/>
  <c r="R333" i="19"/>
  <c r="Q290" i="19"/>
  <c r="Q289" i="19"/>
  <c r="Q299" i="19"/>
  <c r="V24" i="19"/>
  <c r="M273" i="19"/>
  <c r="N322" i="19"/>
  <c r="P318" i="19"/>
  <c r="Q272" i="19"/>
  <c r="M213" i="19"/>
  <c r="O27" i="19"/>
  <c r="V23" i="19"/>
  <c r="Q169" i="19"/>
  <c r="P183" i="19"/>
  <c r="Q147" i="19"/>
  <c r="G125" i="19"/>
  <c r="O31" i="19"/>
  <c r="M33" i="19"/>
  <c r="O34" i="19"/>
  <c r="M15" i="18"/>
  <c r="M17" i="18"/>
  <c r="M21" i="18"/>
  <c r="C25" i="18"/>
  <c r="M24" i="18"/>
  <c r="M11" i="18"/>
  <c r="M18" i="18"/>
  <c r="H25" i="18"/>
  <c r="M12" i="18"/>
  <c r="H23" i="15"/>
  <c r="N23" i="15" s="1"/>
  <c r="F25" i="31"/>
  <c r="P59" i="11"/>
  <c r="F139" i="11"/>
  <c r="H139" i="11"/>
  <c r="E139" i="11"/>
  <c r="P128" i="11"/>
  <c r="P136" i="11"/>
  <c r="N139" i="11"/>
  <c r="M139" i="11"/>
  <c r="P133" i="11"/>
  <c r="P125" i="11"/>
  <c r="O139" i="11"/>
  <c r="P124" i="11"/>
  <c r="P27" i="11"/>
  <c r="D139" i="11"/>
  <c r="C139" i="11"/>
  <c r="P137" i="11"/>
  <c r="P129" i="11"/>
  <c r="P138" i="11"/>
  <c r="P135" i="11"/>
  <c r="P134" i="11"/>
  <c r="P132" i="11"/>
  <c r="P131" i="11"/>
  <c r="P130" i="11"/>
  <c r="P127" i="11"/>
  <c r="P126" i="11"/>
  <c r="F25" i="10"/>
  <c r="P10" i="10" s="1"/>
  <c r="G25" i="27"/>
  <c r="J24" i="45"/>
  <c r="F24" i="45"/>
  <c r="H26" i="40"/>
  <c r="I26" i="34"/>
  <c r="C28" i="1"/>
  <c r="I21" i="1"/>
  <c r="E28" i="1"/>
  <c r="G28" i="1"/>
  <c r="I14" i="1"/>
  <c r="I23" i="1"/>
  <c r="I24" i="1"/>
  <c r="I16" i="1"/>
  <c r="I20" i="1"/>
  <c r="H25" i="14"/>
  <c r="C25" i="14"/>
  <c r="D25" i="14"/>
  <c r="I108" i="1"/>
  <c r="I82" i="1"/>
  <c r="I55" i="1"/>
  <c r="I27" i="1"/>
  <c r="I26" i="1"/>
  <c r="I22" i="1"/>
  <c r="I18" i="1"/>
  <c r="I17" i="1"/>
  <c r="H28" i="1"/>
  <c r="I19" i="1"/>
  <c r="I25" i="1"/>
  <c r="I13" i="1"/>
  <c r="I15" i="1"/>
  <c r="M323" i="19"/>
  <c r="O26" i="19"/>
  <c r="P29" i="19"/>
  <c r="M24" i="19"/>
  <c r="P21" i="19"/>
  <c r="Q301" i="19"/>
  <c r="Q296" i="19"/>
  <c r="Q294" i="19"/>
  <c r="O322" i="19"/>
  <c r="P319" i="19"/>
  <c r="P323" i="19"/>
  <c r="N321" i="19"/>
  <c r="Q292" i="19"/>
  <c r="Q291" i="19"/>
  <c r="P329" i="19"/>
  <c r="O326" i="19"/>
  <c r="P325" i="19"/>
  <c r="O23" i="19"/>
  <c r="P22" i="19"/>
  <c r="M21" i="19"/>
  <c r="N302" i="19"/>
  <c r="P302" i="19"/>
  <c r="G302" i="19"/>
  <c r="G331" i="19"/>
  <c r="Q300" i="19"/>
  <c r="Q298" i="19"/>
  <c r="Q297" i="19"/>
  <c r="Q295" i="19"/>
  <c r="Q293" i="19"/>
  <c r="Q288" i="19"/>
  <c r="O302" i="19"/>
  <c r="M328" i="19"/>
  <c r="Q287" i="19"/>
  <c r="P34" i="19"/>
  <c r="N273" i="19"/>
  <c r="G329" i="19"/>
  <c r="G322" i="19"/>
  <c r="L332" i="19"/>
  <c r="O331" i="19"/>
  <c r="P330" i="19"/>
  <c r="L329" i="19"/>
  <c r="L328" i="19"/>
  <c r="L326" i="19"/>
  <c r="L325" i="19"/>
  <c r="Q271" i="19"/>
  <c r="Q270" i="19"/>
  <c r="Q269" i="19"/>
  <c r="Q268" i="19"/>
  <c r="Q267" i="19"/>
  <c r="Q266" i="19"/>
  <c r="Q265" i="19"/>
  <c r="Q264" i="19"/>
  <c r="Q263" i="19"/>
  <c r="Q262" i="19"/>
  <c r="N330" i="19"/>
  <c r="L323" i="19"/>
  <c r="M318" i="19"/>
  <c r="N35" i="19"/>
  <c r="P33" i="19"/>
  <c r="M28" i="19"/>
  <c r="N27" i="19"/>
  <c r="N23" i="19"/>
  <c r="O329" i="19"/>
  <c r="P328" i="19"/>
  <c r="M327" i="19"/>
  <c r="N326" i="19"/>
  <c r="O325" i="19"/>
  <c r="M324" i="19"/>
  <c r="O321" i="19"/>
  <c r="O319" i="19"/>
  <c r="M332" i="19"/>
  <c r="M326" i="19"/>
  <c r="N319" i="19"/>
  <c r="P332" i="19"/>
  <c r="N331" i="19"/>
  <c r="P326" i="19"/>
  <c r="L321" i="19"/>
  <c r="L319" i="19"/>
  <c r="G332" i="19"/>
  <c r="G319" i="19"/>
  <c r="M32" i="19"/>
  <c r="N31" i="19"/>
  <c r="O30" i="19"/>
  <c r="G34" i="19"/>
  <c r="G24" i="19"/>
  <c r="G22" i="19"/>
  <c r="L23" i="19"/>
  <c r="L22" i="19"/>
  <c r="R36" i="19"/>
  <c r="Q228" i="19"/>
  <c r="Q242" i="19"/>
  <c r="L26" i="19"/>
  <c r="L25" i="19"/>
  <c r="L21" i="19"/>
  <c r="Q212" i="19"/>
  <c r="Q211" i="19"/>
  <c r="Q209" i="19"/>
  <c r="Q207" i="19"/>
  <c r="G31" i="19"/>
  <c r="N34" i="19"/>
  <c r="Q152" i="19"/>
  <c r="Q151" i="19"/>
  <c r="Q145" i="19"/>
  <c r="Q142" i="19"/>
  <c r="Q141" i="19"/>
  <c r="Q140" i="19"/>
  <c r="L35" i="19"/>
  <c r="O32" i="19"/>
  <c r="N29" i="19"/>
  <c r="O28" i="19"/>
  <c r="P28" i="19"/>
  <c r="Q122" i="19"/>
  <c r="M34" i="19"/>
  <c r="P24" i="19"/>
  <c r="Q118" i="19"/>
  <c r="Q121" i="19"/>
  <c r="Q114" i="19"/>
  <c r="D36" i="19"/>
  <c r="L30" i="19"/>
  <c r="G30" i="19"/>
  <c r="G28" i="19"/>
  <c r="G27" i="19"/>
  <c r="M35" i="19"/>
  <c r="L32" i="19"/>
  <c r="L24" i="19"/>
  <c r="Q91" i="19"/>
  <c r="Q89" i="19"/>
  <c r="Q86" i="19"/>
  <c r="Q85" i="19"/>
  <c r="N26" i="19"/>
  <c r="L34" i="19"/>
  <c r="L33" i="19"/>
  <c r="L31" i="19"/>
  <c r="L29" i="19"/>
  <c r="J36" i="19"/>
  <c r="E36" i="19"/>
  <c r="G23" i="19"/>
  <c r="G33" i="19"/>
  <c r="O25" i="19"/>
  <c r="O29" i="19"/>
  <c r="O33" i="19"/>
  <c r="M23" i="19"/>
  <c r="L28" i="19"/>
  <c r="K36" i="19"/>
  <c r="O24" i="19"/>
  <c r="H36" i="19"/>
  <c r="I36" i="19"/>
  <c r="N66" i="19"/>
  <c r="Q55" i="19"/>
  <c r="O35" i="19"/>
  <c r="N32" i="19"/>
  <c r="M29" i="19"/>
  <c r="P26" i="19"/>
  <c r="M25" i="19"/>
  <c r="N22" i="19"/>
  <c r="L27" i="19"/>
  <c r="G35" i="19"/>
  <c r="G25" i="19"/>
  <c r="P30" i="19"/>
  <c r="P66" i="19"/>
  <c r="G32" i="19"/>
  <c r="F36" i="19"/>
  <c r="G26" i="19"/>
  <c r="P23" i="19"/>
  <c r="N28" i="19"/>
  <c r="G21" i="19"/>
  <c r="G29" i="19"/>
  <c r="C36" i="19"/>
  <c r="Q65" i="19"/>
  <c r="Q64" i="19"/>
  <c r="Q63" i="19"/>
  <c r="Q62" i="19"/>
  <c r="Q61" i="19"/>
  <c r="Q58" i="19"/>
  <c r="M31" i="19"/>
  <c r="O21" i="19"/>
  <c r="M30" i="19"/>
  <c r="M22" i="19"/>
  <c r="P27" i="19"/>
  <c r="N25" i="19"/>
  <c r="O243" i="19"/>
  <c r="L243" i="19"/>
  <c r="N183" i="19"/>
  <c r="O330" i="19"/>
  <c r="L330" i="19"/>
  <c r="M329" i="19"/>
  <c r="N328" i="19"/>
  <c r="G328" i="19"/>
  <c r="O327" i="19"/>
  <c r="J333" i="19"/>
  <c r="C333" i="19"/>
  <c r="G321" i="19"/>
  <c r="F333" i="19"/>
  <c r="P320" i="19"/>
  <c r="O66" i="19"/>
  <c r="G66" i="19"/>
  <c r="M66" i="19"/>
  <c r="M243" i="19"/>
  <c r="Q229" i="19"/>
  <c r="M321" i="19"/>
  <c r="P322" i="19"/>
  <c r="K333" i="19"/>
  <c r="O318" i="19"/>
  <c r="G318" i="19"/>
  <c r="E333" i="19"/>
  <c r="L273" i="19"/>
  <c r="N213" i="19"/>
  <c r="L213" i="19"/>
  <c r="O183" i="19"/>
  <c r="G183" i="19"/>
  <c r="M154" i="19"/>
  <c r="G96" i="19"/>
  <c r="L331" i="19"/>
  <c r="P331" i="19"/>
  <c r="L327" i="19"/>
  <c r="L324" i="19"/>
  <c r="L322" i="19"/>
  <c r="L320" i="19"/>
  <c r="G320" i="19"/>
  <c r="I333" i="19"/>
  <c r="L318" i="19"/>
  <c r="G325" i="19"/>
  <c r="M325" i="19"/>
  <c r="O324" i="19"/>
  <c r="G323" i="19"/>
  <c r="N323" i="19"/>
  <c r="G330" i="19"/>
  <c r="H333" i="19"/>
  <c r="D333" i="19"/>
  <c r="N318" i="19"/>
  <c r="P273" i="19"/>
  <c r="G326" i="19"/>
  <c r="G324" i="19"/>
  <c r="G327" i="19"/>
  <c r="M319" i="19"/>
  <c r="Q240" i="19"/>
  <c r="Q239" i="19"/>
  <c r="Q238" i="19"/>
  <c r="Q233" i="19"/>
  <c r="Q232" i="19"/>
  <c r="G243" i="19"/>
  <c r="Q210" i="19"/>
  <c r="Q206" i="19"/>
  <c r="Q205" i="19"/>
  <c r="Q203" i="19"/>
  <c r="Q201" i="19"/>
  <c r="Q199" i="19"/>
  <c r="O213" i="19"/>
  <c r="G213" i="19"/>
  <c r="Q179" i="19"/>
  <c r="Q175" i="19"/>
  <c r="Q174" i="19"/>
  <c r="Q172" i="19"/>
  <c r="Q170" i="19"/>
  <c r="M183" i="19"/>
  <c r="Q143" i="19"/>
  <c r="N154" i="19"/>
  <c r="P154" i="19"/>
  <c r="L154" i="19"/>
  <c r="Q123" i="19"/>
  <c r="Q120" i="19"/>
  <c r="Q119" i="19"/>
  <c r="Q117" i="19"/>
  <c r="Q115" i="19"/>
  <c r="Q113" i="19"/>
  <c r="M125" i="19"/>
  <c r="O125" i="19"/>
  <c r="Q92" i="19"/>
  <c r="N96" i="19"/>
  <c r="Q88" i="19"/>
  <c r="L96" i="19"/>
  <c r="Q241" i="19"/>
  <c r="Q237" i="19"/>
  <c r="Q236" i="19"/>
  <c r="Q235" i="19"/>
  <c r="Q234" i="19"/>
  <c r="Q208" i="19"/>
  <c r="Q202" i="19"/>
  <c r="Q200" i="19"/>
  <c r="P213" i="19"/>
  <c r="Q198" i="19"/>
  <c r="Q182" i="19"/>
  <c r="Q181" i="19"/>
  <c r="Q180" i="19"/>
  <c r="Q178" i="19"/>
  <c r="Q177" i="19"/>
  <c r="Q176" i="19"/>
  <c r="Q173" i="19"/>
  <c r="Q171" i="19"/>
  <c r="L183" i="19"/>
  <c r="Q153" i="19"/>
  <c r="Q150" i="19"/>
  <c r="Q149" i="19"/>
  <c r="Q148" i="19"/>
  <c r="Q146" i="19"/>
  <c r="Q144" i="19"/>
  <c r="O154" i="19"/>
  <c r="G154" i="19"/>
  <c r="Q124" i="19"/>
  <c r="Q116" i="19"/>
  <c r="Q112" i="19"/>
  <c r="P125" i="19"/>
  <c r="L125" i="19"/>
  <c r="N125" i="19"/>
  <c r="Q95" i="19"/>
  <c r="Q94" i="19"/>
  <c r="Q93" i="19"/>
  <c r="Q90" i="19"/>
  <c r="Q87" i="19"/>
  <c r="Q84" i="19"/>
  <c r="Q83" i="19"/>
  <c r="Q82" i="19"/>
  <c r="Q81" i="19"/>
  <c r="Q60" i="19"/>
  <c r="Q59" i="19"/>
  <c r="Q57" i="19"/>
  <c r="Q56" i="19"/>
  <c r="Q231" i="19"/>
  <c r="Q230" i="19"/>
  <c r="Q139" i="19"/>
  <c r="Q111" i="19"/>
  <c r="P96" i="19"/>
  <c r="N243" i="19"/>
  <c r="M96" i="19"/>
  <c r="P243" i="19"/>
  <c r="Q110" i="19"/>
  <c r="Q168" i="19"/>
  <c r="F24" i="43"/>
  <c r="I22" i="31" l="1"/>
  <c r="I17" i="31"/>
  <c r="I11" i="31"/>
  <c r="I23" i="31"/>
  <c r="I20" i="31"/>
  <c r="I12" i="31"/>
  <c r="I19" i="31"/>
  <c r="I18" i="31"/>
  <c r="I14" i="31"/>
  <c r="I21" i="31"/>
  <c r="I24" i="31"/>
  <c r="I25" i="31"/>
  <c r="I13" i="31"/>
  <c r="I15" i="31"/>
  <c r="I10" i="31"/>
  <c r="V25" i="19"/>
  <c r="W22" i="19" s="1"/>
  <c r="M25" i="18"/>
  <c r="Q322" i="19"/>
  <c r="Q323" i="19"/>
  <c r="Q328" i="19"/>
  <c r="Q302" i="19"/>
  <c r="Q331" i="19"/>
  <c r="Q329" i="19"/>
  <c r="Q321" i="19"/>
  <c r="Q325" i="19"/>
  <c r="Q33" i="19"/>
  <c r="P139" i="11"/>
  <c r="I28" i="1"/>
  <c r="Q324" i="19"/>
  <c r="Q330" i="19"/>
  <c r="Q332" i="19"/>
  <c r="Q326" i="19"/>
  <c r="Q273" i="19"/>
  <c r="Q27" i="19"/>
  <c r="Q327" i="19"/>
  <c r="P333" i="19"/>
  <c r="Q213" i="19"/>
  <c r="Q34" i="19"/>
  <c r="Q29" i="19"/>
  <c r="Q154" i="19"/>
  <c r="Q24" i="19"/>
  <c r="Q32" i="19"/>
  <c r="Q28" i="19"/>
  <c r="L36" i="19"/>
  <c r="Q23" i="19"/>
  <c r="Q35" i="19"/>
  <c r="Q26" i="19"/>
  <c r="Q22" i="19"/>
  <c r="Q25" i="19"/>
  <c r="O36" i="19"/>
  <c r="Q21" i="19"/>
  <c r="Q96" i="19"/>
  <c r="M36" i="19"/>
  <c r="Q30" i="19"/>
  <c r="N36" i="19"/>
  <c r="G36" i="19"/>
  <c r="Q31" i="19"/>
  <c r="P36" i="19"/>
  <c r="Q243" i="19"/>
  <c r="Q318" i="19"/>
  <c r="N333" i="19"/>
  <c r="G333" i="19"/>
  <c r="Q183" i="19"/>
  <c r="Q319" i="19"/>
  <c r="M333" i="19"/>
  <c r="O333" i="19"/>
  <c r="Q125" i="19"/>
  <c r="L333" i="19"/>
  <c r="Q320" i="19"/>
  <c r="Q66" i="19"/>
  <c r="W23" i="19" l="1"/>
  <c r="W25" i="19"/>
  <c r="W24" i="19"/>
  <c r="Q36" i="19"/>
  <c r="Q333" i="19"/>
</calcChain>
</file>

<file path=xl/comments1.xml><?xml version="1.0" encoding="utf-8"?>
<comments xmlns="http://schemas.openxmlformats.org/spreadsheetml/2006/main">
  <authors>
    <author>sveinopo</author>
  </authors>
  <commentList>
    <comment ref="G25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>
  <authors>
    <author>byr35966</author>
  </authors>
  <commentList>
    <comment ref="P12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4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82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24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I10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sveinopo</author>
    <author>Svein Opøien</author>
  </authors>
  <commentList>
    <comment ref="H11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5.xml><?xml version="1.0" encoding="utf-8"?>
<comments xmlns="http://schemas.openxmlformats.org/spreadsheetml/2006/main">
  <authors>
    <author>Svein Opøien</author>
  </authors>
  <commentList>
    <comment ref="G11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<sst xmlns="http://schemas.openxmlformats.org/spreadsheetml/2006/main" count="2623" uniqueCount="532">
  <si>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</si>
  <si>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</si>
  <si>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</si>
  <si>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</si>
  <si>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</si>
  <si>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</si>
  <si>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</si>
  <si>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</si>
  <si>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</si>
  <si>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</si>
  <si>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</si>
  <si>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</si>
  <si>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</si>
  <si>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</si>
  <si>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</si>
  <si>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</si>
  <si>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</si>
  <si>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</si>
  <si>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</si>
  <si>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</si>
  <si>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</si>
  <si>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</si>
  <si>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</si>
  <si>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</si>
  <si>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</si>
  <si>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</si>
  <si>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</si>
  <si>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</si>
  <si>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</si>
  <si>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Saksbehandlingstid - antall dager</t>
  </si>
  <si>
    <t>*) Aritmetisk middelverdi</t>
  </si>
  <si>
    <t>Langtidsopphold</t>
  </si>
  <si>
    <t>SUM 2010</t>
  </si>
  <si>
    <t>Nr.</t>
  </si>
  <si>
    <t>korttidsopphold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</si>
  <si>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</si>
  <si>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</si>
  <si>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</si>
  <si>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</si>
  <si>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</si>
  <si>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</si>
  <si>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Brukere av BARE praktisk bistand</t>
  </si>
  <si>
    <t>Brukere av BEGGE tjenester</t>
  </si>
  <si>
    <t>Sum antall brukere</t>
  </si>
  <si>
    <t>0-49 år</t>
  </si>
  <si>
    <t>Herav psykisk helsarbeid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</si>
  <si>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</si>
  <si>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</si>
  <si>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</si>
  <si>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</si>
  <si>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</si>
  <si>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</si>
  <si>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</si>
  <si>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>Iverksettingstid - antall dager</t>
  </si>
  <si>
    <t>For søknad om praktisk bistand</t>
  </si>
  <si>
    <t>For søknad om hjemme-sykepleie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</si>
  <si>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</si>
  <si>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</si>
  <si>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</si>
  <si>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</si>
  <si>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</si>
  <si>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</si>
  <si>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</si>
  <si>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</si>
  <si>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0 år</t>
  </si>
  <si>
    <t>13-15 år</t>
  </si>
  <si>
    <t>16-17 år</t>
  </si>
  <si>
    <t>18-19 år</t>
  </si>
  <si>
    <t>Oslo i alt</t>
  </si>
  <si>
    <t>xxxxxx</t>
  </si>
  <si>
    <t>1) Gjelder kun for korttidsopphold</t>
  </si>
  <si>
    <t>eller hvis brukeren har flyttet mellom ulike institusjoner (har flere tjester knyttet til samme sak), og tjenestene er sammenhengende,</t>
  </si>
  <si>
    <t>regnes det som et  opphold.</t>
  </si>
  <si>
    <t>Ny tabell fra 31.12.2007.</t>
  </si>
  <si>
    <t>SUM 2011</t>
  </si>
  <si>
    <t>SUM 2012</t>
  </si>
  <si>
    <t xml:space="preserve"> </t>
  </si>
  <si>
    <t>Langtidsopphold i sykehjem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</si>
  <si>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</si>
  <si>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</si>
  <si>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</si>
  <si>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</si>
  <si>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</si>
  <si>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</si>
  <si>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</si>
  <si>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</si>
  <si>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</si>
  <si>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 xml:space="preserve"> Totalt antall utførte  timer praktisk bistand</t>
  </si>
  <si>
    <t xml:space="preserve"> Totalt antall vedtatte  timer praktisk bistand</t>
  </si>
  <si>
    <t xml:space="preserve"> Totalt antall utførte  timer praktisk bistand utført av private leverandører</t>
  </si>
  <si>
    <t>Andel utførte timer praktisk bistand</t>
  </si>
  <si>
    <t>Tabell 3 -7 - A1 -  Saksbehandlingstider i pleie- og omsorgssektoren - hjemmetjenester hittil i år</t>
  </si>
  <si>
    <t>xxx</t>
  </si>
  <si>
    <t>* Inkluderer brukere som bor i boliger til pleie- og omsorgsformål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</si>
  <si>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</si>
  <si>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</si>
  <si>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Antall avsluttede opphold (korttids) hittil i år 1)</t>
  </si>
  <si>
    <t>Tabell 3-8-A - Antall personer som har hatt dagsenter/dagsopphold/dagtilbud og totalt antall vedtakstimer, fordelt på type tjeneste - hittil i år</t>
  </si>
  <si>
    <t>SUM 3. tertial 2013</t>
  </si>
  <si>
    <t>SUM pr. 3. tertial 2013</t>
  </si>
  <si>
    <t>Tabellen beregnes ved prosentformler</t>
  </si>
  <si>
    <t>Kun årsstatistikk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</si>
  <si>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</si>
  <si>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</si>
  <si>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</si>
  <si>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</si>
  <si>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</si>
  <si>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</si>
  <si>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</si>
  <si>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</si>
  <si>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2013</t>
  </si>
  <si>
    <t>Tabell 3 -2 - E - Klager etter avslag på sykehjemsplass i år</t>
  </si>
  <si>
    <t xml:space="preserve"> Antall vedtak omgjort av bydelen som følge av klage</t>
  </si>
  <si>
    <t>Sum antall vedtak omgjort som følge av klage</t>
  </si>
  <si>
    <t>3-2-F Alternativt tilbud til personer som har fått avslag på søknad om langtidsopphold i sykehjem</t>
  </si>
  <si>
    <t>Herav antall som har fått vedtak om kun praktisk bistand</t>
  </si>
  <si>
    <t>1) Noen personer har fått flere enn et alternativt tilbud. Disse blir regnet med flere ganger.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</si>
  <si>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</si>
  <si>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</si>
  <si>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</si>
  <si>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</si>
  <si>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SUM totalt</t>
  </si>
  <si>
    <t>Tabell 3-4 - A - Egenbetaling for heldøgnsplasser i eldreomsorgsinstitusjoner som bydelen disponerer</t>
  </si>
  <si>
    <t>I hele 1000 kroner</t>
  </si>
  <si>
    <t>I hele kroner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</si>
  <si>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</si>
  <si>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</si>
  <si>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</si>
  <si>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</si>
  <si>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</si>
  <si>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</si>
  <si>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</si>
  <si>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Ja</t>
  </si>
  <si>
    <t>Nei</t>
  </si>
  <si>
    <t xml:space="preserve">SUM 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</si>
  <si>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</si>
  <si>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</si>
  <si>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</si>
  <si>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</si>
  <si>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</si>
  <si>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</si>
  <si>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</si>
  <si>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</si>
  <si>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</si>
  <si>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</si>
  <si>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</si>
  <si>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</si>
  <si>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Antall totalt</t>
  </si>
  <si>
    <t>Herav antall med vedtak</t>
  </si>
  <si>
    <t>0-15 år</t>
  </si>
  <si>
    <t>16-49 år</t>
  </si>
  <si>
    <t>50 år og over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</si>
  <si>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</si>
  <si>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</si>
  <si>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</si>
  <si>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</si>
  <si>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</si>
  <si>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</si>
  <si>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</si>
  <si>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</si>
  <si>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</si>
  <si>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</si>
  <si>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</si>
  <si>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</si>
  <si>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</si>
  <si>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</si>
  <si>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</si>
  <si>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</si>
  <si>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</si>
  <si>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Tabell 3 -14 - A1 -  Eldresentre - personell og årsverk pr. 31.12.</t>
  </si>
  <si>
    <t>Tabell 3 -14 - A2 -  Eldresentre - brukere pr. 31.12.</t>
  </si>
  <si>
    <t>Antall årsverk</t>
  </si>
  <si>
    <t>Inngått driftsavtale</t>
  </si>
  <si>
    <t>Fast ansatte</t>
  </si>
  <si>
    <t>Frivillige</t>
  </si>
  <si>
    <t>Sum årsverk</t>
  </si>
  <si>
    <t>Antall hjemler</t>
  </si>
  <si>
    <t>Senter 1</t>
  </si>
  <si>
    <t>Senter 2</t>
  </si>
  <si>
    <t>Senter 3</t>
  </si>
  <si>
    <t>Senter 4</t>
  </si>
  <si>
    <t>Senter 5</t>
  </si>
  <si>
    <t>Senter 6</t>
  </si>
  <si>
    <t>Sum 2013</t>
  </si>
  <si>
    <t>3-14-C ORGANISERING AV SENIORVEILEDERTJENESTE I BYDELEN</t>
  </si>
  <si>
    <t>Er ikke etablert</t>
  </si>
  <si>
    <t>Er tilknyttet eldre-senteret</t>
  </si>
  <si>
    <t>Er tilknyttet hjemmetjenesten</t>
  </si>
  <si>
    <t>Tabell 3-2-E-1 Saksbehandlingstid - klager etter avslag på søknad om sykehjemsplass i år</t>
  </si>
  <si>
    <t>Tabell 3 -2 - B -  Saksbehandlingstider i pleie- og omsorgssektoren - institusjonstjenesten - hittil i år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</si>
  <si>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</si>
  <si>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</si>
  <si>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</si>
  <si>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</si>
  <si>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</si>
  <si>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</si>
  <si>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</si>
  <si>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</si>
  <si>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</si>
  <si>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</si>
  <si>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</si>
  <si>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</si>
  <si>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</si>
  <si>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</si>
  <si>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</si>
  <si>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</si>
  <si>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</si>
  <si>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</si>
  <si>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</si>
  <si>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</si>
  <si>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</si>
  <si>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</si>
  <si>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</si>
  <si>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</si>
  <si>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</si>
  <si>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</si>
  <si>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</si>
  <si>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</si>
  <si>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SUM 3. tertial 2014</t>
  </si>
  <si>
    <t>Andel brukere som har valgt privat leverandør</t>
  </si>
  <si>
    <t>SUM 2014</t>
  </si>
  <si>
    <t>Ant. saker som ikke er beh. av andre årsaker (dødfall mm)</t>
  </si>
  <si>
    <t>Antall søknader, overf. fra forrige år</t>
  </si>
  <si>
    <t>Antall søknader i år</t>
  </si>
  <si>
    <t>Antall avslåtte søknader om plass etter sambogarantien</t>
  </si>
  <si>
    <t>Tabell 3-2-D-1  - Søknader og avslag om plass etter sambogarantien</t>
  </si>
  <si>
    <t>Antall klager etter avslag på sykehjemsplass i år som er trukket eller avsluttet fordi de ikke lenger er aktuelle</t>
  </si>
  <si>
    <t xml:space="preserve">Gjennomsnitt 2014 </t>
  </si>
  <si>
    <t>SUM pr. 3. tertial 2014</t>
  </si>
  <si>
    <t xml:space="preserve">Brukerundersøkelse i hjemmesykepleien </t>
  </si>
  <si>
    <t xml:space="preserve">Brukerundersøkelse i praktisk bistand </t>
  </si>
  <si>
    <t>xxxx</t>
  </si>
  <si>
    <t>Antall saker som av andre årsaker ikke er beh. (dødsfall mm)</t>
  </si>
  <si>
    <t xml:space="preserve">  </t>
  </si>
  <si>
    <t>Sum 2014</t>
  </si>
  <si>
    <t xml:space="preserve">Tabell 3 -9 -B - Søknader og avslag på søknad om bolig i Omsorg+ </t>
  </si>
  <si>
    <t>Antall klager etter avslag på Omsorg+ i år som er trukket eller avsluttet fordi de ikke lenger er aktuelle</t>
  </si>
  <si>
    <t xml:space="preserve">Tabell 3-9-C Klager etter avslag på søknad om Omsorg+ </t>
  </si>
  <si>
    <t xml:space="preserve">Årsverk </t>
  </si>
  <si>
    <t>Inngåtte driftsavtaler -  Nei - betyr ofte kommunal tjeneste der det ikke inngås driftsavtaler.</t>
  </si>
  <si>
    <t>90-94 år</t>
  </si>
  <si>
    <t>Antall vedtakstimer</t>
  </si>
  <si>
    <t>Antall utførte timer</t>
  </si>
  <si>
    <t>Andel utførte av vedtatte timer</t>
  </si>
  <si>
    <t>Gj.snittlig antall utførte vedtakstimer pr mottager</t>
  </si>
  <si>
    <t>1) Bistand til opplæring av funksjons- og mestringsevne i dagliglivets gjøremål i brukers hjem eller nærmiljø</t>
  </si>
  <si>
    <t>Antall mottagere av hverdags-rehabilitering</t>
  </si>
  <si>
    <t>* Ny tabell 2. tertial 2015</t>
  </si>
  <si>
    <t>SUM 3. tertial 2015</t>
  </si>
  <si>
    <t>SUM 2015</t>
  </si>
  <si>
    <t xml:space="preserve">Gjennomsnitt 2015 </t>
  </si>
  <si>
    <t>SUM pr. 3. tertial 2015</t>
  </si>
  <si>
    <t>Sum 2015</t>
  </si>
  <si>
    <t>Bydel Frogner 3)</t>
  </si>
  <si>
    <t>Bydel Vestre Aker 3)</t>
  </si>
  <si>
    <t>Sum antall innbyggere 3)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</si>
  <si>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</si>
  <si>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</si>
  <si>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</si>
  <si>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</si>
  <si>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</si>
  <si>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</si>
  <si>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>Tabell 3 -10 - A - Personer med utviklingshemming registrert i bydelen (som bydelen har øk. Ansv. for) pr. 31.12</t>
  </si>
  <si>
    <t xml:space="preserve">Bydel Frogner </t>
  </si>
  <si>
    <t xml:space="preserve">Bydel Ullern </t>
  </si>
  <si>
    <t xml:space="preserve">Bydel Bjerke </t>
  </si>
  <si>
    <t xml:space="preserve">Bydel Grorud </t>
  </si>
  <si>
    <t>Tabell 3-2-D  - Søknader og avslag på sykehjemsplass</t>
  </si>
  <si>
    <t>Gjennomsnitt 2014</t>
  </si>
  <si>
    <t>Gjennomsnitt 2015</t>
  </si>
  <si>
    <t xml:space="preserve">             </t>
  </si>
  <si>
    <t xml:space="preserve">    </t>
  </si>
  <si>
    <t>SUM 3. tertial 2016</t>
  </si>
  <si>
    <t>SUM 2016</t>
  </si>
  <si>
    <t xml:space="preserve">Gjennomsnitt 2016 </t>
  </si>
  <si>
    <t>By-del</t>
  </si>
  <si>
    <t>SUM pr. 3. tertial 2016</t>
  </si>
  <si>
    <t>1)  Inkluderer brukere som også har vedtak om bolig til pleie- og omsorgsformål</t>
  </si>
  <si>
    <t>Gjennomsnitt 2016</t>
  </si>
  <si>
    <t>Sum 2016</t>
  </si>
  <si>
    <t>Tabell 3-3 - B - Gjennomsnittlig antall oppholdsdøgn i sykehjem for beboere som har avsluttet sitt opphold hittil i år.</t>
  </si>
  <si>
    <t>Gjennomsnittlig antall oppholds-døgn per beboer (langtid) 2)</t>
  </si>
  <si>
    <t>Gjennomsnittlig antall oppholds-døgn per opphold (korttid) 2)</t>
  </si>
  <si>
    <t>Antall oppholds-døgn totalt for alle beboere som har avsluttet sitt korttids-opphold hittil i år 2)</t>
  </si>
  <si>
    <t>Gjennomsnittlig antall oppholds-døgn per beboer (korttid) 2)</t>
  </si>
  <si>
    <t xml:space="preserve">Sum dag-senter/-dag-tilbud </t>
  </si>
  <si>
    <t>Gerica-tjeneste Dag-senter 2)</t>
  </si>
  <si>
    <t>Gerica-tjeneste Dag-senter for fysisk funksjons-hemmede 2)</t>
  </si>
  <si>
    <t>Gerica-tjeneste Dagtilbud for psykisk utviklings-hemmede 2)</t>
  </si>
  <si>
    <t>Antall vedtakstimer pr person</t>
  </si>
  <si>
    <t>Tabell 3 -8 - A-2 - Dagaktivitetstilbud for demente - hittil i år</t>
  </si>
  <si>
    <t>Tabell 1 - 16 - A - Fysioterapitilbud i bydelen 1)</t>
  </si>
  <si>
    <t>Antall stillinger</t>
  </si>
  <si>
    <t>SUM pr. 31.12.2016</t>
  </si>
  <si>
    <t>SUM pr. 31.12.2015</t>
  </si>
  <si>
    <t>Antall avtalte årsverk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</si>
  <si>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</si>
  <si>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</si>
  <si>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</si>
  <si>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</si>
  <si>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</si>
  <si>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1) Alle fysioterpeuter i bydelen skal registreres, uavhenfig av Kostrafunksjon</t>
  </si>
  <si>
    <t>Tabell 1 - 16 - B - Psykologer i bydelen 1)</t>
  </si>
  <si>
    <t>Psykologer</t>
  </si>
  <si>
    <t>1) Alle psykologer i bydelen skal registreres, uavhenfig av Kostrafunksjon</t>
  </si>
  <si>
    <t>SUM pr 31.08.2017</t>
  </si>
  <si>
    <t>SUM pr 31.12.2017</t>
  </si>
  <si>
    <t>SUM pr. 31.12.2017</t>
  </si>
  <si>
    <t>SUM 3. tertial 2017</t>
  </si>
  <si>
    <t>SUM 2017</t>
  </si>
  <si>
    <t>Gjennomsnitt 2017</t>
  </si>
  <si>
    <t>SUM pr. 3. tertial 2017</t>
  </si>
  <si>
    <t>Antall klager etter avslag på syke-hjems-plass</t>
  </si>
  <si>
    <t>Antall klager etter avslag på sykehjems-plass i år som fortsatt er under behand-ling i bydelen</t>
  </si>
  <si>
    <t xml:space="preserve">Gjennomsnitt 2017 </t>
  </si>
  <si>
    <t>Saksbehandlings-tid fra mottatt klage til saken er avgjort hos Fylkesmannen</t>
  </si>
  <si>
    <t>Tabell 3-6 - A -  Andel brukere av hjemmetjenester pr. 31.12. av antall innbyggere i samme aldersgruppe.   1)</t>
  </si>
  <si>
    <t xml:space="preserve">Rapporteres annet hvert år </t>
  </si>
  <si>
    <t>s</t>
  </si>
  <si>
    <t>Sum 2017</t>
  </si>
  <si>
    <t>nei</t>
  </si>
  <si>
    <t xml:space="preserve">Antall innvilgede søknader </t>
  </si>
  <si>
    <t>Saksbehandlings-tid fra mottatt klage til nytt vedtak er fattet i bydelen</t>
  </si>
  <si>
    <t xml:space="preserve">Herav antall som har fått andre tilbud </t>
  </si>
  <si>
    <t>Dagsenter  - gerica-tjeneste dag-re-habilitering 1)</t>
  </si>
  <si>
    <t>3) Enkelte bydeler fører ikke timevedtak for tjenesten dagrehabilitering</t>
  </si>
  <si>
    <t>SUM pr 31.08.2018</t>
  </si>
  <si>
    <t>SUM pr. 2. tertial 2018</t>
  </si>
  <si>
    <t>SUM 2. tertial 2018</t>
  </si>
  <si>
    <t>Omsorg + 0-67</t>
  </si>
  <si>
    <t>Omsorg + 67-79</t>
  </si>
  <si>
    <t>Omsorg + 80 år +</t>
  </si>
  <si>
    <t>Andel</t>
  </si>
  <si>
    <t>90 år +</t>
  </si>
  <si>
    <t>SUM 3. tertial 2018</t>
  </si>
  <si>
    <t>SUM pr. 3. tertial 2018</t>
  </si>
  <si>
    <t>Tabell 3 - 5 - B - A3 - Antall utførte timer i hjemmetjenesten - hittil i år</t>
  </si>
  <si>
    <t>Tabell 3 - 5 - B - A4- Antall utførte timer i hjemmetjenesten - herav utført av private leverandører - hittil i år</t>
  </si>
  <si>
    <t>Tabell 3 - 5 - B - A2 - Antall vedtakstimer i hjemmetjenesten - hittil i år</t>
  </si>
  <si>
    <t>SUM 2018</t>
  </si>
  <si>
    <t>Bydel Ullern 1)</t>
  </si>
  <si>
    <t>1) I Bydel Ullern er tre personer over 21 år med utviklingshemming på sykehjem</t>
  </si>
  <si>
    <t>SUM pr 31.12.2018</t>
  </si>
  <si>
    <t>SUM pr. 31.12.2018</t>
  </si>
  <si>
    <t>Gjennomsnitt 2018</t>
  </si>
  <si>
    <t>Gjennomsnitt 2013</t>
  </si>
  <si>
    <t xml:space="preserve">Gjennomsnitt 2018 </t>
  </si>
  <si>
    <t>Sum 2018</t>
  </si>
  <si>
    <t>Kontroll:</t>
  </si>
  <si>
    <t>80-89 år</t>
  </si>
  <si>
    <t>LIV</t>
  </si>
  <si>
    <t>Barnebolger og avlastningsboliger</t>
  </si>
  <si>
    <t>SUM 2. tertial 2019</t>
  </si>
  <si>
    <t>Av sum kvinner og menn i institusjon - herav i boform m/heldøgns pleie og omsorg</t>
  </si>
  <si>
    <t>90 år og over</t>
  </si>
  <si>
    <t>gjennomsnittlig lengde for sykehjemsopphold som er avsluttet hittil i rapporteringsåret.</t>
  </si>
  <si>
    <t>Antall mottagere av aktivitetstid</t>
  </si>
  <si>
    <t>SUM pr. 2. tertial 2019</t>
  </si>
  <si>
    <t>Tabell 3 - 5 - C Antall mottagere av hverdagsrehabilitering 1), antall vedtakstimer og antall utførte timer - hittil i år</t>
  </si>
  <si>
    <t>Tabell 3 - 5 - C  Antall mottagere av aktivitetstid, antall vedtakstimer og antall utførte timer - hittil i år</t>
  </si>
  <si>
    <t>Antall mottagere av avklaring og mestring</t>
  </si>
  <si>
    <t>Herav praktisk bistand til opplæring i daglige gjøremål 1)</t>
  </si>
  <si>
    <t>Herav brukerstyrt personlig assistanse (BPA) 2)</t>
  </si>
  <si>
    <t>SUM pr 31.08.2019</t>
  </si>
  <si>
    <t>SUM pr. 31.08.2019</t>
  </si>
  <si>
    <t>** Noen brukere med private tjenesteytere kan samtidig ha valgt kommunal leverandør av en av tjenestene helsetjeneste i hjemmet eller praktisk bistand.</t>
  </si>
  <si>
    <t>Herav antall brukere som har valgt private tjensteytere for en eller flere av sine tjenester **</t>
  </si>
  <si>
    <t xml:space="preserve">** Hjemmetjenester er her helsetjeneste i hjemmet og/eller praktisk bistand. </t>
  </si>
  <si>
    <t>Gj.snittlig antall utførte vedtakstimer pr mottager hittil i år</t>
  </si>
  <si>
    <t>Dag-senter  - gerica-tjeneste dag-re-habilitering (tj.nr 25)1)</t>
  </si>
  <si>
    <t>Gerica-tjeneste Dag-senter (tj.nr. 26) 2)</t>
  </si>
  <si>
    <t>Gerica-tjeneste Dag-senter for fysisk funksjons-hemmede (tj.nr. 27)2)</t>
  </si>
  <si>
    <t>Gerica-tjeneste Dagtilbud for psykisk utviklings-hemmede (tj.nr. 28) 2)</t>
  </si>
  <si>
    <t xml:space="preserve">2)  Andel brukere hhv. &lt; 67 år, 67 - 79 år, 80 -89 år, og ≥ 90 år, i forhold til antall innbyggere i samme aldresgrupper.  </t>
  </si>
  <si>
    <t xml:space="preserve">3) Antall innbyggere: Kriteriebef. pr  01.01.2019 </t>
  </si>
  <si>
    <t>Aldersfordeling - beboere i Omsorg +</t>
  </si>
  <si>
    <t>SUM pr 31.12.2019</t>
  </si>
  <si>
    <t>SUM pr. 31.12.2019</t>
  </si>
  <si>
    <t>Sum 16 år og over med vedtak</t>
  </si>
  <si>
    <t>SUM 2019</t>
  </si>
  <si>
    <t>SUM 3. tertial 2019</t>
  </si>
  <si>
    <t>Gjennomsnitt 2019</t>
  </si>
  <si>
    <t>Sum 2. tertial 2019</t>
  </si>
  <si>
    <t xml:space="preserve">Gjennomsnitt 2019 </t>
  </si>
  <si>
    <t>Sum 2019</t>
  </si>
  <si>
    <t>Antall mottagere av en eller flere av tjenestene helsetjeneste i hjemmet, praktisk bistand, avlastning og omsorgslønn</t>
  </si>
  <si>
    <t>* Inkluderer brukere som bor i boliger til pleie- og omsorgsformål.</t>
  </si>
  <si>
    <t>Herav praktisk bistand til opplæring i daglige gjøremål 2)</t>
  </si>
  <si>
    <t>Herav psykisk helsarbeid 2)</t>
  </si>
  <si>
    <t>Utført tid er derfor her satt lik vedtatt tid for disse tjenestene.</t>
  </si>
  <si>
    <t xml:space="preserve">tid. Bydelene registrerer ikke utført tid for tjenesten brukerstyrt personlig assistanse, da assistenten ikke vil ha tilgang til fagsystemet Gerica. </t>
  </si>
  <si>
    <t xml:space="preserve">Herav praktisk bistand til opplæring i daglige gjøremål </t>
  </si>
  <si>
    <t xml:space="preserve">Herav brukerstyrt personlig assistanse (BPA) </t>
  </si>
  <si>
    <t xml:space="preserve">Herav psykisk helsarbeid </t>
  </si>
  <si>
    <t>SUM pr. 3. tertial 2019</t>
  </si>
  <si>
    <t xml:space="preserve">** Hjemmetjenester er her hjemmesykepleie og/eller praktisk bistand. </t>
  </si>
  <si>
    <t>Hjemmesykepleie er her tjenestene 1 Psykisk helsearbeid, 3 Hjemmesykepleie, 91 Hjemmesykepleie natt og 110 Hjemmesykepleie stasjonær tjeneste i LIV</t>
  </si>
  <si>
    <t>Praktisk bistand er tjenestene praktiskbistand til dagliglivets gjøremål, praktisk bistand- opplæringi dagliglivets gjøremål og brukerstyrt personlig assistanse (BPA)</t>
  </si>
  <si>
    <t xml:space="preserve">Tab 3-8-C Antall mottagere av hjemmesykepleie 67 år og over som er kartlagt for ernæringsmessig risiko </t>
  </si>
  <si>
    <t>Antall mottagere av hjemmesykepleie 67 år og over som er kartlagt for ernæringsmessig risiko</t>
  </si>
  <si>
    <t>Tabell 3 -9 - A11 -  Beboere med vedtak om bolig til pleie og omsorgsformål - sum antall  ≥ 90 år - pr. 31.12.  *)</t>
  </si>
  <si>
    <t>Tabell 3 -9 - A10 -  Beboere med vedtak om bolig til pleie og omsorgsformål - antall ≥ 95 år - pr. 31.12.  *)</t>
  </si>
  <si>
    <t>Tabell 3 -9 - A9 -  Beboere med vedtak om bolig til pleie og omsorgsformål - antall 90 - 94 år - pr. 31.12.  *)</t>
  </si>
  <si>
    <t>Tabell 3 -9 - A8 -  Beboere med vedtak om bolig til pleie og omsorgsformål - antall 85 - 89 år - pr. 31.12.  *)</t>
  </si>
  <si>
    <t>Tabell 3 -9 - A7 -  Beboere med vedtak om bolig til pleie og omsorgsformål - antall 80 - 84 år - pr. 31.12.  *)</t>
  </si>
  <si>
    <t>Tabell 3 -9 - A1 -  Beboere med vedtak om bolig til pleie og omsorgsformål - sum alle aldersgrupper - pr. 31.12.  *)</t>
  </si>
  <si>
    <t>Tabell 3 -9 - A2 -  Beboere med vedtak om bolig til pleie og omsorgsformål - antall 0 - 17 år - pr. 31.12.  *)</t>
  </si>
  <si>
    <t>Tabell 3 -9 - A3 -  Beboere med vedtak om bolig til pleie og omsorgsformål - antall 18 - 49 år - pr. 31.12*)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</si>
  <si>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</si>
  <si>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</si>
  <si>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</si>
  <si>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Justert befolkning i aldersgruppene 67 år og over</t>
  </si>
  <si>
    <t>Tabell 3 - 5 - B -  Sum brukere av hjemmetjenester pr. 31.12. - antall med private tjenesteyter   *)</t>
  </si>
  <si>
    <t>Bydel ullern</t>
  </si>
  <si>
    <t>SUM pr 31.08.2020</t>
  </si>
  <si>
    <t>SUM pr. 31.08.2020</t>
  </si>
  <si>
    <t>SUM 2. tertial 2020</t>
  </si>
  <si>
    <t>SUM pr. 2. tertial 2020</t>
  </si>
  <si>
    <t>Antall vedtatte timer helsetjeneste i hjemmet 1)</t>
  </si>
  <si>
    <t>Antall utførte timer helsetjeneste i hjemmet 1)</t>
  </si>
  <si>
    <t>1) Helsetjeneste ihjemmet er her tjenestene 1 Psykisk helsearbeid, 2 Sykepleie tilalvorlig syke, 3 Hjemmesykepleie, 15 Avklaring og mestring, 23 Klinisk ernæringsfysiolog, 49 Logoped, 91 Hjemmesykepleie natt, 101 Hverdagsrehabilitering, 103 Medisinsk avstandsoppfølging, 106 Ambulerende rehabilitering,  og 110 Hjemmesykepleie stasjonær tjeneste i LIV</t>
  </si>
  <si>
    <t>Sum 2. tertial 2020</t>
  </si>
  <si>
    <t>SUM 3. tertial 2020</t>
  </si>
  <si>
    <t xml:space="preserve">Tabell 3 -1 - B - A9 - Aldersfordeling for beboere i barne- og avlastningsboliger pr. 31.12.  </t>
  </si>
  <si>
    <t xml:space="preserve">Tabell 3 -1 - B - A8 - Aldersfordeling for beboere med vedtak om korttidsopphold pr. 31.12.  </t>
  </si>
  <si>
    <t>Tabell 3 -1 - B - A4 - Aldersfordeling for beboere i langtidsopphold i institusjon pr. 31.12</t>
  </si>
  <si>
    <t>Brukere av BARE helsetjeneste i hjemmet</t>
  </si>
  <si>
    <t>Sum 2020</t>
  </si>
  <si>
    <t>Tabell 3 - 5 - A -  Brukere av hjemmetjenester pr. 31.12.   *)**)</t>
  </si>
  <si>
    <t>Tabell 3 -1 - B - A1 - Beboere i institusjon som bydelen betaler for - pr. 31.12.  - Aldersfordeling</t>
  </si>
  <si>
    <t xml:space="preserve">Tabell 3 -1 - B - A6 - Aldersfordeling for beboere i boform m/heldøgns pleie og omsorg pr. 31.12.  </t>
  </si>
  <si>
    <t>Tom 2019: Hjemmesykepleie er her tjenestene 1 Psykisk helsearbeid, 3 Hjemmesykepleie, 91 Hjemmesykepleie natt og 110 Hjemmesykepleie stasjonær tjeneste i LIV</t>
  </si>
  <si>
    <t>Fom 2020: Helsetjeneste i hjemmet er her her tjenestene 1 Psykisk helsearbeid, 3 Hjemmesykepleie, 15 Avklaring og mestring, 23 Klinisk ernæringsfysiolog, 49 Logoped, 91 Hjemmesykepleie natt,</t>
  </si>
  <si>
    <t xml:space="preserve"> 101 Hverdagsrehabilitering,  103 Medisinsk avstandsoppfølging, 106 Ambulerende rehabilitering og 110 Hjemmesykepleie stasjonær tjeneste i LIV</t>
  </si>
  <si>
    <t>Antall mottagere av hjemmesykepleie 67 år og over</t>
  </si>
  <si>
    <t xml:space="preserve">Andel mottagere av hjemmesykepleie som er kartlagt for ernæringsmessig risiko </t>
  </si>
  <si>
    <t>SUM 2020</t>
  </si>
  <si>
    <t>SUM pr 31.12.2020</t>
  </si>
  <si>
    <t>SUM pr. 31.12.2020</t>
  </si>
  <si>
    <t>Gjennomsnitt 2020</t>
  </si>
  <si>
    <t>Andre typer institusjons-plass 1)</t>
  </si>
  <si>
    <t>1) Aldershjem, barnebolig, avlastning- bolig, bosenter, institusjon eller bolig med heldøgns omsorgstjeneste</t>
  </si>
  <si>
    <t>Kilde: Ledelses- og informasjonsverktøyet LIV</t>
  </si>
  <si>
    <t>Alder</t>
  </si>
  <si>
    <t>Alder i alt</t>
  </si>
  <si>
    <t>1-2 år</t>
  </si>
  <si>
    <t>3-5 år</t>
  </si>
  <si>
    <t>6-9 år</t>
  </si>
  <si>
    <t>10-12 år</t>
  </si>
  <si>
    <t>20-22 år</t>
  </si>
  <si>
    <t>23-24 år</t>
  </si>
  <si>
    <t>25-29 år</t>
  </si>
  <si>
    <t>30-39 år</t>
  </si>
  <si>
    <t>40-49 år</t>
  </si>
  <si>
    <t>95+ år</t>
  </si>
  <si>
    <t>geografi</t>
  </si>
  <si>
    <t>Bydel St.Hanshaugen</t>
  </si>
  <si>
    <t xml:space="preserve">Gjennomsnitt 2020 </t>
  </si>
  <si>
    <t>Inkluderer tjeneste nr 1, 2, 3, 4, 5, 12, 13, 15, 23, 32, 33, 34, 49, 76, 77, 78, 91, 101, 103, 106, 110 i ledelses og informasjonsverktøyet LIV.</t>
  </si>
  <si>
    <t>Tabell 3 - 5 - A -3  Totalt antall personer som mottar hjemmetjenester **) inkl. avlastning og omsorgslønn pr 31.12.   *)</t>
  </si>
  <si>
    <t>SUM pr. 3. tertial 2020</t>
  </si>
  <si>
    <t xml:space="preserve">2) Mange leverandører av praktisk bistand -opplæring i dagliglivets gjøremål har ikke tilgang til Gerica og registrerer derfor ikke utført </t>
  </si>
  <si>
    <t xml:space="preserve">Tabell 3 - 5 - B - A1 - Andel utførte timer av vedtatte timer i hjemmetjenestene </t>
  </si>
  <si>
    <t>Andel utførte timer helsetjenester i hjemmet 1)</t>
  </si>
  <si>
    <t>Totalt antall utførte timer helsetjeneste utført av private leverandører 1)</t>
  </si>
  <si>
    <t>Dagsenter  - gerica-tjeneste dag-re-habilitering (tj.nr 25) 1)</t>
  </si>
  <si>
    <t>Gerica-tjeneste Dag-senter(tj. 26) 2)</t>
  </si>
  <si>
    <t>Gerica-tjeneste Dagtilbud for psykisk utviklings-hemmede (tj. 28) 2)</t>
  </si>
  <si>
    <t>Gerica-tjeneste Dag-senter for fysisk funksjons-hemmede (tj. 27) 2)</t>
  </si>
  <si>
    <t>Tjenesten skal fra 01.01.2020 registreres som tjeneste 116 Dagaktivitetstilbud for personer med demenssykdom (lovhjemlet vedtak)</t>
  </si>
  <si>
    <t>Personer som hadde tjenesten før 01.01.2020 og som fortsatt har tjenesten skal gis nytt lovhjemlet vedtak.</t>
  </si>
  <si>
    <t>1) Dagaktivitetstilbud som bydelen selv driver i egen regi</t>
  </si>
  <si>
    <t>2)  F.eks. grønn omsorg tilbudet ved  Hauger gård og dagaktivitetstilbud for personer med demenssykdom ved sykehjem (SYE)</t>
  </si>
  <si>
    <t>3-8-B Trygghetsalarmer og velferdsteknologi pr. 31.12.</t>
  </si>
  <si>
    <t xml:space="preserve">ja </t>
  </si>
  <si>
    <t>ja</t>
  </si>
  <si>
    <t>JA</t>
  </si>
  <si>
    <t>Sum pr 31.12.2020</t>
  </si>
  <si>
    <t xml:space="preserve">Bydel Søndre Nordstrand </t>
  </si>
  <si>
    <t>SUM pr 31.12.2021</t>
  </si>
  <si>
    <t>SUM pr. 31.12.2021</t>
  </si>
  <si>
    <t>Sum pr 31.12.21</t>
  </si>
  <si>
    <t>Endring 2021-2019</t>
  </si>
  <si>
    <t>Endring 2021-2020</t>
  </si>
  <si>
    <t>Sum 2021</t>
  </si>
  <si>
    <t>SUM 3. tertial 2021</t>
  </si>
  <si>
    <t>Herunder tjenestene langtidsopphold i sykehjem, institusjonsplass psykiatri, spesialsykehjem for yngre, aldershjem, langtidsopphold i bosenter</t>
  </si>
  <si>
    <t>herav for søknad om sykehjems-plass 2)</t>
  </si>
  <si>
    <t>2) Langtidsopphold i sykehjem (LIV tj. Nr 50)</t>
  </si>
  <si>
    <t xml:space="preserve">For søknad om institusjons-plass </t>
  </si>
  <si>
    <t>Gjennomsnitt 2021</t>
  </si>
  <si>
    <t>herav for søknad om korttids-opphold 3)</t>
  </si>
  <si>
    <t>3) Alle typer korttidsopphold i helsehus</t>
  </si>
  <si>
    <t>SUM 2021</t>
  </si>
  <si>
    <t xml:space="preserve">Gjennomsnitt 2021 </t>
  </si>
  <si>
    <t>Antall oppholds-døgn totalt for alle beboere som har avsluttet sitt langtids-opphold hittil i år 2)</t>
  </si>
  <si>
    <t>Langtids-opphold -  forsterket enhet for demens</t>
  </si>
  <si>
    <t>% Kjøpt fra Sykehjemsetaten</t>
  </si>
  <si>
    <t>% Kjøpt fra andre innenbys/ utenbys</t>
  </si>
  <si>
    <t>% Drevet av bydelen selv</t>
  </si>
  <si>
    <t>Tabell 3-3 - C - 1- Antall  oppholdsdøgn totalt i institusjon fordelt på type opphold (Kostrafunksjon 253 - institusjonstjenester) - Kjøp fra SYE - hittil i år</t>
  </si>
  <si>
    <t>Tabell 3-3 - C - 2- Antall  oppholdsdøgn totalt i institusjon fordelt på type opphold (Kostrafunksjon 253 - institusjonstjenester) - Kjøp fra andre innenbys/utenbys - hittil i år</t>
  </si>
  <si>
    <t>Tabell 3-3 - C - 3- Antall  oppholdsdøgn totalt i institusjon fordelt på type opphold (Kostrafunksjon 253 - institusjonstjenester) - Drevet av bydelene selv - hittil i år</t>
  </si>
  <si>
    <t>Tabell 3-3 - C - 4- Antall  oppholdsdøgn totalt i institusjon fordelt på type opphold (Kostrafunksjon 253 - institusjonstjenester) - SUM - hittil i år</t>
  </si>
  <si>
    <t>SUM pr. 3. tertial 2021</t>
  </si>
  <si>
    <t xml:space="preserve">Antall mottagere </t>
  </si>
  <si>
    <t>Tabell 3 - 5 - C Antall unike mottagere av hverdagsrehabilitering og/eller avklaring og mestring 1), antall vedtakstimer og antall utførte timer - hittil i år</t>
  </si>
  <si>
    <t>Tabell 3 - 5 - C Antall mottagere av avklaring og mestring, antall vedtakstimer og antall utførte timer - hittil i år</t>
  </si>
  <si>
    <t>1) Unike mottagere - mottagerene kan motta en eller begge tjenester men telles kun en gang.</t>
  </si>
  <si>
    <t>Gj.snittlig antall vedtatte timer pr mottager hittil i år</t>
  </si>
  <si>
    <t>Kriteriebefolkningen i bydelene etter alder per 1.1.2022</t>
  </si>
  <si>
    <t>Kilde: Oslo kommunes statistikkbank- Folkemengden etter administrativ bydel og alder</t>
  </si>
  <si>
    <t>Kilde: Ledelses og informasjonsverktøyet LIV</t>
  </si>
  <si>
    <t>For søknad om praktisk bistand-daglige gjøremål</t>
  </si>
  <si>
    <t>For søknad om hjemme-sykepleie 1)</t>
  </si>
  <si>
    <t>1) Tj.nr 3 Hjemmesykepleie, 91 hjemmesykepleie natt, 110 hjemmesykepleie stasjonær</t>
  </si>
  <si>
    <t>Dagaktivitetstilbud for demente - manuell rapportering fra bydelene</t>
  </si>
  <si>
    <r>
      <rPr>
        <b/>
        <sz val="10"/>
        <color rgb="FFFF0000"/>
        <rFont val="Arial"/>
        <family val="2"/>
      </rPr>
      <t>Avvik</t>
    </r>
    <r>
      <rPr>
        <b/>
        <sz val="10"/>
        <color rgb="FF000000"/>
        <rFont val="Arial"/>
        <family val="2"/>
      </rPr>
      <t xml:space="preserve"> - manglende vedtak om tjeneste 116</t>
    </r>
  </si>
  <si>
    <t>5,9</t>
  </si>
  <si>
    <t>X</t>
  </si>
  <si>
    <t>Sum pr 31.12.2021</t>
  </si>
  <si>
    <t>Kontroll - Dagaktivitetstilbud for demente, LIV tj 116</t>
  </si>
  <si>
    <t>Antall</t>
  </si>
  <si>
    <t>Korttidsopphold - rullerende, korttidsopphold - rehabilitering, korttidsopphold- utredning/behandling, korrtidsopphold - annet, korttidsopphold - akuttplass</t>
  </si>
  <si>
    <t>Personer med trygghetsalarmer</t>
  </si>
  <si>
    <t>Personer med GPS - lokaliseringsteknologi</t>
  </si>
  <si>
    <t>Personer med elektronisk medisineringsstøtte</t>
  </si>
  <si>
    <t>Personer med innstallerte e-låser</t>
  </si>
  <si>
    <t>Personer med digitalt tilsyn</t>
  </si>
  <si>
    <t>Personer med vedtak om medisinsk avstandsoppfølging</t>
  </si>
  <si>
    <t>Ny tabell 2021</t>
  </si>
  <si>
    <t>Sum pr 31.08.21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</si>
</sst>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 * #,##0.00_ ;_ * \-#,##0.00_ ;_ * &quot;-&quot;??_ ;_ @_ "/>
    <numFmt numFmtId="165" formatCode="0.0&quot; &quot;%"/>
    <numFmt numFmtId="166" formatCode="0&quot; &quot;%"/>
    <numFmt numFmtId="167" formatCode="0.0"/>
    <numFmt numFmtId="168" formatCode="&quot; &quot;#,##0&quot; &quot;;&quot; (&quot;#,##0&quot;)&quot;;&quot; -&quot;00&quot; &quot;;&quot; &quot;@&quot; &quot;"/>
    <numFmt numFmtId="169" formatCode="&quot; &quot;#,##0.00&quot; &quot;;&quot; (&quot;#,##0.00&quot;)&quot;;&quot; -&quot;00&quot; &quot;;&quot; &quot;@&quot; &quot;"/>
    <numFmt numFmtId="170" formatCode="#,##0.0"/>
    <numFmt numFmtId="171" formatCode="0%"/>
    <numFmt numFmtId="172" formatCode="_(* #,##0.00_);_(* \(#,##0.00\);_(* &quot;-&quot;??_);_(@_)"/>
    <numFmt numFmtId="173" formatCode="#,##0;&quot;-&quot;#,##0"/>
    <numFmt numFmtId="174" formatCode="&quot; &quot;#,##0.0&quot; &quot;;&quot; (&quot;#,##0.0&quot;)&quot;;&quot; -&quot;00&quot; &quot;;&quot; &quot;@&quot; &quot;"/>
    <numFmt numFmtId="175" formatCode="&quot; &quot;#,##0.0&quot; &quot;;&quot; (&quot;#,##0.0&quot;)&quot;;&quot; -&quot;00.0&quot; &quot;;&quot; &quot;@&quot; &quot;"/>
  </numFmts>
  <fonts count="5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Arial"/>
      <family val="2"/>
    </font>
    <font>
      <sz val="8"/>
      <name val="Times New Roman"/>
      <family val="1"/>
    </font>
    <font>
      <sz val="11"/>
      <color rgb="FF000000"/>
      <name val="Calibri"/>
      <family val="2"/>
    </font>
    <font>
      <b/>
      <sz val="12"/>
      <name val="Arial"/>
      <family val="2"/>
    </font>
    <font>
      <i/>
      <sz val="9"/>
      <color rgb="FF000000"/>
      <name val="Arial"/>
      <family val="2"/>
    </font>
    <font>
      <sz val="10"/>
      <color indexed="12"/>
      <name val="Times New Roman"/>
      <family val="1"/>
    </font>
    <font>
      <sz val="11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666666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40">
    <xf numFmtId="0" fontId="0" fillId="0" borderId="0"/>
    <xf numFmtId="16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8" fillId="0" borderId="0" applyNumberFormat="0" applyFont="0" applyBorder="0" applyProtection="0"/>
    <xf numFmtId="166" fontId="8" fillId="0" borderId="0" applyFont="0" applyFill="0" applyBorder="0" applyAlignment="0" applyProtection="0"/>
    <xf numFmtId="0" fontId="9" fillId="0" borderId="0" applyNumberFormat="0" applyBorder="0" applyProtection="0"/>
    <xf numFmtId="0" fontId="19" fillId="0" borderId="0"/>
    <xf numFmtId="169" fontId="8" fillId="0" borderId="0" applyFont="0" applyFill="0" applyBorder="0" applyAlignment="0" applyProtection="0"/>
    <xf numFmtId="0" fontId="7" fillId="0" borderId="0"/>
    <xf numFmtId="0" fontId="23" fillId="0" borderId="0"/>
    <xf numFmtId="9" fontId="23" fillId="0" borderId="0" applyFont="0" applyFill="0" applyBorder="0" applyAlignment="0" applyProtection="0"/>
    <xf numFmtId="0" fontId="18" fillId="0" borderId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19" fillId="0" borderId="0"/>
    <xf numFmtId="171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1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3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3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7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164" fontId="2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3" fillId="0" borderId="0"/>
    <xf numFmtId="9" fontId="23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9" fillId="0" borderId="0" applyNumberFormat="0" applyBorder="0" applyProtection="0"/>
    <xf numFmtId="173" fontId="8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3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45" fillId="0" borderId="0" applyNumberFormat="0" applyBorder="0" applyAlignment="0"/>
    <xf numFmtId="0" fontId="49" fillId="0" borderId="0"/>
  </cellStyleXfs>
  <cellXfs count="1629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wrapText="1"/>
    </xf>
    <xf numFmtId="3" fontId="10" fillId="0" borderId="11" xfId="0" applyNumberFormat="1" applyFont="1" applyBorder="1"/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0" xfId="0" applyNumberFormat="1" applyFont="1"/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wrapText="1"/>
    </xf>
    <xf numFmtId="0" fontId="10" fillId="0" borderId="11" xfId="0" applyFont="1" applyFill="1" applyBorder="1" applyAlignment="1">
      <alignment horizontal="center"/>
    </xf>
    <xf numFmtId="0" fontId="10" fillId="0" borderId="20" xfId="0" applyFont="1" applyFill="1" applyBorder="1" applyAlignment="1">
      <alignment wrapText="1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wrapText="1"/>
    </xf>
    <xf numFmtId="3" fontId="10" fillId="0" borderId="23" xfId="0" applyNumberFormat="1" applyFont="1" applyBorder="1"/>
    <xf numFmtId="0" fontId="14" fillId="0" borderId="0" xfId="0" applyFont="1"/>
    <xf numFmtId="0" fontId="10" fillId="0" borderId="0" xfId="0" applyFont="1" applyFill="1" applyAlignment="1">
      <alignment horizontal="left" vertical="center"/>
    </xf>
    <xf numFmtId="0" fontId="14" fillId="0" borderId="32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3" fontId="10" fillId="0" borderId="0" xfId="0" applyNumberFormat="1" applyFont="1" applyFill="1"/>
    <xf numFmtId="0" fontId="14" fillId="0" borderId="0" xfId="0" applyFont="1" applyFill="1"/>
    <xf numFmtId="0" fontId="14" fillId="0" borderId="0" xfId="0" applyFont="1" applyAlignment="1">
      <alignment horizontal="center"/>
    </xf>
    <xf numFmtId="0" fontId="14" fillId="0" borderId="38" xfId="0" applyFont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3" fontId="10" fillId="0" borderId="17" xfId="0" applyNumberFormat="1" applyFont="1" applyFill="1" applyBorder="1"/>
    <xf numFmtId="3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wrapText="1"/>
    </xf>
    <xf numFmtId="0" fontId="10" fillId="0" borderId="0" xfId="0" applyFont="1" applyFill="1" applyAlignment="1"/>
    <xf numFmtId="0" fontId="14" fillId="0" borderId="45" xfId="0" applyFont="1" applyBorder="1" applyAlignment="1">
      <alignment horizontal="center" wrapText="1"/>
    </xf>
    <xf numFmtId="168" fontId="10" fillId="0" borderId="0" xfId="1" applyNumberFormat="1" applyFont="1"/>
    <xf numFmtId="0" fontId="14" fillId="0" borderId="47" xfId="0" applyFont="1" applyBorder="1" applyAlignment="1">
      <alignment horizontal="center" wrapText="1"/>
    </xf>
    <xf numFmtId="0" fontId="10" fillId="0" borderId="13" xfId="0" applyFont="1" applyFill="1" applyBorder="1" applyAlignment="1">
      <alignment wrapText="1"/>
    </xf>
    <xf numFmtId="3" fontId="14" fillId="0" borderId="0" xfId="0" applyNumberFormat="1" applyFont="1" applyBorder="1"/>
    <xf numFmtId="0" fontId="14" fillId="0" borderId="0" xfId="0" applyFont="1" applyFill="1" applyBorder="1" applyAlignment="1">
      <alignment wrapText="1"/>
    </xf>
    <xf numFmtId="3" fontId="10" fillId="0" borderId="54" xfId="0" applyNumberFormat="1" applyFont="1" applyBorder="1"/>
    <xf numFmtId="0" fontId="21" fillId="0" borderId="0" xfId="0" applyFont="1"/>
    <xf numFmtId="0" fontId="21" fillId="0" borderId="0" xfId="0" applyFont="1" applyAlignment="1">
      <alignment horizontal="left" vertical="center"/>
    </xf>
    <xf numFmtId="0" fontId="14" fillId="0" borderId="63" xfId="0" applyFont="1" applyBorder="1" applyAlignment="1">
      <alignment horizontal="center"/>
    </xf>
    <xf numFmtId="0" fontId="14" fillId="0" borderId="83" xfId="0" applyFont="1" applyFill="1" applyBorder="1" applyAlignment="1">
      <alignment wrapText="1"/>
    </xf>
    <xf numFmtId="0" fontId="14" fillId="0" borderId="85" xfId="0" applyFont="1" applyBorder="1" applyAlignment="1">
      <alignment horizontal="center"/>
    </xf>
    <xf numFmtId="0" fontId="14" fillId="0" borderId="96" xfId="0" applyFont="1" applyBorder="1" applyAlignment="1">
      <alignment horizontal="center" wrapText="1"/>
    </xf>
    <xf numFmtId="0" fontId="14" fillId="0" borderId="97" xfId="0" applyFont="1" applyBorder="1" applyAlignment="1">
      <alignment horizontal="center" wrapText="1"/>
    </xf>
    <xf numFmtId="0" fontId="14" fillId="0" borderId="100" xfId="0" applyFont="1" applyBorder="1" applyAlignment="1">
      <alignment horizontal="center" wrapText="1"/>
    </xf>
    <xf numFmtId="0" fontId="14" fillId="0" borderId="101" xfId="0" applyFont="1" applyBorder="1" applyAlignment="1">
      <alignment horizontal="center" wrapText="1"/>
    </xf>
    <xf numFmtId="0" fontId="10" fillId="0" borderId="102" xfId="0" applyFont="1" applyFill="1" applyBorder="1" applyAlignment="1">
      <alignment horizontal="center"/>
    </xf>
    <xf numFmtId="0" fontId="10" fillId="0" borderId="66" xfId="0" applyFont="1" applyFill="1" applyBorder="1" applyAlignment="1">
      <alignment horizontal="center"/>
    </xf>
    <xf numFmtId="0" fontId="10" fillId="0" borderId="85" xfId="0" applyFont="1" applyFill="1" applyBorder="1" applyAlignment="1">
      <alignment horizontal="center"/>
    </xf>
    <xf numFmtId="0" fontId="10" fillId="0" borderId="68" xfId="0" applyFont="1" applyFill="1" applyBorder="1" applyAlignment="1">
      <alignment horizontal="center"/>
    </xf>
    <xf numFmtId="0" fontId="10" fillId="0" borderId="72" xfId="0" applyFont="1" applyFill="1" applyBorder="1" applyAlignment="1">
      <alignment wrapText="1"/>
    </xf>
    <xf numFmtId="0" fontId="10" fillId="0" borderId="87" xfId="0" applyFont="1" applyBorder="1" applyAlignment="1">
      <alignment horizontal="center"/>
    </xf>
    <xf numFmtId="0" fontId="14" fillId="0" borderId="114" xfId="0" applyFont="1" applyBorder="1" applyAlignment="1">
      <alignment horizontal="center" wrapText="1"/>
    </xf>
    <xf numFmtId="0" fontId="10" fillId="0" borderId="110" xfId="0" applyFont="1" applyFill="1" applyBorder="1" applyAlignment="1">
      <alignment horizontal="center"/>
    </xf>
    <xf numFmtId="168" fontId="10" fillId="0" borderId="50" xfId="1" applyNumberFormat="1" applyFont="1" applyBorder="1"/>
    <xf numFmtId="168" fontId="10" fillId="0" borderId="55" xfId="1" applyNumberFormat="1" applyFont="1" applyBorder="1"/>
    <xf numFmtId="168" fontId="10" fillId="0" borderId="57" xfId="1" applyNumberFormat="1" applyFont="1" applyBorder="1"/>
    <xf numFmtId="168" fontId="10" fillId="0" borderId="58" xfId="1" applyNumberFormat="1" applyFont="1" applyBorder="1"/>
    <xf numFmtId="0" fontId="10" fillId="0" borderId="0" xfId="0" applyFont="1" applyBorder="1"/>
    <xf numFmtId="0" fontId="14" fillId="0" borderId="117" xfId="0" applyFont="1" applyBorder="1" applyAlignment="1">
      <alignment horizontal="center" wrapText="1"/>
    </xf>
    <xf numFmtId="0" fontId="24" fillId="0" borderId="0" xfId="0" applyFont="1"/>
    <xf numFmtId="0" fontId="14" fillId="0" borderId="0" xfId="0" applyFont="1" applyAlignment="1">
      <alignment horizontal="center" wrapText="1"/>
    </xf>
    <xf numFmtId="0" fontId="0" fillId="0" borderId="0" xfId="0" applyFont="1"/>
    <xf numFmtId="0" fontId="11" fillId="0" borderId="0" xfId="0" applyFont="1" applyFill="1" applyBorder="1" applyAlignment="1">
      <alignment vertical="center"/>
    </xf>
    <xf numFmtId="0" fontId="14" fillId="0" borderId="125" xfId="0" applyFont="1" applyBorder="1" applyAlignment="1">
      <alignment horizontal="center" wrapText="1"/>
    </xf>
    <xf numFmtId="168" fontId="14" fillId="0" borderId="126" xfId="1" applyNumberFormat="1" applyFont="1" applyBorder="1" applyAlignment="1">
      <alignment horizontal="center" wrapText="1"/>
    </xf>
    <xf numFmtId="168" fontId="14" fillId="0" borderId="124" xfId="1" applyNumberFormat="1" applyFont="1" applyBorder="1" applyAlignment="1">
      <alignment horizontal="center" wrapText="1"/>
    </xf>
    <xf numFmtId="168" fontId="14" fillId="0" borderId="127" xfId="1" applyNumberFormat="1" applyFont="1" applyBorder="1" applyAlignment="1">
      <alignment horizontal="center" wrapText="1"/>
    </xf>
    <xf numFmtId="168" fontId="14" fillId="0" borderId="128" xfId="1" applyNumberFormat="1" applyFont="1" applyBorder="1" applyAlignment="1">
      <alignment horizontal="center" wrapText="1"/>
    </xf>
    <xf numFmtId="168" fontId="14" fillId="0" borderId="129" xfId="1" applyNumberFormat="1" applyFont="1" applyBorder="1" applyAlignment="1">
      <alignment horizontal="center" wrapText="1"/>
    </xf>
    <xf numFmtId="0" fontId="10" fillId="0" borderId="93" xfId="0" applyFont="1" applyFill="1" applyBorder="1" applyAlignment="1">
      <alignment wrapText="1"/>
    </xf>
    <xf numFmtId="3" fontId="10" fillId="0" borderId="89" xfId="0" applyNumberFormat="1" applyFont="1" applyBorder="1"/>
    <xf numFmtId="3" fontId="10" fillId="0" borderId="90" xfId="0" applyNumberFormat="1" applyFont="1" applyBorder="1"/>
    <xf numFmtId="0" fontId="14" fillId="0" borderId="96" xfId="0" applyFont="1" applyBorder="1" applyAlignment="1">
      <alignment horizontal="left" vertical="center"/>
    </xf>
    <xf numFmtId="0" fontId="25" fillId="0" borderId="0" xfId="0" applyFont="1" applyBorder="1"/>
    <xf numFmtId="0" fontId="10" fillId="0" borderId="85" xfId="0" applyFont="1" applyBorder="1" applyAlignment="1">
      <alignment horizontal="center"/>
    </xf>
    <xf numFmtId="3" fontId="10" fillId="0" borderId="88" xfId="0" applyNumberFormat="1" applyFont="1" applyBorder="1"/>
    <xf numFmtId="168" fontId="14" fillId="0" borderId="52" xfId="1" applyNumberFormat="1" applyFont="1" applyBorder="1"/>
    <xf numFmtId="168" fontId="14" fillId="0" borderId="53" xfId="1" applyNumberFormat="1" applyFont="1" applyBorder="1"/>
    <xf numFmtId="0" fontId="10" fillId="0" borderId="50" xfId="0" applyFont="1" applyBorder="1"/>
    <xf numFmtId="0" fontId="10" fillId="0" borderId="57" xfId="0" applyFont="1" applyBorder="1"/>
    <xf numFmtId="0" fontId="10" fillId="0" borderId="56" xfId="0" applyFont="1" applyBorder="1"/>
    <xf numFmtId="0" fontId="10" fillId="2" borderId="0" xfId="0" applyFont="1" applyFill="1" applyAlignment="1"/>
    <xf numFmtId="0" fontId="10" fillId="2" borderId="0" xfId="0" applyFont="1" applyFill="1"/>
    <xf numFmtId="0" fontId="27" fillId="0" borderId="0" xfId="0" applyFont="1"/>
    <xf numFmtId="0" fontId="18" fillId="0" borderId="51" xfId="0" applyFont="1" applyBorder="1" applyAlignment="1" applyProtection="1">
      <alignment horizontal="right"/>
    </xf>
    <xf numFmtId="0" fontId="18" fillId="0" borderId="54" xfId="0" applyFont="1" applyBorder="1" applyAlignment="1" applyProtection="1">
      <alignment horizontal="right"/>
    </xf>
    <xf numFmtId="0" fontId="18" fillId="0" borderId="56" xfId="0" applyFont="1" applyBorder="1" applyAlignment="1" applyProtection="1">
      <alignment horizontal="right"/>
    </xf>
    <xf numFmtId="0" fontId="28" fillId="0" borderId="0" xfId="0" applyFont="1"/>
    <xf numFmtId="0" fontId="10" fillId="0" borderId="155" xfId="0" applyFont="1" applyBorder="1" applyAlignment="1">
      <alignment horizontal="center"/>
    </xf>
    <xf numFmtId="0" fontId="10" fillId="0" borderId="156" xfId="0" applyFont="1" applyBorder="1" applyAlignment="1">
      <alignment horizontal="center"/>
    </xf>
    <xf numFmtId="0" fontId="0" fillId="0" borderId="129" xfId="0" applyBorder="1"/>
    <xf numFmtId="0" fontId="10" fillId="0" borderId="158" xfId="0" applyFont="1" applyFill="1" applyBorder="1" applyAlignment="1">
      <alignment wrapText="1"/>
    </xf>
    <xf numFmtId="3" fontId="10" fillId="0" borderId="48" xfId="0" applyNumberFormat="1" applyFont="1" applyFill="1" applyBorder="1"/>
    <xf numFmtId="3" fontId="10" fillId="0" borderId="27" xfId="0" applyNumberFormat="1" applyFont="1" applyFill="1" applyBorder="1"/>
    <xf numFmtId="3" fontId="10" fillId="0" borderId="40" xfId="0" applyNumberFormat="1" applyFont="1" applyFill="1" applyBorder="1"/>
    <xf numFmtId="3" fontId="10" fillId="0" borderId="41" xfId="0" applyNumberFormat="1" applyFont="1" applyFill="1" applyBorder="1"/>
    <xf numFmtId="0" fontId="10" fillId="0" borderId="55" xfId="0" applyFont="1" applyBorder="1"/>
    <xf numFmtId="0" fontId="26" fillId="0" borderId="0" xfId="0" applyFont="1" applyFill="1" applyBorder="1" applyAlignment="1"/>
    <xf numFmtId="0" fontId="14" fillId="0" borderId="163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27" fillId="0" borderId="0" xfId="0" applyFont="1" applyAlignment="1">
      <alignment horizontal="left"/>
    </xf>
    <xf numFmtId="1" fontId="10" fillId="0" borderId="42" xfId="0" applyNumberFormat="1" applyFont="1" applyBorder="1"/>
    <xf numFmtId="1" fontId="10" fillId="0" borderId="50" xfId="0" applyNumberFormat="1" applyFont="1" applyBorder="1"/>
    <xf numFmtId="1" fontId="10" fillId="0" borderId="19" xfId="0" applyNumberFormat="1" applyFont="1" applyBorder="1"/>
    <xf numFmtId="1" fontId="10" fillId="0" borderId="25" xfId="0" applyNumberFormat="1" applyFont="1" applyBorder="1"/>
    <xf numFmtId="0" fontId="10" fillId="5" borderId="0" xfId="0" applyFont="1" applyFill="1"/>
    <xf numFmtId="0" fontId="10" fillId="0" borderId="53" xfId="0" applyFont="1" applyBorder="1"/>
    <xf numFmtId="0" fontId="10" fillId="0" borderId="54" xfId="0" applyFont="1" applyBorder="1"/>
    <xf numFmtId="0" fontId="10" fillId="0" borderId="74" xfId="0" applyFont="1" applyBorder="1"/>
    <xf numFmtId="0" fontId="10" fillId="0" borderId="75" xfId="0" applyFont="1" applyBorder="1"/>
    <xf numFmtId="0" fontId="14" fillId="0" borderId="123" xfId="0" applyFont="1" applyBorder="1" applyAlignment="1">
      <alignment horizontal="center" wrapText="1"/>
    </xf>
    <xf numFmtId="0" fontId="14" fillId="0" borderId="165" xfId="0" applyFont="1" applyBorder="1" applyAlignment="1">
      <alignment horizontal="center" wrapText="1"/>
    </xf>
    <xf numFmtId="0" fontId="14" fillId="0" borderId="128" xfId="0" applyFont="1" applyBorder="1" applyAlignment="1">
      <alignment horizontal="center" wrapText="1"/>
    </xf>
    <xf numFmtId="0" fontId="27" fillId="0" borderId="0" xfId="0" applyFont="1" applyAlignment="1">
      <alignment horizontal="left" vertical="center"/>
    </xf>
    <xf numFmtId="0" fontId="10" fillId="0" borderId="54" xfId="0" applyFont="1" applyFill="1" applyBorder="1" applyAlignment="1">
      <alignment horizontal="center"/>
    </xf>
    <xf numFmtId="0" fontId="10" fillId="0" borderId="56" xfId="0" applyFont="1" applyFill="1" applyBorder="1" applyAlignment="1">
      <alignment horizontal="center"/>
    </xf>
    <xf numFmtId="0" fontId="14" fillId="0" borderId="167" xfId="0" applyFont="1" applyBorder="1" applyAlignment="1">
      <alignment horizontal="center" wrapText="1"/>
    </xf>
    <xf numFmtId="0" fontId="10" fillId="0" borderId="51" xfId="0" applyFont="1" applyFill="1" applyBorder="1" applyAlignment="1">
      <alignment horizontal="center"/>
    </xf>
    <xf numFmtId="0" fontId="10" fillId="0" borderId="73" xfId="0" applyFont="1" applyFill="1" applyBorder="1" applyAlignment="1">
      <alignment wrapText="1"/>
    </xf>
    <xf numFmtId="0" fontId="10" fillId="0" borderId="74" xfId="0" applyFont="1" applyFill="1" applyBorder="1" applyAlignment="1">
      <alignment wrapText="1"/>
    </xf>
    <xf numFmtId="0" fontId="10" fillId="0" borderId="75" xfId="0" applyFont="1" applyFill="1" applyBorder="1" applyAlignment="1">
      <alignment wrapText="1"/>
    </xf>
    <xf numFmtId="0" fontId="11" fillId="0" borderId="168" xfId="0" applyFont="1" applyBorder="1"/>
    <xf numFmtId="0" fontId="14" fillId="0" borderId="169" xfId="0" applyFont="1" applyFill="1" applyBorder="1" applyAlignment="1">
      <alignment wrapText="1"/>
    </xf>
    <xf numFmtId="0" fontId="11" fillId="0" borderId="169" xfId="0" applyFont="1" applyBorder="1"/>
    <xf numFmtId="0" fontId="10" fillId="0" borderId="63" xfId="0" applyFont="1" applyFill="1" applyBorder="1" applyAlignment="1">
      <alignment horizontal="center"/>
    </xf>
    <xf numFmtId="0" fontId="10" fillId="0" borderId="71" xfId="0" applyFont="1" applyFill="1" applyBorder="1" applyAlignment="1">
      <alignment wrapText="1"/>
    </xf>
    <xf numFmtId="0" fontId="9" fillId="0" borderId="0" xfId="6"/>
    <xf numFmtId="3" fontId="10" fillId="0" borderId="94" xfId="0" applyNumberFormat="1" applyFont="1" applyBorder="1"/>
    <xf numFmtId="3" fontId="10" fillId="0" borderId="91" xfId="0" applyNumberFormat="1" applyFont="1" applyBorder="1"/>
    <xf numFmtId="0" fontId="2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1" fillId="0" borderId="96" xfId="0" applyFont="1" applyBorder="1" applyAlignment="1">
      <alignment horizontal="center" wrapText="1"/>
    </xf>
    <xf numFmtId="0" fontId="11" fillId="0" borderId="97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100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17" xfId="0" applyFont="1" applyBorder="1" applyAlignment="1">
      <alignment horizontal="center" wrapText="1"/>
    </xf>
    <xf numFmtId="0" fontId="11" fillId="0" borderId="118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0" fontId="11" fillId="0" borderId="122" xfId="0" applyFont="1" applyBorder="1" applyAlignment="1">
      <alignment horizontal="center" wrapText="1"/>
    </xf>
    <xf numFmtId="0" fontId="0" fillId="0" borderId="102" xfId="0" applyFont="1" applyFill="1" applyBorder="1" applyAlignment="1">
      <alignment horizontal="center"/>
    </xf>
    <xf numFmtId="0" fontId="0" fillId="0" borderId="10" xfId="0" applyFont="1" applyFill="1" applyBorder="1" applyAlignment="1">
      <alignment wrapText="1"/>
    </xf>
    <xf numFmtId="0" fontId="0" fillId="0" borderId="66" xfId="0" applyFont="1" applyFill="1" applyBorder="1" applyAlignment="1">
      <alignment horizontal="center"/>
    </xf>
    <xf numFmtId="0" fontId="0" fillId="0" borderId="16" xfId="0" applyFont="1" applyFill="1" applyBorder="1" applyAlignment="1">
      <alignment wrapText="1"/>
    </xf>
    <xf numFmtId="167" fontId="0" fillId="0" borderId="55" xfId="0" applyNumberFormat="1" applyFont="1" applyBorder="1" applyAlignment="1">
      <alignment horizontal="center"/>
    </xf>
    <xf numFmtId="0" fontId="0" fillId="0" borderId="85" xfId="0" applyFont="1" applyFill="1" applyBorder="1" applyAlignment="1">
      <alignment horizontal="center"/>
    </xf>
    <xf numFmtId="0" fontId="0" fillId="0" borderId="20" xfId="0" applyFont="1" applyFill="1" applyBorder="1" applyAlignment="1">
      <alignment wrapText="1"/>
    </xf>
    <xf numFmtId="0" fontId="0" fillId="0" borderId="110" xfId="0" applyFont="1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51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167" fontId="0" fillId="0" borderId="58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29" fillId="0" borderId="96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102" xfId="0" applyFont="1" applyFill="1" applyBorder="1" applyAlignment="1">
      <alignment horizontal="center"/>
    </xf>
    <xf numFmtId="0" fontId="30" fillId="0" borderId="10" xfId="0" applyFont="1" applyFill="1" applyBorder="1" applyAlignment="1">
      <alignment wrapText="1"/>
    </xf>
    <xf numFmtId="0" fontId="30" fillId="0" borderId="66" xfId="0" applyFont="1" applyFill="1" applyBorder="1" applyAlignment="1">
      <alignment horizontal="center"/>
    </xf>
    <xf numFmtId="0" fontId="30" fillId="0" borderId="16" xfId="0" applyFont="1" applyFill="1" applyBorder="1" applyAlignment="1">
      <alignment wrapText="1"/>
    </xf>
    <xf numFmtId="0" fontId="30" fillId="0" borderId="85" xfId="0" applyFont="1" applyFill="1" applyBorder="1" applyAlignment="1">
      <alignment horizontal="center"/>
    </xf>
    <xf numFmtId="0" fontId="30" fillId="0" borderId="20" xfId="0" applyFont="1" applyFill="1" applyBorder="1" applyAlignment="1">
      <alignment wrapText="1"/>
    </xf>
    <xf numFmtId="0" fontId="30" fillId="0" borderId="22" xfId="0" applyFont="1" applyFill="1" applyBorder="1" applyAlignment="1">
      <alignment wrapText="1"/>
    </xf>
    <xf numFmtId="0" fontId="30" fillId="0" borderId="54" xfId="0" applyFont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30" fillId="2" borderId="0" xfId="0" applyFont="1" applyFill="1" applyAlignment="1"/>
    <xf numFmtId="0" fontId="30" fillId="2" borderId="0" xfId="0" applyFont="1" applyFill="1"/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39" xfId="0" applyFont="1" applyBorder="1" applyAlignment="1">
      <alignment horizontal="center" wrapText="1"/>
    </xf>
    <xf numFmtId="0" fontId="30" fillId="0" borderId="9" xfId="0" applyFont="1" applyFill="1" applyBorder="1" applyAlignment="1">
      <alignment horizontal="center"/>
    </xf>
    <xf numFmtId="166" fontId="30" fillId="0" borderId="42" xfId="2" applyFont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166" fontId="30" fillId="0" borderId="19" xfId="2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21" xfId="0" applyFont="1" applyFill="1" applyBorder="1" applyAlignment="1">
      <alignment horizontal="center"/>
    </xf>
    <xf numFmtId="166" fontId="30" fillId="0" borderId="25" xfId="2" applyFont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29" fillId="0" borderId="52" xfId="0" applyFont="1" applyBorder="1" applyAlignment="1">
      <alignment wrapText="1"/>
    </xf>
    <xf numFmtId="168" fontId="29" fillId="0" borderId="52" xfId="1" applyNumberFormat="1" applyFont="1" applyBorder="1" applyAlignment="1">
      <alignment horizontal="center"/>
    </xf>
    <xf numFmtId="166" fontId="29" fillId="0" borderId="53" xfId="2" applyFont="1" applyBorder="1" applyAlignment="1">
      <alignment horizontal="center"/>
    </xf>
    <xf numFmtId="0" fontId="29" fillId="0" borderId="0" xfId="0" applyFont="1"/>
    <xf numFmtId="0" fontId="30" fillId="0" borderId="57" xfId="0" applyFont="1" applyBorder="1" applyAlignment="1">
      <alignment wrapText="1"/>
    </xf>
    <xf numFmtId="168" fontId="30" fillId="0" borderId="57" xfId="1" applyNumberFormat="1" applyFont="1" applyBorder="1" applyAlignment="1">
      <alignment horizontal="center"/>
    </xf>
    <xf numFmtId="166" fontId="30" fillId="0" borderId="57" xfId="2" applyFont="1" applyBorder="1" applyAlignment="1">
      <alignment horizontal="center"/>
    </xf>
    <xf numFmtId="166" fontId="30" fillId="0" borderId="58" xfId="2" applyFont="1" applyBorder="1" applyAlignment="1">
      <alignment horizontal="center"/>
    </xf>
    <xf numFmtId="0" fontId="30" fillId="0" borderId="142" xfId="0" applyFont="1" applyBorder="1" applyAlignment="1">
      <alignment wrapText="1"/>
    </xf>
    <xf numFmtId="168" fontId="30" fillId="0" borderId="142" xfId="1" applyNumberFormat="1" applyFont="1" applyBorder="1" applyAlignment="1">
      <alignment horizontal="center"/>
    </xf>
    <xf numFmtId="166" fontId="30" fillId="0" borderId="142" xfId="2" applyFont="1" applyBorder="1" applyAlignment="1">
      <alignment horizontal="center"/>
    </xf>
    <xf numFmtId="166" fontId="30" fillId="0" borderId="150" xfId="2" applyFont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29" fillId="0" borderId="0" xfId="0" applyFont="1" applyAlignment="1">
      <alignment horizontal="left"/>
    </xf>
    <xf numFmtId="0" fontId="29" fillId="0" borderId="35" xfId="0" applyFont="1" applyBorder="1" applyAlignment="1">
      <alignment horizontal="center" wrapText="1"/>
    </xf>
    <xf numFmtId="0" fontId="29" fillId="0" borderId="15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  <xf numFmtId="0" fontId="30" fillId="0" borderId="51" xfId="0" applyFont="1" applyBorder="1" applyAlignment="1"/>
    <xf numFmtId="0" fontId="30" fillId="0" borderId="52" xfId="0" applyFont="1" applyBorder="1" applyAlignment="1"/>
    <xf numFmtId="0" fontId="30" fillId="0" borderId="53" xfId="0" applyFont="1" applyBorder="1" applyAlignment="1"/>
    <xf numFmtId="0" fontId="30" fillId="0" borderId="54" xfId="0" applyFont="1" applyBorder="1" applyAlignment="1"/>
    <xf numFmtId="0" fontId="30" fillId="0" borderId="50" xfId="0" applyFont="1" applyBorder="1" applyAlignment="1"/>
    <xf numFmtId="0" fontId="30" fillId="0" borderId="55" xfId="0" applyFont="1" applyBorder="1" applyAlignment="1"/>
    <xf numFmtId="0" fontId="30" fillId="0" borderId="56" xfId="0" applyFont="1" applyBorder="1" applyAlignment="1"/>
    <xf numFmtId="0" fontId="30" fillId="0" borderId="57" xfId="0" applyFont="1" applyBorder="1" applyAlignment="1"/>
    <xf numFmtId="0" fontId="30" fillId="0" borderId="58" xfId="0" applyFont="1" applyBorder="1" applyAlignment="1"/>
    <xf numFmtId="0" fontId="29" fillId="0" borderId="52" xfId="0" applyFont="1" applyBorder="1" applyAlignment="1"/>
    <xf numFmtId="0" fontId="29" fillId="0" borderId="53" xfId="0" applyFont="1" applyBorder="1" applyAlignment="1"/>
    <xf numFmtId="0" fontId="29" fillId="0" borderId="56" xfId="0" applyFont="1" applyBorder="1" applyAlignment="1">
      <alignment horizontal="center"/>
    </xf>
    <xf numFmtId="0" fontId="30" fillId="0" borderId="142" xfId="0" applyFont="1" applyBorder="1" applyAlignment="1"/>
    <xf numFmtId="0" fontId="30" fillId="0" borderId="150" xfId="0" applyFont="1" applyBorder="1" applyAlignment="1"/>
    <xf numFmtId="0" fontId="29" fillId="0" borderId="0" xfId="0" applyFont="1" applyAlignment="1">
      <alignment horizontal="center"/>
    </xf>
    <xf numFmtId="0" fontId="29" fillId="0" borderId="47" xfId="0" applyFont="1" applyBorder="1" applyAlignment="1">
      <alignment horizontal="center" wrapText="1"/>
    </xf>
    <xf numFmtId="0" fontId="29" fillId="0" borderId="32" xfId="0" applyFont="1" applyBorder="1" applyAlignment="1">
      <alignment horizontal="center" wrapText="1"/>
    </xf>
    <xf numFmtId="0" fontId="32" fillId="0" borderId="0" xfId="0" applyFont="1"/>
    <xf numFmtId="3" fontId="30" fillId="0" borderId="0" xfId="0" applyNumberFormat="1" applyFont="1"/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wrapText="1"/>
    </xf>
    <xf numFmtId="0" fontId="11" fillId="0" borderId="44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0" fillId="0" borderId="43" xfId="0" applyFont="1" applyFill="1" applyBorder="1" applyAlignment="1">
      <alignment wrapText="1"/>
    </xf>
    <xf numFmtId="0" fontId="29" fillId="0" borderId="33" xfId="0" applyFont="1" applyBorder="1" applyAlignment="1">
      <alignment horizontal="center" wrapText="1"/>
    </xf>
    <xf numFmtId="3" fontId="30" fillId="0" borderId="4" xfId="0" applyNumberFormat="1" applyFont="1" applyBorder="1"/>
    <xf numFmtId="3" fontId="30" fillId="0" borderId="46" xfId="0" applyNumberFormat="1" applyFont="1" applyBorder="1"/>
    <xf numFmtId="0" fontId="10" fillId="0" borderId="174" xfId="0" applyFont="1" applyFill="1" applyBorder="1" applyAlignment="1">
      <alignment horizontal="center"/>
    </xf>
    <xf numFmtId="0" fontId="10" fillId="0" borderId="174" xfId="0" applyFont="1" applyFill="1" applyBorder="1" applyAlignment="1">
      <alignment wrapText="1"/>
    </xf>
    <xf numFmtId="0" fontId="10" fillId="0" borderId="158" xfId="0" applyFont="1" applyFill="1" applyBorder="1" applyAlignment="1">
      <alignment horizontal="center"/>
    </xf>
    <xf numFmtId="0" fontId="10" fillId="0" borderId="175" xfId="0" applyFont="1" applyFill="1" applyBorder="1" applyAlignment="1">
      <alignment wrapText="1"/>
    </xf>
    <xf numFmtId="3" fontId="33" fillId="0" borderId="102" xfId="0" applyNumberFormat="1" applyFont="1" applyBorder="1"/>
    <xf numFmtId="3" fontId="33" fillId="0" borderId="9" xfId="0" applyNumberFormat="1" applyFont="1" applyBorder="1"/>
    <xf numFmtId="3" fontId="33" fillId="0" borderId="103" xfId="0" applyNumberFormat="1" applyFont="1" applyBorder="1"/>
    <xf numFmtId="3" fontId="33" fillId="0" borderId="66" xfId="0" applyNumberFormat="1" applyFont="1" applyBorder="1"/>
    <xf numFmtId="3" fontId="33" fillId="0" borderId="17" xfId="0" applyNumberFormat="1" applyFont="1" applyBorder="1"/>
    <xf numFmtId="3" fontId="33" fillId="0" borderId="67" xfId="0" applyNumberFormat="1" applyFont="1" applyBorder="1"/>
    <xf numFmtId="3" fontId="33" fillId="0" borderId="110" xfId="0" applyNumberFormat="1" applyFont="1" applyBorder="1"/>
    <xf numFmtId="3" fontId="33" fillId="0" borderId="23" xfId="0" applyNumberFormat="1" applyFont="1" applyBorder="1"/>
    <xf numFmtId="3" fontId="33" fillId="0" borderId="111" xfId="0" applyNumberFormat="1" applyFont="1" applyBorder="1"/>
    <xf numFmtId="3" fontId="24" fillId="0" borderId="50" xfId="0" applyNumberFormat="1" applyFont="1" applyBorder="1"/>
    <xf numFmtId="3" fontId="24" fillId="0" borderId="55" xfId="0" applyNumberFormat="1" applyFont="1" applyBorder="1"/>
    <xf numFmtId="3" fontId="24" fillId="0" borderId="57" xfId="0" applyNumberFormat="1" applyFont="1" applyBorder="1"/>
    <xf numFmtId="3" fontId="24" fillId="0" borderId="58" xfId="0" applyNumberFormat="1" applyFont="1" applyBorder="1"/>
    <xf numFmtId="0" fontId="29" fillId="0" borderId="63" xfId="0" applyFont="1" applyBorder="1" applyAlignment="1">
      <alignment horizontal="center"/>
    </xf>
    <xf numFmtId="0" fontId="29" fillId="0" borderId="83" xfId="0" applyFont="1" applyFill="1" applyBorder="1" applyAlignment="1">
      <alignment wrapText="1"/>
    </xf>
    <xf numFmtId="0" fontId="29" fillId="0" borderId="84" xfId="0" applyFont="1" applyBorder="1"/>
    <xf numFmtId="0" fontId="29" fillId="0" borderId="64" xfId="0" applyFont="1" applyBorder="1"/>
    <xf numFmtId="0" fontId="29" fillId="0" borderId="83" xfId="0" applyFont="1" applyBorder="1"/>
    <xf numFmtId="0" fontId="29" fillId="0" borderId="65" xfId="0" applyFont="1" applyBorder="1"/>
    <xf numFmtId="3" fontId="29" fillId="0" borderId="0" xfId="0" applyNumberFormat="1" applyFont="1"/>
    <xf numFmtId="0" fontId="30" fillId="0" borderId="87" xfId="0" applyFont="1" applyBorder="1" applyAlignment="1">
      <alignment horizontal="center"/>
    </xf>
    <xf numFmtId="0" fontId="30" fillId="0" borderId="88" xfId="0" applyFont="1" applyFill="1" applyBorder="1" applyAlignment="1">
      <alignment wrapText="1"/>
    </xf>
    <xf numFmtId="0" fontId="30" fillId="0" borderId="89" xfId="0" applyFont="1" applyBorder="1"/>
    <xf numFmtId="0" fontId="30" fillId="0" borderId="90" xfId="0" applyFont="1" applyBorder="1"/>
    <xf numFmtId="0" fontId="30" fillId="0" borderId="88" xfId="0" applyFont="1" applyBorder="1"/>
    <xf numFmtId="0" fontId="30" fillId="0" borderId="109" xfId="0" applyFont="1" applyBorder="1"/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3" fontId="29" fillId="0" borderId="0" xfId="0" applyNumberFormat="1" applyFont="1" applyBorder="1"/>
    <xf numFmtId="0" fontId="29" fillId="0" borderId="97" xfId="0" applyFont="1" applyBorder="1" applyAlignment="1">
      <alignment horizontal="center" wrapText="1"/>
    </xf>
    <xf numFmtId="0" fontId="30" fillId="0" borderId="68" xfId="0" applyFont="1" applyFill="1" applyBorder="1" applyAlignment="1">
      <alignment horizontal="center"/>
    </xf>
    <xf numFmtId="0" fontId="30" fillId="0" borderId="72" xfId="0" applyFont="1" applyFill="1" applyBorder="1" applyAlignment="1">
      <alignment wrapText="1"/>
    </xf>
    <xf numFmtId="1" fontId="30" fillId="0" borderId="112" xfId="0" applyNumberFormat="1" applyFont="1" applyBorder="1"/>
    <xf numFmtId="0" fontId="30" fillId="0" borderId="18" xfId="0" applyFont="1" applyFill="1" applyBorder="1" applyAlignment="1">
      <alignment wrapText="1"/>
    </xf>
    <xf numFmtId="0" fontId="30" fillId="0" borderId="13" xfId="0" applyFont="1" applyFill="1" applyBorder="1" applyAlignment="1">
      <alignment wrapText="1"/>
    </xf>
    <xf numFmtId="167" fontId="10" fillId="0" borderId="142" xfId="0" applyNumberFormat="1" applyFont="1" applyBorder="1" applyAlignment="1">
      <alignment horizontal="center"/>
    </xf>
    <xf numFmtId="0" fontId="10" fillId="0" borderId="0" xfId="0" applyFont="1"/>
    <xf numFmtId="0" fontId="14" fillId="0" borderId="0" xfId="0" applyFont="1"/>
    <xf numFmtId="168" fontId="10" fillId="0" borderId="0" xfId="1" applyNumberFormat="1" applyFont="1"/>
    <xf numFmtId="168" fontId="10" fillId="0" borderId="52" xfId="1" applyNumberFormat="1" applyFont="1" applyBorder="1"/>
    <xf numFmtId="0" fontId="0" fillId="0" borderId="0" xfId="0" applyFont="1"/>
    <xf numFmtId="0" fontId="10" fillId="0" borderId="142" xfId="0" applyFont="1" applyBorder="1"/>
    <xf numFmtId="3" fontId="30" fillId="0" borderId="50" xfId="0" applyNumberFormat="1" applyFont="1" applyBorder="1"/>
    <xf numFmtId="3" fontId="30" fillId="0" borderId="55" xfId="0" applyNumberFormat="1" applyFont="1" applyBorder="1"/>
    <xf numFmtId="3" fontId="30" fillId="0" borderId="57" xfId="0" applyNumberFormat="1" applyFont="1" applyBorder="1"/>
    <xf numFmtId="3" fontId="30" fillId="0" borderId="58" xfId="0" applyNumberFormat="1" applyFont="1" applyBorder="1"/>
    <xf numFmtId="3" fontId="30" fillId="0" borderId="51" xfId="0" applyNumberFormat="1" applyFont="1" applyBorder="1"/>
    <xf numFmtId="3" fontId="30" fillId="0" borderId="54" xfId="0" applyNumberFormat="1" applyFont="1" applyBorder="1"/>
    <xf numFmtId="0" fontId="10" fillId="0" borderId="176" xfId="0" applyFont="1" applyBorder="1" applyAlignment="1">
      <alignment horizontal="center"/>
    </xf>
    <xf numFmtId="3" fontId="30" fillId="0" borderId="150" xfId="0" applyNumberFormat="1" applyFont="1" applyBorder="1"/>
    <xf numFmtId="3" fontId="30" fillId="0" borderId="142" xfId="0" applyNumberFormat="1" applyFont="1" applyBorder="1"/>
    <xf numFmtId="3" fontId="10" fillId="0" borderId="0" xfId="0" applyNumberFormat="1" applyFont="1"/>
    <xf numFmtId="3" fontId="10" fillId="0" borderId="50" xfId="0" applyNumberFormat="1" applyFont="1" applyBorder="1"/>
    <xf numFmtId="3" fontId="10" fillId="0" borderId="57" xfId="0" applyNumberFormat="1" applyFont="1" applyBorder="1"/>
    <xf numFmtId="0" fontId="0" fillId="0" borderId="0" xfId="0" applyFont="1"/>
    <xf numFmtId="0" fontId="10" fillId="0" borderId="50" xfId="0" applyFont="1" applyFill="1" applyBorder="1" applyAlignment="1">
      <alignment wrapText="1"/>
    </xf>
    <xf numFmtId="0" fontId="10" fillId="0" borderId="54" xfId="0" applyFont="1" applyBorder="1" applyAlignment="1">
      <alignment horizontal="center"/>
    </xf>
    <xf numFmtId="0" fontId="30" fillId="0" borderId="0" xfId="0" applyFont="1"/>
    <xf numFmtId="0" fontId="30" fillId="0" borderId="43" xfId="0" applyFont="1" applyBorder="1"/>
    <xf numFmtId="3" fontId="30" fillId="0" borderId="0" xfId="0" applyNumberFormat="1" applyFont="1"/>
    <xf numFmtId="0" fontId="30" fillId="0" borderId="43" xfId="0" applyFont="1" applyFill="1" applyBorder="1" applyAlignment="1">
      <alignment wrapText="1"/>
    </xf>
    <xf numFmtId="1" fontId="30" fillId="0" borderId="9" xfId="0" applyNumberFormat="1" applyFont="1" applyBorder="1"/>
    <xf numFmtId="1" fontId="30" fillId="0" borderId="27" xfId="0" applyNumberFormat="1" applyFont="1" applyBorder="1"/>
    <xf numFmtId="1" fontId="30" fillId="0" borderId="10" xfId="5" applyNumberFormat="1" applyFont="1" applyBorder="1"/>
    <xf numFmtId="1" fontId="30" fillId="0" borderId="15" xfId="0" applyNumberFormat="1" applyFont="1" applyBorder="1"/>
    <xf numFmtId="1" fontId="30" fillId="0" borderId="17" xfId="0" applyNumberFormat="1" applyFont="1" applyBorder="1"/>
    <xf numFmtId="1" fontId="30" fillId="0" borderId="18" xfId="5" applyNumberFormat="1" applyFont="1" applyBorder="1"/>
    <xf numFmtId="1" fontId="30" fillId="0" borderId="16" xfId="5" applyNumberFormat="1" applyFont="1" applyBorder="1"/>
    <xf numFmtId="0" fontId="30" fillId="0" borderId="100" xfId="0" applyFont="1" applyBorder="1" applyAlignment="1">
      <alignment horizontal="center"/>
    </xf>
    <xf numFmtId="0" fontId="30" fillId="0" borderId="4" xfId="0" applyFont="1" applyBorder="1"/>
    <xf numFmtId="0" fontId="30" fillId="0" borderId="46" xfId="0" applyFont="1" applyBorder="1"/>
    <xf numFmtId="0" fontId="30" fillId="0" borderId="122" xfId="0" applyFont="1" applyBorder="1"/>
    <xf numFmtId="1" fontId="30" fillId="0" borderId="82" xfId="5" applyNumberFormat="1" applyFont="1" applyBorder="1" applyAlignment="1">
      <alignment horizontal="right"/>
    </xf>
    <xf numFmtId="1" fontId="30" fillId="0" borderId="49" xfId="5" applyNumberFormat="1" applyFont="1" applyBorder="1" applyAlignment="1">
      <alignment horizontal="right"/>
    </xf>
    <xf numFmtId="1" fontId="30" fillId="0" borderId="69" xfId="0" applyNumberFormat="1" applyFont="1" applyBorder="1"/>
    <xf numFmtId="1" fontId="30" fillId="0" borderId="72" xfId="5" applyNumberFormat="1" applyFont="1" applyBorder="1"/>
    <xf numFmtId="1" fontId="30" fillId="0" borderId="121" xfId="5" applyNumberFormat="1" applyFont="1" applyBorder="1" applyAlignment="1">
      <alignment horizontal="right"/>
    </xf>
    <xf numFmtId="1" fontId="30" fillId="0" borderId="58" xfId="0" applyNumberFormat="1" applyFont="1" applyBorder="1"/>
    <xf numFmtId="1" fontId="30" fillId="0" borderId="53" xfId="0" applyNumberFormat="1" applyFont="1" applyBorder="1"/>
    <xf numFmtId="0" fontId="29" fillId="0" borderId="123" xfId="0" applyFont="1" applyBorder="1" applyAlignment="1">
      <alignment horizontal="center" wrapText="1"/>
    </xf>
    <xf numFmtId="0" fontId="29" fillId="0" borderId="177" xfId="0" applyFont="1" applyBorder="1" applyAlignment="1">
      <alignment horizontal="center" wrapText="1"/>
    </xf>
    <xf numFmtId="0" fontId="29" fillId="0" borderId="45" xfId="0" applyFont="1" applyBorder="1" applyAlignment="1">
      <alignment horizontal="center" wrapText="1"/>
    </xf>
    <xf numFmtId="0" fontId="29" fillId="0" borderId="165" xfId="0" applyFont="1" applyBorder="1" applyAlignment="1">
      <alignment horizontal="center" wrapText="1"/>
    </xf>
    <xf numFmtId="0" fontId="29" fillId="0" borderId="38" xfId="0" applyFont="1" applyBorder="1" applyAlignment="1">
      <alignment horizontal="center" wrapText="1"/>
    </xf>
    <xf numFmtId="0" fontId="18" fillId="0" borderId="0" xfId="19" applyFont="1" applyBorder="1" applyAlignment="1" applyProtection="1">
      <alignment horizontal="right"/>
    </xf>
    <xf numFmtId="0" fontId="18" fillId="0" borderId="0" xfId="138" applyFont="1" applyBorder="1" applyAlignment="1">
      <alignment horizontal="right"/>
    </xf>
    <xf numFmtId="0" fontId="18" fillId="0" borderId="0" xfId="44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14" fillId="0" borderId="52" xfId="0" applyFont="1" applyFill="1" applyBorder="1" applyAlignment="1">
      <alignment wrapText="1"/>
    </xf>
    <xf numFmtId="0" fontId="10" fillId="0" borderId="57" xfId="0" applyFont="1" applyFill="1" applyBorder="1" applyAlignment="1">
      <alignment wrapText="1"/>
    </xf>
    <xf numFmtId="0" fontId="14" fillId="0" borderId="51" xfId="0" applyFont="1" applyBorder="1" applyAlignment="1">
      <alignment horizontal="center"/>
    </xf>
    <xf numFmtId="0" fontId="10" fillId="0" borderId="142" xfId="0" applyFont="1" applyFill="1" applyBorder="1" applyAlignment="1">
      <alignment wrapText="1"/>
    </xf>
    <xf numFmtId="3" fontId="30" fillId="0" borderId="52" xfId="0" applyNumberFormat="1" applyFont="1" applyBorder="1"/>
    <xf numFmtId="3" fontId="30" fillId="0" borderId="53" xfId="0" applyNumberFormat="1" applyFont="1" applyBorder="1"/>
    <xf numFmtId="168" fontId="10" fillId="0" borderId="150" xfId="1" applyNumberFormat="1" applyFont="1" applyBorder="1"/>
    <xf numFmtId="168" fontId="10" fillId="0" borderId="142" xfId="1" applyNumberFormat="1" applyFont="1" applyBorder="1"/>
    <xf numFmtId="0" fontId="0" fillId="0" borderId="0" xfId="0"/>
    <xf numFmtId="0" fontId="10" fillId="0" borderId="0" xfId="0" applyFont="1"/>
    <xf numFmtId="0" fontId="10" fillId="0" borderId="51" xfId="0" applyFont="1" applyBorder="1" applyAlignment="1">
      <alignment horizontal="center"/>
    </xf>
    <xf numFmtId="0" fontId="0" fillId="0" borderId="0" xfId="0" applyFont="1"/>
    <xf numFmtId="0" fontId="10" fillId="0" borderId="149" xfId="0" applyFont="1" applyBorder="1" applyAlignment="1">
      <alignment horizontal="center"/>
    </xf>
    <xf numFmtId="0" fontId="0" fillId="0" borderId="0" xfId="0" applyFont="1" applyFill="1"/>
    <xf numFmtId="0" fontId="29" fillId="0" borderId="0" xfId="0" applyFont="1"/>
    <xf numFmtId="0" fontId="30" fillId="0" borderId="149" xfId="0" applyFont="1" applyBorder="1" applyAlignment="1">
      <alignment horizontal="center"/>
    </xf>
    <xf numFmtId="167" fontId="0" fillId="0" borderId="149" xfId="0" applyNumberFormat="1" applyFont="1" applyBorder="1" applyAlignment="1">
      <alignment horizontal="center"/>
    </xf>
    <xf numFmtId="0" fontId="18" fillId="0" borderId="0" xfId="138" applyFont="1" applyBorder="1" applyAlignment="1" applyProtection="1">
      <alignment horizontal="right"/>
    </xf>
    <xf numFmtId="0" fontId="18" fillId="0" borderId="0" xfId="44" applyFont="1" applyBorder="1" applyAlignment="1" applyProtection="1">
      <alignment horizontal="right"/>
    </xf>
    <xf numFmtId="0" fontId="18" fillId="0" borderId="0" xfId="138" applyNumberFormat="1" applyFont="1" applyBorder="1" applyAlignment="1" applyProtection="1">
      <alignment horizontal="right"/>
    </xf>
    <xf numFmtId="0" fontId="18" fillId="0" borderId="0" xfId="44" applyNumberFormat="1" applyFont="1" applyBorder="1" applyAlignment="1" applyProtection="1">
      <alignment horizontal="right"/>
    </xf>
    <xf numFmtId="0" fontId="18" fillId="0" borderId="0" xfId="138" applyFont="1" applyBorder="1" applyAlignment="1" applyProtection="1">
      <alignment horizontal="right"/>
    </xf>
    <xf numFmtId="0" fontId="18" fillId="0" borderId="0" xfId="58" applyFont="1" applyBorder="1" applyAlignment="1" applyProtection="1">
      <alignment horizontal="right"/>
    </xf>
    <xf numFmtId="0" fontId="0" fillId="0" borderId="63" xfId="0" applyFont="1" applyBorder="1" applyAlignment="1">
      <alignment horizontal="center"/>
    </xf>
    <xf numFmtId="0" fontId="11" fillId="0" borderId="83" xfId="0" applyFont="1" applyFill="1" applyBorder="1" applyAlignment="1">
      <alignment wrapText="1"/>
    </xf>
    <xf numFmtId="3" fontId="29" fillId="0" borderId="84" xfId="0" applyNumberFormat="1" applyFont="1" applyBorder="1"/>
    <xf numFmtId="3" fontId="29" fillId="0" borderId="64" xfId="0" applyNumberFormat="1" applyFont="1" applyBorder="1"/>
    <xf numFmtId="0" fontId="0" fillId="0" borderId="100" xfId="0" applyFont="1" applyBorder="1" applyAlignment="1">
      <alignment horizontal="center"/>
    </xf>
    <xf numFmtId="0" fontId="0" fillId="0" borderId="87" xfId="0" applyFont="1" applyBorder="1" applyAlignment="1">
      <alignment horizontal="center"/>
    </xf>
    <xf numFmtId="0" fontId="0" fillId="0" borderId="88" xfId="0" applyFont="1" applyFill="1" applyBorder="1" applyAlignment="1">
      <alignment wrapText="1"/>
    </xf>
    <xf numFmtId="3" fontId="30" fillId="0" borderId="89" xfId="0" applyNumberFormat="1" applyFont="1" applyBorder="1"/>
    <xf numFmtId="3" fontId="30" fillId="0" borderId="90" xfId="0" applyNumberFormat="1" applyFont="1" applyBorder="1"/>
    <xf numFmtId="3" fontId="30" fillId="0" borderId="95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3" fontId="30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/>
    <xf numFmtId="3" fontId="27" fillId="0" borderId="0" xfId="0" applyNumberFormat="1" applyFont="1"/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38" xfId="0" applyFont="1" applyBorder="1" applyAlignment="1">
      <alignment horizontal="center" wrapText="1"/>
    </xf>
    <xf numFmtId="0" fontId="22" fillId="0" borderId="32" xfId="0" applyFont="1" applyBorder="1" applyAlignment="1">
      <alignment horizontal="center" wrapText="1"/>
    </xf>
    <xf numFmtId="0" fontId="22" fillId="0" borderId="33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9" xfId="0" applyFont="1" applyFill="1" applyBorder="1" applyAlignment="1">
      <alignment horizontal="center"/>
    </xf>
    <xf numFmtId="0" fontId="21" fillId="0" borderId="10" xfId="0" applyFont="1" applyFill="1" applyBorder="1" applyAlignment="1">
      <alignment wrapText="1"/>
    </xf>
    <xf numFmtId="0" fontId="21" fillId="0" borderId="15" xfId="0" applyFont="1" applyFill="1" applyBorder="1" applyAlignment="1">
      <alignment horizontal="center"/>
    </xf>
    <xf numFmtId="0" fontId="21" fillId="0" borderId="16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20" xfId="0" applyFont="1" applyFill="1" applyBorder="1" applyAlignment="1">
      <alignment wrapText="1"/>
    </xf>
    <xf numFmtId="0" fontId="21" fillId="0" borderId="21" xfId="0" applyFont="1" applyFill="1" applyBorder="1" applyAlignment="1">
      <alignment horizontal="center"/>
    </xf>
    <xf numFmtId="0" fontId="21" fillId="0" borderId="22" xfId="0" applyFont="1" applyFill="1" applyBorder="1" applyAlignment="1">
      <alignment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108" xfId="2" applyNumberFormat="1" applyFont="1" applyBorder="1"/>
    <xf numFmtId="0" fontId="21" fillId="0" borderId="115" xfId="2" applyNumberFormat="1" applyFont="1" applyBorder="1"/>
    <xf numFmtId="0" fontId="22" fillId="0" borderId="96" xfId="0" applyFont="1" applyBorder="1" applyAlignment="1">
      <alignment horizontal="center" wrapText="1"/>
    </xf>
    <xf numFmtId="0" fontId="22" fillId="0" borderId="97" xfId="0" applyFont="1" applyBorder="1" applyAlignment="1">
      <alignment horizontal="center" wrapText="1"/>
    </xf>
    <xf numFmtId="0" fontId="22" fillId="0" borderId="100" xfId="0" applyFont="1" applyBorder="1" applyAlignment="1">
      <alignment horizontal="center" wrapText="1"/>
    </xf>
    <xf numFmtId="0" fontId="21" fillId="0" borderId="102" xfId="0" applyFont="1" applyFill="1" applyBorder="1" applyAlignment="1">
      <alignment horizontal="center"/>
    </xf>
    <xf numFmtId="0" fontId="21" fillId="0" borderId="66" xfId="0" applyFont="1" applyFill="1" applyBorder="1" applyAlignment="1">
      <alignment horizontal="center"/>
    </xf>
    <xf numFmtId="0" fontId="21" fillId="0" borderId="85" xfId="0" applyFont="1" applyFill="1" applyBorder="1" applyAlignment="1">
      <alignment horizontal="center"/>
    </xf>
    <xf numFmtId="0" fontId="21" fillId="0" borderId="68" xfId="0" applyFont="1" applyFill="1" applyBorder="1" applyAlignment="1">
      <alignment horizontal="center"/>
    </xf>
    <xf numFmtId="0" fontId="21" fillId="0" borderId="72" xfId="0" applyFont="1" applyFill="1" applyBorder="1" applyAlignment="1">
      <alignment wrapText="1"/>
    </xf>
    <xf numFmtId="0" fontId="21" fillId="0" borderId="54" xfId="0" applyFont="1" applyBorder="1" applyAlignment="1">
      <alignment horizontal="center"/>
    </xf>
    <xf numFmtId="3" fontId="21" fillId="0" borderId="50" xfId="0" applyNumberFormat="1" applyFont="1" applyBorder="1"/>
    <xf numFmtId="0" fontId="21" fillId="0" borderId="0" xfId="0" applyFont="1" applyAlignment="1">
      <alignment horizontal="left"/>
    </xf>
    <xf numFmtId="0" fontId="22" fillId="0" borderId="51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3" fontId="21" fillId="0" borderId="57" xfId="0" applyNumberFormat="1" applyFont="1" applyBorder="1"/>
    <xf numFmtId="3" fontId="21" fillId="0" borderId="51" xfId="0" applyNumberFormat="1" applyFont="1" applyBorder="1"/>
    <xf numFmtId="3" fontId="21" fillId="0" borderId="53" xfId="0" applyNumberFormat="1" applyFont="1" applyBorder="1"/>
    <xf numFmtId="3" fontId="21" fillId="0" borderId="54" xfId="0" applyNumberFormat="1" applyFont="1" applyBorder="1"/>
    <xf numFmtId="3" fontId="21" fillId="0" borderId="55" xfId="0" applyNumberFormat="1" applyFont="1" applyBorder="1"/>
    <xf numFmtId="0" fontId="29" fillId="0" borderId="181" xfId="0" applyFont="1" applyBorder="1" applyAlignment="1">
      <alignment horizontal="center" wrapText="1"/>
    </xf>
    <xf numFmtId="0" fontId="29" fillId="0" borderId="124" xfId="0" applyFont="1" applyBorder="1" applyAlignment="1">
      <alignment horizontal="center" wrapText="1"/>
    </xf>
    <xf numFmtId="0" fontId="29" fillId="0" borderId="166" xfId="0" applyFont="1" applyBorder="1" applyAlignment="1">
      <alignment horizontal="center" wrapText="1"/>
    </xf>
    <xf numFmtId="0" fontId="30" fillId="0" borderId="110" xfId="0" applyFont="1" applyFill="1" applyBorder="1" applyAlignment="1">
      <alignment horizontal="center"/>
    </xf>
    <xf numFmtId="0" fontId="29" fillId="0" borderId="73" xfId="0" applyFont="1" applyBorder="1" applyAlignment="1"/>
    <xf numFmtId="0" fontId="30" fillId="0" borderId="182" xfId="0" applyFont="1" applyBorder="1" applyAlignment="1"/>
    <xf numFmtId="0" fontId="29" fillId="0" borderId="73" xfId="0" applyFont="1" applyBorder="1" applyAlignment="1">
      <alignment wrapText="1"/>
    </xf>
    <xf numFmtId="0" fontId="30" fillId="0" borderId="182" xfId="0" applyFont="1" applyBorder="1" applyAlignment="1">
      <alignment wrapText="1"/>
    </xf>
    <xf numFmtId="0" fontId="30" fillId="0" borderId="74" xfId="0" applyFont="1" applyBorder="1" applyAlignment="1">
      <alignment wrapText="1"/>
    </xf>
    <xf numFmtId="0" fontId="30" fillId="0" borderId="75" xfId="0" applyFont="1" applyBorder="1" applyAlignment="1">
      <alignment wrapText="1"/>
    </xf>
    <xf numFmtId="0" fontId="29" fillId="0" borderId="137" xfId="0" applyFont="1" applyBorder="1" applyAlignment="1"/>
    <xf numFmtId="0" fontId="30" fillId="0" borderId="183" xfId="0" applyFont="1" applyBorder="1" applyAlignment="1"/>
    <xf numFmtId="0" fontId="29" fillId="0" borderId="51" xfId="0" applyFont="1" applyBorder="1" applyAlignment="1"/>
    <xf numFmtId="0" fontId="30" fillId="0" borderId="149" xfId="0" applyFont="1" applyBorder="1" applyAlignment="1"/>
    <xf numFmtId="0" fontId="29" fillId="0" borderId="143" xfId="0" applyFont="1" applyBorder="1" applyAlignment="1"/>
    <xf numFmtId="0" fontId="30" fillId="0" borderId="62" xfId="0" applyFont="1" applyBorder="1" applyAlignment="1"/>
    <xf numFmtId="0" fontId="29" fillId="0" borderId="76" xfId="0" applyFont="1" applyBorder="1" applyAlignment="1"/>
    <xf numFmtId="0" fontId="30" fillId="0" borderId="184" xfId="0" applyFont="1" applyBorder="1" applyAlignment="1"/>
    <xf numFmtId="0" fontId="30" fillId="0" borderId="77" xfId="0" applyFont="1" applyBorder="1" applyAlignment="1"/>
    <xf numFmtId="0" fontId="30" fillId="0" borderId="78" xfId="0" applyFont="1" applyBorder="1" applyAlignment="1"/>
    <xf numFmtId="0" fontId="30" fillId="0" borderId="76" xfId="0" applyFont="1" applyBorder="1" applyAlignment="1"/>
    <xf numFmtId="0" fontId="30" fillId="0" borderId="154" xfId="0" applyFont="1" applyBorder="1" applyAlignment="1"/>
    <xf numFmtId="0" fontId="30" fillId="0" borderId="169" xfId="0" applyFont="1" applyBorder="1" applyAlignment="1"/>
    <xf numFmtId="0" fontId="30" fillId="0" borderId="162" xfId="0" applyFont="1" applyBorder="1" applyAlignment="1"/>
    <xf numFmtId="3" fontId="29" fillId="0" borderId="64" xfId="0" applyNumberFormat="1" applyFont="1" applyBorder="1" applyAlignment="1">
      <alignment horizontal="center"/>
    </xf>
    <xf numFmtId="3" fontId="30" fillId="0" borderId="90" xfId="0" applyNumberFormat="1" applyFont="1" applyBorder="1" applyAlignment="1">
      <alignment horizontal="center"/>
    </xf>
    <xf numFmtId="3" fontId="29" fillId="0" borderId="83" xfId="0" applyNumberFormat="1" applyFont="1" applyBorder="1" applyAlignment="1">
      <alignment horizontal="center"/>
    </xf>
    <xf numFmtId="3" fontId="30" fillId="0" borderId="88" xfId="0" applyNumberFormat="1" applyFont="1" applyBorder="1" applyAlignment="1">
      <alignment horizontal="center"/>
    </xf>
    <xf numFmtId="3" fontId="30" fillId="0" borderId="56" xfId="0" applyNumberFormat="1" applyFont="1" applyBorder="1"/>
    <xf numFmtId="168" fontId="10" fillId="0" borderId="51" xfId="1" applyNumberFormat="1" applyFont="1" applyBorder="1"/>
    <xf numFmtId="1" fontId="30" fillId="0" borderId="49" xfId="0" applyNumberFormat="1" applyFont="1" applyBorder="1"/>
    <xf numFmtId="1" fontId="30" fillId="0" borderId="121" xfId="0" applyNumberFormat="1" applyFont="1" applyBorder="1"/>
    <xf numFmtId="0" fontId="29" fillId="0" borderId="140" xfId="0" applyFont="1" applyBorder="1" applyAlignment="1">
      <alignment horizontal="center" wrapText="1"/>
    </xf>
    <xf numFmtId="0" fontId="10" fillId="0" borderId="65" xfId="0" applyFont="1" applyFill="1" applyBorder="1" applyAlignment="1">
      <alignment wrapText="1"/>
    </xf>
    <xf numFmtId="0" fontId="10" fillId="0" borderId="67" xfId="0" applyFont="1" applyFill="1" applyBorder="1" applyAlignment="1">
      <alignment wrapText="1"/>
    </xf>
    <xf numFmtId="0" fontId="10" fillId="0" borderId="92" xfId="0" applyFont="1" applyFill="1" applyBorder="1" applyAlignment="1">
      <alignment wrapText="1"/>
    </xf>
    <xf numFmtId="0" fontId="10" fillId="0" borderId="70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1" fontId="10" fillId="0" borderId="57" xfId="0" applyNumberFormat="1" applyFont="1" applyBorder="1"/>
    <xf numFmtId="1" fontId="14" fillId="0" borderId="53" xfId="0" applyNumberFormat="1" applyFont="1" applyFill="1" applyBorder="1"/>
    <xf numFmtId="1" fontId="10" fillId="0" borderId="58" xfId="0" applyNumberFormat="1" applyFont="1" applyFill="1" applyBorder="1"/>
    <xf numFmtId="0" fontId="10" fillId="0" borderId="105" xfId="0" applyFont="1" applyBorder="1" applyAlignment="1">
      <alignment horizontal="center"/>
    </xf>
    <xf numFmtId="3" fontId="10" fillId="0" borderId="56" xfId="0" applyNumberFormat="1" applyFont="1" applyBorder="1"/>
    <xf numFmtId="0" fontId="21" fillId="4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14" fillId="0" borderId="33" xfId="0" applyFont="1" applyFill="1" applyBorder="1" applyAlignment="1">
      <alignment horizontal="center" wrapText="1"/>
    </xf>
    <xf numFmtId="0" fontId="10" fillId="0" borderId="31" xfId="0" applyFont="1" applyFill="1" applyBorder="1" applyAlignment="1">
      <alignment horizontal="center"/>
    </xf>
    <xf numFmtId="0" fontId="10" fillId="0" borderId="160" xfId="0" applyFont="1" applyFill="1" applyBorder="1" applyAlignment="1">
      <alignment wrapText="1"/>
    </xf>
    <xf numFmtId="3" fontId="14" fillId="0" borderId="0" xfId="0" applyNumberFormat="1" applyFont="1" applyFill="1"/>
    <xf numFmtId="0" fontId="10" fillId="0" borderId="0" xfId="0" applyFont="1" applyFill="1" applyAlignment="1">
      <alignment horizontal="center"/>
    </xf>
    <xf numFmtId="0" fontId="39" fillId="0" borderId="0" xfId="0" applyFont="1" applyBorder="1" applyAlignment="1"/>
    <xf numFmtId="0" fontId="30" fillId="0" borderId="79" xfId="0" applyFont="1" applyBorder="1" applyAlignment="1">
      <alignment horizontal="center"/>
    </xf>
    <xf numFmtId="0" fontId="30" fillId="0" borderId="81" xfId="0" applyFont="1" applyBorder="1"/>
    <xf numFmtId="0" fontId="29" fillId="0" borderId="100" xfId="0" applyFont="1" applyBorder="1" applyAlignment="1">
      <alignment horizontal="center" wrapText="1"/>
    </xf>
    <xf numFmtId="0" fontId="31" fillId="0" borderId="130" xfId="0" applyFont="1" applyBorder="1" applyAlignment="1">
      <alignment wrapText="1"/>
    </xf>
    <xf numFmtId="0" fontId="31" fillId="0" borderId="131" xfId="0" applyFont="1" applyBorder="1" applyAlignment="1">
      <alignment wrapText="1"/>
    </xf>
    <xf numFmtId="0" fontId="40" fillId="0" borderId="51" xfId="0" applyFont="1" applyBorder="1" applyAlignment="1" applyProtection="1">
      <alignment horizontal="right"/>
    </xf>
    <xf numFmtId="0" fontId="40" fillId="0" borderId="53" xfId="0" applyFont="1" applyBorder="1" applyAlignment="1" applyProtection="1">
      <alignment horizontal="right"/>
    </xf>
    <xf numFmtId="0" fontId="40" fillId="0" borderId="54" xfId="0" applyFont="1" applyBorder="1" applyAlignment="1" applyProtection="1">
      <alignment horizontal="right"/>
    </xf>
    <xf numFmtId="0" fontId="40" fillId="0" borderId="55" xfId="0" applyFont="1" applyBorder="1" applyAlignment="1" applyProtection="1">
      <alignment horizontal="right"/>
    </xf>
    <xf numFmtId="1" fontId="40" fillId="0" borderId="54" xfId="0" applyNumberFormat="1" applyFont="1" applyBorder="1" applyAlignment="1" applyProtection="1">
      <alignment horizontal="right"/>
    </xf>
    <xf numFmtId="0" fontId="41" fillId="0" borderId="0" xfId="0" applyFont="1"/>
    <xf numFmtId="0" fontId="31" fillId="0" borderId="0" xfId="0" applyFont="1" applyFill="1" applyBorder="1" applyAlignment="1"/>
    <xf numFmtId="0" fontId="20" fillId="0" borderId="0" xfId="7" applyFont="1" applyAlignment="1"/>
    <xf numFmtId="0" fontId="21" fillId="0" borderId="0" xfId="59" applyNumberFormat="1" applyFont="1" applyBorder="1"/>
    <xf numFmtId="3" fontId="21" fillId="0" borderId="0" xfId="59" applyNumberFormat="1" applyFont="1" applyBorder="1"/>
    <xf numFmtId="3" fontId="23" fillId="0" borderId="0" xfId="0" applyNumberFormat="1" applyFont="1" applyFill="1"/>
    <xf numFmtId="3" fontId="23" fillId="0" borderId="0" xfId="0" applyNumberFormat="1" applyFont="1"/>
    <xf numFmtId="1" fontId="23" fillId="0" borderId="0" xfId="0" applyNumberFormat="1" applyFont="1"/>
    <xf numFmtId="0" fontId="22" fillId="0" borderId="0" xfId="0" applyFont="1"/>
    <xf numFmtId="165" fontId="21" fillId="0" borderId="50" xfId="2" applyNumberFormat="1" applyFont="1" applyBorder="1"/>
    <xf numFmtId="165" fontId="21" fillId="0" borderId="50" xfId="2" applyNumberFormat="1" applyFont="1" applyFill="1" applyBorder="1"/>
    <xf numFmtId="165" fontId="21" fillId="0" borderId="55" xfId="2" applyNumberFormat="1" applyFont="1" applyFill="1" applyBorder="1"/>
    <xf numFmtId="165" fontId="21" fillId="0" borderId="57" xfId="2" applyNumberFormat="1" applyFont="1" applyBorder="1"/>
    <xf numFmtId="165" fontId="21" fillId="0" borderId="57" xfId="2" applyNumberFormat="1" applyFont="1" applyFill="1" applyBorder="1"/>
    <xf numFmtId="165" fontId="21" fillId="0" borderId="58" xfId="2" applyNumberFormat="1" applyFont="1" applyFill="1" applyBorder="1"/>
    <xf numFmtId="0" fontId="22" fillId="0" borderId="0" xfId="0" applyFont="1" applyFill="1" applyBorder="1" applyAlignment="1">
      <alignment wrapText="1"/>
    </xf>
    <xf numFmtId="3" fontId="22" fillId="0" borderId="0" xfId="0" applyNumberFormat="1" applyFont="1" applyBorder="1"/>
    <xf numFmtId="165" fontId="22" fillId="0" borderId="0" xfId="2" applyNumberFormat="1" applyFont="1" applyBorder="1"/>
    <xf numFmtId="165" fontId="22" fillId="0" borderId="0" xfId="2" applyNumberFormat="1" applyFont="1" applyFill="1" applyBorder="1"/>
    <xf numFmtId="0" fontId="21" fillId="0" borderId="0" xfId="0" applyFont="1" applyBorder="1"/>
    <xf numFmtId="0" fontId="22" fillId="0" borderId="0" xfId="0" applyFont="1" applyBorder="1"/>
    <xf numFmtId="0" fontId="21" fillId="0" borderId="0" xfId="0" applyFont="1" applyBorder="1" applyAlignment="1">
      <alignment horizontal="left"/>
    </xf>
    <xf numFmtId="0" fontId="21" fillId="0" borderId="0" xfId="0" applyFont="1" applyFill="1" applyBorder="1" applyAlignment="1">
      <alignment wrapText="1"/>
    </xf>
    <xf numFmtId="3" fontId="21" fillId="0" borderId="0" xfId="0" applyNumberFormat="1" applyFont="1" applyBorder="1"/>
    <xf numFmtId="165" fontId="21" fillId="0" borderId="0" xfId="2" applyNumberFormat="1" applyFont="1" applyBorder="1"/>
    <xf numFmtId="165" fontId="21" fillId="0" borderId="0" xfId="2" applyNumberFormat="1" applyFont="1" applyFill="1" applyBorder="1"/>
    <xf numFmtId="0" fontId="40" fillId="0" borderId="105" xfId="0" applyFont="1" applyBorder="1" applyAlignment="1" applyProtection="1">
      <alignment horizontal="right"/>
    </xf>
    <xf numFmtId="0" fontId="40" fillId="0" borderId="107" xfId="0" applyFont="1" applyBorder="1" applyAlignment="1" applyProtection="1">
      <alignment horizontal="right"/>
    </xf>
    <xf numFmtId="0" fontId="22" fillId="0" borderId="81" xfId="0" applyFont="1" applyBorder="1" applyAlignment="1">
      <alignment horizontal="center" wrapText="1"/>
    </xf>
    <xf numFmtId="0" fontId="21" fillId="0" borderId="186" xfId="2" applyNumberFormat="1" applyFont="1" applyBorder="1"/>
    <xf numFmtId="3" fontId="21" fillId="0" borderId="142" xfId="0" applyNumberFormat="1" applyFont="1" applyBorder="1"/>
    <xf numFmtId="0" fontId="21" fillId="0" borderId="182" xfId="0" applyFont="1" applyFill="1" applyBorder="1" applyAlignment="1">
      <alignment wrapText="1"/>
    </xf>
    <xf numFmtId="0" fontId="21" fillId="0" borderId="74" xfId="0" applyFont="1" applyFill="1" applyBorder="1" applyAlignment="1">
      <alignment wrapText="1"/>
    </xf>
    <xf numFmtId="0" fontId="21" fillId="0" borderId="149" xfId="0" applyFont="1" applyBorder="1" applyAlignment="1">
      <alignment horizontal="center"/>
    </xf>
    <xf numFmtId="0" fontId="21" fillId="0" borderId="75" xfId="0" applyFont="1" applyFill="1" applyBorder="1" applyAlignment="1">
      <alignment wrapText="1"/>
    </xf>
    <xf numFmtId="3" fontId="21" fillId="0" borderId="56" xfId="0" applyNumberFormat="1" applyFont="1" applyBorder="1"/>
    <xf numFmtId="3" fontId="30" fillId="0" borderId="46" xfId="0" applyNumberFormat="1" applyFont="1" applyBorder="1" applyAlignment="1">
      <alignment horizontal="center"/>
    </xf>
    <xf numFmtId="3" fontId="30" fillId="0" borderId="43" xfId="0" applyNumberFormat="1" applyFont="1" applyBorder="1" applyAlignment="1">
      <alignment horizontal="center"/>
    </xf>
    <xf numFmtId="3" fontId="30" fillId="0" borderId="179" xfId="0" applyNumberFormat="1" applyFont="1" applyBorder="1"/>
    <xf numFmtId="3" fontId="30" fillId="0" borderId="183" xfId="0" applyNumberFormat="1" applyFont="1" applyBorder="1"/>
    <xf numFmtId="3" fontId="30" fillId="0" borderId="138" xfId="0" applyNumberFormat="1" applyFont="1" applyBorder="1"/>
    <xf numFmtId="3" fontId="30" fillId="0" borderId="139" xfId="0" applyNumberFormat="1" applyFont="1" applyBorder="1"/>
    <xf numFmtId="3" fontId="30" fillId="0" borderId="184" xfId="0" applyNumberFormat="1" applyFont="1" applyBorder="1"/>
    <xf numFmtId="0" fontId="30" fillId="0" borderId="184" xfId="0" applyFont="1" applyFill="1" applyBorder="1" applyAlignment="1">
      <alignment wrapText="1"/>
    </xf>
    <xf numFmtId="0" fontId="30" fillId="0" borderId="77" xfId="0" applyFont="1" applyFill="1" applyBorder="1" applyAlignment="1">
      <alignment wrapText="1"/>
    </xf>
    <xf numFmtId="0" fontId="30" fillId="0" borderId="78" xfId="0" applyFont="1" applyFill="1" applyBorder="1" applyAlignment="1">
      <alignment wrapText="1"/>
    </xf>
    <xf numFmtId="168" fontId="10" fillId="0" borderId="149" xfId="1" applyNumberFormat="1" applyFont="1" applyBorder="1"/>
    <xf numFmtId="168" fontId="10" fillId="0" borderId="169" xfId="1" applyNumberFormat="1" applyFont="1" applyBorder="1"/>
    <xf numFmtId="168" fontId="10" fillId="0" borderId="162" xfId="1" applyNumberFormat="1" applyFont="1" applyBorder="1"/>
    <xf numFmtId="3" fontId="10" fillId="0" borderId="150" xfId="1" applyNumberFormat="1" applyFont="1" applyBorder="1"/>
    <xf numFmtId="3" fontId="10" fillId="0" borderId="162" xfId="1" applyNumberFormat="1" applyFont="1" applyBorder="1"/>
    <xf numFmtId="3" fontId="14" fillId="0" borderId="53" xfId="1" applyNumberFormat="1" applyFont="1" applyBorder="1"/>
    <xf numFmtId="168" fontId="14" fillId="0" borderId="140" xfId="1" applyNumberFormat="1" applyFont="1" applyBorder="1" applyAlignment="1">
      <alignment horizontal="center" wrapText="1"/>
    </xf>
    <xf numFmtId="1" fontId="10" fillId="0" borderId="76" xfId="1" applyNumberFormat="1" applyFont="1" applyBorder="1"/>
    <xf numFmtId="1" fontId="10" fillId="0" borderId="77" xfId="1" applyNumberFormat="1" applyFont="1" applyBorder="1"/>
    <xf numFmtId="3" fontId="21" fillId="0" borderId="137" xfId="0" applyNumberFormat="1" applyFont="1" applyBorder="1"/>
    <xf numFmtId="3" fontId="21" fillId="0" borderId="138" xfId="0" applyNumberFormat="1" applyFont="1" applyBorder="1"/>
    <xf numFmtId="3" fontId="21" fillId="0" borderId="185" xfId="0" applyNumberFormat="1" applyFont="1" applyBorder="1"/>
    <xf numFmtId="0" fontId="21" fillId="0" borderId="0" xfId="0" applyFont="1" applyFill="1" applyBorder="1"/>
    <xf numFmtId="0" fontId="0" fillId="0" borderId="74" xfId="0" applyFont="1" applyBorder="1"/>
    <xf numFmtId="0" fontId="0" fillId="0" borderId="75" xfId="0" applyFont="1" applyBorder="1"/>
    <xf numFmtId="167" fontId="0" fillId="0" borderId="54" xfId="0" applyNumberFormat="1" applyFont="1" applyBorder="1" applyAlignment="1">
      <alignment horizontal="center"/>
    </xf>
    <xf numFmtId="167" fontId="0" fillId="0" borderId="56" xfId="0" applyNumberFormat="1" applyFont="1" applyBorder="1" applyAlignment="1">
      <alignment horizontal="center"/>
    </xf>
    <xf numFmtId="0" fontId="30" fillId="0" borderId="0" xfId="0" applyFont="1" applyAlignment="1">
      <alignment horizontal="left" vertical="top"/>
    </xf>
    <xf numFmtId="0" fontId="10" fillId="0" borderId="182" xfId="0" applyFont="1" applyFill="1" applyBorder="1" applyAlignment="1">
      <alignment wrapText="1"/>
    </xf>
    <xf numFmtId="0" fontId="10" fillId="0" borderId="58" xfId="0" applyFont="1" applyBorder="1"/>
    <xf numFmtId="0" fontId="14" fillId="0" borderId="73" xfId="0" applyFont="1" applyFill="1" applyBorder="1" applyAlignment="1">
      <alignment wrapText="1"/>
    </xf>
    <xf numFmtId="0" fontId="14" fillId="0" borderId="145" xfId="0" applyFont="1" applyBorder="1"/>
    <xf numFmtId="3" fontId="21" fillId="0" borderId="149" xfId="0" applyNumberFormat="1" applyFont="1" applyBorder="1"/>
    <xf numFmtId="0" fontId="22" fillId="0" borderId="73" xfId="0" applyFont="1" applyFill="1" applyBorder="1" applyAlignment="1">
      <alignment wrapText="1"/>
    </xf>
    <xf numFmtId="3" fontId="22" fillId="0" borderId="51" xfId="0" applyNumberFormat="1" applyFont="1" applyBorder="1"/>
    <xf numFmtId="0" fontId="30" fillId="0" borderId="196" xfId="0" applyFont="1" applyBorder="1" applyAlignment="1"/>
    <xf numFmtId="3" fontId="30" fillId="0" borderId="184" xfId="0" applyNumberFormat="1" applyFont="1" applyBorder="1" applyAlignment="1"/>
    <xf numFmtId="3" fontId="30" fillId="0" borderId="74" xfId="0" applyNumberFormat="1" applyFont="1" applyBorder="1"/>
    <xf numFmtId="0" fontId="14" fillId="0" borderId="127" xfId="0" applyFont="1" applyBorder="1" applyAlignment="1">
      <alignment horizontal="center" wrapText="1"/>
    </xf>
    <xf numFmtId="168" fontId="10" fillId="0" borderId="54" xfId="1" applyNumberFormat="1" applyFont="1" applyBorder="1"/>
    <xf numFmtId="168" fontId="10" fillId="0" borderId="56" xfId="1" applyNumberFormat="1" applyFont="1" applyBorder="1"/>
    <xf numFmtId="166" fontId="10" fillId="0" borderId="61" xfId="2" applyFont="1" applyBorder="1"/>
    <xf numFmtId="171" fontId="42" fillId="0" borderId="51" xfId="17" applyFont="1" applyFill="1" applyBorder="1" applyAlignment="1" applyProtection="1">
      <alignment horizontal="center"/>
    </xf>
    <xf numFmtId="171" fontId="42" fillId="0" borderId="54" xfId="17" applyFont="1" applyFill="1" applyBorder="1" applyAlignment="1" applyProtection="1">
      <alignment horizontal="center"/>
      <protection locked="0"/>
    </xf>
    <xf numFmtId="171" fontId="42" fillId="0" borderId="54" xfId="437" applyFont="1" applyFill="1" applyBorder="1" applyAlignment="1" applyProtection="1">
      <alignment horizontal="center"/>
      <protection locked="0"/>
    </xf>
    <xf numFmtId="171" fontId="42" fillId="0" borderId="56" xfId="437" applyFont="1" applyFill="1" applyBorder="1" applyAlignment="1" applyProtection="1">
      <alignment horizontal="center"/>
      <protection locked="0"/>
    </xf>
    <xf numFmtId="0" fontId="42" fillId="0" borderId="73" xfId="0" applyFont="1" applyFill="1" applyBorder="1" applyAlignment="1" applyProtection="1">
      <alignment horizontal="center"/>
    </xf>
    <xf numFmtId="49" fontId="42" fillId="0" borderId="74" xfId="0" applyNumberFormat="1" applyFont="1" applyFill="1" applyBorder="1" applyAlignment="1" applyProtection="1">
      <alignment horizontal="center"/>
      <protection locked="0"/>
    </xf>
    <xf numFmtId="49" fontId="42" fillId="0" borderId="75" xfId="0" applyNumberFormat="1" applyFont="1" applyFill="1" applyBorder="1" applyAlignment="1" applyProtection="1">
      <alignment horizontal="center"/>
      <protection locked="0"/>
    </xf>
    <xf numFmtId="3" fontId="15" fillId="0" borderId="52" xfId="0" applyNumberFormat="1" applyFont="1" applyBorder="1"/>
    <xf numFmtId="3" fontId="15" fillId="0" borderId="53" xfId="0" applyNumberFormat="1" applyFont="1" applyBorder="1"/>
    <xf numFmtId="3" fontId="15" fillId="0" borderId="51" xfId="0" applyNumberFormat="1" applyFont="1" applyBorder="1"/>
    <xf numFmtId="3" fontId="24" fillId="0" borderId="56" xfId="0" applyNumberFormat="1" applyFont="1" applyBorder="1"/>
    <xf numFmtId="3" fontId="24" fillId="0" borderId="75" xfId="0" applyNumberFormat="1" applyFont="1" applyBorder="1"/>
    <xf numFmtId="1" fontId="10" fillId="0" borderId="142" xfId="0" applyNumberFormat="1" applyFont="1" applyBorder="1"/>
    <xf numFmtId="1" fontId="10" fillId="0" borderId="150" xfId="0" applyNumberFormat="1" applyFont="1" applyFill="1" applyBorder="1"/>
    <xf numFmtId="0" fontId="10" fillId="0" borderId="57" xfId="0" applyFont="1" applyBorder="1" applyAlignment="1">
      <alignment horizontal="center"/>
    </xf>
    <xf numFmtId="0" fontId="18" fillId="0" borderId="50" xfId="0" applyFont="1" applyBorder="1" applyProtection="1"/>
    <xf numFmtId="0" fontId="18" fillId="0" borderId="53" xfId="0" applyFont="1" applyBorder="1" applyProtection="1"/>
    <xf numFmtId="0" fontId="18" fillId="0" borderId="54" xfId="0" applyFont="1" applyBorder="1" applyProtection="1"/>
    <xf numFmtId="0" fontId="18" fillId="0" borderId="55" xfId="0" applyFont="1" applyBorder="1" applyProtection="1"/>
    <xf numFmtId="0" fontId="18" fillId="0" borderId="58" xfId="0" applyFont="1" applyBorder="1" applyProtection="1"/>
    <xf numFmtId="0" fontId="10" fillId="0" borderId="169" xfId="0" applyFont="1" applyFill="1" applyBorder="1" applyAlignment="1">
      <alignment wrapText="1"/>
    </xf>
    <xf numFmtId="1" fontId="30" fillId="0" borderId="55" xfId="0" applyNumberFormat="1" applyFont="1" applyBorder="1" applyAlignment="1">
      <alignment horizontal="center"/>
    </xf>
    <xf numFmtId="1" fontId="30" fillId="0" borderId="58" xfId="0" applyNumberFormat="1" applyFont="1" applyBorder="1" applyAlignment="1">
      <alignment horizontal="center"/>
    </xf>
    <xf numFmtId="1" fontId="30" fillId="0" borderId="53" xfId="0" applyNumberFormat="1" applyFont="1" applyBorder="1" applyAlignment="1">
      <alignment horizontal="center"/>
    </xf>
    <xf numFmtId="0" fontId="20" fillId="6" borderId="0" xfId="7" applyFont="1" applyFill="1" applyAlignment="1"/>
    <xf numFmtId="0" fontId="23" fillId="6" borderId="0" xfId="7" applyFont="1" applyFill="1" applyAlignment="1">
      <alignment horizontal="center"/>
    </xf>
    <xf numFmtId="0" fontId="23" fillId="0" borderId="0" xfId="0" applyFont="1"/>
    <xf numFmtId="0" fontId="20" fillId="0" borderId="0" xfId="0" applyFont="1"/>
    <xf numFmtId="1" fontId="22" fillId="0" borderId="0" xfId="7" applyNumberFormat="1" applyFont="1" applyBorder="1" applyAlignment="1">
      <alignment horizontal="right" vertical="center"/>
    </xf>
    <xf numFmtId="1" fontId="14" fillId="0" borderId="53" xfId="1" applyNumberFormat="1" applyFont="1" applyBorder="1"/>
    <xf numFmtId="167" fontId="11" fillId="0" borderId="53" xfId="0" applyNumberFormat="1" applyFont="1" applyBorder="1" applyAlignment="1">
      <alignment horizontal="center"/>
    </xf>
    <xf numFmtId="0" fontId="11" fillId="0" borderId="73" xfId="0" applyFont="1" applyBorder="1"/>
    <xf numFmtId="167" fontId="11" fillId="0" borderId="51" xfId="0" applyNumberFormat="1" applyFont="1" applyBorder="1" applyAlignment="1">
      <alignment horizontal="center"/>
    </xf>
    <xf numFmtId="0" fontId="18" fillId="0" borderId="53" xfId="0" applyNumberFormat="1" applyFont="1" applyBorder="1" applyAlignment="1" applyProtection="1">
      <alignment horizontal="right"/>
    </xf>
    <xf numFmtId="0" fontId="18" fillId="0" borderId="55" xfId="0" applyNumberFormat="1" applyFont="1" applyBorder="1" applyAlignment="1" applyProtection="1">
      <alignment horizontal="right"/>
    </xf>
    <xf numFmtId="0" fontId="18" fillId="0" borderId="58" xfId="0" applyNumberFormat="1" applyFont="1" applyBorder="1" applyAlignment="1" applyProtection="1">
      <alignment horizontal="right"/>
    </xf>
    <xf numFmtId="0" fontId="10" fillId="4" borderId="135" xfId="1" applyNumberFormat="1" applyFont="1" applyFill="1" applyBorder="1"/>
    <xf numFmtId="0" fontId="10" fillId="4" borderId="115" xfId="2" applyNumberFormat="1" applyFont="1" applyFill="1" applyBorder="1"/>
    <xf numFmtId="0" fontId="10" fillId="4" borderId="116" xfId="2" applyNumberFormat="1" applyFont="1" applyFill="1" applyBorder="1"/>
    <xf numFmtId="1" fontId="10" fillId="0" borderId="78" xfId="1" applyNumberFormat="1" applyFont="1" applyBorder="1"/>
    <xf numFmtId="0" fontId="18" fillId="0" borderId="0" xfId="0" applyNumberFormat="1" applyFont="1" applyBorder="1" applyAlignment="1" applyProtection="1">
      <alignment horizontal="right"/>
    </xf>
    <xf numFmtId="0" fontId="10" fillId="0" borderId="199" xfId="0" applyFont="1" applyFill="1" applyBorder="1" applyAlignment="1">
      <alignment wrapText="1"/>
    </xf>
    <xf numFmtId="0" fontId="10" fillId="0" borderId="105" xfId="0" applyFont="1" applyBorder="1"/>
    <xf numFmtId="0" fontId="10" fillId="0" borderId="106" xfId="0" applyFont="1" applyBorder="1"/>
    <xf numFmtId="0" fontId="10" fillId="0" borderId="107" xfId="0" applyFont="1" applyBorder="1"/>
    <xf numFmtId="0" fontId="10" fillId="0" borderId="200" xfId="0" applyFont="1" applyBorder="1"/>
    <xf numFmtId="168" fontId="30" fillId="0" borderId="169" xfId="1" applyNumberFormat="1" applyFont="1" applyBorder="1" applyAlignment="1">
      <alignment horizontal="center"/>
    </xf>
    <xf numFmtId="0" fontId="30" fillId="0" borderId="168" xfId="0" applyFont="1" applyBorder="1" applyAlignment="1">
      <alignment horizontal="center"/>
    </xf>
    <xf numFmtId="0" fontId="30" fillId="0" borderId="197" xfId="0" applyFont="1" applyBorder="1" applyAlignment="1">
      <alignment wrapText="1"/>
    </xf>
    <xf numFmtId="0" fontId="30" fillId="0" borderId="168" xfId="0" applyFont="1" applyBorder="1" applyAlignment="1"/>
    <xf numFmtId="0" fontId="30" fillId="0" borderId="198" xfId="0" applyFont="1" applyBorder="1" applyAlignment="1"/>
    <xf numFmtId="0" fontId="30" fillId="0" borderId="169" xfId="0" applyFont="1" applyBorder="1" applyAlignment="1">
      <alignment horizontal="center"/>
    </xf>
    <xf numFmtId="0" fontId="30" fillId="0" borderId="197" xfId="0" applyFont="1" applyBorder="1" applyAlignment="1"/>
    <xf numFmtId="0" fontId="30" fillId="0" borderId="197" xfId="0" applyFont="1" applyBorder="1" applyAlignment="1">
      <alignment horizontal="center"/>
    </xf>
    <xf numFmtId="0" fontId="14" fillId="0" borderId="201" xfId="0" applyFont="1" applyBorder="1" applyAlignment="1">
      <alignment horizontal="center" wrapText="1"/>
    </xf>
    <xf numFmtId="0" fontId="10" fillId="0" borderId="202" xfId="0" applyFont="1" applyFill="1" applyBorder="1" applyAlignment="1">
      <alignment horizontal="center"/>
    </xf>
    <xf numFmtId="3" fontId="30" fillId="0" borderId="75" xfId="0" applyNumberFormat="1" applyFont="1" applyBorder="1"/>
    <xf numFmtId="3" fontId="30" fillId="0" borderId="182" xfId="0" applyNumberFormat="1" applyFont="1" applyBorder="1"/>
    <xf numFmtId="3" fontId="30" fillId="0" borderId="149" xfId="0" applyNumberFormat="1" applyFont="1" applyBorder="1"/>
    <xf numFmtId="3" fontId="30" fillId="0" borderId="146" xfId="0" applyNumberFormat="1" applyFont="1" applyBorder="1"/>
    <xf numFmtId="3" fontId="30" fillId="0" borderId="178" xfId="0" applyNumberFormat="1" applyFont="1" applyBorder="1"/>
    <xf numFmtId="3" fontId="30" fillId="0" borderId="147" xfId="0" applyNumberFormat="1" applyFont="1" applyBorder="1"/>
    <xf numFmtId="0" fontId="14" fillId="0" borderId="203" xfId="0" applyFont="1" applyBorder="1" applyAlignment="1">
      <alignment horizontal="center" wrapText="1"/>
    </xf>
    <xf numFmtId="0" fontId="14" fillId="0" borderId="204" xfId="0" applyFont="1" applyBorder="1" applyAlignment="1">
      <alignment horizontal="center" wrapText="1"/>
    </xf>
    <xf numFmtId="0" fontId="14" fillId="0" borderId="205" xfId="0" applyFont="1" applyBorder="1" applyAlignment="1">
      <alignment horizontal="center" wrapText="1"/>
    </xf>
    <xf numFmtId="0" fontId="14" fillId="0" borderId="206" xfId="0" applyFont="1" applyBorder="1" applyAlignment="1">
      <alignment horizontal="center" wrapText="1"/>
    </xf>
    <xf numFmtId="0" fontId="14" fillId="0" borderId="207" xfId="0" applyFont="1" applyBorder="1" applyAlignment="1">
      <alignment horizontal="center" wrapText="1"/>
    </xf>
    <xf numFmtId="0" fontId="14" fillId="0" borderId="208" xfId="0" applyFont="1" applyBorder="1" applyAlignment="1">
      <alignment horizontal="center" wrapText="1"/>
    </xf>
    <xf numFmtId="0" fontId="14" fillId="0" borderId="190" xfId="0" applyFont="1" applyBorder="1" applyAlignment="1">
      <alignment horizontal="center" wrapText="1"/>
    </xf>
    <xf numFmtId="0" fontId="14" fillId="0" borderId="209" xfId="0" applyFont="1" applyBorder="1" applyAlignment="1">
      <alignment horizontal="center" wrapText="1"/>
    </xf>
    <xf numFmtId="0" fontId="10" fillId="0" borderId="153" xfId="0" applyFont="1" applyBorder="1" applyAlignment="1">
      <alignment horizontal="center"/>
    </xf>
    <xf numFmtId="0" fontId="21" fillId="0" borderId="54" xfId="0" applyFont="1" applyFill="1" applyBorder="1" applyAlignment="1">
      <alignment horizontal="center"/>
    </xf>
    <xf numFmtId="3" fontId="21" fillId="0" borderId="50" xfId="0" applyNumberFormat="1" applyFont="1" applyFill="1" applyBorder="1"/>
    <xf numFmtId="3" fontId="21" fillId="0" borderId="54" xfId="0" applyNumberFormat="1" applyFont="1" applyFill="1" applyBorder="1"/>
    <xf numFmtId="3" fontId="22" fillId="0" borderId="73" xfId="0" applyNumberFormat="1" applyFont="1" applyBorder="1"/>
    <xf numFmtId="3" fontId="21" fillId="0" borderId="74" xfId="0" applyNumberFormat="1" applyFont="1" applyBorder="1"/>
    <xf numFmtId="3" fontId="21" fillId="0" borderId="74" xfId="0" applyNumberFormat="1" applyFont="1" applyFill="1" applyBorder="1"/>
    <xf numFmtId="3" fontId="21" fillId="0" borderId="75" xfId="0" applyNumberFormat="1" applyFont="1" applyBorder="1"/>
    <xf numFmtId="165" fontId="21" fillId="0" borderId="54" xfId="2" applyNumberFormat="1" applyFont="1" applyBorder="1"/>
    <xf numFmtId="165" fontId="21" fillId="0" borderId="54" xfId="2" applyNumberFormat="1" applyFont="1" applyFill="1" applyBorder="1"/>
    <xf numFmtId="165" fontId="21" fillId="0" borderId="56" xfId="2" applyNumberFormat="1" applyFont="1" applyBorder="1"/>
    <xf numFmtId="167" fontId="11" fillId="0" borderId="73" xfId="0" applyNumberFormat="1" applyFont="1" applyBorder="1" applyAlignment="1">
      <alignment horizontal="center"/>
    </xf>
    <xf numFmtId="167" fontId="0" fillId="0" borderId="74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3" fontId="24" fillId="0" borderId="54" xfId="0" applyNumberFormat="1" applyFont="1" applyBorder="1"/>
    <xf numFmtId="3" fontId="24" fillId="0" borderId="74" xfId="0" applyNumberFormat="1" applyFont="1" applyBorder="1"/>
    <xf numFmtId="0" fontId="10" fillId="0" borderId="210" xfId="0" applyFont="1" applyFill="1" applyBorder="1" applyAlignment="1">
      <alignment wrapText="1"/>
    </xf>
    <xf numFmtId="167" fontId="10" fillId="0" borderId="50" xfId="0" applyNumberFormat="1" applyFont="1" applyBorder="1"/>
    <xf numFmtId="170" fontId="10" fillId="0" borderId="50" xfId="0" applyNumberFormat="1" applyFont="1" applyBorder="1"/>
    <xf numFmtId="3" fontId="14" fillId="0" borderId="52" xfId="0" applyNumberFormat="1" applyFont="1" applyBorder="1"/>
    <xf numFmtId="167" fontId="14" fillId="0" borderId="52" xfId="0" applyNumberFormat="1" applyFont="1" applyBorder="1"/>
    <xf numFmtId="167" fontId="10" fillId="0" borderId="57" xfId="0" applyNumberFormat="1" applyFont="1" applyBorder="1"/>
    <xf numFmtId="170" fontId="10" fillId="0" borderId="57" xfId="0" applyNumberFormat="1" applyFont="1" applyBorder="1"/>
    <xf numFmtId="0" fontId="14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Border="1" applyAlignment="1">
      <alignment horizontal="center" vertical="center"/>
    </xf>
    <xf numFmtId="0" fontId="29" fillId="0" borderId="132" xfId="0" applyFont="1" applyBorder="1" applyAlignment="1">
      <alignment horizontal="center" wrapText="1"/>
    </xf>
    <xf numFmtId="0" fontId="30" fillId="0" borderId="87" xfId="0" applyFont="1" applyFill="1" applyBorder="1" applyAlignment="1">
      <alignment horizontal="center"/>
    </xf>
    <xf numFmtId="0" fontId="30" fillId="0" borderId="93" xfId="0" applyFont="1" applyFill="1" applyBorder="1" applyAlignment="1">
      <alignment wrapText="1"/>
    </xf>
    <xf numFmtId="1" fontId="30" fillId="0" borderId="210" xfId="5" applyNumberFormat="1" applyFont="1" applyBorder="1"/>
    <xf numFmtId="0" fontId="29" fillId="0" borderId="136" xfId="0" applyFont="1" applyBorder="1" applyAlignment="1">
      <alignment horizontal="center" wrapText="1"/>
    </xf>
    <xf numFmtId="0" fontId="30" fillId="0" borderId="63" xfId="0" applyFont="1" applyFill="1" applyBorder="1" applyAlignment="1">
      <alignment horizontal="center"/>
    </xf>
    <xf numFmtId="0" fontId="30" fillId="0" borderId="71" xfId="0" applyFont="1" applyFill="1" applyBorder="1" applyAlignment="1">
      <alignment wrapText="1"/>
    </xf>
    <xf numFmtId="0" fontId="30" fillId="0" borderId="210" xfId="0" applyFont="1" applyFill="1" applyBorder="1" applyAlignment="1">
      <alignment wrapText="1"/>
    </xf>
    <xf numFmtId="0" fontId="14" fillId="0" borderId="54" xfId="0" applyFont="1" applyBorder="1" applyAlignment="1">
      <alignment horizontal="center"/>
    </xf>
    <xf numFmtId="3" fontId="10" fillId="0" borderId="55" xfId="0" applyNumberFormat="1" applyFont="1" applyBorder="1"/>
    <xf numFmtId="0" fontId="14" fillId="0" borderId="56" xfId="0" applyFont="1" applyBorder="1" applyAlignment="1">
      <alignment horizontal="center"/>
    </xf>
    <xf numFmtId="3" fontId="10" fillId="0" borderId="58" xfId="0" applyNumberFormat="1" applyFont="1" applyBorder="1"/>
    <xf numFmtId="3" fontId="10" fillId="0" borderId="142" xfId="0" applyNumberFormat="1" applyFont="1" applyBorder="1"/>
    <xf numFmtId="1" fontId="30" fillId="0" borderId="55" xfId="0" applyNumberFormat="1" applyFont="1" applyBorder="1"/>
    <xf numFmtId="1" fontId="30" fillId="0" borderId="137" xfId="0" applyNumberFormat="1" applyFont="1" applyBorder="1"/>
    <xf numFmtId="1" fontId="30" fillId="0" borderId="138" xfId="0" applyNumberFormat="1" applyFont="1" applyBorder="1"/>
    <xf numFmtId="1" fontId="30" fillId="0" borderId="139" xfId="0" applyNumberFormat="1" applyFont="1" applyBorder="1"/>
    <xf numFmtId="1" fontId="30" fillId="0" borderId="51" xfId="0" applyNumberFormat="1" applyFont="1" applyBorder="1"/>
    <xf numFmtId="1" fontId="30" fillId="0" borderId="54" xfId="0" applyNumberFormat="1" applyFont="1" applyBorder="1"/>
    <xf numFmtId="1" fontId="30" fillId="0" borderId="56" xfId="0" applyNumberFormat="1" applyFont="1" applyBorder="1"/>
    <xf numFmtId="167" fontId="10" fillId="0" borderId="142" xfId="0" applyNumberFormat="1" applyFont="1" applyBorder="1"/>
    <xf numFmtId="170" fontId="10" fillId="0" borderId="142" xfId="0" applyNumberFormat="1" applyFont="1" applyBorder="1"/>
    <xf numFmtId="3" fontId="14" fillId="0" borderId="11" xfId="0" applyNumberFormat="1" applyFont="1" applyBorder="1"/>
    <xf numFmtId="3" fontId="14" fillId="0" borderId="12" xfId="0" applyNumberFormat="1" applyFont="1" applyBorder="1"/>
    <xf numFmtId="3" fontId="14" fillId="0" borderId="13" xfId="0" applyNumberFormat="1" applyFont="1" applyBorder="1"/>
    <xf numFmtId="0" fontId="14" fillId="0" borderId="142" xfId="0" applyFont="1" applyBorder="1"/>
    <xf numFmtId="3" fontId="10" fillId="0" borderId="10" xfId="0" applyNumberFormat="1" applyFont="1" applyFill="1" applyBorder="1"/>
    <xf numFmtId="3" fontId="10" fillId="0" borderId="16" xfId="0" applyNumberFormat="1" applyFont="1" applyFill="1" applyBorder="1"/>
    <xf numFmtId="3" fontId="10" fillId="0" borderId="22" xfId="0" applyNumberFormat="1" applyFont="1" applyBorder="1"/>
    <xf numFmtId="170" fontId="10" fillId="0" borderId="82" xfId="0" applyNumberFormat="1" applyFont="1" applyBorder="1"/>
    <xf numFmtId="170" fontId="10" fillId="0" borderId="49" xfId="0" applyNumberFormat="1" applyFont="1" applyFill="1" applyBorder="1"/>
    <xf numFmtId="3" fontId="29" fillId="0" borderId="12" xfId="0" applyNumberFormat="1" applyFont="1" applyBorder="1"/>
    <xf numFmtId="3" fontId="29" fillId="0" borderId="92" xfId="0" applyNumberFormat="1" applyFont="1" applyBorder="1"/>
    <xf numFmtId="3" fontId="41" fillId="0" borderId="51" xfId="0" applyNumberFormat="1" applyFont="1" applyBorder="1"/>
    <xf numFmtId="3" fontId="41" fillId="0" borderId="53" xfId="0" applyNumberFormat="1" applyFont="1" applyBorder="1"/>
    <xf numFmtId="3" fontId="41" fillId="0" borderId="54" xfId="0" applyNumberFormat="1" applyFont="1" applyBorder="1"/>
    <xf numFmtId="3" fontId="41" fillId="0" borderId="55" xfId="0" applyNumberFormat="1" applyFont="1" applyBorder="1"/>
    <xf numFmtId="3" fontId="41" fillId="0" borderId="56" xfId="0" applyNumberFormat="1" applyFont="1" applyBorder="1"/>
    <xf numFmtId="3" fontId="41" fillId="0" borderId="58" xfId="0" applyNumberFormat="1" applyFont="1" applyBorder="1"/>
    <xf numFmtId="3" fontId="22" fillId="0" borderId="149" xfId="0" applyNumberFormat="1" applyFont="1" applyBorder="1"/>
    <xf numFmtId="3" fontId="22" fillId="0" borderId="142" xfId="0" applyNumberFormat="1" applyFont="1" applyBorder="1"/>
    <xf numFmtId="3" fontId="22" fillId="0" borderId="182" xfId="0" applyNumberFormat="1" applyFont="1" applyBorder="1"/>
    <xf numFmtId="0" fontId="14" fillId="0" borderId="45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 wrapText="1"/>
    </xf>
    <xf numFmtId="0" fontId="18" fillId="0" borderId="137" xfId="0" applyNumberFormat="1" applyFont="1" applyBorder="1" applyAlignment="1" applyProtection="1">
      <alignment horizontal="right"/>
    </xf>
    <xf numFmtId="0" fontId="18" fillId="0" borderId="138" xfId="0" applyNumberFormat="1" applyFont="1" applyBorder="1" applyAlignment="1" applyProtection="1">
      <alignment horizontal="right"/>
    </xf>
    <xf numFmtId="0" fontId="18" fillId="0" borderId="139" xfId="0" applyNumberFormat="1" applyFont="1" applyBorder="1" applyAlignment="1" applyProtection="1">
      <alignment horizontal="right"/>
    </xf>
    <xf numFmtId="0" fontId="42" fillId="0" borderId="53" xfId="0" applyFont="1" applyFill="1" applyBorder="1" applyAlignment="1" applyProtection="1">
      <alignment horizontal="center"/>
    </xf>
    <xf numFmtId="49" fontId="42" fillId="0" borderId="55" xfId="0" applyNumberFormat="1" applyFont="1" applyFill="1" applyBorder="1" applyAlignment="1" applyProtection="1">
      <alignment horizontal="center"/>
      <protection locked="0"/>
    </xf>
    <xf numFmtId="49" fontId="42" fillId="0" borderId="58" xfId="0" applyNumberFormat="1" applyFont="1" applyFill="1" applyBorder="1" applyAlignment="1" applyProtection="1">
      <alignment horizontal="center"/>
      <protection locked="0"/>
    </xf>
    <xf numFmtId="1" fontId="14" fillId="0" borderId="51" xfId="1" applyNumberFormat="1" applyFont="1" applyBorder="1"/>
    <xf numFmtId="1" fontId="14" fillId="0" borderId="52" xfId="1" applyNumberFormat="1" applyFont="1" applyBorder="1"/>
    <xf numFmtId="1" fontId="30" fillId="4" borderId="9" xfId="0" applyNumberFormat="1" applyFont="1" applyFill="1" applyBorder="1"/>
    <xf numFmtId="1" fontId="30" fillId="4" borderId="27" xfId="0" applyNumberFormat="1" applyFont="1" applyFill="1" applyBorder="1"/>
    <xf numFmtId="1" fontId="30" fillId="4" borderId="26" xfId="5" applyNumberFormat="1" applyFont="1" applyFill="1" applyBorder="1"/>
    <xf numFmtId="1" fontId="30" fillId="4" borderId="10" xfId="5" applyNumberFormat="1" applyFont="1" applyFill="1" applyBorder="1"/>
    <xf numFmtId="1" fontId="30" fillId="4" borderId="82" xfId="5" applyNumberFormat="1" applyFont="1" applyFill="1" applyBorder="1"/>
    <xf numFmtId="1" fontId="30" fillId="4" borderId="15" xfId="0" applyNumberFormat="1" applyFont="1" applyFill="1" applyBorder="1"/>
    <xf numFmtId="1" fontId="30" fillId="4" borderId="17" xfId="0" applyNumberFormat="1" applyFont="1" applyFill="1" applyBorder="1"/>
    <xf numFmtId="1" fontId="30" fillId="4" borderId="18" xfId="5" applyNumberFormat="1" applyFont="1" applyFill="1" applyBorder="1"/>
    <xf numFmtId="1" fontId="30" fillId="4" borderId="16" xfId="5" applyNumberFormat="1" applyFont="1" applyFill="1" applyBorder="1"/>
    <xf numFmtId="1" fontId="30" fillId="4" borderId="49" xfId="5" applyNumberFormat="1" applyFont="1" applyFill="1" applyBorder="1"/>
    <xf numFmtId="1" fontId="30" fillId="4" borderId="21" xfId="0" applyNumberFormat="1" applyFont="1" applyFill="1" applyBorder="1"/>
    <xf numFmtId="1" fontId="30" fillId="4" borderId="23" xfId="0" applyNumberFormat="1" applyFont="1" applyFill="1" applyBorder="1"/>
    <xf numFmtId="1" fontId="30" fillId="4" borderId="24" xfId="5" applyNumberFormat="1" applyFont="1" applyFill="1" applyBorder="1"/>
    <xf numFmtId="1" fontId="30" fillId="4" borderId="22" xfId="5" applyNumberFormat="1" applyFont="1" applyFill="1" applyBorder="1"/>
    <xf numFmtId="1" fontId="30" fillId="4" borderId="121" xfId="5" applyNumberFormat="1" applyFont="1" applyFill="1" applyBorder="1"/>
    <xf numFmtId="0" fontId="43" fillId="0" borderId="0" xfId="0" applyFont="1"/>
    <xf numFmtId="1" fontId="14" fillId="0" borderId="142" xfId="0" applyNumberFormat="1" applyFont="1" applyBorder="1"/>
    <xf numFmtId="0" fontId="26" fillId="0" borderId="76" xfId="0" applyFont="1" applyBorder="1" applyAlignment="1" applyProtection="1">
      <alignment horizontal="right"/>
    </xf>
    <xf numFmtId="0" fontId="26" fillId="0" borderId="77" xfId="0" applyFont="1" applyBorder="1" applyAlignment="1" applyProtection="1">
      <alignment horizontal="right"/>
    </xf>
    <xf numFmtId="0" fontId="26" fillId="0" borderId="148" xfId="0" applyFont="1" applyBorder="1" applyAlignment="1" applyProtection="1">
      <alignment horizontal="right"/>
    </xf>
    <xf numFmtId="1" fontId="22" fillId="0" borderId="53" xfId="0" applyNumberFormat="1" applyFont="1" applyBorder="1"/>
    <xf numFmtId="1" fontId="22" fillId="0" borderId="55" xfId="0" applyNumberFormat="1" applyFont="1" applyBorder="1"/>
    <xf numFmtId="1" fontId="22" fillId="0" borderId="107" xfId="0" applyNumberFormat="1" applyFont="1" applyBorder="1"/>
    <xf numFmtId="1" fontId="21" fillId="0" borderId="42" xfId="0" applyNumberFormat="1" applyFont="1" applyBorder="1"/>
    <xf numFmtId="1" fontId="21" fillId="0" borderId="28" xfId="0" applyNumberFormat="1" applyFont="1" applyBorder="1"/>
    <xf numFmtId="1" fontId="21" fillId="0" borderId="19" xfId="0" applyNumberFormat="1" applyFont="1" applyBorder="1"/>
    <xf numFmtId="1" fontId="21" fillId="0" borderId="30" xfId="0" applyNumberFormat="1" applyFont="1" applyBorder="1"/>
    <xf numFmtId="1" fontId="21" fillId="0" borderId="25" xfId="0" applyNumberFormat="1" applyFont="1" applyBorder="1"/>
    <xf numFmtId="1" fontId="21" fillId="0" borderId="37" xfId="0" applyNumberFormat="1" applyFont="1" applyBorder="1"/>
    <xf numFmtId="3" fontId="22" fillId="0" borderId="173" xfId="0" applyNumberFormat="1" applyFont="1" applyBorder="1"/>
    <xf numFmtId="3" fontId="22" fillId="0" borderId="59" xfId="0" applyNumberFormat="1" applyFont="1" applyBorder="1"/>
    <xf numFmtId="3" fontId="21" fillId="0" borderId="29" xfId="0" applyNumberFormat="1" applyFont="1" applyBorder="1"/>
    <xf numFmtId="3" fontId="21" fillId="0" borderId="86" xfId="0" applyNumberFormat="1" applyFont="1" applyBorder="1"/>
    <xf numFmtId="0" fontId="18" fillId="0" borderId="0" xfId="0" applyFont="1" applyBorder="1" applyAlignment="1" applyProtection="1">
      <alignment horizontal="right"/>
    </xf>
    <xf numFmtId="169" fontId="18" fillId="0" borderId="0" xfId="1" applyFont="1" applyBorder="1" applyAlignment="1" applyProtection="1">
      <alignment horizontal="right"/>
    </xf>
    <xf numFmtId="0" fontId="31" fillId="0" borderId="167" xfId="0" applyFont="1" applyBorder="1" applyAlignment="1">
      <alignment wrapText="1"/>
    </xf>
    <xf numFmtId="0" fontId="31" fillId="0" borderId="118" xfId="0" applyFont="1" applyBorder="1" applyAlignment="1">
      <alignment wrapText="1"/>
    </xf>
    <xf numFmtId="0" fontId="10" fillId="0" borderId="182" xfId="0" applyFont="1" applyBorder="1"/>
    <xf numFmtId="3" fontId="21" fillId="0" borderId="182" xfId="0" applyNumberFormat="1" applyFont="1" applyBorder="1"/>
    <xf numFmtId="165" fontId="21" fillId="0" borderId="149" xfId="2" applyNumberFormat="1" applyFont="1" applyBorder="1"/>
    <xf numFmtId="165" fontId="21" fillId="0" borderId="142" xfId="2" applyNumberFormat="1" applyFont="1" applyBorder="1"/>
    <xf numFmtId="165" fontId="21" fillId="0" borderId="142" xfId="2" applyNumberFormat="1" applyFont="1" applyFill="1" applyBorder="1"/>
    <xf numFmtId="165" fontId="21" fillId="0" borderId="150" xfId="2" applyNumberFormat="1" applyFont="1" applyFill="1" applyBorder="1"/>
    <xf numFmtId="0" fontId="0" fillId="0" borderId="149" xfId="0" applyFont="1" applyBorder="1" applyAlignment="1">
      <alignment horizontal="center"/>
    </xf>
    <xf numFmtId="0" fontId="0" fillId="0" borderId="182" xfId="0" applyFont="1" applyBorder="1"/>
    <xf numFmtId="167" fontId="0" fillId="0" borderId="182" xfId="0" applyNumberFormat="1" applyFont="1" applyBorder="1" applyAlignment="1">
      <alignment horizontal="center"/>
    </xf>
    <xf numFmtId="167" fontId="0" fillId="0" borderId="150" xfId="0" applyNumberFormat="1" applyFont="1" applyBorder="1" applyAlignment="1">
      <alignment horizontal="center"/>
    </xf>
    <xf numFmtId="167" fontId="0" fillId="0" borderId="53" xfId="0" applyNumberFormat="1" applyFont="1" applyBorder="1" applyAlignment="1">
      <alignment horizontal="center"/>
    </xf>
    <xf numFmtId="167" fontId="0" fillId="0" borderId="162" xfId="0" applyNumberFormat="1" applyFont="1" applyBorder="1" applyAlignment="1">
      <alignment horizontal="center"/>
    </xf>
    <xf numFmtId="3" fontId="24" fillId="0" borderId="149" xfId="0" applyNumberFormat="1" applyFont="1" applyBorder="1"/>
    <xf numFmtId="3" fontId="24" fillId="0" borderId="142" xfId="0" applyNumberFormat="1" applyFont="1" applyBorder="1"/>
    <xf numFmtId="3" fontId="24" fillId="0" borderId="182" xfId="0" applyNumberFormat="1" applyFont="1" applyBorder="1"/>
    <xf numFmtId="3" fontId="24" fillId="0" borderId="150" xfId="0" applyNumberFormat="1" applyFont="1" applyBorder="1"/>
    <xf numFmtId="0" fontId="11" fillId="0" borderId="79" xfId="0" applyFont="1" applyBorder="1" applyAlignment="1">
      <alignment horizontal="left" vertical="center"/>
    </xf>
    <xf numFmtId="0" fontId="0" fillId="0" borderId="80" xfId="0" applyFont="1" applyBorder="1"/>
    <xf numFmtId="0" fontId="11" fillId="0" borderId="211" xfId="0" applyFont="1" applyBorder="1" applyAlignment="1">
      <alignment horizontal="center" wrapText="1"/>
    </xf>
    <xf numFmtId="0" fontId="20" fillId="0" borderId="117" xfId="0" applyFont="1" applyBorder="1" applyAlignment="1">
      <alignment horizontal="center" wrapText="1"/>
    </xf>
    <xf numFmtId="0" fontId="23" fillId="0" borderId="0" xfId="0" applyFont="1" applyProtection="1">
      <protection locked="0"/>
    </xf>
    <xf numFmtId="0" fontId="11" fillId="0" borderId="136" xfId="0" applyFont="1" applyBorder="1" applyAlignment="1">
      <alignment horizontal="center" wrapText="1"/>
    </xf>
    <xf numFmtId="0" fontId="0" fillId="0" borderId="74" xfId="0" applyFont="1" applyFill="1" applyBorder="1" applyAlignment="1">
      <alignment wrapText="1"/>
    </xf>
    <xf numFmtId="0" fontId="0" fillId="0" borderId="75" xfId="0" applyFont="1" applyFill="1" applyBorder="1" applyAlignment="1">
      <alignment wrapText="1"/>
    </xf>
    <xf numFmtId="1" fontId="11" fillId="0" borderId="137" xfId="0" applyNumberFormat="1" applyFont="1" applyBorder="1"/>
    <xf numFmtId="1" fontId="11" fillId="0" borderId="52" xfId="0" applyNumberFormat="1" applyFont="1" applyBorder="1"/>
    <xf numFmtId="1" fontId="11" fillId="0" borderId="53" xfId="0" applyNumberFormat="1" applyFont="1" applyBorder="1"/>
    <xf numFmtId="0" fontId="11" fillId="0" borderId="79" xfId="0" applyFont="1" applyBorder="1" applyAlignment="1"/>
    <xf numFmtId="0" fontId="11" fillId="0" borderId="141" xfId="0" applyFont="1" applyBorder="1" applyAlignment="1"/>
    <xf numFmtId="0" fontId="20" fillId="0" borderId="180" xfId="0" applyFont="1" applyBorder="1" applyAlignment="1">
      <alignment horizontal="center" wrapText="1"/>
    </xf>
    <xf numFmtId="168" fontId="10" fillId="0" borderId="0" xfId="0" applyNumberFormat="1" applyFont="1"/>
    <xf numFmtId="1" fontId="0" fillId="0" borderId="183" xfId="0" applyNumberFormat="1" applyFont="1" applyBorder="1"/>
    <xf numFmtId="1" fontId="0" fillId="0" borderId="142" xfId="0" applyNumberFormat="1" applyFont="1" applyBorder="1"/>
    <xf numFmtId="1" fontId="0" fillId="0" borderId="150" xfId="0" applyNumberFormat="1" applyFont="1" applyBorder="1"/>
    <xf numFmtId="174" fontId="11" fillId="0" borderId="51" xfId="1" applyNumberFormat="1" applyFont="1" applyBorder="1"/>
    <xf numFmtId="174" fontId="11" fillId="0" borderId="52" xfId="1" applyNumberFormat="1" applyFont="1" applyBorder="1"/>
    <xf numFmtId="174" fontId="11" fillId="0" borderId="53" xfId="1" applyNumberFormat="1" applyFont="1" applyBorder="1"/>
    <xf numFmtId="174" fontId="0" fillId="0" borderId="149" xfId="1" applyNumberFormat="1" applyFont="1" applyBorder="1"/>
    <xf numFmtId="174" fontId="0" fillId="0" borderId="142" xfId="1" applyNumberFormat="1" applyFont="1" applyBorder="1"/>
    <xf numFmtId="174" fontId="0" fillId="0" borderId="150" xfId="1" applyNumberFormat="1" applyFont="1" applyBorder="1"/>
    <xf numFmtId="174" fontId="10" fillId="0" borderId="54" xfId="1" applyNumberFormat="1" applyFont="1" applyBorder="1"/>
    <xf numFmtId="174" fontId="10" fillId="0" borderId="50" xfId="1" applyNumberFormat="1" applyFont="1" applyBorder="1"/>
    <xf numFmtId="174" fontId="10" fillId="0" borderId="55" xfId="1" applyNumberFormat="1" applyFont="1" applyBorder="1"/>
    <xf numFmtId="168" fontId="10" fillId="0" borderId="138" xfId="1" applyNumberFormat="1" applyFont="1" applyBorder="1"/>
    <xf numFmtId="174" fontId="10" fillId="0" borderId="56" xfId="1" applyNumberFormat="1" applyFont="1" applyBorder="1"/>
    <xf numFmtId="174" fontId="10" fillId="0" borderId="57" xfId="1" applyNumberFormat="1" applyFont="1" applyBorder="1"/>
    <xf numFmtId="174" fontId="10" fillId="0" borderId="58" xfId="1" applyNumberFormat="1" applyFont="1" applyBorder="1"/>
    <xf numFmtId="168" fontId="10" fillId="0" borderId="139" xfId="1" applyNumberFormat="1" applyFont="1" applyBorder="1"/>
    <xf numFmtId="0" fontId="11" fillId="0" borderId="51" xfId="0" applyFont="1" applyBorder="1" applyAlignment="1">
      <alignment horizontal="center"/>
    </xf>
    <xf numFmtId="0" fontId="11" fillId="0" borderId="73" xfId="0" applyFont="1" applyFill="1" applyBorder="1" applyAlignment="1">
      <alignment wrapText="1"/>
    </xf>
    <xf numFmtId="0" fontId="10" fillId="0" borderId="117" xfId="0" applyFont="1" applyBorder="1"/>
    <xf numFmtId="3" fontId="10" fillId="0" borderId="51" xfId="0" applyNumberFormat="1" applyFont="1" applyBorder="1"/>
    <xf numFmtId="3" fontId="10" fillId="0" borderId="52" xfId="0" applyNumberFormat="1" applyFont="1" applyBorder="1"/>
    <xf numFmtId="3" fontId="10" fillId="0" borderId="53" xfId="0" applyNumberFormat="1" applyFont="1" applyBorder="1"/>
    <xf numFmtId="167" fontId="14" fillId="0" borderId="142" xfId="0" applyNumberFormat="1" applyFont="1" applyBorder="1" applyAlignment="1">
      <alignment horizontal="center"/>
    </xf>
    <xf numFmtId="1" fontId="10" fillId="0" borderId="50" xfId="1" applyNumberFormat="1" applyFont="1" applyBorder="1"/>
    <xf numFmtId="1" fontId="10" fillId="0" borderId="54" xfId="1" applyNumberFormat="1" applyFont="1" applyBorder="1"/>
    <xf numFmtId="1" fontId="10" fillId="0" borderId="55" xfId="1" applyNumberFormat="1" applyFont="1" applyBorder="1"/>
    <xf numFmtId="1" fontId="10" fillId="0" borderId="56" xfId="1" applyNumberFormat="1" applyFont="1" applyBorder="1"/>
    <xf numFmtId="1" fontId="10" fillId="0" borderId="57" xfId="1" applyNumberFormat="1" applyFont="1" applyBorder="1"/>
    <xf numFmtId="1" fontId="10" fillId="0" borderId="58" xfId="1" applyNumberFormat="1" applyFont="1" applyBorder="1"/>
    <xf numFmtId="0" fontId="14" fillId="0" borderId="133" xfId="0" applyFont="1" applyBorder="1" applyAlignment="1">
      <alignment horizontal="center" wrapText="1"/>
    </xf>
    <xf numFmtId="0" fontId="14" fillId="0" borderId="177" xfId="0" applyFont="1" applyBorder="1" applyAlignment="1">
      <alignment horizontal="center" wrapText="1"/>
    </xf>
    <xf numFmtId="166" fontId="10" fillId="0" borderId="195" xfId="2" applyFont="1" applyBorder="1"/>
    <xf numFmtId="166" fontId="10" fillId="0" borderId="155" xfId="2" applyFont="1" applyBorder="1"/>
    <xf numFmtId="166" fontId="10" fillId="0" borderId="156" xfId="2" applyFont="1" applyBorder="1"/>
    <xf numFmtId="0" fontId="10" fillId="0" borderId="87" xfId="0" applyFont="1" applyFill="1" applyBorder="1" applyAlignment="1">
      <alignment horizontal="center"/>
    </xf>
    <xf numFmtId="166" fontId="10" fillId="0" borderId="144" xfId="2" applyFont="1" applyBorder="1"/>
    <xf numFmtId="0" fontId="14" fillId="0" borderId="63" xfId="0" applyFont="1" applyFill="1" applyBorder="1" applyAlignment="1">
      <alignment horizontal="center"/>
    </xf>
    <xf numFmtId="0" fontId="14" fillId="0" borderId="71" xfId="0" applyFont="1" applyFill="1" applyBorder="1" applyAlignment="1">
      <alignment wrapText="1"/>
    </xf>
    <xf numFmtId="166" fontId="14" fillId="0" borderId="143" xfId="2" applyFont="1" applyBorder="1"/>
    <xf numFmtId="1" fontId="14" fillId="0" borderId="76" xfId="1" applyNumberFormat="1" applyFont="1" applyBorder="1"/>
    <xf numFmtId="0" fontId="30" fillId="0" borderId="145" xfId="0" applyFont="1" applyBorder="1" applyAlignment="1"/>
    <xf numFmtId="0" fontId="30" fillId="0" borderId="178" xfId="0" applyFont="1" applyBorder="1" applyAlignment="1"/>
    <xf numFmtId="0" fontId="30" fillId="0" borderId="109" xfId="0" applyFont="1" applyBorder="1" applyAlignment="1"/>
    <xf numFmtId="3" fontId="29" fillId="0" borderId="11" xfId="0" applyNumberFormat="1" applyFont="1" applyBorder="1"/>
    <xf numFmtId="3" fontId="41" fillId="0" borderId="50" xfId="0" applyNumberFormat="1" applyFont="1" applyBorder="1"/>
    <xf numFmtId="3" fontId="41" fillId="0" borderId="52" xfId="0" applyNumberFormat="1" applyFont="1" applyBorder="1"/>
    <xf numFmtId="3" fontId="41" fillId="0" borderId="57" xfId="0" applyNumberFormat="1" applyFont="1" applyBorder="1"/>
    <xf numFmtId="3" fontId="30" fillId="0" borderId="0" xfId="0" applyNumberFormat="1" applyFont="1" applyFill="1" applyBorder="1"/>
    <xf numFmtId="169" fontId="30" fillId="0" borderId="0" xfId="1" applyFont="1" applyFill="1" applyBorder="1"/>
    <xf numFmtId="3" fontId="30" fillId="0" borderId="168" xfId="0" applyNumberFormat="1" applyFont="1" applyBorder="1"/>
    <xf numFmtId="3" fontId="30" fillId="0" borderId="169" xfId="0" applyNumberFormat="1" applyFont="1" applyBorder="1"/>
    <xf numFmtId="3" fontId="30" fillId="0" borderId="162" xfId="0" applyNumberFormat="1" applyFont="1" applyBorder="1"/>
    <xf numFmtId="0" fontId="29" fillId="0" borderId="174" xfId="0" applyFont="1" applyFill="1" applyBorder="1" applyAlignment="1">
      <alignment wrapText="1"/>
    </xf>
    <xf numFmtId="0" fontId="0" fillId="0" borderId="0" xfId="0" applyFill="1"/>
    <xf numFmtId="3" fontId="30" fillId="0" borderId="54" xfId="0" applyNumberFormat="1" applyFont="1" applyFill="1" applyBorder="1"/>
    <xf numFmtId="3" fontId="30" fillId="0" borderId="50" xfId="0" applyNumberFormat="1" applyFont="1" applyFill="1" applyBorder="1"/>
    <xf numFmtId="3" fontId="30" fillId="0" borderId="74" xfId="0" applyNumberFormat="1" applyFont="1" applyFill="1" applyBorder="1"/>
    <xf numFmtId="3" fontId="30" fillId="0" borderId="55" xfId="0" applyNumberFormat="1" applyFont="1" applyFill="1" applyBorder="1"/>
    <xf numFmtId="3" fontId="30" fillId="0" borderId="138" xfId="0" applyNumberFormat="1" applyFont="1" applyFill="1" applyBorder="1"/>
    <xf numFmtId="3" fontId="30" fillId="0" borderId="115" xfId="0" applyNumberFormat="1" applyFont="1" applyFill="1" applyBorder="1"/>
    <xf numFmtId="0" fontId="30" fillId="0" borderId="158" xfId="0" applyFont="1" applyFill="1" applyBorder="1" applyAlignment="1">
      <alignment wrapText="1"/>
    </xf>
    <xf numFmtId="0" fontId="14" fillId="0" borderId="174" xfId="0" applyFont="1" applyFill="1" applyBorder="1" applyAlignment="1">
      <alignment horizontal="center"/>
    </xf>
    <xf numFmtId="3" fontId="29" fillId="0" borderId="51" xfId="0" applyNumberFormat="1" applyFont="1" applyFill="1" applyBorder="1"/>
    <xf numFmtId="3" fontId="29" fillId="0" borderId="52" xfId="0" applyNumberFormat="1" applyFont="1" applyFill="1" applyBorder="1"/>
    <xf numFmtId="3" fontId="29" fillId="0" borderId="73" xfId="0" applyNumberFormat="1" applyFont="1" applyFill="1" applyBorder="1"/>
    <xf numFmtId="3" fontId="29" fillId="0" borderId="53" xfId="0" applyNumberFormat="1" applyFont="1" applyFill="1" applyBorder="1"/>
    <xf numFmtId="3" fontId="29" fillId="0" borderId="137" xfId="0" applyNumberFormat="1" applyFont="1" applyFill="1" applyBorder="1"/>
    <xf numFmtId="3" fontId="29" fillId="0" borderId="108" xfId="0" applyNumberFormat="1" applyFont="1" applyFill="1" applyBorder="1"/>
    <xf numFmtId="0" fontId="11" fillId="0" borderId="0" xfId="0" applyFont="1" applyFill="1"/>
    <xf numFmtId="3" fontId="0" fillId="0" borderId="0" xfId="0" applyNumberFormat="1" applyFont="1"/>
    <xf numFmtId="0" fontId="14" fillId="0" borderId="123" xfId="0" applyFont="1" applyFill="1" applyBorder="1" applyAlignment="1">
      <alignment horizontal="center" wrapText="1"/>
    </xf>
    <xf numFmtId="0" fontId="14" fillId="0" borderId="166" xfId="0" applyFont="1" applyFill="1" applyBorder="1" applyAlignment="1">
      <alignment horizontal="center" wrapText="1"/>
    </xf>
    <xf numFmtId="0" fontId="29" fillId="0" borderId="117" xfId="0" applyFont="1" applyBorder="1" applyAlignment="1">
      <alignment horizontal="center" wrapText="1"/>
    </xf>
    <xf numFmtId="0" fontId="30" fillId="0" borderId="51" xfId="0" applyFont="1" applyBorder="1" applyAlignment="1">
      <alignment horizontal="center"/>
    </xf>
    <xf numFmtId="0" fontId="29" fillId="0" borderId="149" xfId="0" applyFont="1" applyBorder="1" applyAlignment="1">
      <alignment horizontal="center"/>
    </xf>
    <xf numFmtId="0" fontId="14" fillId="0" borderId="195" xfId="0" applyFont="1" applyBorder="1"/>
    <xf numFmtId="3" fontId="10" fillId="0" borderId="105" xfId="0" applyNumberFormat="1" applyFont="1" applyBorder="1"/>
    <xf numFmtId="3" fontId="10" fillId="0" borderId="106" xfId="0" applyNumberFormat="1" applyFont="1" applyBorder="1"/>
    <xf numFmtId="3" fontId="10" fillId="0" borderId="107" xfId="0" applyNumberFormat="1" applyFont="1" applyBorder="1"/>
    <xf numFmtId="3" fontId="14" fillId="0" borderId="53" xfId="0" applyNumberFormat="1" applyFont="1" applyBorder="1"/>
    <xf numFmtId="0" fontId="14" fillId="0" borderId="164" xfId="0" applyFont="1" applyBorder="1" applyAlignment="1">
      <alignment horizontal="center" wrapText="1"/>
    </xf>
    <xf numFmtId="0" fontId="10" fillId="0" borderId="215" xfId="0" applyFont="1" applyFill="1" applyBorder="1" applyAlignment="1">
      <alignment horizontal="center"/>
    </xf>
    <xf numFmtId="0" fontId="10" fillId="0" borderId="216" xfId="0" applyFont="1" applyFill="1" applyBorder="1" applyAlignment="1">
      <alignment horizontal="center"/>
    </xf>
    <xf numFmtId="0" fontId="10" fillId="0" borderId="151" xfId="0" applyFont="1" applyFill="1" applyBorder="1" applyAlignment="1">
      <alignment horizontal="center"/>
    </xf>
    <xf numFmtId="0" fontId="10" fillId="0" borderId="217" xfId="0" applyFont="1" applyFill="1" applyBorder="1" applyAlignment="1">
      <alignment horizontal="center"/>
    </xf>
    <xf numFmtId="0" fontId="10" fillId="0" borderId="195" xfId="0" applyFont="1" applyBorder="1" applyAlignment="1">
      <alignment horizontal="center"/>
    </xf>
    <xf numFmtId="0" fontId="14" fillId="0" borderId="152" xfId="0" applyFont="1" applyBorder="1" applyAlignment="1">
      <alignment horizontal="center" wrapText="1"/>
    </xf>
    <xf numFmtId="1" fontId="10" fillId="0" borderId="183" xfId="0" applyNumberFormat="1" applyFont="1" applyBorder="1"/>
    <xf numFmtId="1" fontId="10" fillId="0" borderId="139" xfId="0" applyNumberFormat="1" applyFont="1" applyBorder="1"/>
    <xf numFmtId="0" fontId="14" fillId="0" borderId="218" xfId="0" applyFont="1" applyBorder="1" applyAlignment="1">
      <alignment horizontal="center" wrapText="1"/>
    </xf>
    <xf numFmtId="0" fontId="14" fillId="0" borderId="76" xfId="0" applyFont="1" applyFill="1" applyBorder="1" applyAlignment="1">
      <alignment wrapText="1"/>
    </xf>
    <xf numFmtId="0" fontId="10" fillId="0" borderId="184" xfId="0" applyFont="1" applyFill="1" applyBorder="1" applyAlignment="1">
      <alignment wrapText="1"/>
    </xf>
    <xf numFmtId="0" fontId="10" fillId="0" borderId="78" xfId="0" applyFont="1" applyFill="1" applyBorder="1" applyAlignment="1">
      <alignment wrapText="1"/>
    </xf>
    <xf numFmtId="168" fontId="14" fillId="0" borderId="76" xfId="1" applyNumberFormat="1" applyFont="1" applyBorder="1"/>
    <xf numFmtId="1" fontId="41" fillId="4" borderId="9" xfId="0" applyNumberFormat="1" applyFont="1" applyFill="1" applyBorder="1"/>
    <xf numFmtId="1" fontId="41" fillId="4" borderId="27" xfId="0" applyNumberFormat="1" applyFont="1" applyFill="1" applyBorder="1"/>
    <xf numFmtId="1" fontId="41" fillId="4" borderId="26" xfId="5" applyNumberFormat="1" applyFont="1" applyFill="1" applyBorder="1"/>
    <xf numFmtId="1" fontId="41" fillId="4" borderId="10" xfId="5" applyNumberFormat="1" applyFont="1" applyFill="1" applyBorder="1"/>
    <xf numFmtId="0" fontId="30" fillId="0" borderId="169" xfId="0" applyFont="1" applyBorder="1" applyAlignment="1">
      <alignment wrapText="1"/>
    </xf>
    <xf numFmtId="166" fontId="30" fillId="0" borderId="169" xfId="2" applyFont="1" applyBorder="1" applyAlignment="1">
      <alignment horizontal="center"/>
    </xf>
    <xf numFmtId="166" fontId="30" fillId="0" borderId="162" xfId="2" applyFont="1" applyBorder="1" applyAlignment="1">
      <alignment horizontal="center"/>
    </xf>
    <xf numFmtId="3" fontId="29" fillId="0" borderId="76" xfId="0" applyNumberFormat="1" applyFont="1" applyBorder="1" applyAlignment="1"/>
    <xf numFmtId="3" fontId="30" fillId="0" borderId="154" xfId="0" applyNumberFormat="1" applyFont="1" applyBorder="1" applyAlignment="1"/>
    <xf numFmtId="0" fontId="30" fillId="0" borderId="154" xfId="0" applyFont="1" applyFill="1" applyBorder="1" applyAlignment="1">
      <alignment wrapText="1"/>
    </xf>
    <xf numFmtId="3" fontId="30" fillId="0" borderId="196" xfId="0" applyNumberFormat="1" applyFont="1" applyBorder="1"/>
    <xf numFmtId="3" fontId="30" fillId="0" borderId="197" xfId="0" applyNumberFormat="1" applyFont="1" applyBorder="1"/>
    <xf numFmtId="3" fontId="30" fillId="0" borderId="109" xfId="0" applyNumberFormat="1" applyFont="1" applyBorder="1"/>
    <xf numFmtId="0" fontId="14" fillId="0" borderId="53" xfId="0" applyFont="1" applyFill="1" applyBorder="1" applyAlignment="1">
      <alignment wrapText="1"/>
    </xf>
    <xf numFmtId="0" fontId="10" fillId="0" borderId="55" xfId="0" applyFont="1" applyFill="1" applyBorder="1" applyAlignment="1">
      <alignment wrapText="1"/>
    </xf>
    <xf numFmtId="0" fontId="10" fillId="0" borderId="58" xfId="0" applyFont="1" applyFill="1" applyBorder="1" applyAlignment="1">
      <alignment wrapText="1"/>
    </xf>
    <xf numFmtId="168" fontId="14" fillId="0" borderId="51" xfId="1" applyNumberFormat="1" applyFont="1" applyBorder="1"/>
    <xf numFmtId="166" fontId="18" fillId="0" borderId="146" xfId="2" applyFont="1" applyBorder="1" applyAlignment="1" applyProtection="1">
      <alignment horizontal="right"/>
    </xf>
    <xf numFmtId="166" fontId="18" fillId="0" borderId="147" xfId="2" applyFont="1" applyBorder="1" applyAlignment="1" applyProtection="1">
      <alignment horizontal="right"/>
    </xf>
    <xf numFmtId="168" fontId="10" fillId="0" borderId="105" xfId="1" applyNumberFormat="1" applyFont="1" applyBorder="1"/>
    <xf numFmtId="168" fontId="10" fillId="0" borderId="106" xfId="1" applyNumberFormat="1" applyFont="1" applyBorder="1"/>
    <xf numFmtId="3" fontId="14" fillId="0" borderId="52" xfId="1" applyNumberFormat="1" applyFont="1" applyBorder="1"/>
    <xf numFmtId="0" fontId="14" fillId="0" borderId="179" xfId="0" applyFont="1" applyBorder="1" applyAlignment="1">
      <alignment horizontal="center" wrapText="1"/>
    </xf>
    <xf numFmtId="0" fontId="14" fillId="0" borderId="79" xfId="0" applyFont="1" applyBorder="1" applyAlignment="1">
      <alignment horizontal="center" wrapText="1"/>
    </xf>
    <xf numFmtId="0" fontId="14" fillId="0" borderId="80" xfId="0" applyFont="1" applyBorder="1" applyAlignment="1">
      <alignment horizontal="center" wrapText="1"/>
    </xf>
    <xf numFmtId="0" fontId="14" fillId="0" borderId="80" xfId="0" applyFont="1" applyBorder="1" applyAlignment="1">
      <alignment horizontal="center"/>
    </xf>
    <xf numFmtId="3" fontId="30" fillId="0" borderId="149" xfId="0" applyNumberFormat="1" applyFont="1" applyBorder="1" applyAlignment="1">
      <alignment vertical="center"/>
    </xf>
    <xf numFmtId="3" fontId="30" fillId="0" borderId="142" xfId="0" applyNumberFormat="1" applyFont="1" applyBorder="1" applyAlignment="1">
      <alignment vertical="center"/>
    </xf>
    <xf numFmtId="3" fontId="30" fillId="0" borderId="150" xfId="0" applyNumberFormat="1" applyFont="1" applyBorder="1" applyAlignment="1">
      <alignment vertical="center"/>
    </xf>
    <xf numFmtId="3" fontId="30" fillId="0" borderId="54" xfId="0" applyNumberFormat="1" applyFont="1" applyBorder="1" applyAlignment="1">
      <alignment vertical="center"/>
    </xf>
    <xf numFmtId="3" fontId="30" fillId="0" borderId="50" xfId="0" applyNumberFormat="1" applyFont="1" applyBorder="1" applyAlignment="1">
      <alignment vertical="center"/>
    </xf>
    <xf numFmtId="3" fontId="30" fillId="0" borderId="55" xfId="0" applyNumberFormat="1" applyFont="1" applyBorder="1" applyAlignment="1">
      <alignment vertical="center"/>
    </xf>
    <xf numFmtId="3" fontId="30" fillId="0" borderId="56" xfId="0" applyNumberFormat="1" applyFont="1" applyBorder="1" applyAlignment="1">
      <alignment vertical="center"/>
    </xf>
    <xf numFmtId="3" fontId="30" fillId="0" borderId="57" xfId="0" applyNumberFormat="1" applyFont="1" applyBorder="1" applyAlignment="1">
      <alignment vertical="center"/>
    </xf>
    <xf numFmtId="3" fontId="30" fillId="0" borderId="58" xfId="0" applyNumberFormat="1" applyFont="1" applyBorder="1" applyAlignment="1">
      <alignment vertical="center"/>
    </xf>
    <xf numFmtId="3" fontId="44" fillId="0" borderId="0" xfId="18" applyNumberFormat="1" applyFont="1" applyBorder="1"/>
    <xf numFmtId="3" fontId="44" fillId="0" borderId="198" xfId="18" applyNumberFormat="1" applyFont="1" applyBorder="1"/>
    <xf numFmtId="0" fontId="44" fillId="0" borderId="141" xfId="0" applyFont="1" applyBorder="1"/>
    <xf numFmtId="166" fontId="11" fillId="0" borderId="0" xfId="2" applyFont="1" applyFill="1"/>
    <xf numFmtId="166" fontId="0" fillId="0" borderId="0" xfId="2" applyFont="1" applyFill="1"/>
    <xf numFmtId="166" fontId="10" fillId="0" borderId="0" xfId="2" applyFont="1"/>
    <xf numFmtId="168" fontId="30" fillId="0" borderId="183" xfId="1" applyNumberFormat="1" applyFont="1" applyBorder="1" applyAlignment="1">
      <alignment horizontal="center"/>
    </xf>
    <xf numFmtId="168" fontId="30" fillId="0" borderId="196" xfId="1" applyNumberFormat="1" applyFont="1" applyBorder="1" applyAlignment="1">
      <alignment horizontal="center"/>
    </xf>
    <xf numFmtId="174" fontId="8" fillId="0" borderId="149" xfId="1" applyNumberFormat="1" applyFont="1" applyBorder="1"/>
    <xf numFmtId="174" fontId="8" fillId="0" borderId="142" xfId="1" applyNumberFormat="1" applyFont="1" applyBorder="1"/>
    <xf numFmtId="174" fontId="8" fillId="0" borderId="150" xfId="1" applyNumberFormat="1" applyFont="1" applyBorder="1"/>
    <xf numFmtId="0" fontId="20" fillId="0" borderId="130" xfId="0" applyFont="1" applyBorder="1" applyAlignment="1">
      <alignment horizontal="center" wrapText="1"/>
    </xf>
    <xf numFmtId="0" fontId="20" fillId="0" borderId="161" xfId="0" applyFont="1" applyBorder="1" applyAlignment="1">
      <alignment horizontal="center" wrapText="1"/>
    </xf>
    <xf numFmtId="0" fontId="20" fillId="0" borderId="131" xfId="0" applyFont="1" applyBorder="1" applyAlignment="1">
      <alignment horizontal="center" wrapText="1"/>
    </xf>
    <xf numFmtId="1" fontId="10" fillId="0" borderId="149" xfId="1" applyNumberFormat="1" applyFont="1" applyBorder="1"/>
    <xf numFmtId="1" fontId="10" fillId="0" borderId="142" xfId="1" applyNumberFormat="1" applyFont="1" applyBorder="1"/>
    <xf numFmtId="1" fontId="10" fillId="0" borderId="150" xfId="1" applyNumberFormat="1" applyFont="1" applyBorder="1"/>
    <xf numFmtId="166" fontId="10" fillId="0" borderId="62" xfId="2" applyFont="1" applyBorder="1"/>
    <xf numFmtId="1" fontId="10" fillId="0" borderId="184" xfId="1" applyNumberFormat="1" applyFont="1" applyBorder="1"/>
    <xf numFmtId="0" fontId="30" fillId="0" borderId="182" xfId="0" applyFont="1" applyBorder="1"/>
    <xf numFmtId="0" fontId="14" fillId="0" borderId="149" xfId="0" applyFont="1" applyBorder="1"/>
    <xf numFmtId="166" fontId="30" fillId="0" borderId="0" xfId="2" applyFont="1"/>
    <xf numFmtId="0" fontId="10" fillId="0" borderId="150" xfId="0" applyFont="1" applyFill="1" applyBorder="1" applyAlignment="1">
      <alignment wrapText="1"/>
    </xf>
    <xf numFmtId="166" fontId="18" fillId="0" borderId="178" xfId="2" applyFont="1" applyBorder="1" applyAlignment="1" applyProtection="1">
      <alignment horizontal="right"/>
    </xf>
    <xf numFmtId="0" fontId="18" fillId="0" borderId="0" xfId="44" applyFont="1" applyBorder="1" applyAlignment="1" applyProtection="1">
      <alignment horizontal="left" vertical="top"/>
    </xf>
    <xf numFmtId="0" fontId="14" fillId="0" borderId="130" xfId="0" applyFont="1" applyBorder="1" applyAlignment="1">
      <alignment horizontal="center"/>
    </xf>
    <xf numFmtId="20" fontId="10" fillId="0" borderId="0" xfId="0" applyNumberFormat="1" applyFont="1"/>
    <xf numFmtId="0" fontId="14" fillId="0" borderId="180" xfId="0" applyFont="1" applyBorder="1" applyAlignment="1">
      <alignment horizontal="center" wrapText="1"/>
    </xf>
    <xf numFmtId="3" fontId="10" fillId="0" borderId="150" xfId="0" applyNumberFormat="1" applyFont="1" applyBorder="1"/>
    <xf numFmtId="1" fontId="10" fillId="0" borderId="0" xfId="0" applyNumberFormat="1" applyFont="1"/>
    <xf numFmtId="0" fontId="0" fillId="0" borderId="182" xfId="0" applyFont="1" applyFill="1" applyBorder="1" applyAlignment="1">
      <alignment wrapText="1"/>
    </xf>
    <xf numFmtId="3" fontId="29" fillId="0" borderId="149" xfId="0" applyNumberFormat="1" applyFont="1" applyBorder="1" applyAlignment="1">
      <alignment vertical="center"/>
    </xf>
    <xf numFmtId="3" fontId="29" fillId="0" borderId="142" xfId="0" applyNumberFormat="1" applyFont="1" applyBorder="1" applyAlignment="1">
      <alignment vertical="center"/>
    </xf>
    <xf numFmtId="3" fontId="29" fillId="0" borderId="150" xfId="0" applyNumberFormat="1" applyFont="1" applyBorder="1" applyAlignment="1">
      <alignment vertical="center"/>
    </xf>
    <xf numFmtId="168" fontId="30" fillId="0" borderId="51" xfId="1" applyNumberFormat="1" applyFont="1" applyBorder="1" applyAlignment="1">
      <alignment horizontal="center"/>
    </xf>
    <xf numFmtId="168" fontId="30" fillId="0" borderId="52" xfId="1" applyNumberFormat="1" applyFont="1" applyBorder="1" applyAlignment="1">
      <alignment horizontal="center"/>
    </xf>
    <xf numFmtId="168" fontId="30" fillId="0" borderId="53" xfId="1" applyNumberFormat="1" applyFont="1" applyBorder="1" applyAlignment="1">
      <alignment horizontal="center"/>
    </xf>
    <xf numFmtId="0" fontId="30" fillId="0" borderId="0" xfId="0" applyFont="1" applyAlignment="1">
      <alignment vertical="top"/>
    </xf>
    <xf numFmtId="1" fontId="30" fillId="0" borderId="149" xfId="0" applyNumberFormat="1" applyFont="1" applyBorder="1"/>
    <xf numFmtId="1" fontId="30" fillId="0" borderId="150" xfId="0" applyNumberFormat="1" applyFont="1" applyBorder="1"/>
    <xf numFmtId="1" fontId="30" fillId="0" borderId="183" xfId="0" applyNumberFormat="1" applyFont="1" applyBorder="1"/>
    <xf numFmtId="0" fontId="11" fillId="0" borderId="152" xfId="0" applyFont="1" applyBorder="1" applyAlignment="1">
      <alignment horizontal="center" wrapText="1"/>
    </xf>
    <xf numFmtId="0" fontId="11" fillId="0" borderId="170" xfId="0" applyFont="1" applyBorder="1" applyAlignment="1">
      <alignment horizontal="center" wrapText="1"/>
    </xf>
    <xf numFmtId="0" fontId="11" fillId="0" borderId="171" xfId="0" applyFont="1" applyBorder="1" applyAlignment="1">
      <alignment horizontal="center" wrapText="1"/>
    </xf>
    <xf numFmtId="0" fontId="11" fillId="0" borderId="188" xfId="0" applyFont="1" applyBorder="1" applyAlignment="1">
      <alignment horizontal="center" wrapText="1"/>
    </xf>
    <xf numFmtId="0" fontId="11" fillId="0" borderId="45" xfId="0" applyFont="1" applyBorder="1" applyAlignment="1">
      <alignment horizontal="center" wrapText="1"/>
    </xf>
    <xf numFmtId="3" fontId="30" fillId="0" borderId="122" xfId="0" applyNumberFormat="1" applyFont="1" applyBorder="1"/>
    <xf numFmtId="3" fontId="10" fillId="0" borderId="50" xfId="0" applyNumberFormat="1" applyFont="1" applyFill="1" applyBorder="1"/>
    <xf numFmtId="170" fontId="10" fillId="0" borderId="192" xfId="0" applyNumberFormat="1" applyFont="1" applyBorder="1"/>
    <xf numFmtId="3" fontId="14" fillId="0" borderId="52" xfId="0" applyNumberFormat="1" applyFont="1" applyFill="1" applyBorder="1"/>
    <xf numFmtId="3" fontId="10" fillId="0" borderId="57" xfId="0" applyNumberFormat="1" applyFont="1" applyFill="1" applyBorder="1"/>
    <xf numFmtId="1" fontId="10" fillId="0" borderId="51" xfId="1" applyNumberFormat="1" applyFont="1" applyBorder="1"/>
    <xf numFmtId="1" fontId="10" fillId="0" borderId="52" xfId="1" applyNumberFormat="1" applyFont="1" applyBorder="1"/>
    <xf numFmtId="1" fontId="10" fillId="0" borderId="53" xfId="1" applyNumberFormat="1" applyFont="1" applyBorder="1"/>
    <xf numFmtId="1" fontId="10" fillId="0" borderId="168" xfId="1" applyNumberFormat="1" applyFont="1" applyBorder="1"/>
    <xf numFmtId="1" fontId="10" fillId="0" borderId="169" xfId="1" applyNumberFormat="1" applyFont="1" applyBorder="1"/>
    <xf numFmtId="1" fontId="10" fillId="0" borderId="162" xfId="1" applyNumberFormat="1" applyFont="1" applyBorder="1"/>
    <xf numFmtId="168" fontId="30" fillId="0" borderId="54" xfId="1" applyNumberFormat="1" applyFont="1" applyBorder="1" applyAlignment="1">
      <alignment horizontal="center"/>
    </xf>
    <xf numFmtId="168" fontId="30" fillId="0" borderId="56" xfId="1" applyNumberFormat="1" applyFont="1" applyBorder="1" applyAlignment="1">
      <alignment horizontal="center"/>
    </xf>
    <xf numFmtId="0" fontId="14" fillId="0" borderId="182" xfId="0" applyFont="1" applyBorder="1"/>
    <xf numFmtId="166" fontId="10" fillId="0" borderId="184" xfId="2" applyFont="1" applyBorder="1"/>
    <xf numFmtId="166" fontId="14" fillId="0" borderId="184" xfId="2" applyFont="1" applyBorder="1"/>
    <xf numFmtId="166" fontId="10" fillId="0" borderId="77" xfId="2" applyFont="1" applyBorder="1"/>
    <xf numFmtId="166" fontId="10" fillId="0" borderId="78" xfId="2" applyFont="1" applyBorder="1"/>
    <xf numFmtId="166" fontId="14" fillId="0" borderId="0" xfId="2" applyFont="1" applyAlignment="1">
      <alignment horizontal="center" wrapText="1"/>
    </xf>
    <xf numFmtId="0" fontId="14" fillId="0" borderId="141" xfId="0" applyFont="1" applyBorder="1" applyAlignment="1">
      <alignment horizontal="center"/>
    </xf>
    <xf numFmtId="0" fontId="11" fillId="0" borderId="133" xfId="0" applyFont="1" applyBorder="1" applyAlignment="1">
      <alignment horizontal="left" vertical="center"/>
    </xf>
    <xf numFmtId="0" fontId="10" fillId="0" borderId="134" xfId="0" applyFont="1" applyBorder="1" applyAlignment="1">
      <alignment horizontal="left" vertical="center"/>
    </xf>
    <xf numFmtId="0" fontId="10" fillId="0" borderId="129" xfId="0" applyFont="1" applyBorder="1" applyAlignment="1">
      <alignment horizontal="left" vertical="center"/>
    </xf>
    <xf numFmtId="0" fontId="14" fillId="0" borderId="221" xfId="0" applyFont="1" applyFill="1" applyBorder="1" applyAlignment="1">
      <alignment wrapText="1"/>
    </xf>
    <xf numFmtId="3" fontId="14" fillId="0" borderId="130" xfId="0" applyNumberFormat="1" applyFont="1" applyBorder="1"/>
    <xf numFmtId="3" fontId="14" fillId="0" borderId="161" xfId="0" applyNumberFormat="1" applyFont="1" applyBorder="1"/>
    <xf numFmtId="3" fontId="14" fillId="0" borderId="131" xfId="0" applyNumberFormat="1" applyFont="1" applyBorder="1"/>
    <xf numFmtId="1" fontId="0" fillId="0" borderId="0" xfId="0" applyNumberFormat="1"/>
    <xf numFmtId="3" fontId="21" fillId="0" borderId="14" xfId="0" applyNumberFormat="1" applyFont="1" applyBorder="1"/>
    <xf numFmtId="14" fontId="10" fillId="0" borderId="0" xfId="0" applyNumberFormat="1" applyFont="1" applyAlignment="1">
      <alignment horizontal="center"/>
    </xf>
    <xf numFmtId="14" fontId="10" fillId="0" borderId="0" xfId="0" applyNumberFormat="1" applyFont="1"/>
    <xf numFmtId="0" fontId="22" fillId="0" borderId="117" xfId="0" applyFont="1" applyBorder="1" applyAlignment="1">
      <alignment horizontal="center" wrapText="1"/>
    </xf>
    <xf numFmtId="0" fontId="22" fillId="0" borderId="167" xfId="0" applyFont="1" applyBorder="1" applyAlignment="1">
      <alignment horizontal="center" wrapText="1"/>
    </xf>
    <xf numFmtId="0" fontId="22" fillId="0" borderId="118" xfId="0" applyFont="1" applyBorder="1" applyAlignment="1">
      <alignment horizontal="center" wrapText="1"/>
    </xf>
    <xf numFmtId="0" fontId="14" fillId="0" borderId="150" xfId="0" applyFont="1" applyBorder="1"/>
    <xf numFmtId="3" fontId="10" fillId="4" borderId="50" xfId="0" applyNumberFormat="1" applyFont="1" applyFill="1" applyBorder="1"/>
    <xf numFmtId="3" fontId="10" fillId="4" borderId="51" xfId="0" applyNumberFormat="1" applyFont="1" applyFill="1" applyBorder="1"/>
    <xf numFmtId="3" fontId="10" fillId="4" borderId="52" xfId="0" applyNumberFormat="1" applyFont="1" applyFill="1" applyBorder="1"/>
    <xf numFmtId="3" fontId="10" fillId="4" borderId="53" xfId="0" applyNumberFormat="1" applyFont="1" applyFill="1" applyBorder="1"/>
    <xf numFmtId="3" fontId="10" fillId="4" borderId="54" xfId="0" applyNumberFormat="1" applyFont="1" applyFill="1" applyBorder="1"/>
    <xf numFmtId="3" fontId="10" fillId="4" borderId="55" xfId="0" applyNumberFormat="1" applyFont="1" applyFill="1" applyBorder="1"/>
    <xf numFmtId="3" fontId="10" fillId="4" borderId="56" xfId="0" applyNumberFormat="1" applyFont="1" applyFill="1" applyBorder="1"/>
    <xf numFmtId="3" fontId="10" fillId="4" borderId="57" xfId="0" applyNumberFormat="1" applyFont="1" applyFill="1" applyBorder="1"/>
    <xf numFmtId="3" fontId="10" fillId="4" borderId="58" xfId="0" applyNumberFormat="1" applyFont="1" applyFill="1" applyBorder="1"/>
    <xf numFmtId="0" fontId="10" fillId="0" borderId="222" xfId="0" applyFont="1" applyBorder="1" applyAlignment="1">
      <alignment horizontal="center"/>
    </xf>
    <xf numFmtId="0" fontId="10" fillId="0" borderId="147" xfId="0" applyFont="1" applyBorder="1"/>
    <xf numFmtId="168" fontId="21" fillId="0" borderId="115" xfId="1" applyNumberFormat="1" applyFont="1" applyBorder="1"/>
    <xf numFmtId="168" fontId="21" fillId="0" borderId="186" xfId="1" applyNumberFormat="1" applyFont="1" applyBorder="1"/>
    <xf numFmtId="3" fontId="14" fillId="0" borderId="51" xfId="1" applyNumberFormat="1" applyFont="1" applyBorder="1"/>
    <xf numFmtId="0" fontId="14" fillId="0" borderId="166" xfId="0" applyFont="1" applyBorder="1" applyAlignment="1">
      <alignment horizontal="center" wrapText="1"/>
    </xf>
    <xf numFmtId="168" fontId="10" fillId="0" borderId="73" xfId="1" applyNumberFormat="1" applyFont="1" applyBorder="1"/>
    <xf numFmtId="168" fontId="10" fillId="0" borderId="74" xfId="1" applyNumberFormat="1" applyFont="1" applyBorder="1"/>
    <xf numFmtId="168" fontId="14" fillId="0" borderId="77" xfId="1" applyNumberFormat="1" applyFont="1" applyBorder="1"/>
    <xf numFmtId="168" fontId="10" fillId="0" borderId="199" xfId="1" applyNumberFormat="1" applyFont="1" applyBorder="1"/>
    <xf numFmtId="168" fontId="14" fillId="0" borderId="78" xfId="1" applyNumberFormat="1" applyFont="1" applyBorder="1"/>
    <xf numFmtId="168" fontId="14" fillId="0" borderId="178" xfId="1" applyNumberFormat="1" applyFont="1" applyBorder="1"/>
    <xf numFmtId="168" fontId="10" fillId="0" borderId="178" xfId="1" applyNumberFormat="1" applyFont="1" applyBorder="1"/>
    <xf numFmtId="168" fontId="10" fillId="0" borderId="146" xfId="1" applyNumberFormat="1" applyFont="1" applyBorder="1"/>
    <xf numFmtId="168" fontId="10" fillId="0" borderId="147" xfId="1" applyNumberFormat="1" applyFont="1" applyBorder="1"/>
    <xf numFmtId="3" fontId="14" fillId="0" borderId="76" xfId="1" applyNumberFormat="1" applyFont="1" applyBorder="1"/>
    <xf numFmtId="3" fontId="14" fillId="0" borderId="77" xfId="1" applyNumberFormat="1" applyFont="1" applyBorder="1"/>
    <xf numFmtId="3" fontId="14" fillId="0" borderId="78" xfId="1" applyNumberFormat="1" applyFont="1" applyBorder="1"/>
    <xf numFmtId="3" fontId="14" fillId="0" borderId="178" xfId="1" applyNumberFormat="1" applyFont="1" applyBorder="1"/>
    <xf numFmtId="0" fontId="21" fillId="0" borderId="82" xfId="2" applyNumberFormat="1" applyFont="1" applyBorder="1"/>
    <xf numFmtId="0" fontId="21" fillId="0" borderId="49" xfId="2" applyNumberFormat="1" applyFont="1" applyBorder="1"/>
    <xf numFmtId="0" fontId="21" fillId="0" borderId="121" xfId="2" applyNumberFormat="1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8" fillId="0" borderId="53" xfId="0" applyFont="1" applyBorder="1" applyAlignment="1" applyProtection="1">
      <alignment horizontal="right"/>
    </xf>
    <xf numFmtId="0" fontId="18" fillId="0" borderId="55" xfId="0" applyFont="1" applyBorder="1" applyAlignment="1" applyProtection="1">
      <alignment horizontal="right"/>
    </xf>
    <xf numFmtId="0" fontId="18" fillId="0" borderId="58" xfId="0" applyFont="1" applyBorder="1" applyAlignment="1" applyProtection="1">
      <alignment horizontal="right"/>
    </xf>
    <xf numFmtId="0" fontId="10" fillId="0" borderId="220" xfId="0" applyFont="1" applyFill="1" applyBorder="1" applyAlignment="1">
      <alignment horizontal="center"/>
    </xf>
    <xf numFmtId="0" fontId="14" fillId="0" borderId="134" xfId="0" applyFont="1" applyBorder="1" applyAlignment="1">
      <alignment horizontal="center" wrapText="1"/>
    </xf>
    <xf numFmtId="0" fontId="10" fillId="0" borderId="220" xfId="0" applyFont="1" applyFill="1" applyBorder="1" applyAlignment="1">
      <alignment wrapText="1"/>
    </xf>
    <xf numFmtId="0" fontId="10" fillId="0" borderId="202" xfId="0" applyFont="1" applyFill="1" applyBorder="1" applyAlignment="1">
      <alignment wrapText="1"/>
    </xf>
    <xf numFmtId="0" fontId="10" fillId="0" borderId="176" xfId="0" applyFont="1" applyBorder="1"/>
    <xf numFmtId="0" fontId="10" fillId="0" borderId="153" xfId="0" applyFont="1" applyBorder="1"/>
    <xf numFmtId="0" fontId="39" fillId="0" borderId="0" xfId="0" applyFont="1" applyAlignment="1">
      <alignment horizontal="left" vertical="center"/>
    </xf>
    <xf numFmtId="0" fontId="29" fillId="0" borderId="114" xfId="0" applyFont="1" applyBorder="1" applyAlignment="1">
      <alignment horizontal="center" wrapText="1"/>
    </xf>
    <xf numFmtId="0" fontId="29" fillId="0" borderId="127" xfId="0" applyFont="1" applyBorder="1" applyAlignment="1">
      <alignment horizontal="center" wrapText="1"/>
    </xf>
    <xf numFmtId="0" fontId="29" fillId="0" borderId="141" xfId="0" applyFont="1" applyBorder="1" applyAlignment="1">
      <alignment horizontal="center" wrapText="1"/>
    </xf>
    <xf numFmtId="166" fontId="18" fillId="0" borderId="76" xfId="2" applyFont="1" applyBorder="1" applyAlignment="1" applyProtection="1">
      <alignment horizontal="right"/>
    </xf>
    <xf numFmtId="166" fontId="18" fillId="0" borderId="184" xfId="2" applyFont="1" applyBorder="1" applyAlignment="1" applyProtection="1">
      <alignment horizontal="right"/>
    </xf>
    <xf numFmtId="166" fontId="18" fillId="0" borderId="154" xfId="2" applyFont="1" applyBorder="1" applyAlignment="1" applyProtection="1">
      <alignment horizontal="right"/>
    </xf>
    <xf numFmtId="166" fontId="26" fillId="0" borderId="145" xfId="2" applyNumberFormat="1" applyFont="1" applyBorder="1" applyAlignment="1" applyProtection="1">
      <alignment horizontal="right"/>
    </xf>
    <xf numFmtId="168" fontId="10" fillId="0" borderId="51" xfId="1" applyNumberFormat="1" applyFont="1" applyFill="1" applyBorder="1"/>
    <xf numFmtId="168" fontId="10" fillId="0" borderId="149" xfId="1" applyNumberFormat="1" applyFont="1" applyFill="1" applyBorder="1"/>
    <xf numFmtId="168" fontId="10" fillId="0" borderId="168" xfId="1" applyNumberFormat="1" applyFont="1" applyFill="1" applyBorder="1"/>
    <xf numFmtId="0" fontId="14" fillId="0" borderId="167" xfId="0" applyFont="1" applyFill="1" applyBorder="1" applyAlignment="1">
      <alignment wrapText="1"/>
    </xf>
    <xf numFmtId="166" fontId="10" fillId="0" borderId="50" xfId="2" applyFont="1" applyBorder="1"/>
    <xf numFmtId="167" fontId="14" fillId="0" borderId="76" xfId="1" applyNumberFormat="1" applyFont="1" applyBorder="1"/>
    <xf numFmtId="167" fontId="10" fillId="0" borderId="76" xfId="1" applyNumberFormat="1" applyFont="1" applyBorder="1"/>
    <xf numFmtId="167" fontId="10" fillId="0" borderId="77" xfId="1" applyNumberFormat="1" applyFont="1" applyBorder="1"/>
    <xf numFmtId="167" fontId="10" fillId="0" borderId="78" xfId="1" applyNumberFormat="1" applyFont="1" applyBorder="1"/>
    <xf numFmtId="168" fontId="14" fillId="0" borderId="0" xfId="0" applyNumberFormat="1" applyFont="1"/>
    <xf numFmtId="3" fontId="21" fillId="0" borderId="52" xfId="0" applyNumberFormat="1" applyFont="1" applyBorder="1"/>
    <xf numFmtId="3" fontId="21" fillId="0" borderId="58" xfId="0" applyNumberFormat="1" applyFont="1" applyBorder="1"/>
    <xf numFmtId="165" fontId="21" fillId="0" borderId="51" xfId="2" applyNumberFormat="1" applyFont="1" applyFill="1" applyBorder="1"/>
    <xf numFmtId="165" fontId="21" fillId="0" borderId="52" xfId="2" applyNumberFormat="1" applyFont="1" applyFill="1" applyBorder="1"/>
    <xf numFmtId="165" fontId="21" fillId="0" borderId="53" xfId="2" applyNumberFormat="1" applyFont="1" applyFill="1" applyBorder="1"/>
    <xf numFmtId="3" fontId="33" fillId="0" borderId="0" xfId="0" applyNumberFormat="1" applyFont="1" applyFill="1" applyBorder="1"/>
    <xf numFmtId="0" fontId="30" fillId="0" borderId="85" xfId="0" applyFont="1" applyBorder="1" applyAlignment="1">
      <alignment horizontal="center"/>
    </xf>
    <xf numFmtId="0" fontId="30" fillId="0" borderId="11" xfId="0" applyFont="1" applyBorder="1"/>
    <xf numFmtId="0" fontId="30" fillId="0" borderId="12" xfId="0" applyFont="1" applyBorder="1"/>
    <xf numFmtId="0" fontId="30" fillId="0" borderId="20" xfId="0" applyFont="1" applyBorder="1"/>
    <xf numFmtId="0" fontId="30" fillId="0" borderId="13" xfId="0" applyFont="1" applyBorder="1"/>
    <xf numFmtId="0" fontId="29" fillId="0" borderId="65" xfId="0" applyFont="1" applyBorder="1" applyAlignment="1">
      <alignment horizontal="right"/>
    </xf>
    <xf numFmtId="0" fontId="11" fillId="0" borderId="119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120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168" fontId="8" fillId="0" borderId="150" xfId="1" applyNumberFormat="1" applyFont="1" applyBorder="1"/>
    <xf numFmtId="0" fontId="20" fillId="0" borderId="141" xfId="0" applyFont="1" applyBorder="1" applyAlignment="1">
      <alignment horizontal="center" wrapText="1"/>
    </xf>
    <xf numFmtId="174" fontId="0" fillId="0" borderId="0" xfId="0" applyNumberFormat="1" applyFont="1"/>
    <xf numFmtId="0" fontId="10" fillId="0" borderId="51" xfId="0" applyFont="1" applyBorder="1" applyAlignment="1">
      <alignment horizontal="left" vertical="center"/>
    </xf>
    <xf numFmtId="0" fontId="14" fillId="0" borderId="52" xfId="0" applyFont="1" applyBorder="1" applyAlignment="1">
      <alignment horizontal="center" wrapText="1"/>
    </xf>
    <xf numFmtId="0" fontId="14" fillId="0" borderId="105" xfId="0" applyFont="1" applyBorder="1" applyAlignment="1">
      <alignment horizontal="center" wrapText="1"/>
    </xf>
    <xf numFmtId="0" fontId="14" fillId="0" borderId="106" xfId="0" applyFont="1" applyBorder="1" applyAlignment="1">
      <alignment horizontal="center" wrapText="1"/>
    </xf>
    <xf numFmtId="0" fontId="14" fillId="0" borderId="107" xfId="0" applyFont="1" applyBorder="1" applyAlignment="1">
      <alignment wrapText="1"/>
    </xf>
    <xf numFmtId="0" fontId="10" fillId="0" borderId="51" xfId="0" applyFont="1" applyFill="1" applyBorder="1" applyAlignment="1">
      <alignment wrapText="1"/>
    </xf>
    <xf numFmtId="3" fontId="18" fillId="0" borderId="52" xfId="0" applyNumberFormat="1" applyFont="1" applyBorder="1" applyAlignment="1" applyProtection="1">
      <alignment horizontal="right"/>
    </xf>
    <xf numFmtId="0" fontId="18" fillId="0" borderId="52" xfId="0" applyFont="1" applyBorder="1" applyAlignment="1" applyProtection="1">
      <alignment horizontal="right"/>
    </xf>
    <xf numFmtId="0" fontId="10" fillId="0" borderId="54" xfId="0" applyFont="1" applyFill="1" applyBorder="1" applyAlignment="1">
      <alignment wrapText="1"/>
    </xf>
    <xf numFmtId="3" fontId="18" fillId="0" borderId="50" xfId="0" applyNumberFormat="1" applyFont="1" applyBorder="1" applyAlignment="1" applyProtection="1">
      <alignment horizontal="right"/>
    </xf>
    <xf numFmtId="0" fontId="18" fillId="0" borderId="50" xfId="0" applyFont="1" applyBorder="1" applyAlignment="1" applyProtection="1">
      <alignment horizontal="right"/>
    </xf>
    <xf numFmtId="0" fontId="10" fillId="0" borderId="56" xfId="0" applyFont="1" applyFill="1" applyBorder="1" applyAlignment="1">
      <alignment wrapText="1"/>
    </xf>
    <xf numFmtId="3" fontId="18" fillId="0" borderId="57" xfId="0" applyNumberFormat="1" applyFont="1" applyBorder="1" applyAlignment="1" applyProtection="1">
      <alignment horizontal="right"/>
    </xf>
    <xf numFmtId="0" fontId="18" fillId="0" borderId="57" xfId="0" applyFont="1" applyBorder="1" applyAlignment="1" applyProtection="1">
      <alignment horizontal="right"/>
    </xf>
    <xf numFmtId="0" fontId="14" fillId="0" borderId="168" xfId="0" applyFont="1" applyFill="1" applyBorder="1" applyAlignment="1">
      <alignment wrapText="1"/>
    </xf>
    <xf numFmtId="1" fontId="11" fillId="0" borderId="169" xfId="0" applyNumberFormat="1" applyFont="1" applyBorder="1"/>
    <xf numFmtId="1" fontId="11" fillId="0" borderId="162" xfId="0" applyNumberFormat="1" applyFont="1" applyBorder="1"/>
    <xf numFmtId="0" fontId="10" fillId="0" borderId="228" xfId="0" applyFont="1" applyFill="1" applyBorder="1" applyAlignment="1">
      <alignment wrapText="1"/>
    </xf>
    <xf numFmtId="0" fontId="10" fillId="0" borderId="222" xfId="0" applyFont="1" applyBorder="1"/>
    <xf numFmtId="0" fontId="10" fillId="0" borderId="223" xfId="0" applyFont="1" applyBorder="1"/>
    <xf numFmtId="0" fontId="10" fillId="0" borderId="212" xfId="0" applyFont="1" applyBorder="1"/>
    <xf numFmtId="0" fontId="10" fillId="0" borderId="122" xfId="0" applyFont="1" applyBorder="1"/>
    <xf numFmtId="0" fontId="30" fillId="0" borderId="220" xfId="0" applyFont="1" applyFill="1" applyBorder="1" applyAlignment="1">
      <alignment wrapText="1"/>
    </xf>
    <xf numFmtId="3" fontId="30" fillId="0" borderId="149" xfId="0" applyNumberFormat="1" applyFont="1" applyFill="1" applyBorder="1"/>
    <xf numFmtId="3" fontId="30" fillId="0" borderId="142" xfId="0" applyNumberFormat="1" applyFont="1" applyFill="1" applyBorder="1"/>
    <xf numFmtId="3" fontId="30" fillId="0" borderId="182" xfId="0" applyNumberFormat="1" applyFont="1" applyFill="1" applyBorder="1"/>
    <xf numFmtId="3" fontId="30" fillId="0" borderId="150" xfId="0" applyNumberFormat="1" applyFont="1" applyFill="1" applyBorder="1"/>
    <xf numFmtId="3" fontId="30" fillId="0" borderId="183" xfId="0" applyNumberFormat="1" applyFont="1" applyFill="1" applyBorder="1"/>
    <xf numFmtId="3" fontId="30" fillId="0" borderId="135" xfId="0" applyNumberFormat="1" applyFont="1" applyFill="1" applyBorder="1"/>
    <xf numFmtId="166" fontId="8" fillId="0" borderId="0" xfId="2" applyFont="1" applyFill="1"/>
    <xf numFmtId="3" fontId="10" fillId="0" borderId="142" xfId="0" applyNumberFormat="1" applyFont="1" applyFill="1" applyBorder="1"/>
    <xf numFmtId="3" fontId="10" fillId="0" borderId="149" xfId="1" applyNumberFormat="1" applyFont="1" applyBorder="1"/>
    <xf numFmtId="3" fontId="10" fillId="0" borderId="142" xfId="1" applyNumberFormat="1" applyFont="1" applyBorder="1"/>
    <xf numFmtId="3" fontId="10" fillId="0" borderId="178" xfId="1" applyNumberFormat="1" applyFont="1" applyBorder="1"/>
    <xf numFmtId="166" fontId="18" fillId="0" borderId="178" xfId="2" applyNumberFormat="1" applyFont="1" applyBorder="1" applyAlignment="1" applyProtection="1">
      <alignment horizontal="right"/>
    </xf>
    <xf numFmtId="3" fontId="18" fillId="0" borderId="51" xfId="0" applyNumberFormat="1" applyFont="1" applyBorder="1" applyAlignment="1" applyProtection="1">
      <alignment horizontal="right"/>
    </xf>
    <xf numFmtId="168" fontId="14" fillId="0" borderId="223" xfId="1" applyNumberFormat="1" applyFont="1" applyBorder="1"/>
    <xf numFmtId="168" fontId="14" fillId="0" borderId="212" xfId="1" applyNumberFormat="1" applyFont="1" applyBorder="1"/>
    <xf numFmtId="168" fontId="21" fillId="0" borderId="50" xfId="1" applyNumberFormat="1" applyFont="1" applyBorder="1"/>
    <xf numFmtId="166" fontId="10" fillId="7" borderId="51" xfId="2" applyFont="1" applyFill="1" applyBorder="1"/>
    <xf numFmtId="166" fontId="10" fillId="7" borderId="52" xfId="2" applyFont="1" applyFill="1" applyBorder="1"/>
    <xf numFmtId="166" fontId="10" fillId="7" borderId="53" xfId="2" applyFont="1" applyFill="1" applyBorder="1"/>
    <xf numFmtId="166" fontId="10" fillId="7" borderId="54" xfId="2" applyFont="1" applyFill="1" applyBorder="1"/>
    <xf numFmtId="166" fontId="10" fillId="7" borderId="50" xfId="2" applyFont="1" applyFill="1" applyBorder="1"/>
    <xf numFmtId="166" fontId="10" fillId="7" borderId="55" xfId="2" applyFont="1" applyFill="1" applyBorder="1"/>
    <xf numFmtId="166" fontId="10" fillId="7" borderId="107" xfId="2" applyFont="1" applyFill="1" applyBorder="1"/>
    <xf numFmtId="165" fontId="22" fillId="0" borderId="142" xfId="2" applyNumberFormat="1" applyFont="1" applyFill="1" applyBorder="1"/>
    <xf numFmtId="165" fontId="22" fillId="0" borderId="150" xfId="2" applyNumberFormat="1" applyFont="1" applyFill="1" applyBorder="1"/>
    <xf numFmtId="3" fontId="21" fillId="0" borderId="143" xfId="0" applyNumberFormat="1" applyFont="1" applyBorder="1"/>
    <xf numFmtId="3" fontId="21" fillId="0" borderId="61" xfId="0" applyNumberFormat="1" applyFont="1" applyBorder="1"/>
    <xf numFmtId="3" fontId="21" fillId="0" borderId="60" xfId="0" applyNumberFormat="1" applyFont="1" applyBorder="1"/>
    <xf numFmtId="165" fontId="22" fillId="0" borderId="149" xfId="2" applyNumberFormat="1" applyFont="1" applyFill="1" applyBorder="1"/>
    <xf numFmtId="165" fontId="21" fillId="0" borderId="56" xfId="2" applyNumberFormat="1" applyFont="1" applyFill="1" applyBorder="1"/>
    <xf numFmtId="167" fontId="0" fillId="0" borderId="195" xfId="0" applyNumberFormat="1" applyFont="1" applyBorder="1" applyAlignment="1">
      <alignment horizontal="center"/>
    </xf>
    <xf numFmtId="167" fontId="0" fillId="0" borderId="73" xfId="0" applyNumberFormat="1" applyFont="1" applyBorder="1" applyAlignment="1">
      <alignment horizontal="center"/>
    </xf>
    <xf numFmtId="167" fontId="0" fillId="0" borderId="176" xfId="0" applyNumberFormat="1" applyFont="1" applyBorder="1" applyAlignment="1">
      <alignment horizontal="center"/>
    </xf>
    <xf numFmtId="167" fontId="0" fillId="0" borderId="153" xfId="0" applyNumberFormat="1" applyFont="1" applyBorder="1" applyAlignment="1">
      <alignment horizontal="center"/>
    </xf>
    <xf numFmtId="167" fontId="0" fillId="0" borderId="197" xfId="0" applyNumberFormat="1" applyFont="1" applyBorder="1" applyAlignment="1">
      <alignment horizontal="center"/>
    </xf>
    <xf numFmtId="3" fontId="33" fillId="0" borderId="102" xfId="0" applyNumberFormat="1" applyFont="1" applyFill="1" applyBorder="1"/>
    <xf numFmtId="3" fontId="33" fillId="0" borderId="66" xfId="0" applyNumberFormat="1" applyFont="1" applyFill="1" applyBorder="1"/>
    <xf numFmtId="3" fontId="33" fillId="0" borderId="110" xfId="0" applyNumberFormat="1" applyFont="1" applyFill="1" applyBorder="1"/>
    <xf numFmtId="0" fontId="0" fillId="0" borderId="50" xfId="0" applyFont="1" applyFill="1" applyBorder="1" applyAlignment="1">
      <alignment wrapText="1"/>
    </xf>
    <xf numFmtId="1" fontId="0" fillId="0" borderId="50" xfId="0" applyNumberFormat="1" applyFont="1" applyBorder="1" applyAlignment="1">
      <alignment horizontal="right"/>
    </xf>
    <xf numFmtId="168" fontId="8" fillId="0" borderId="50" xfId="1" applyNumberFormat="1" applyFont="1" applyBorder="1" applyAlignment="1">
      <alignment horizontal="right"/>
    </xf>
    <xf numFmtId="0" fontId="0" fillId="0" borderId="54" xfId="0" applyFont="1" applyFill="1" applyBorder="1" applyAlignment="1">
      <alignment horizontal="center"/>
    </xf>
    <xf numFmtId="168" fontId="8" fillId="0" borderId="55" xfId="1" applyNumberFormat="1" applyFont="1" applyBorder="1" applyAlignment="1">
      <alignment horizontal="right"/>
    </xf>
    <xf numFmtId="0" fontId="0" fillId="0" borderId="56" xfId="0" applyFont="1" applyFill="1" applyBorder="1" applyAlignment="1">
      <alignment horizontal="center"/>
    </xf>
    <xf numFmtId="0" fontId="0" fillId="0" borderId="57" xfId="0" applyFont="1" applyFill="1" applyBorder="1" applyAlignment="1">
      <alignment wrapText="1"/>
    </xf>
    <xf numFmtId="1" fontId="0" fillId="0" borderId="57" xfId="0" applyNumberFormat="1" applyFont="1" applyBorder="1" applyAlignment="1">
      <alignment horizontal="right"/>
    </xf>
    <xf numFmtId="168" fontId="8" fillId="0" borderId="57" xfId="1" applyNumberFormat="1" applyFont="1" applyBorder="1" applyAlignment="1">
      <alignment horizontal="right"/>
    </xf>
    <xf numFmtId="168" fontId="8" fillId="0" borderId="58" xfId="1" applyNumberFormat="1" applyFont="1" applyBorder="1" applyAlignment="1">
      <alignment horizontal="right"/>
    </xf>
    <xf numFmtId="0" fontId="26" fillId="0" borderId="114" xfId="0" applyFont="1" applyFill="1" applyBorder="1" applyAlignment="1">
      <alignment vertical="top"/>
    </xf>
    <xf numFmtId="0" fontId="29" fillId="0" borderId="130" xfId="0" applyFont="1" applyBorder="1" applyAlignment="1">
      <alignment horizontal="center" wrapText="1"/>
    </xf>
    <xf numFmtId="0" fontId="29" fillId="0" borderId="221" xfId="0" applyFont="1" applyBorder="1" applyAlignment="1">
      <alignment horizontal="center" wrapText="1"/>
    </xf>
    <xf numFmtId="0" fontId="30" fillId="0" borderId="222" xfId="0" applyFont="1" applyBorder="1" applyAlignment="1">
      <alignment horizontal="center"/>
    </xf>
    <xf numFmtId="0" fontId="30" fillId="0" borderId="228" xfId="0" applyFont="1" applyBorder="1"/>
    <xf numFmtId="0" fontId="29" fillId="0" borderId="130" xfId="0" applyFont="1" applyBorder="1" applyAlignment="1">
      <alignment horizontal="center"/>
    </xf>
    <xf numFmtId="0" fontId="29" fillId="0" borderId="161" xfId="0" applyFont="1" applyBorder="1"/>
    <xf numFmtId="1" fontId="10" fillId="0" borderId="149" xfId="0" applyNumberFormat="1" applyFont="1" applyBorder="1"/>
    <xf numFmtId="0" fontId="10" fillId="0" borderId="138" xfId="0" applyFont="1" applyBorder="1"/>
    <xf numFmtId="0" fontId="10" fillId="0" borderId="77" xfId="0" applyFont="1" applyBorder="1"/>
    <xf numFmtId="0" fontId="10" fillId="0" borderId="78" xfId="0" applyFont="1" applyBorder="1"/>
    <xf numFmtId="0" fontId="14" fillId="0" borderId="76" xfId="0" applyFont="1" applyBorder="1"/>
    <xf numFmtId="0" fontId="10" fillId="0" borderId="139" xfId="0" applyFont="1" applyBorder="1"/>
    <xf numFmtId="3" fontId="14" fillId="0" borderId="142" xfId="0" applyNumberFormat="1" applyFont="1" applyBorder="1"/>
    <xf numFmtId="167" fontId="14" fillId="0" borderId="142" xfId="0" applyNumberFormat="1" applyFont="1" applyBorder="1"/>
    <xf numFmtId="0" fontId="26" fillId="0" borderId="149" xfId="0" applyFont="1" applyBorder="1" applyProtection="1"/>
    <xf numFmtId="0" fontId="26" fillId="0" borderId="142" xfId="0" applyFont="1" applyBorder="1" applyProtection="1"/>
    <xf numFmtId="0" fontId="26" fillId="0" borderId="150" xfId="0" applyFont="1" applyBorder="1" applyProtection="1"/>
    <xf numFmtId="167" fontId="11" fillId="0" borderId="162" xfId="0" applyNumberFormat="1" applyFont="1" applyBorder="1"/>
    <xf numFmtId="0" fontId="30" fillId="4" borderId="195" xfId="0" applyFont="1" applyFill="1" applyBorder="1" applyAlignment="1">
      <alignment horizontal="center"/>
    </xf>
    <xf numFmtId="0" fontId="29" fillId="0" borderId="76" xfId="0" applyFont="1" applyFill="1" applyBorder="1" applyAlignment="1">
      <alignment vertical="top" wrapText="1"/>
    </xf>
    <xf numFmtId="0" fontId="30" fillId="4" borderId="176" xfId="0" applyFont="1" applyFill="1" applyBorder="1" applyAlignment="1">
      <alignment horizontal="center"/>
    </xf>
    <xf numFmtId="0" fontId="30" fillId="0" borderId="184" xfId="0" applyFont="1" applyFill="1" applyBorder="1" applyAlignment="1">
      <alignment vertical="top" wrapText="1"/>
    </xf>
    <xf numFmtId="0" fontId="30" fillId="0" borderId="176" xfId="0" applyFont="1" applyBorder="1" applyAlignment="1">
      <alignment horizontal="center"/>
    </xf>
    <xf numFmtId="0" fontId="30" fillId="0" borderId="155" xfId="0" applyFont="1" applyBorder="1" applyAlignment="1">
      <alignment horizontal="center"/>
    </xf>
    <xf numFmtId="0" fontId="30" fillId="0" borderId="156" xfId="0" applyFont="1" applyBorder="1" applyAlignment="1">
      <alignment horizontal="center"/>
    </xf>
    <xf numFmtId="0" fontId="30" fillId="0" borderId="154" xfId="0" applyFont="1" applyFill="1" applyBorder="1" applyAlignment="1">
      <alignment vertical="top" wrapText="1"/>
    </xf>
    <xf numFmtId="3" fontId="0" fillId="0" borderId="0" xfId="0" applyNumberFormat="1"/>
    <xf numFmtId="166" fontId="30" fillId="0" borderId="225" xfId="2" applyFont="1" applyBorder="1" applyAlignment="1">
      <alignment horizontal="center"/>
    </xf>
    <xf numFmtId="166" fontId="30" fillId="0" borderId="226" xfId="2" applyFont="1" applyBorder="1" applyAlignment="1">
      <alignment horizontal="center"/>
    </xf>
    <xf numFmtId="166" fontId="30" fillId="0" borderId="227" xfId="2" applyFont="1" applyBorder="1" applyAlignment="1">
      <alignment horizontal="center"/>
    </xf>
    <xf numFmtId="168" fontId="29" fillId="0" borderId="183" xfId="1" applyNumberFormat="1" applyFont="1" applyBorder="1" applyAlignment="1">
      <alignment horizontal="center"/>
    </xf>
    <xf numFmtId="168" fontId="29" fillId="0" borderId="142" xfId="1" applyNumberFormat="1" applyFont="1" applyBorder="1" applyAlignment="1">
      <alignment horizontal="center"/>
    </xf>
    <xf numFmtId="168" fontId="30" fillId="0" borderId="50" xfId="1" applyNumberFormat="1" applyFont="1" applyBorder="1" applyAlignment="1">
      <alignment horizontal="center"/>
    </xf>
    <xf numFmtId="168" fontId="30" fillId="0" borderId="55" xfId="1" applyNumberFormat="1" applyFont="1" applyBorder="1" applyAlignment="1">
      <alignment horizontal="center"/>
    </xf>
    <xf numFmtId="168" fontId="30" fillId="0" borderId="58" xfId="1" applyNumberFormat="1" applyFont="1" applyBorder="1" applyAlignment="1">
      <alignment horizontal="center"/>
    </xf>
    <xf numFmtId="168" fontId="14" fillId="0" borderId="149" xfId="1" applyNumberFormat="1" applyFont="1" applyBorder="1"/>
    <xf numFmtId="168" fontId="14" fillId="0" borderId="142" xfId="1" applyNumberFormat="1" applyFont="1" applyBorder="1"/>
    <xf numFmtId="168" fontId="14" fillId="0" borderId="150" xfId="1" applyNumberFormat="1" applyFont="1" applyBorder="1"/>
    <xf numFmtId="0" fontId="0" fillId="0" borderId="50" xfId="0" applyBorder="1"/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7" xfId="0" applyBorder="1"/>
    <xf numFmtId="0" fontId="0" fillId="0" borderId="58" xfId="0" applyBorder="1"/>
    <xf numFmtId="0" fontId="14" fillId="0" borderId="229" xfId="0" applyFont="1" applyBorder="1" applyAlignment="1">
      <alignment horizontal="center" wrapText="1"/>
    </xf>
    <xf numFmtId="168" fontId="14" fillId="0" borderId="219" xfId="1" applyNumberFormat="1" applyFont="1" applyBorder="1" applyAlignment="1">
      <alignment horizontal="center" wrapText="1"/>
    </xf>
    <xf numFmtId="168" fontId="14" fillId="0" borderId="230" xfId="1" applyNumberFormat="1" applyFont="1" applyBorder="1" applyAlignment="1">
      <alignment horizontal="center" wrapText="1"/>
    </xf>
    <xf numFmtId="168" fontId="14" fillId="0" borderId="231" xfId="1" applyNumberFormat="1" applyFont="1" applyBorder="1" applyAlignment="1">
      <alignment horizontal="center" wrapText="1"/>
    </xf>
    <xf numFmtId="168" fontId="14" fillId="0" borderId="187" xfId="1" applyNumberFormat="1" applyFont="1" applyBorder="1" applyAlignment="1">
      <alignment horizontal="center" wrapText="1"/>
    </xf>
    <xf numFmtId="168" fontId="14" fillId="0" borderId="170" xfId="1" applyNumberFormat="1" applyFont="1" applyBorder="1" applyAlignment="1">
      <alignment horizontal="center" wrapText="1"/>
    </xf>
    <xf numFmtId="168" fontId="14" fillId="0" borderId="81" xfId="1" applyNumberFormat="1" applyFont="1" applyBorder="1" applyAlignment="1">
      <alignment horizontal="center" wrapText="1"/>
    </xf>
    <xf numFmtId="168" fontId="14" fillId="0" borderId="228" xfId="1" applyNumberFormat="1" applyFont="1" applyBorder="1"/>
    <xf numFmtId="168" fontId="14" fillId="0" borderId="222" xfId="1" applyNumberFormat="1" applyFont="1" applyBorder="1"/>
    <xf numFmtId="0" fontId="14" fillId="0" borderId="142" xfId="0" applyFont="1" applyFill="1" applyBorder="1" applyAlignment="1">
      <alignment wrapText="1"/>
    </xf>
    <xf numFmtId="168" fontId="22" fillId="0" borderId="142" xfId="1" applyNumberFormat="1" applyFont="1" applyBorder="1"/>
    <xf numFmtId="3" fontId="33" fillId="0" borderId="9" xfId="0" applyNumberFormat="1" applyFont="1" applyFill="1" applyBorder="1"/>
    <xf numFmtId="3" fontId="33" fillId="0" borderId="17" xfId="0" applyNumberFormat="1" applyFont="1" applyFill="1" applyBorder="1"/>
    <xf numFmtId="3" fontId="33" fillId="0" borderId="23" xfId="0" applyNumberFormat="1" applyFont="1" applyFill="1" applyBorder="1"/>
    <xf numFmtId="3" fontId="33" fillId="0" borderId="103" xfId="0" applyNumberFormat="1" applyFont="1" applyFill="1" applyBorder="1"/>
    <xf numFmtId="3" fontId="33" fillId="0" borderId="67" xfId="0" applyNumberFormat="1" applyFont="1" applyFill="1" applyBorder="1"/>
    <xf numFmtId="3" fontId="46" fillId="0" borderId="73" xfId="0" applyNumberFormat="1" applyFont="1" applyBorder="1"/>
    <xf numFmtId="0" fontId="0" fillId="0" borderId="149" xfId="0" applyFont="1" applyFill="1" applyBorder="1" applyAlignment="1">
      <alignment horizontal="center"/>
    </xf>
    <xf numFmtId="0" fontId="11" fillId="0" borderId="142" xfId="0" applyFont="1" applyFill="1" applyBorder="1" applyAlignment="1">
      <alignment wrapText="1"/>
    </xf>
    <xf numFmtId="1" fontId="11" fillId="0" borderId="142" xfId="0" applyNumberFormat="1" applyFont="1" applyBorder="1" applyAlignment="1">
      <alignment horizontal="right"/>
    </xf>
    <xf numFmtId="168" fontId="11" fillId="0" borderId="142" xfId="1" applyNumberFormat="1" applyFont="1" applyBorder="1" applyAlignment="1">
      <alignment horizontal="right"/>
    </xf>
    <xf numFmtId="168" fontId="11" fillId="0" borderId="150" xfId="1" applyNumberFormat="1" applyFont="1" applyBorder="1" applyAlignment="1">
      <alignment horizontal="right"/>
    </xf>
    <xf numFmtId="0" fontId="0" fillId="0" borderId="142" xfId="0" applyFont="1" applyFill="1" applyBorder="1" applyAlignment="1">
      <alignment wrapText="1"/>
    </xf>
    <xf numFmtId="1" fontId="0" fillId="0" borderId="142" xfId="0" applyNumberFormat="1" applyFont="1" applyBorder="1" applyAlignment="1">
      <alignment horizontal="right"/>
    </xf>
    <xf numFmtId="168" fontId="8" fillId="0" borderId="142" xfId="1" applyNumberFormat="1" applyFont="1" applyBorder="1" applyAlignment="1">
      <alignment horizontal="right"/>
    </xf>
    <xf numFmtId="168" fontId="8" fillId="0" borderId="150" xfId="1" applyNumberFormat="1" applyFont="1" applyBorder="1" applyAlignment="1">
      <alignment horizontal="right"/>
    </xf>
    <xf numFmtId="0" fontId="0" fillId="0" borderId="63" xfId="0" applyFont="1" applyFill="1" applyBorder="1" applyAlignment="1">
      <alignment horizontal="center"/>
    </xf>
    <xf numFmtId="0" fontId="0" fillId="0" borderId="71" xfId="0" applyFont="1" applyFill="1" applyBorder="1" applyAlignment="1">
      <alignment wrapText="1"/>
    </xf>
    <xf numFmtId="0" fontId="0" fillId="0" borderId="68" xfId="0" applyFont="1" applyFill="1" applyBorder="1" applyAlignment="1">
      <alignment horizontal="center"/>
    </xf>
    <xf numFmtId="0" fontId="0" fillId="0" borderId="72" xfId="0" applyFont="1" applyFill="1" applyBorder="1" applyAlignment="1">
      <alignment wrapText="1"/>
    </xf>
    <xf numFmtId="0" fontId="47" fillId="0" borderId="0" xfId="0" applyFont="1"/>
    <xf numFmtId="0" fontId="30" fillId="0" borderId="130" xfId="0" applyFont="1" applyBorder="1" applyAlignment="1">
      <alignment horizontal="center"/>
    </xf>
    <xf numFmtId="0" fontId="30" fillId="0" borderId="161" xfId="0" applyFont="1" applyBorder="1"/>
    <xf numFmtId="0" fontId="0" fillId="0" borderId="161" xfId="0" applyFont="1" applyBorder="1"/>
    <xf numFmtId="0" fontId="14" fillId="0" borderId="178" xfId="0" applyFont="1" applyBorder="1"/>
    <xf numFmtId="0" fontId="22" fillId="0" borderId="214" xfId="0" applyFont="1" applyBorder="1" applyAlignment="1">
      <alignment horizontal="center" wrapText="1"/>
    </xf>
    <xf numFmtId="0" fontId="22" fillId="0" borderId="180" xfId="0" applyFont="1" applyBorder="1" applyAlignment="1">
      <alignment horizontal="center" wrapText="1"/>
    </xf>
    <xf numFmtId="0" fontId="22" fillId="0" borderId="223" xfId="0" applyFont="1" applyBorder="1" applyAlignment="1">
      <alignment horizontal="center" wrapText="1"/>
    </xf>
    <xf numFmtId="0" fontId="22" fillId="0" borderId="212" xfId="0" applyFont="1" applyBorder="1" applyAlignment="1">
      <alignment horizontal="center" wrapText="1"/>
    </xf>
    <xf numFmtId="0" fontId="22" fillId="0" borderId="222" xfId="0" applyFont="1" applyBorder="1" applyAlignment="1">
      <alignment horizontal="center" wrapText="1"/>
    </xf>
    <xf numFmtId="0" fontId="22" fillId="0" borderId="122" xfId="0" applyFont="1" applyBorder="1" applyAlignment="1">
      <alignment horizontal="center" wrapText="1"/>
    </xf>
    <xf numFmtId="3" fontId="14" fillId="0" borderId="149" xfId="1" applyNumberFormat="1" applyFont="1" applyBorder="1"/>
    <xf numFmtId="168" fontId="21" fillId="0" borderId="108" xfId="1" applyNumberFormat="1" applyFont="1" applyBorder="1"/>
    <xf numFmtId="166" fontId="0" fillId="0" borderId="146" xfId="2" applyFont="1" applyBorder="1"/>
    <xf numFmtId="165" fontId="8" fillId="0" borderId="162" xfId="2" applyNumberFormat="1" applyFont="1" applyBorder="1"/>
    <xf numFmtId="166" fontId="0" fillId="0" borderId="200" xfId="2" applyFont="1" applyBorder="1"/>
    <xf numFmtId="0" fontId="11" fillId="0" borderId="161" xfId="0" applyFont="1" applyBorder="1"/>
    <xf numFmtId="165" fontId="11" fillId="0" borderId="131" xfId="2" applyNumberFormat="1" applyFont="1" applyBorder="1"/>
    <xf numFmtId="166" fontId="0" fillId="0" borderId="178" xfId="2" applyFont="1" applyBorder="1"/>
    <xf numFmtId="0" fontId="26" fillId="0" borderId="79" xfId="0" applyFont="1" applyBorder="1" applyAlignment="1">
      <alignment vertical="top" wrapText="1"/>
    </xf>
    <xf numFmtId="0" fontId="26" fillId="0" borderId="161" xfId="0" applyFont="1" applyBorder="1" applyAlignment="1">
      <alignment vertical="top" wrapText="1"/>
    </xf>
    <xf numFmtId="0" fontId="26" fillId="0" borderId="131" xfId="0" applyFont="1" applyBorder="1" applyAlignment="1" applyProtection="1">
      <alignment vertical="top" wrapText="1"/>
      <protection locked="0"/>
    </xf>
    <xf numFmtId="0" fontId="23" fillId="0" borderId="142" xfId="0" applyFont="1" applyBorder="1" applyAlignment="1" applyProtection="1">
      <alignment horizontal="right"/>
    </xf>
    <xf numFmtId="0" fontId="23" fillId="0" borderId="50" xfId="0" applyFont="1" applyBorder="1" applyAlignment="1" applyProtection="1">
      <alignment horizontal="right"/>
    </xf>
    <xf numFmtId="0" fontId="23" fillId="0" borderId="106" xfId="0" applyFont="1" applyBorder="1" applyAlignment="1" applyProtection="1">
      <alignment horizontal="right"/>
    </xf>
    <xf numFmtId="3" fontId="10" fillId="0" borderId="63" xfId="0" applyNumberFormat="1" applyFont="1" applyBorder="1"/>
    <xf numFmtId="3" fontId="10" fillId="0" borderId="64" xfId="0" applyNumberFormat="1" applyFont="1" applyBorder="1"/>
    <xf numFmtId="3" fontId="10" fillId="0" borderId="65" xfId="0" applyNumberFormat="1" applyFont="1" applyBorder="1"/>
    <xf numFmtId="3" fontId="10" fillId="0" borderId="85" xfId="0" applyNumberFormat="1" applyFont="1" applyBorder="1"/>
    <xf numFmtId="3" fontId="10" fillId="0" borderId="92" xfId="0" applyNumberFormat="1" applyFont="1" applyBorder="1"/>
    <xf numFmtId="3" fontId="10" fillId="0" borderId="87" xfId="0" applyNumberFormat="1" applyFont="1" applyBorder="1"/>
    <xf numFmtId="3" fontId="10" fillId="0" borderId="95" xfId="0" applyNumberFormat="1" applyFont="1" applyBorder="1"/>
    <xf numFmtId="1" fontId="14" fillId="0" borderId="183" xfId="0" applyNumberFormat="1" applyFont="1" applyBorder="1"/>
    <xf numFmtId="0" fontId="10" fillId="0" borderId="232" xfId="0" applyFont="1" applyFill="1" applyBorder="1" applyAlignment="1">
      <alignment wrapText="1"/>
    </xf>
    <xf numFmtId="167" fontId="21" fillId="0" borderId="53" xfId="0" applyNumberFormat="1" applyFont="1" applyBorder="1" applyAlignment="1">
      <alignment horizontal="center"/>
    </xf>
    <xf numFmtId="167" fontId="21" fillId="0" borderId="150" xfId="0" applyNumberFormat="1" applyFont="1" applyBorder="1" applyAlignment="1">
      <alignment horizontal="center"/>
    </xf>
    <xf numFmtId="167" fontId="21" fillId="0" borderId="162" xfId="0" applyNumberFormat="1" applyFont="1" applyBorder="1" applyAlignment="1">
      <alignment horizontal="center"/>
    </xf>
    <xf numFmtId="167" fontId="22" fillId="0" borderId="142" xfId="0" applyNumberFormat="1" applyFont="1" applyFill="1" applyBorder="1" applyAlignment="1">
      <alignment horizontal="center"/>
    </xf>
    <xf numFmtId="167" fontId="10" fillId="0" borderId="142" xfId="0" applyNumberFormat="1" applyFont="1" applyFill="1" applyBorder="1" applyAlignment="1">
      <alignment horizontal="center"/>
    </xf>
    <xf numFmtId="167" fontId="10" fillId="0" borderId="50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0" fillId="0" borderId="0" xfId="0" applyNumberFormat="1" applyFont="1" applyFill="1" applyBorder="1" applyAlignment="1"/>
    <xf numFmtId="3" fontId="30" fillId="0" borderId="51" xfId="0" applyNumberFormat="1" applyFont="1" applyBorder="1" applyAlignment="1">
      <alignment vertical="center"/>
    </xf>
    <xf numFmtId="3" fontId="30" fillId="0" borderId="52" xfId="0" applyNumberFormat="1" applyFont="1" applyBorder="1" applyAlignment="1">
      <alignment vertical="center"/>
    </xf>
    <xf numFmtId="3" fontId="30" fillId="0" borderId="53" xfId="0" applyNumberFormat="1" applyFont="1" applyBorder="1" applyAlignment="1">
      <alignment vertical="center"/>
    </xf>
    <xf numFmtId="3" fontId="30" fillId="0" borderId="168" xfId="0" applyNumberFormat="1" applyFont="1" applyBorder="1" applyAlignment="1">
      <alignment vertical="center"/>
    </xf>
    <xf numFmtId="3" fontId="30" fillId="0" borderId="169" xfId="0" applyNumberFormat="1" applyFont="1" applyBorder="1" applyAlignment="1">
      <alignment vertical="center"/>
    </xf>
    <xf numFmtId="3" fontId="30" fillId="0" borderId="162" xfId="0" applyNumberFormat="1" applyFont="1" applyBorder="1" applyAlignment="1">
      <alignment vertical="center"/>
    </xf>
    <xf numFmtId="3" fontId="29" fillId="0" borderId="142" xfId="0" applyNumberFormat="1" applyFont="1" applyBorder="1"/>
    <xf numFmtId="3" fontId="29" fillId="0" borderId="150" xfId="0" applyNumberFormat="1" applyFont="1" applyBorder="1"/>
    <xf numFmtId="3" fontId="29" fillId="0" borderId="149" xfId="0" applyNumberFormat="1" applyFont="1" applyBorder="1"/>
    <xf numFmtId="3" fontId="29" fillId="0" borderId="135" xfId="0" applyNumberFormat="1" applyFont="1" applyBorder="1"/>
    <xf numFmtId="3" fontId="30" fillId="0" borderId="145" xfId="0" applyNumberFormat="1" applyFont="1" applyBorder="1"/>
    <xf numFmtId="168" fontId="21" fillId="0" borderId="142" xfId="1" applyNumberFormat="1" applyFont="1" applyBorder="1"/>
    <xf numFmtId="166" fontId="10" fillId="0" borderId="55" xfId="2" applyFont="1" applyBorder="1"/>
    <xf numFmtId="0" fontId="14" fillId="0" borderId="181" xfId="0" applyFont="1" applyBorder="1" applyAlignment="1">
      <alignment horizontal="center" wrapText="1"/>
    </xf>
    <xf numFmtId="166" fontId="10" fillId="7" borderId="137" xfId="2" applyFont="1" applyFill="1" applyBorder="1"/>
    <xf numFmtId="166" fontId="10" fillId="7" borderId="138" xfId="2" applyFont="1" applyFill="1" applyBorder="1"/>
    <xf numFmtId="166" fontId="10" fillId="7" borderId="185" xfId="2" applyFont="1" applyFill="1" applyBorder="1"/>
    <xf numFmtId="168" fontId="14" fillId="0" borderId="213" xfId="1" applyNumberFormat="1" applyFont="1" applyBorder="1" applyAlignment="1">
      <alignment horizontal="center" wrapText="1"/>
    </xf>
    <xf numFmtId="168" fontId="14" fillId="0" borderId="166" xfId="1" applyNumberFormat="1" applyFont="1" applyBorder="1" applyAlignment="1">
      <alignment horizontal="center" wrapText="1"/>
    </xf>
    <xf numFmtId="166" fontId="21" fillId="7" borderId="53" xfId="2" applyFont="1" applyFill="1" applyBorder="1"/>
    <xf numFmtId="1" fontId="0" fillId="0" borderId="0" xfId="0" applyNumberFormat="1" applyFont="1"/>
    <xf numFmtId="167" fontId="0" fillId="0" borderId="0" xfId="0" applyNumberFormat="1"/>
    <xf numFmtId="165" fontId="21" fillId="0" borderId="149" xfId="2" applyNumberFormat="1" applyFont="1" applyFill="1" applyBorder="1"/>
    <xf numFmtId="3" fontId="33" fillId="0" borderId="142" xfId="0" applyNumberFormat="1" applyFont="1" applyBorder="1"/>
    <xf numFmtId="3" fontId="33" fillId="0" borderId="182" xfId="0" applyNumberFormat="1" applyFont="1" applyBorder="1"/>
    <xf numFmtId="0" fontId="48" fillId="0" borderId="0" xfId="0" applyFont="1" applyBorder="1"/>
    <xf numFmtId="166" fontId="10" fillId="0" borderId="145" xfId="2" applyFont="1" applyBorder="1"/>
    <xf numFmtId="166" fontId="10" fillId="0" borderId="178" xfId="2" applyFont="1" applyBorder="1"/>
    <xf numFmtId="166" fontId="10" fillId="0" borderId="109" xfId="2" applyFont="1" applyBorder="1"/>
    <xf numFmtId="3" fontId="18" fillId="0" borderId="53" xfId="0" applyNumberFormat="1" applyFont="1" applyBorder="1" applyAlignment="1" applyProtection="1">
      <alignment horizontal="right"/>
    </xf>
    <xf numFmtId="3" fontId="18" fillId="0" borderId="55" xfId="0" applyNumberFormat="1" applyFont="1" applyBorder="1" applyAlignment="1" applyProtection="1">
      <alignment horizontal="right"/>
    </xf>
    <xf numFmtId="3" fontId="18" fillId="0" borderId="58" xfId="0" applyNumberFormat="1" applyFont="1" applyBorder="1" applyAlignment="1" applyProtection="1">
      <alignment horizontal="right"/>
    </xf>
    <xf numFmtId="1" fontId="14" fillId="0" borderId="149" xfId="0" applyNumberFormat="1" applyFont="1" applyBorder="1"/>
    <xf numFmtId="0" fontId="14" fillId="0" borderId="183" xfId="0" applyFont="1" applyBorder="1"/>
    <xf numFmtId="0" fontId="14" fillId="0" borderId="150" xfId="2" applyNumberFormat="1" applyFont="1" applyBorder="1"/>
    <xf numFmtId="0" fontId="10" fillId="0" borderId="143" xfId="0" applyFont="1" applyBorder="1"/>
    <xf numFmtId="0" fontId="10" fillId="0" borderId="61" xfId="0" applyFont="1" applyBorder="1"/>
    <xf numFmtId="0" fontId="10" fillId="0" borderId="144" xfId="0" applyFont="1" applyBorder="1"/>
    <xf numFmtId="1" fontId="10" fillId="0" borderId="178" xfId="0" applyNumberFormat="1" applyFont="1" applyBorder="1"/>
    <xf numFmtId="170" fontId="14" fillId="0" borderId="142" xfId="0" applyNumberFormat="1" applyFont="1" applyBorder="1"/>
    <xf numFmtId="0" fontId="14" fillId="0" borderId="233" xfId="0" applyFont="1" applyBorder="1" applyAlignment="1">
      <alignment horizontal="center" wrapText="1"/>
    </xf>
    <xf numFmtId="4" fontId="18" fillId="0" borderId="55" xfId="0" applyNumberFormat="1" applyFont="1" applyBorder="1" applyAlignment="1" applyProtection="1">
      <alignment horizontal="right"/>
    </xf>
    <xf numFmtId="175" fontId="8" fillId="0" borderId="150" xfId="1" applyNumberFormat="1" applyFont="1" applyBorder="1"/>
    <xf numFmtId="1" fontId="8" fillId="0" borderId="150" xfId="1" applyNumberFormat="1" applyFont="1" applyBorder="1"/>
    <xf numFmtId="175" fontId="8" fillId="0" borderId="51" xfId="1" applyNumberFormat="1" applyFont="1" applyBorder="1"/>
    <xf numFmtId="175" fontId="8" fillId="0" borderId="149" xfId="1" applyNumberFormat="1" applyFont="1" applyBorder="1"/>
    <xf numFmtId="175" fontId="8" fillId="0" borderId="168" xfId="1" applyNumberFormat="1" applyFont="1" applyBorder="1"/>
    <xf numFmtId="175" fontId="11" fillId="0" borderId="51" xfId="1" applyNumberFormat="1" applyFont="1" applyBorder="1"/>
    <xf numFmtId="175" fontId="8" fillId="0" borderId="54" xfId="1" applyNumberFormat="1" applyFont="1" applyBorder="1"/>
    <xf numFmtId="175" fontId="0" fillId="0" borderId="56" xfId="1" applyNumberFormat="1" applyFont="1" applyBorder="1"/>
    <xf numFmtId="168" fontId="8" fillId="0" borderId="53" xfId="1" applyNumberFormat="1" applyFont="1" applyBorder="1"/>
    <xf numFmtId="168" fontId="8" fillId="0" borderId="162" xfId="1" applyNumberFormat="1" applyFont="1" applyBorder="1"/>
    <xf numFmtId="168" fontId="11" fillId="0" borderId="53" xfId="1" applyNumberFormat="1" applyFont="1" applyBorder="1"/>
    <xf numFmtId="168" fontId="8" fillId="0" borderId="55" xfId="1" applyNumberFormat="1" applyFont="1" applyBorder="1"/>
    <xf numFmtId="168" fontId="0" fillId="0" borderId="58" xfId="1" applyNumberFormat="1" applyFont="1" applyBorder="1"/>
    <xf numFmtId="0" fontId="18" fillId="0" borderId="0" xfId="0" applyFont="1" applyAlignment="1">
      <alignment horizontal="right"/>
    </xf>
    <xf numFmtId="1" fontId="30" fillId="0" borderId="50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" fontId="30" fillId="0" borderId="57" xfId="0" applyNumberFormat="1" applyFont="1" applyBorder="1" applyAlignment="1">
      <alignment horizontal="center"/>
    </xf>
    <xf numFmtId="1" fontId="11" fillId="0" borderId="0" xfId="0" applyNumberFormat="1" applyFont="1" applyBorder="1"/>
    <xf numFmtId="3" fontId="10" fillId="0" borderId="222" xfId="0" applyNumberFormat="1" applyFont="1" applyBorder="1"/>
    <xf numFmtId="3" fontId="10" fillId="0" borderId="223" xfId="0" applyNumberFormat="1" applyFont="1" applyBorder="1"/>
    <xf numFmtId="3" fontId="10" fillId="0" borderId="212" xfId="0" applyNumberFormat="1" applyFont="1" applyBorder="1"/>
    <xf numFmtId="0" fontId="18" fillId="0" borderId="73" xfId="0" applyFont="1" applyBorder="1" applyAlignment="1" applyProtection="1">
      <alignment horizontal="right"/>
    </xf>
    <xf numFmtId="0" fontId="18" fillId="0" borderId="74" xfId="0" applyFont="1" applyBorder="1" applyAlignment="1" applyProtection="1">
      <alignment horizontal="right"/>
    </xf>
    <xf numFmtId="0" fontId="18" fillId="0" borderId="75" xfId="0" applyFont="1" applyBorder="1" applyAlignment="1" applyProtection="1">
      <alignment horizontal="right"/>
    </xf>
    <xf numFmtId="3" fontId="18" fillId="0" borderId="54" xfId="0" applyNumberFormat="1" applyFont="1" applyBorder="1" applyAlignment="1" applyProtection="1">
      <alignment horizontal="right"/>
    </xf>
    <xf numFmtId="3" fontId="18" fillId="0" borderId="56" xfId="0" applyNumberFormat="1" applyFont="1" applyBorder="1" applyAlignment="1" applyProtection="1">
      <alignment horizontal="right"/>
    </xf>
    <xf numFmtId="0" fontId="49" fillId="0" borderId="0" xfId="439"/>
    <xf numFmtId="0" fontId="50" fillId="0" borderId="0" xfId="439" applyFont="1" applyBorder="1" applyAlignment="1">
      <alignment vertical="center"/>
    </xf>
    <xf numFmtId="168" fontId="49" fillId="0" borderId="0" xfId="1" applyNumberFormat="1" applyFont="1"/>
    <xf numFmtId="168" fontId="50" fillId="0" borderId="0" xfId="1" applyNumberFormat="1" applyFont="1" applyBorder="1" applyAlignment="1">
      <alignment vertical="center"/>
    </xf>
    <xf numFmtId="0" fontId="14" fillId="0" borderId="50" xfId="0" applyFont="1" applyBorder="1" applyAlignment="1">
      <alignment horizontal="center"/>
    </xf>
    <xf numFmtId="0" fontId="14" fillId="0" borderId="50" xfId="0" applyFont="1" applyFill="1" applyBorder="1" applyAlignment="1">
      <alignment wrapText="1"/>
    </xf>
    <xf numFmtId="0" fontId="51" fillId="0" borderId="142" xfId="439" applyFont="1" applyBorder="1" applyAlignment="1">
      <alignment vertical="center"/>
    </xf>
    <xf numFmtId="167" fontId="21" fillId="0" borderId="142" xfId="0" applyNumberFormat="1" applyFont="1" applyFill="1" applyBorder="1" applyAlignment="1">
      <alignment horizontal="center"/>
    </xf>
    <xf numFmtId="0" fontId="22" fillId="0" borderId="159" xfId="0" applyFont="1" applyBorder="1" applyAlignment="1">
      <alignment horizontal="center" wrapText="1"/>
    </xf>
    <xf numFmtId="167" fontId="21" fillId="0" borderId="51" xfId="0" applyNumberFormat="1" applyFont="1" applyBorder="1" applyAlignment="1">
      <alignment horizontal="center"/>
    </xf>
    <xf numFmtId="167" fontId="21" fillId="0" borderId="149" xfId="0" applyNumberFormat="1" applyFont="1" applyBorder="1" applyAlignment="1">
      <alignment horizontal="center"/>
    </xf>
    <xf numFmtId="167" fontId="21" fillId="0" borderId="168" xfId="0" applyNumberFormat="1" applyFont="1" applyBorder="1" applyAlignment="1">
      <alignment horizontal="center"/>
    </xf>
    <xf numFmtId="167" fontId="21" fillId="0" borderId="52" xfId="0" applyNumberFormat="1" applyFont="1" applyBorder="1" applyAlignment="1">
      <alignment horizontal="center"/>
    </xf>
    <xf numFmtId="167" fontId="21" fillId="0" borderId="142" xfId="0" applyNumberFormat="1" applyFont="1" applyBorder="1" applyAlignment="1">
      <alignment horizontal="center"/>
    </xf>
    <xf numFmtId="167" fontId="21" fillId="0" borderId="169" xfId="0" applyNumberFormat="1" applyFont="1" applyBorder="1" applyAlignment="1">
      <alignment horizontal="center"/>
    </xf>
    <xf numFmtId="0" fontId="14" fillId="0" borderId="180" xfId="0" applyFont="1" applyBorder="1" applyAlignment="1">
      <alignment horizontal="center" wrapText="1"/>
    </xf>
    <xf numFmtId="0" fontId="14" fillId="0" borderId="79" xfId="0" applyFont="1" applyFill="1" applyBorder="1" applyAlignment="1">
      <alignment horizontal="center" wrapText="1"/>
    </xf>
    <xf numFmtId="3" fontId="30" fillId="0" borderId="73" xfId="0" applyNumberFormat="1" applyFont="1" applyBorder="1"/>
    <xf numFmtId="3" fontId="30" fillId="0" borderId="137" xfId="0" applyNumberFormat="1" applyFont="1" applyBorder="1"/>
    <xf numFmtId="0" fontId="14" fillId="0" borderId="130" xfId="0" applyFont="1" applyBorder="1" applyAlignment="1">
      <alignment horizontal="center" wrapText="1"/>
    </xf>
    <xf numFmtId="0" fontId="14" fillId="0" borderId="161" xfId="0" applyFont="1" applyBorder="1" applyAlignment="1">
      <alignment horizontal="center" wrapText="1"/>
    </xf>
    <xf numFmtId="0" fontId="14" fillId="0" borderId="131" xfId="0" applyFont="1" applyBorder="1" applyAlignment="1">
      <alignment horizontal="center" wrapText="1"/>
    </xf>
    <xf numFmtId="0" fontId="14" fillId="0" borderId="201" xfId="0" applyFont="1" applyBorder="1" applyAlignment="1">
      <alignment horizontal="left" vertical="center"/>
    </xf>
    <xf numFmtId="0" fontId="10" fillId="0" borderId="184" xfId="0" applyFont="1" applyBorder="1" applyAlignment="1">
      <alignment horizontal="center"/>
    </xf>
    <xf numFmtId="0" fontId="10" fillId="0" borderId="154" xfId="0" applyFont="1" applyBorder="1" applyAlignment="1">
      <alignment horizontal="center"/>
    </xf>
    <xf numFmtId="3" fontId="29" fillId="0" borderId="183" xfId="0" applyNumberFormat="1" applyFont="1" applyBorder="1"/>
    <xf numFmtId="0" fontId="29" fillId="0" borderId="180" xfId="0" applyFont="1" applyFill="1" applyBorder="1" applyAlignment="1">
      <alignment wrapText="1"/>
    </xf>
    <xf numFmtId="3" fontId="30" fillId="0" borderId="77" xfId="0" applyNumberFormat="1" applyFont="1" applyBorder="1"/>
    <xf numFmtId="0" fontId="11" fillId="0" borderId="0" xfId="0" applyFont="1"/>
    <xf numFmtId="0" fontId="14" fillId="0" borderId="230" xfId="0" applyFont="1" applyBorder="1" applyAlignment="1">
      <alignment horizontal="center" wrapText="1"/>
    </xf>
    <xf numFmtId="0" fontId="14" fillId="0" borderId="171" xfId="0" applyFont="1" applyBorder="1" applyAlignment="1">
      <alignment horizontal="center" wrapText="1"/>
    </xf>
    <xf numFmtId="0" fontId="14" fillId="0" borderId="187" xfId="0" applyFont="1" applyBorder="1" applyAlignment="1">
      <alignment horizontal="center" wrapText="1"/>
    </xf>
    <xf numFmtId="0" fontId="14" fillId="0" borderId="219" xfId="0" applyFont="1" applyBorder="1" applyAlignment="1">
      <alignment horizontal="center" wrapText="1"/>
    </xf>
    <xf numFmtId="0" fontId="14" fillId="0" borderId="172" xfId="0" applyFont="1" applyBorder="1" applyAlignment="1">
      <alignment horizontal="center" wrapText="1"/>
    </xf>
    <xf numFmtId="0" fontId="10" fillId="0" borderId="76" xfId="0" applyFont="1" applyBorder="1" applyAlignment="1">
      <alignment horizontal="center"/>
    </xf>
    <xf numFmtId="3" fontId="30" fillId="4" borderId="51" xfId="0" applyNumberFormat="1" applyFont="1" applyFill="1" applyBorder="1"/>
    <xf numFmtId="3" fontId="30" fillId="4" borderId="52" xfId="0" applyNumberFormat="1" applyFont="1" applyFill="1" applyBorder="1"/>
    <xf numFmtId="3" fontId="30" fillId="4" borderId="73" xfId="0" applyNumberFormat="1" applyFont="1" applyFill="1" applyBorder="1"/>
    <xf numFmtId="3" fontId="30" fillId="4" borderId="53" xfId="0" applyNumberFormat="1" applyFont="1" applyFill="1" applyBorder="1"/>
    <xf numFmtId="3" fontId="30" fillId="4" borderId="137" xfId="0" applyNumberFormat="1" applyFont="1" applyFill="1" applyBorder="1"/>
    <xf numFmtId="3" fontId="30" fillId="4" borderId="108" xfId="0" applyNumberFormat="1" applyFont="1" applyFill="1" applyBorder="1"/>
    <xf numFmtId="3" fontId="30" fillId="4" borderId="54" xfId="0" applyNumberFormat="1" applyFont="1" applyFill="1" applyBorder="1"/>
    <xf numFmtId="3" fontId="30" fillId="4" borderId="50" xfId="0" applyNumberFormat="1" applyFont="1" applyFill="1" applyBorder="1"/>
    <xf numFmtId="3" fontId="30" fillId="4" borderId="74" xfId="0" applyNumberFormat="1" applyFont="1" applyFill="1" applyBorder="1"/>
    <xf numFmtId="3" fontId="30" fillId="4" borderId="55" xfId="0" applyNumberFormat="1" applyFont="1" applyFill="1" applyBorder="1"/>
    <xf numFmtId="3" fontId="30" fillId="4" borderId="138" xfId="0" applyNumberFormat="1" applyFont="1" applyFill="1" applyBorder="1"/>
    <xf numFmtId="3" fontId="30" fillId="4" borderId="115" xfId="0" applyNumberFormat="1" applyFont="1" applyFill="1" applyBorder="1"/>
    <xf numFmtId="3" fontId="30" fillId="4" borderId="56" xfId="0" applyNumberFormat="1" applyFont="1" applyFill="1" applyBorder="1"/>
    <xf numFmtId="3" fontId="30" fillId="4" borderId="57" xfId="0" applyNumberFormat="1" applyFont="1" applyFill="1" applyBorder="1"/>
    <xf numFmtId="3" fontId="30" fillId="4" borderId="75" xfId="0" applyNumberFormat="1" applyFont="1" applyFill="1" applyBorder="1"/>
    <xf numFmtId="3" fontId="30" fillId="4" borderId="58" xfId="0" applyNumberFormat="1" applyFont="1" applyFill="1" applyBorder="1"/>
    <xf numFmtId="3" fontId="30" fillId="4" borderId="139" xfId="0" applyNumberFormat="1" applyFont="1" applyFill="1" applyBorder="1"/>
    <xf numFmtId="3" fontId="30" fillId="4" borderId="186" xfId="0" applyNumberFormat="1" applyFont="1" applyFill="1" applyBorder="1"/>
    <xf numFmtId="166" fontId="11" fillId="0" borderId="0" xfId="2" applyFont="1"/>
    <xf numFmtId="3" fontId="10" fillId="0" borderId="63" xfId="0" applyNumberFormat="1" applyFont="1" applyFill="1" applyBorder="1"/>
    <xf numFmtId="3" fontId="10" fillId="0" borderId="64" xfId="0" applyNumberFormat="1" applyFont="1" applyFill="1" applyBorder="1"/>
    <xf numFmtId="3" fontId="10" fillId="0" borderId="65" xfId="0" applyNumberFormat="1" applyFont="1" applyFill="1" applyBorder="1"/>
    <xf numFmtId="3" fontId="10" fillId="0" borderId="66" xfId="0" applyNumberFormat="1" applyFont="1" applyFill="1" applyBorder="1"/>
    <xf numFmtId="3" fontId="10" fillId="0" borderId="67" xfId="0" applyNumberFormat="1" applyFont="1" applyFill="1" applyBorder="1"/>
    <xf numFmtId="3" fontId="10" fillId="0" borderId="68" xfId="0" applyNumberFormat="1" applyFont="1" applyFill="1" applyBorder="1"/>
    <xf numFmtId="3" fontId="10" fillId="0" borderId="69" xfId="0" applyNumberFormat="1" applyFont="1" applyBorder="1"/>
    <xf numFmtId="3" fontId="10" fillId="0" borderId="70" xfId="0" applyNumberFormat="1" applyFont="1" applyBorder="1"/>
    <xf numFmtId="0" fontId="50" fillId="0" borderId="0" xfId="0" applyFont="1" applyBorder="1" applyAlignment="1">
      <alignment vertic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>
      <alignment horizontal="left" vertical="top"/>
    </xf>
    <xf numFmtId="168" fontId="10" fillId="0" borderId="53" xfId="1" applyNumberFormat="1" applyFont="1" applyBorder="1"/>
    <xf numFmtId="168" fontId="29" fillId="0" borderId="108" xfId="1" applyNumberFormat="1" applyFont="1" applyBorder="1"/>
    <xf numFmtId="168" fontId="29" fillId="0" borderId="115" xfId="1" applyNumberFormat="1" applyFont="1" applyBorder="1"/>
    <xf numFmtId="168" fontId="39" fillId="0" borderId="115" xfId="1" applyNumberFormat="1" applyFont="1" applyBorder="1"/>
    <xf numFmtId="168" fontId="29" fillId="0" borderId="116" xfId="1" applyNumberFormat="1" applyFont="1" applyBorder="1"/>
    <xf numFmtId="3" fontId="30" fillId="0" borderId="50" xfId="1" applyNumberFormat="1" applyFont="1" applyFill="1" applyBorder="1"/>
    <xf numFmtId="3" fontId="30" fillId="0" borderId="51" xfId="1" applyNumberFormat="1" applyFont="1" applyFill="1" applyBorder="1"/>
    <xf numFmtId="3" fontId="30" fillId="0" borderId="52" xfId="1" applyNumberFormat="1" applyFont="1" applyFill="1" applyBorder="1"/>
    <xf numFmtId="3" fontId="30" fillId="0" borderId="53" xfId="1" applyNumberFormat="1" applyFont="1" applyFill="1" applyBorder="1"/>
    <xf numFmtId="3" fontId="30" fillId="0" borderId="54" xfId="1" applyNumberFormat="1" applyFont="1" applyFill="1" applyBorder="1"/>
    <xf numFmtId="3" fontId="30" fillId="0" borderId="55" xfId="1" applyNumberFormat="1" applyFont="1" applyFill="1" applyBorder="1"/>
    <xf numFmtId="3" fontId="30" fillId="0" borderId="57" xfId="1" applyNumberFormat="1" applyFont="1" applyFill="1" applyBorder="1"/>
    <xf numFmtId="3" fontId="30" fillId="0" borderId="105" xfId="1" applyNumberFormat="1" applyFont="1" applyFill="1" applyBorder="1"/>
    <xf numFmtId="3" fontId="30" fillId="0" borderId="106" xfId="1" applyNumberFormat="1" applyFont="1" applyFill="1" applyBorder="1"/>
    <xf numFmtId="3" fontId="30" fillId="0" borderId="107" xfId="1" applyNumberFormat="1" applyFont="1" applyFill="1" applyBorder="1"/>
    <xf numFmtId="3" fontId="29" fillId="0" borderId="52" xfId="1" applyNumberFormat="1" applyFont="1" applyFill="1" applyBorder="1"/>
    <xf numFmtId="3" fontId="29" fillId="0" borderId="73" xfId="1" applyNumberFormat="1" applyFont="1" applyFill="1" applyBorder="1"/>
    <xf numFmtId="3" fontId="30" fillId="0" borderId="74" xfId="1" applyNumberFormat="1" applyFont="1" applyFill="1" applyBorder="1"/>
    <xf numFmtId="3" fontId="30" fillId="0" borderId="75" xfId="1" applyNumberFormat="1" applyFont="1" applyFill="1" applyBorder="1"/>
    <xf numFmtId="3" fontId="29" fillId="0" borderId="76" xfId="1" applyNumberFormat="1" applyFont="1" applyFill="1" applyBorder="1"/>
    <xf numFmtId="3" fontId="30" fillId="0" borderId="77" xfId="1" applyNumberFormat="1" applyFont="1" applyFill="1" applyBorder="1"/>
    <xf numFmtId="168" fontId="30" fillId="0" borderId="78" xfId="1" applyNumberFormat="1" applyFont="1" applyBorder="1"/>
    <xf numFmtId="3" fontId="29" fillId="0" borderId="137" xfId="1" applyNumberFormat="1" applyFont="1" applyFill="1" applyBorder="1"/>
    <xf numFmtId="3" fontId="30" fillId="0" borderId="138" xfId="1" applyNumberFormat="1" applyFont="1" applyFill="1" applyBorder="1"/>
    <xf numFmtId="3" fontId="30" fillId="0" borderId="139" xfId="1" applyNumberFormat="1" applyFont="1" applyFill="1" applyBorder="1"/>
    <xf numFmtId="0" fontId="29" fillId="0" borderId="51" xfId="0" applyFont="1" applyFill="1" applyBorder="1" applyAlignment="1">
      <alignment horizontal="center"/>
    </xf>
    <xf numFmtId="0" fontId="29" fillId="0" borderId="53" xfId="0" applyFont="1" applyFill="1" applyBorder="1" applyAlignment="1">
      <alignment wrapText="1"/>
    </xf>
    <xf numFmtId="0" fontId="30" fillId="0" borderId="54" xfId="0" applyFont="1" applyFill="1" applyBorder="1" applyAlignment="1">
      <alignment horizontal="center"/>
    </xf>
    <xf numFmtId="0" fontId="30" fillId="0" borderId="55" xfId="0" applyFont="1" applyFill="1" applyBorder="1" applyAlignment="1">
      <alignment wrapText="1"/>
    </xf>
    <xf numFmtId="0" fontId="30" fillId="0" borderId="56" xfId="0" applyFont="1" applyFill="1" applyBorder="1" applyAlignment="1">
      <alignment horizontal="center"/>
    </xf>
    <xf numFmtId="0" fontId="30" fillId="0" borderId="58" xfId="0" applyFont="1" applyFill="1" applyBorder="1" applyAlignment="1">
      <alignment wrapText="1"/>
    </xf>
    <xf numFmtId="3" fontId="10" fillId="0" borderId="53" xfId="1" applyNumberFormat="1" applyFont="1" applyBorder="1"/>
    <xf numFmtId="0" fontId="20" fillId="0" borderId="0" xfId="0" applyFont="1" applyFill="1" applyAlignment="1">
      <alignment horizontal="left" vertical="center"/>
    </xf>
    <xf numFmtId="0" fontId="14" fillId="0" borderId="96" xfId="0" applyFont="1" applyFill="1" applyBorder="1" applyAlignment="1">
      <alignment horizontal="center" wrapText="1"/>
    </xf>
    <xf numFmtId="0" fontId="10" fillId="0" borderId="149" xfId="0" applyFont="1" applyFill="1" applyBorder="1" applyAlignment="1">
      <alignment horizontal="center"/>
    </xf>
    <xf numFmtId="0" fontId="10" fillId="0" borderId="168" xfId="0" applyFont="1" applyFill="1" applyBorder="1" applyAlignment="1">
      <alignment horizontal="center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14" fillId="0" borderId="117" xfId="0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/>
    </xf>
    <xf numFmtId="0" fontId="14" fillId="0" borderId="142" xfId="0" applyFont="1" applyFill="1" applyBorder="1" applyAlignment="1">
      <alignment horizontal="center"/>
    </xf>
    <xf numFmtId="0" fontId="10" fillId="0" borderId="142" xfId="0" applyFont="1" applyFill="1" applyBorder="1" applyAlignment="1">
      <alignment horizontal="center"/>
    </xf>
    <xf numFmtId="0" fontId="10" fillId="0" borderId="235" xfId="0" applyFont="1" applyFill="1" applyBorder="1" applyAlignment="1">
      <alignment wrapText="1"/>
    </xf>
    <xf numFmtId="0" fontId="10" fillId="0" borderId="226" xfId="0" applyFont="1" applyFill="1" applyBorder="1" applyAlignment="1">
      <alignment wrapText="1"/>
    </xf>
    <xf numFmtId="0" fontId="10" fillId="0" borderId="227" xfId="0" applyFont="1" applyFill="1" applyBorder="1" applyAlignment="1">
      <alignment wrapText="1"/>
    </xf>
    <xf numFmtId="0" fontId="14" fillId="0" borderId="133" xfId="0" applyFont="1" applyFill="1" applyBorder="1" applyAlignment="1">
      <alignment horizontal="center" wrapText="1"/>
    </xf>
    <xf numFmtId="0" fontId="10" fillId="0" borderId="82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236" xfId="0" applyFont="1" applyFill="1" applyBorder="1" applyAlignment="1">
      <alignment horizontal="center"/>
    </xf>
    <xf numFmtId="0" fontId="10" fillId="0" borderId="121" xfId="0" applyFont="1" applyFill="1" applyBorder="1" applyAlignment="1">
      <alignment horizontal="center"/>
    </xf>
    <xf numFmtId="166" fontId="10" fillId="7" borderId="105" xfId="2" applyFont="1" applyFill="1" applyBorder="1"/>
    <xf numFmtId="166" fontId="10" fillId="7" borderId="106" xfId="2" applyFont="1" applyFill="1" applyBorder="1"/>
    <xf numFmtId="0" fontId="14" fillId="0" borderId="51" xfId="0" applyFont="1" applyFill="1" applyBorder="1" applyAlignment="1">
      <alignment horizontal="center"/>
    </xf>
    <xf numFmtId="166" fontId="14" fillId="0" borderId="52" xfId="2" applyFont="1" applyBorder="1"/>
    <xf numFmtId="166" fontId="14" fillId="0" borderId="53" xfId="2" applyFont="1" applyBorder="1"/>
    <xf numFmtId="166" fontId="10" fillId="0" borderId="57" xfId="2" applyFont="1" applyBorder="1"/>
    <xf numFmtId="166" fontId="10" fillId="0" borderId="58" xfId="2" applyFont="1" applyBorder="1"/>
    <xf numFmtId="166" fontId="10" fillId="0" borderId="143" xfId="2" applyFont="1" applyBorder="1"/>
    <xf numFmtId="1" fontId="23" fillId="0" borderId="0" xfId="0" applyNumberFormat="1" applyFont="1" applyBorder="1"/>
    <xf numFmtId="3" fontId="22" fillId="0" borderId="0" xfId="13" applyNumberFormat="1" applyFont="1" applyBorder="1" applyAlignment="1">
      <alignment horizontal="right" vertical="center"/>
    </xf>
    <xf numFmtId="0" fontId="23" fillId="0" borderId="0" xfId="0" applyFont="1" applyBorder="1"/>
    <xf numFmtId="0" fontId="47" fillId="0" borderId="0" xfId="0" applyFont="1" applyAlignment="1">
      <alignment horizontal="left"/>
    </xf>
    <xf numFmtId="0" fontId="30" fillId="0" borderId="135" xfId="0" applyFont="1" applyBorder="1" applyAlignment="1">
      <alignment horizontal="right"/>
    </xf>
    <xf numFmtId="0" fontId="30" fillId="0" borderId="135" xfId="0" applyFont="1" applyBorder="1"/>
    <xf numFmtId="165" fontId="23" fillId="0" borderId="0" xfId="2" applyNumberFormat="1" applyFont="1"/>
    <xf numFmtId="3" fontId="24" fillId="0" borderId="183" xfId="0" applyNumberFormat="1" applyFont="1" applyBorder="1"/>
    <xf numFmtId="3" fontId="0" fillId="0" borderId="51" xfId="1" applyNumberFormat="1" applyFont="1" applyBorder="1" applyAlignment="1">
      <alignment horizontal="right"/>
    </xf>
    <xf numFmtId="3" fontId="0" fillId="0" borderId="54" xfId="1" applyNumberFormat="1" applyFont="1" applyBorder="1" applyAlignment="1">
      <alignment horizontal="right"/>
    </xf>
    <xf numFmtId="3" fontId="0" fillId="0" borderId="56" xfId="1" applyNumberFormat="1" applyFont="1" applyBorder="1" applyAlignment="1">
      <alignment horizontal="right"/>
    </xf>
    <xf numFmtId="3" fontId="18" fillId="0" borderId="106" xfId="0" applyNumberFormat="1" applyFont="1" applyBorder="1" applyAlignment="1" applyProtection="1">
      <alignment horizontal="right"/>
    </xf>
    <xf numFmtId="3" fontId="11" fillId="0" borderId="130" xfId="0" applyNumberFormat="1" applyFont="1" applyBorder="1"/>
    <xf numFmtId="3" fontId="11" fillId="0" borderId="131" xfId="0" applyNumberFormat="1" applyFont="1" applyBorder="1"/>
    <xf numFmtId="3" fontId="18" fillId="0" borderId="142" xfId="0" applyNumberFormat="1" applyFont="1" applyBorder="1" applyAlignment="1" applyProtection="1">
      <alignment horizontal="right"/>
    </xf>
    <xf numFmtId="0" fontId="11" fillId="0" borderId="130" xfId="0" applyFont="1" applyFill="1" applyBorder="1" applyAlignment="1">
      <alignment horizontal="center" wrapText="1"/>
    </xf>
    <xf numFmtId="0" fontId="11" fillId="0" borderId="131" xfId="0" applyFont="1" applyFill="1" applyBorder="1" applyAlignment="1">
      <alignment horizontal="center" wrapText="1"/>
    </xf>
    <xf numFmtId="0" fontId="0" fillId="0" borderId="130" xfId="0" applyBorder="1"/>
    <xf numFmtId="0" fontId="0" fillId="0" borderId="131" xfId="0" applyBorder="1"/>
    <xf numFmtId="0" fontId="11" fillId="6" borderId="117" xfId="0" applyFont="1" applyFill="1" applyBorder="1" applyAlignment="1">
      <alignment horizontal="center" wrapText="1"/>
    </xf>
    <xf numFmtId="3" fontId="0" fillId="6" borderId="53" xfId="1" applyNumberFormat="1" applyFont="1" applyFill="1" applyBorder="1" applyAlignment="1">
      <alignment horizontal="right"/>
    </xf>
    <xf numFmtId="3" fontId="0" fillId="6" borderId="55" xfId="1" applyNumberFormat="1" applyFont="1" applyFill="1" applyBorder="1" applyAlignment="1">
      <alignment horizontal="right"/>
    </xf>
    <xf numFmtId="3" fontId="0" fillId="6" borderId="58" xfId="1" applyNumberFormat="1" applyFont="1" applyFill="1" applyBorder="1" applyAlignment="1">
      <alignment horizontal="right"/>
    </xf>
    <xf numFmtId="0" fontId="10" fillId="0" borderId="51" xfId="0" applyFont="1" applyBorder="1"/>
    <xf numFmtId="0" fontId="10" fillId="0" borderId="52" xfId="0" applyFont="1" applyBorder="1"/>
    <xf numFmtId="0" fontId="10" fillId="0" borderId="149" xfId="0" applyFont="1" applyBorder="1"/>
    <xf numFmtId="0" fontId="10" fillId="0" borderId="150" xfId="0" applyFont="1" applyBorder="1"/>
    <xf numFmtId="0" fontId="10" fillId="0" borderId="168" xfId="0" applyFont="1" applyBorder="1"/>
    <xf numFmtId="0" fontId="10" fillId="0" borderId="169" xfId="0" applyFont="1" applyBorder="1"/>
    <xf numFmtId="0" fontId="10" fillId="0" borderId="162" xfId="0" applyFont="1" applyBorder="1"/>
    <xf numFmtId="1" fontId="10" fillId="0" borderId="82" xfId="0" applyNumberFormat="1" applyFont="1" applyBorder="1"/>
    <xf numFmtId="1" fontId="10" fillId="0" borderId="49" xfId="0" applyNumberFormat="1" applyFont="1" applyBorder="1"/>
    <xf numFmtId="1" fontId="10" fillId="0" borderId="184" xfId="0" applyNumberFormat="1" applyFont="1" applyBorder="1"/>
    <xf numFmtId="1" fontId="10" fillId="0" borderId="121" xfId="0" applyNumberFormat="1" applyFont="1" applyBorder="1"/>
    <xf numFmtId="1" fontId="10" fillId="0" borderId="51" xfId="0" applyNumberFormat="1" applyFont="1" applyBorder="1"/>
    <xf numFmtId="1" fontId="10" fillId="0" borderId="52" xfId="0" applyNumberFormat="1" applyFont="1" applyBorder="1"/>
    <xf numFmtId="1" fontId="10" fillId="0" borderId="53" xfId="0" applyNumberFormat="1" applyFont="1" applyBorder="1"/>
    <xf numFmtId="1" fontId="10" fillId="0" borderId="150" xfId="0" applyNumberFormat="1" applyFont="1" applyBorder="1"/>
    <xf numFmtId="1" fontId="10" fillId="0" borderId="168" xfId="0" applyNumberFormat="1" applyFont="1" applyBorder="1"/>
    <xf numFmtId="1" fontId="10" fillId="0" borderId="169" xfId="0" applyNumberFormat="1" applyFont="1" applyBorder="1"/>
    <xf numFmtId="1" fontId="10" fillId="0" borderId="162" xfId="0" applyNumberFormat="1" applyFont="1" applyBorder="1"/>
    <xf numFmtId="167" fontId="10" fillId="0" borderId="82" xfId="0" applyNumberFormat="1" applyFont="1" applyBorder="1"/>
    <xf numFmtId="167" fontId="10" fillId="0" borderId="49" xfId="0" applyNumberFormat="1" applyFont="1" applyBorder="1"/>
    <xf numFmtId="167" fontId="10" fillId="0" borderId="121" xfId="0" applyNumberFormat="1" applyFont="1" applyBorder="1"/>
    <xf numFmtId="0" fontId="18" fillId="0" borderId="50" xfId="0" applyFont="1" applyBorder="1"/>
    <xf numFmtId="0" fontId="18" fillId="0" borderId="51" xfId="0" applyFont="1" applyBorder="1"/>
    <xf numFmtId="0" fontId="18" fillId="0" borderId="52" xfId="0" applyFont="1" applyBorder="1"/>
    <xf numFmtId="0" fontId="18" fillId="0" borderId="54" xfId="0" applyFont="1" applyBorder="1"/>
    <xf numFmtId="0" fontId="18" fillId="0" borderId="56" xfId="0" applyFont="1" applyBorder="1"/>
    <xf numFmtId="0" fontId="18" fillId="0" borderId="57" xfId="0" applyFont="1" applyBorder="1"/>
    <xf numFmtId="0" fontId="0" fillId="0" borderId="168" xfId="0" applyFont="1" applyBorder="1"/>
    <xf numFmtId="0" fontId="0" fillId="0" borderId="169" xfId="0" applyFont="1" applyBorder="1"/>
    <xf numFmtId="167" fontId="0" fillId="0" borderId="162" xfId="0" applyNumberFormat="1" applyFont="1" applyBorder="1"/>
    <xf numFmtId="0" fontId="18" fillId="0" borderId="50" xfId="0" applyFont="1" applyBorder="1" applyAlignment="1">
      <alignment horizontal="right"/>
    </xf>
    <xf numFmtId="0" fontId="18" fillId="0" borderId="51" xfId="0" applyFont="1" applyBorder="1" applyAlignment="1">
      <alignment horizontal="right"/>
    </xf>
    <xf numFmtId="0" fontId="18" fillId="0" borderId="52" xfId="0" applyFont="1" applyBorder="1" applyAlignment="1">
      <alignment horizontal="right"/>
    </xf>
    <xf numFmtId="4" fontId="18" fillId="0" borderId="53" xfId="0" applyNumberFormat="1" applyFont="1" applyBorder="1" applyAlignment="1">
      <alignment horizontal="right"/>
    </xf>
    <xf numFmtId="0" fontId="18" fillId="0" borderId="54" xfId="0" applyFont="1" applyBorder="1" applyAlignment="1">
      <alignment horizontal="right"/>
    </xf>
    <xf numFmtId="4" fontId="18" fillId="0" borderId="55" xfId="0" applyNumberFormat="1" applyFont="1" applyBorder="1" applyAlignment="1">
      <alignment horizontal="right"/>
    </xf>
    <xf numFmtId="0" fontId="18" fillId="0" borderId="56" xfId="0" applyFont="1" applyBorder="1" applyAlignment="1">
      <alignment horizontal="right"/>
    </xf>
    <xf numFmtId="0" fontId="18" fillId="0" borderId="57" xfId="0" applyFont="1" applyBorder="1" applyAlignment="1">
      <alignment horizontal="right"/>
    </xf>
    <xf numFmtId="4" fontId="18" fillId="0" borderId="58" xfId="0" applyNumberFormat="1" applyFont="1" applyBorder="1" applyAlignment="1">
      <alignment horizontal="right"/>
    </xf>
    <xf numFmtId="0" fontId="30" fillId="0" borderId="0" xfId="0" applyFont="1" applyAlignment="1">
      <alignment horizontal="right"/>
    </xf>
    <xf numFmtId="0" fontId="31" fillId="0" borderId="237" xfId="0" applyFont="1" applyBorder="1" applyAlignment="1">
      <alignment wrapText="1"/>
    </xf>
    <xf numFmtId="0" fontId="29" fillId="0" borderId="118" xfId="0" applyFont="1" applyBorder="1" applyAlignment="1">
      <alignment horizontal="center" wrapText="1"/>
    </xf>
    <xf numFmtId="3" fontId="45" fillId="0" borderId="0" xfId="0" applyNumberFormat="1" applyFont="1"/>
    <xf numFmtId="0" fontId="45" fillId="0" borderId="0" xfId="0" applyFont="1"/>
    <xf numFmtId="0" fontId="30" fillId="0" borderId="50" xfId="0" applyFont="1" applyBorder="1"/>
    <xf numFmtId="0" fontId="30" fillId="0" borderId="56" xfId="0" applyFont="1" applyBorder="1"/>
    <xf numFmtId="0" fontId="30" fillId="0" borderId="57" xfId="0" applyFont="1" applyBorder="1"/>
    <xf numFmtId="0" fontId="29" fillId="0" borderId="142" xfId="0" applyFont="1" applyBorder="1"/>
    <xf numFmtId="1" fontId="29" fillId="0" borderId="142" xfId="0" applyNumberFormat="1" applyFont="1" applyBorder="1" applyAlignment="1">
      <alignment horizontal="center"/>
    </xf>
    <xf numFmtId="1" fontId="29" fillId="0" borderId="150" xfId="0" applyNumberFormat="1" applyFont="1" applyBorder="1" applyAlignment="1">
      <alignment horizontal="center"/>
    </xf>
    <xf numFmtId="0" fontId="30" fillId="0" borderId="52" xfId="0" applyFont="1" applyBorder="1"/>
    <xf numFmtId="0" fontId="11" fillId="0" borderId="79" xfId="0" applyFont="1" applyBorder="1" applyAlignment="1">
      <alignment horizontal="center"/>
    </xf>
    <xf numFmtId="0" fontId="11" fillId="0" borderId="80" xfId="0" applyFont="1" applyBorder="1" applyAlignment="1">
      <alignment horizontal="center"/>
    </xf>
    <xf numFmtId="0" fontId="11" fillId="0" borderId="81" xfId="0" applyFont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14" fillId="0" borderId="98" xfId="0" applyFont="1" applyFill="1" applyBorder="1" applyAlignment="1">
      <alignment horizontal="center"/>
    </xf>
    <xf numFmtId="0" fontId="14" fillId="0" borderId="113" xfId="0" applyFont="1" applyFill="1" applyBorder="1" applyAlignment="1">
      <alignment horizontal="center"/>
    </xf>
    <xf numFmtId="0" fontId="22" fillId="0" borderId="189" xfId="0" applyFont="1" applyFill="1" applyBorder="1" applyAlignment="1">
      <alignment horizontal="center" wrapText="1"/>
    </xf>
    <xf numFmtId="0" fontId="22" fillId="0" borderId="190" xfId="0" applyFont="1" applyFill="1" applyBorder="1" applyAlignment="1">
      <alignment horizontal="center" wrapText="1"/>
    </xf>
    <xf numFmtId="0" fontId="22" fillId="0" borderId="191" xfId="0" applyFont="1" applyFill="1" applyBorder="1" applyAlignment="1">
      <alignment horizontal="center" wrapText="1"/>
    </xf>
    <xf numFmtId="0" fontId="22" fillId="0" borderId="79" xfId="0" applyFont="1" applyFill="1" applyBorder="1" applyAlignment="1">
      <alignment horizontal="center"/>
    </xf>
    <xf numFmtId="0" fontId="22" fillId="0" borderId="80" xfId="0" applyFont="1" applyFill="1" applyBorder="1" applyAlignment="1">
      <alignment horizontal="center"/>
    </xf>
    <xf numFmtId="0" fontId="22" fillId="0" borderId="81" xfId="0" applyFont="1" applyFill="1" applyBorder="1" applyAlignment="1">
      <alignment horizontal="center"/>
    </xf>
    <xf numFmtId="0" fontId="22" fillId="0" borderId="79" xfId="0" applyFont="1" applyFill="1" applyBorder="1" applyAlignment="1">
      <alignment horizontal="center" wrapText="1"/>
    </xf>
    <xf numFmtId="0" fontId="22" fillId="0" borderId="80" xfId="0" applyFont="1" applyFill="1" applyBorder="1" applyAlignment="1">
      <alignment horizontal="center" wrapText="1"/>
    </xf>
    <xf numFmtId="0" fontId="22" fillId="0" borderId="81" xfId="0" applyFont="1" applyFill="1" applyBorder="1" applyAlignment="1">
      <alignment horizontal="center" wrapText="1"/>
    </xf>
    <xf numFmtId="0" fontId="14" fillId="0" borderId="133" xfId="0" applyFont="1" applyFill="1" applyBorder="1" applyAlignment="1">
      <alignment horizontal="center"/>
    </xf>
    <xf numFmtId="0" fontId="14" fillId="0" borderId="134" xfId="0" applyFont="1" applyFill="1" applyBorder="1" applyAlignment="1">
      <alignment horizontal="center"/>
    </xf>
    <xf numFmtId="0" fontId="29" fillId="0" borderId="3" xfId="0" applyFont="1" applyFill="1" applyBorder="1" applyAlignment="1">
      <alignment horizontal="center"/>
    </xf>
    <xf numFmtId="0" fontId="39" fillId="0" borderId="79" xfId="0" applyFont="1" applyBorder="1" applyAlignment="1">
      <alignment horizontal="center" vertical="center"/>
    </xf>
    <xf numFmtId="0" fontId="39" fillId="0" borderId="80" xfId="0" applyFont="1" applyBorder="1" applyAlignment="1">
      <alignment horizontal="center" vertical="center"/>
    </xf>
    <xf numFmtId="0" fontId="39" fillId="0" borderId="81" xfId="0" applyFont="1" applyBorder="1" applyAlignment="1">
      <alignment horizontal="center" vertical="center"/>
    </xf>
    <xf numFmtId="0" fontId="29" fillId="0" borderId="133" xfId="0" applyFont="1" applyBorder="1" applyAlignment="1">
      <alignment horizontal="center"/>
    </xf>
    <xf numFmtId="0" fontId="29" fillId="0" borderId="129" xfId="0" applyFont="1" applyBorder="1" applyAlignment="1">
      <alignment horizontal="center"/>
    </xf>
    <xf numFmtId="0" fontId="29" fillId="0" borderId="79" xfId="0" applyFont="1" applyBorder="1" applyAlignment="1">
      <alignment horizontal="center"/>
    </xf>
    <xf numFmtId="0" fontId="29" fillId="0" borderId="81" xfId="0" applyFont="1" applyBorder="1" applyAlignment="1">
      <alignment horizontal="center"/>
    </xf>
    <xf numFmtId="0" fontId="11" fillId="0" borderId="38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4" fillId="0" borderId="98" xfId="0" applyFont="1" applyFill="1" applyBorder="1" applyAlignment="1">
      <alignment horizontal="center" wrapText="1"/>
    </xf>
    <xf numFmtId="0" fontId="11" fillId="0" borderId="98" xfId="0" applyFont="1" applyFill="1" applyBorder="1" applyAlignment="1">
      <alignment horizontal="center" wrapText="1"/>
    </xf>
    <xf numFmtId="0" fontId="14" fillId="0" borderId="159" xfId="0" applyFont="1" applyFill="1" applyBorder="1" applyAlignment="1">
      <alignment horizontal="center" wrapText="1"/>
    </xf>
    <xf numFmtId="0" fontId="14" fillId="0" borderId="134" xfId="0" applyFont="1" applyFill="1" applyBorder="1" applyAlignment="1">
      <alignment horizontal="center" wrapText="1"/>
    </xf>
    <xf numFmtId="0" fontId="14" fillId="0" borderId="234" xfId="0" applyFont="1" applyFill="1" applyBorder="1" applyAlignment="1">
      <alignment horizontal="center" wrapText="1"/>
    </xf>
    <xf numFmtId="0" fontId="11" fillId="0" borderId="104" xfId="0" applyFont="1" applyFill="1" applyBorder="1" applyAlignment="1">
      <alignment horizontal="center" wrapText="1"/>
    </xf>
    <xf numFmtId="0" fontId="11" fillId="0" borderId="97" xfId="0" applyFont="1" applyFill="1" applyBorder="1" applyAlignment="1">
      <alignment horizontal="center" wrapText="1"/>
    </xf>
    <xf numFmtId="0" fontId="11" fillId="0" borderId="157" xfId="0" applyFont="1" applyFill="1" applyBorder="1" applyAlignment="1">
      <alignment horizontal="center" wrapText="1"/>
    </xf>
    <xf numFmtId="0" fontId="11" fillId="0" borderId="126" xfId="0" applyFont="1" applyFill="1" applyBorder="1" applyAlignment="1">
      <alignment horizontal="center" wrapText="1"/>
    </xf>
    <xf numFmtId="0" fontId="11" fillId="0" borderId="159" xfId="0" applyFont="1" applyFill="1" applyBorder="1" applyAlignment="1">
      <alignment horizontal="center" wrapText="1"/>
    </xf>
    <xf numFmtId="0" fontId="11" fillId="0" borderId="134" xfId="0" applyFont="1" applyFill="1" applyBorder="1" applyAlignment="1">
      <alignment horizontal="center" wrapText="1"/>
    </xf>
    <xf numFmtId="0" fontId="11" fillId="0" borderId="234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9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52" fillId="0" borderId="0" xfId="0" applyFont="1" applyBorder="1" applyAlignment="1">
      <alignment horizontal="left" vertical="top"/>
    </xf>
    <xf numFmtId="0" fontId="14" fillId="0" borderId="180" xfId="0" applyFont="1" applyBorder="1" applyAlignment="1">
      <alignment horizontal="center" wrapText="1"/>
    </xf>
    <xf numFmtId="0" fontId="14" fillId="0" borderId="154" xfId="0" applyFont="1" applyBorder="1" applyAlignment="1">
      <alignment horizontal="center" wrapText="1"/>
    </xf>
    <xf numFmtId="0" fontId="14" fillId="0" borderId="193" xfId="0" applyFont="1" applyFill="1" applyBorder="1" applyAlignment="1">
      <alignment horizontal="center"/>
    </xf>
    <xf numFmtId="0" fontId="14" fillId="0" borderId="80" xfId="0" applyFont="1" applyFill="1" applyBorder="1" applyAlignment="1">
      <alignment horizontal="center"/>
    </xf>
    <xf numFmtId="0" fontId="14" fillId="0" borderId="194" xfId="0" applyFont="1" applyFill="1" applyBorder="1" applyAlignment="1">
      <alignment horizontal="center"/>
    </xf>
    <xf numFmtId="0" fontId="14" fillId="0" borderId="81" xfId="0" applyFont="1" applyFill="1" applyBorder="1" applyAlignment="1">
      <alignment horizontal="center"/>
    </xf>
    <xf numFmtId="0" fontId="14" fillId="0" borderId="189" xfId="0" applyFont="1" applyFill="1" applyBorder="1" applyAlignment="1">
      <alignment horizontal="center"/>
    </xf>
    <xf numFmtId="0" fontId="14" fillId="0" borderId="190" xfId="0" applyFont="1" applyFill="1" applyBorder="1" applyAlignment="1">
      <alignment horizontal="center"/>
    </xf>
    <xf numFmtId="0" fontId="14" fillId="0" borderId="224" xfId="0" applyFont="1" applyFill="1" applyBorder="1" applyAlignment="1">
      <alignment horizontal="center"/>
    </xf>
    <xf numFmtId="0" fontId="14" fillId="0" borderId="79" xfId="0" applyFont="1" applyFill="1" applyBorder="1" applyAlignment="1">
      <alignment horizontal="center" wrapText="1"/>
    </xf>
    <xf numFmtId="0" fontId="14" fillId="0" borderId="80" xfId="0" applyFont="1" applyFill="1" applyBorder="1" applyAlignment="1">
      <alignment horizontal="center" wrapText="1"/>
    </xf>
    <xf numFmtId="0" fontId="14" fillId="0" borderId="81" xfId="0" applyFont="1" applyFill="1" applyBorder="1" applyAlignment="1">
      <alignment horizontal="center" wrapText="1"/>
    </xf>
    <xf numFmtId="0" fontId="29" fillId="0" borderId="189" xfId="0" applyFont="1" applyFill="1" applyBorder="1" applyAlignment="1">
      <alignment horizontal="center" vertical="center" wrapText="1"/>
    </xf>
    <xf numFmtId="0" fontId="29" fillId="0" borderId="190" xfId="0" applyFont="1" applyFill="1" applyBorder="1" applyAlignment="1">
      <alignment horizontal="center" vertical="center" wrapText="1"/>
    </xf>
    <xf numFmtId="0" fontId="29" fillId="0" borderId="191" xfId="0" applyFont="1" applyFill="1" applyBorder="1" applyAlignment="1">
      <alignment horizontal="center" vertical="center" wrapText="1"/>
    </xf>
    <xf numFmtId="0" fontId="10" fillId="0" borderId="134" xfId="0" applyFont="1" applyBorder="1" applyAlignment="1">
      <alignment horizontal="left" vertical="top" wrapText="1"/>
    </xf>
    <xf numFmtId="0" fontId="0" fillId="0" borderId="134" xfId="0" applyBorder="1" applyAlignment="1">
      <alignment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59" xfId="0" applyFont="1" applyFill="1" applyBorder="1" applyAlignment="1">
      <alignment horizontal="left" wrapText="1"/>
    </xf>
    <xf numFmtId="0" fontId="11" fillId="0" borderId="134" xfId="0" applyFont="1" applyFill="1" applyBorder="1" applyAlignment="1">
      <alignment horizontal="left" wrapText="1"/>
    </xf>
    <xf numFmtId="0" fontId="11" fillId="0" borderId="79" xfId="0" applyFont="1" applyFill="1" applyBorder="1" applyAlignment="1">
      <alignment horizontal="left" wrapText="1"/>
    </xf>
    <xf numFmtId="0" fontId="11" fillId="0" borderId="8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 wrapText="1"/>
    </xf>
    <xf numFmtId="0" fontId="14" fillId="0" borderId="39" xfId="0" applyFont="1" applyFill="1" applyBorder="1" applyAlignment="1">
      <alignment horizontal="center" wrapText="1"/>
    </xf>
    <xf numFmtId="0" fontId="14" fillId="0" borderId="213" xfId="0" applyFont="1" applyFill="1" applyBorder="1" applyAlignment="1">
      <alignment horizontal="center" wrapText="1"/>
    </xf>
    <xf numFmtId="0" fontId="14" fillId="0" borderId="140" xfId="0" applyFont="1" applyFill="1" applyBorder="1" applyAlignment="1">
      <alignment horizontal="center" wrapText="1"/>
    </xf>
    <xf numFmtId="0" fontId="14" fillId="0" borderId="97" xfId="0" applyFont="1" applyFill="1" applyBorder="1" applyAlignment="1">
      <alignment horizontal="center" wrapText="1"/>
    </xf>
    <xf numFmtId="0" fontId="14" fillId="0" borderId="99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39" xfId="0" applyFont="1" applyFill="1" applyBorder="1" applyAlignment="1">
      <alignment horizontal="center"/>
    </xf>
    <xf numFmtId="0" fontId="29" fillId="0" borderId="104" xfId="0" applyFont="1" applyFill="1" applyBorder="1" applyAlignment="1">
      <alignment horizontal="center"/>
    </xf>
    <xf numFmtId="0" fontId="29" fillId="0" borderId="97" xfId="0" applyFont="1" applyFill="1" applyBorder="1" applyAlignment="1">
      <alignment horizontal="center"/>
    </xf>
    <xf numFmtId="0" fontId="29" fillId="0" borderId="157" xfId="0" applyFont="1" applyFill="1" applyBorder="1" applyAlignment="1">
      <alignment horizontal="center"/>
    </xf>
    <xf numFmtId="0" fontId="29" fillId="0" borderId="99" xfId="0" applyFont="1" applyFill="1" applyBorder="1" applyAlignment="1">
      <alignment horizontal="center"/>
    </xf>
    <xf numFmtId="0" fontId="29" fillId="0" borderId="193" xfId="0" applyFont="1" applyFill="1" applyBorder="1" applyAlignment="1">
      <alignment horizontal="center"/>
    </xf>
    <xf numFmtId="0" fontId="29" fillId="0" borderId="80" xfId="0" applyFont="1" applyFill="1" applyBorder="1" applyAlignment="1">
      <alignment horizontal="center"/>
    </xf>
    <xf numFmtId="0" fontId="29" fillId="0" borderId="81" xfId="0" applyFont="1" applyFill="1" applyBorder="1" applyAlignment="1">
      <alignment horizontal="center"/>
    </xf>
    <xf numFmtId="0" fontId="14" fillId="0" borderId="219" xfId="0" applyFont="1" applyFill="1" applyBorder="1" applyAlignment="1">
      <alignment horizontal="center"/>
    </xf>
    <xf numFmtId="0" fontId="14" fillId="0" borderId="17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0" fillId="0" borderId="134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</cellXfs>
  <cellStyles count="440">
    <cellStyle name="cf1" xfId="3"/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58"/>
    <cellStyle name="Normal 10 2 2" xfId="138"/>
    <cellStyle name="Normal 10 3" xfId="146"/>
    <cellStyle name="Normal 10 3 2" xfId="179"/>
    <cellStyle name="Normal 10 4" xfId="113"/>
    <cellStyle name="Normal 10 4 2" xfId="208"/>
    <cellStyle name="Normal 10 4 3" xfId="264"/>
    <cellStyle name="Normal 10 4 4" xfId="336"/>
    <cellStyle name="Normal 10 4 5" xfId="409"/>
    <cellStyle name="Normal 11" xfId="9"/>
    <cellStyle name="Normal 11 2" xfId="107"/>
    <cellStyle name="Normal 11 3" xfId="298"/>
    <cellStyle name="Normal 11 4" xfId="375"/>
    <cellStyle name="Normal 12" xfId="60"/>
    <cellStyle name="Normal 12 2" xfId="299"/>
    <cellStyle name="Normal 12 3" xfId="344"/>
    <cellStyle name="Normal 13" xfId="82"/>
    <cellStyle name="Normal 14" xfId="180"/>
    <cellStyle name="Normal 15" xfId="236"/>
    <cellStyle name="Normal 16" xfId="307"/>
    <cellStyle name="Normal 17" xfId="381"/>
    <cellStyle name="Normal 18" xfId="438"/>
    <cellStyle name="Normal 2" xfId="4"/>
    <cellStyle name="Normal 2 2" xfId="38"/>
    <cellStyle name="Normal 2 2 2" xfId="75"/>
    <cellStyle name="Normal 2 2 2 2" xfId="120"/>
    <cellStyle name="Normal 2 2 2 3" xfId="296"/>
    <cellStyle name="Normal 2 2 2 4" xfId="380"/>
    <cellStyle name="Normal 2 2 3" xfId="98"/>
    <cellStyle name="Normal 2 2 4" xfId="195"/>
    <cellStyle name="Normal 2 2 5" xfId="251"/>
    <cellStyle name="Normal 2 2 6" xfId="323"/>
    <cellStyle name="Normal 2 2 7" xfId="396"/>
    <cellStyle name="Normal 2 3" xfId="15"/>
    <cellStyle name="Normal 2 3 2" xfId="119"/>
    <cellStyle name="Normal 2 4" xfId="128"/>
    <cellStyle name="Normal 3" xfId="10"/>
    <cellStyle name="Normal 3 2" xfId="19"/>
    <cellStyle name="Normal 3 2 2" xfId="130"/>
    <cellStyle name="Normal 3 2 3" xfId="109"/>
    <cellStyle name="Normal 3 2 3 2" xfId="205"/>
    <cellStyle name="Normal 3 2 3 3" xfId="261"/>
    <cellStyle name="Normal 3 2 3 4" xfId="333"/>
    <cellStyle name="Normal 3 2 3 5" xfId="406"/>
    <cellStyle name="Normal 3 3" xfId="52"/>
    <cellStyle name="Normal 3 3 2" xfId="117"/>
    <cellStyle name="Normal 3 3 3" xfId="378"/>
    <cellStyle name="Normal 3 4" xfId="127"/>
    <cellStyle name="Normal 3 5" xfId="139"/>
    <cellStyle name="Normal 3 5 2" xfId="177"/>
    <cellStyle name="Normal 3 6" xfId="106"/>
    <cellStyle name="Normal 3 6 2" xfId="203"/>
    <cellStyle name="Normal 3 6 3" xfId="259"/>
    <cellStyle name="Normal 3 6 4" xfId="331"/>
    <cellStyle name="Normal 3 6 5" xfId="404"/>
    <cellStyle name="Normal 4" xfId="20"/>
    <cellStyle name="Normal 4 10" xfId="83"/>
    <cellStyle name="Normal 4 11" xfId="181"/>
    <cellStyle name="Normal 4 12" xfId="237"/>
    <cellStyle name="Normal 4 13" xfId="309"/>
    <cellStyle name="Normal 4 14" xfId="382"/>
    <cellStyle name="Normal 4 2" xfId="22"/>
    <cellStyle name="Normal 4 2 10" xfId="239"/>
    <cellStyle name="Normal 4 2 11" xfId="311"/>
    <cellStyle name="Normal 4 2 12" xfId="384"/>
    <cellStyle name="Normal 4 2 2" xfId="30"/>
    <cellStyle name="Normal 4 2 2 2" xfId="69"/>
    <cellStyle name="Normal 4 2 2 2 2" xfId="165"/>
    <cellStyle name="Normal 4 2 2 2 3" xfId="230"/>
    <cellStyle name="Normal 4 2 2 2 4" xfId="286"/>
    <cellStyle name="Normal 4 2 2 2 5" xfId="363"/>
    <cellStyle name="Normal 4 2 2 2 6" xfId="431"/>
    <cellStyle name="Normal 4 2 2 3" xfId="92"/>
    <cellStyle name="Normal 4 2 2 4" xfId="189"/>
    <cellStyle name="Normal 4 2 2 5" xfId="245"/>
    <cellStyle name="Normal 4 2 2 6" xfId="317"/>
    <cellStyle name="Normal 4 2 2 7" xfId="390"/>
    <cellStyle name="Normal 4 2 3" xfId="34"/>
    <cellStyle name="Normal 4 2 3 2" xfId="73"/>
    <cellStyle name="Normal 4 2 3 2 2" xfId="306"/>
    <cellStyle name="Normal 4 2 3 2 3" xfId="369"/>
    <cellStyle name="Normal 4 2 3 3" xfId="96"/>
    <cellStyle name="Normal 4 2 3 4" xfId="193"/>
    <cellStyle name="Normal 4 2 3 5" xfId="249"/>
    <cellStyle name="Normal 4 2 3 6" xfId="321"/>
    <cellStyle name="Normal 4 2 3 7" xfId="394"/>
    <cellStyle name="Normal 4 2 4" xfId="63"/>
    <cellStyle name="Normal 4 2 4 2" xfId="150"/>
    <cellStyle name="Normal 4 2 4 3" xfId="215"/>
    <cellStyle name="Normal 4 2 4 4" xfId="271"/>
    <cellStyle name="Normal 4 2 4 5" xfId="348"/>
    <cellStyle name="Normal 4 2 4 6" xfId="416"/>
    <cellStyle name="Normal 4 2 5" xfId="161"/>
    <cellStyle name="Normal 4 2 5 2" xfId="226"/>
    <cellStyle name="Normal 4 2 5 3" xfId="282"/>
    <cellStyle name="Normal 4 2 5 4" xfId="359"/>
    <cellStyle name="Normal 4 2 5 5" xfId="427"/>
    <cellStyle name="Normal 4 2 6" xfId="169"/>
    <cellStyle name="Normal 4 2 6 2" xfId="234"/>
    <cellStyle name="Normal 4 2 6 3" xfId="290"/>
    <cellStyle name="Normal 4 2 6 4" xfId="367"/>
    <cellStyle name="Normal 4 2 6 5" xfId="435"/>
    <cellStyle name="Normal 4 2 7" xfId="155"/>
    <cellStyle name="Normal 4 2 7 2" xfId="220"/>
    <cellStyle name="Normal 4 2 7 3" xfId="276"/>
    <cellStyle name="Normal 4 2 7 4" xfId="353"/>
    <cellStyle name="Normal 4 2 7 5" xfId="421"/>
    <cellStyle name="Normal 4 2 8" xfId="85"/>
    <cellStyle name="Normal 4 2 9" xfId="183"/>
    <cellStyle name="Normal 4 2_MAL2T-2014A.XLS" xfId="171"/>
    <cellStyle name="Normal 4 3" xfId="25"/>
    <cellStyle name="Normal 4 3 10" xfId="387"/>
    <cellStyle name="Normal 4 3 2" xfId="47"/>
    <cellStyle name="Normal 4 3 2 2" xfId="78"/>
    <cellStyle name="Normal 4 3 2 2 2" xfId="163"/>
    <cellStyle name="Normal 4 3 2 2 3" xfId="228"/>
    <cellStyle name="Normal 4 3 2 2 4" xfId="284"/>
    <cellStyle name="Normal 4 3 2 2 5" xfId="361"/>
    <cellStyle name="Normal 4 3 2 2 6" xfId="429"/>
    <cellStyle name="Normal 4 3 2 3" xfId="101"/>
    <cellStyle name="Normal 4 3 2 4" xfId="198"/>
    <cellStyle name="Normal 4 3 2 5" xfId="254"/>
    <cellStyle name="Normal 4 3 2 6" xfId="326"/>
    <cellStyle name="Normal 4 3 2 7" xfId="399"/>
    <cellStyle name="Normal 4 3 3" xfId="66"/>
    <cellStyle name="Normal 4 3 3 2" xfId="147"/>
    <cellStyle name="Normal 4 3 3 3" xfId="212"/>
    <cellStyle name="Normal 4 3 3 4" xfId="268"/>
    <cellStyle name="Normal 4 3 3 5" xfId="345"/>
    <cellStyle name="Normal 4 3 3 6" xfId="413"/>
    <cellStyle name="Normal 4 3 4" xfId="152"/>
    <cellStyle name="Normal 4 3 4 2" xfId="217"/>
    <cellStyle name="Normal 4 3 4 3" xfId="273"/>
    <cellStyle name="Normal 4 3 4 4" xfId="350"/>
    <cellStyle name="Normal 4 3 4 5" xfId="418"/>
    <cellStyle name="Normal 4 3 5" xfId="158"/>
    <cellStyle name="Normal 4 3 5 2" xfId="223"/>
    <cellStyle name="Normal 4 3 5 3" xfId="279"/>
    <cellStyle name="Normal 4 3 5 4" xfId="356"/>
    <cellStyle name="Normal 4 3 5 5" xfId="424"/>
    <cellStyle name="Normal 4 3 6" xfId="88"/>
    <cellStyle name="Normal 4 3 7" xfId="186"/>
    <cellStyle name="Normal 4 3 8" xfId="242"/>
    <cellStyle name="Normal 4 3 9" xfId="314"/>
    <cellStyle name="Normal 4 3_MAL2T-2014A.XLS" xfId="172"/>
    <cellStyle name="Normal 4 4" xfId="26"/>
    <cellStyle name="Normal 4 4 2" xfId="49"/>
    <cellStyle name="Normal 4 4 2 2" xfId="80"/>
    <cellStyle name="Normal 4 4 2 2 2" xfId="305"/>
    <cellStyle name="Normal 4 4 2 2 3" xfId="373"/>
    <cellStyle name="Normal 4 4 2 3" xfId="103"/>
    <cellStyle name="Normal 4 4 2 4" xfId="200"/>
    <cellStyle name="Normal 4 4 2 5" xfId="256"/>
    <cellStyle name="Normal 4 4 2 6" xfId="328"/>
    <cellStyle name="Normal 4 4 2 7" xfId="401"/>
    <cellStyle name="Normal 4 4 3" xfId="67"/>
    <cellStyle name="Normal 4 4 3 2" xfId="304"/>
    <cellStyle name="Normal 4 4 3 3" xfId="342"/>
    <cellStyle name="Normal 4 4 4" xfId="89"/>
    <cellStyle name="Normal 4 4 5" xfId="187"/>
    <cellStyle name="Normal 4 4 6" xfId="243"/>
    <cellStyle name="Normal 4 4 7" xfId="315"/>
    <cellStyle name="Normal 4 4 8" xfId="388"/>
    <cellStyle name="Normal 4 5" xfId="32"/>
    <cellStyle name="Normal 4 5 2" xfId="71"/>
    <cellStyle name="Normal 4 5 2 2" xfId="297"/>
    <cellStyle name="Normal 4 5 2 3" xfId="371"/>
    <cellStyle name="Normal 4 5 3" xfId="94"/>
    <cellStyle name="Normal 4 5 4" xfId="191"/>
    <cellStyle name="Normal 4 5 5" xfId="247"/>
    <cellStyle name="Normal 4 5 6" xfId="319"/>
    <cellStyle name="Normal 4 5 7" xfId="392"/>
    <cellStyle name="Normal 4 6" xfId="61"/>
    <cellStyle name="Normal 4 6 2" xfId="148"/>
    <cellStyle name="Normal 4 6 3" xfId="213"/>
    <cellStyle name="Normal 4 6 4" xfId="269"/>
    <cellStyle name="Normal 4 6 5" xfId="346"/>
    <cellStyle name="Normal 4 6 6" xfId="414"/>
    <cellStyle name="Normal 4 7" xfId="159"/>
    <cellStyle name="Normal 4 7 2" xfId="224"/>
    <cellStyle name="Normal 4 7 3" xfId="280"/>
    <cellStyle name="Normal 4 7 4" xfId="357"/>
    <cellStyle name="Normal 4 7 5" xfId="425"/>
    <cellStyle name="Normal 4 8" xfId="167"/>
    <cellStyle name="Normal 4 8 2" xfId="232"/>
    <cellStyle name="Normal 4 8 3" xfId="288"/>
    <cellStyle name="Normal 4 8 4" xfId="365"/>
    <cellStyle name="Normal 4 8 5" xfId="433"/>
    <cellStyle name="Normal 4 9" xfId="153"/>
    <cellStyle name="Normal 4 9 2" xfId="218"/>
    <cellStyle name="Normal 4 9 3" xfId="274"/>
    <cellStyle name="Normal 4 9 4" xfId="351"/>
    <cellStyle name="Normal 4 9 5" xfId="419"/>
    <cellStyle name="Normal 4_MAL1K-2014A.XLS" xfId="39"/>
    <cellStyle name="Normal 5" xfId="16"/>
    <cellStyle name="Normal 5 2" xfId="29"/>
    <cellStyle name="Normal 5 2 2" xfId="53"/>
    <cellStyle name="Normal 5 2 2 2" xfId="133"/>
    <cellStyle name="Normal 5 2 3" xfId="141"/>
    <cellStyle name="Normal 5 2 3 2" xfId="176"/>
    <cellStyle name="Normal 5 2 4" xfId="108"/>
    <cellStyle name="Normal 5 2 4 2" xfId="204"/>
    <cellStyle name="Normal 5 2 4 3" xfId="260"/>
    <cellStyle name="Normal 5 2 4 4" xfId="332"/>
    <cellStyle name="Normal 5 2 4 5" xfId="405"/>
    <cellStyle name="Normal 5 3" xfId="36"/>
    <cellStyle name="Normal 5 4" xfId="45"/>
    <cellStyle name="Normal 5 4 2" xfId="76"/>
    <cellStyle name="Normal 5 4 2 2" xfId="294"/>
    <cellStyle name="Normal 5 4 2 3" xfId="377"/>
    <cellStyle name="Normal 5 4 3" xfId="99"/>
    <cellStyle name="Normal 5 4 4" xfId="196"/>
    <cellStyle name="Normal 5 4 5" xfId="252"/>
    <cellStyle name="Normal 5 4 6" xfId="324"/>
    <cellStyle name="Normal 5 4 7" xfId="397"/>
    <cellStyle name="Normal 5 5" xfId="51"/>
    <cellStyle name="Normal 5 5 2" xfId="129"/>
    <cellStyle name="Normal 5 6" xfId="140"/>
    <cellStyle name="Normal 5 6 2" xfId="174"/>
    <cellStyle name="Normal 6" xfId="40"/>
    <cellStyle name="Normal 6 2" xfId="54"/>
    <cellStyle name="Normal 6 2 2" xfId="112"/>
    <cellStyle name="Normal 6 2 3" xfId="207"/>
    <cellStyle name="Normal 6 2 4" xfId="263"/>
    <cellStyle name="Normal 6 2 5" xfId="335"/>
    <cellStyle name="Normal 6 2 6" xfId="341"/>
    <cellStyle name="Normal 6 2 7" xfId="408"/>
    <cellStyle name="Normal 6 3" xfId="134"/>
    <cellStyle name="Normal 6 4" xfId="142"/>
    <cellStyle name="Normal 6 4 2" xfId="91"/>
    <cellStyle name="Normal 6 5" xfId="105"/>
    <cellStyle name="Normal 6 5 2" xfId="202"/>
    <cellStyle name="Normal 6 5 3" xfId="258"/>
    <cellStyle name="Normal 6 5 4" xfId="330"/>
    <cellStyle name="Normal 6 5 5" xfId="403"/>
    <cellStyle name="Normal 7" xfId="42"/>
    <cellStyle name="Normal 7 2" xfId="56"/>
    <cellStyle name="Normal 7 2 2" xfId="136"/>
    <cellStyle name="Normal 7 3" xfId="144"/>
    <cellStyle name="Normal 7 3 2" xfId="175"/>
    <cellStyle name="Normal 7 4" xfId="110"/>
    <cellStyle name="Normal 7 4 2" xfId="206"/>
    <cellStyle name="Normal 7 4 3" xfId="262"/>
    <cellStyle name="Normal 7 4 4" xfId="334"/>
    <cellStyle name="Normal 7 4 5" xfId="407"/>
    <cellStyle name="Normal 8" xfId="43"/>
    <cellStyle name="Normal 8 2" xfId="57"/>
    <cellStyle name="Normal 8 2 2" xfId="126"/>
    <cellStyle name="Normal 8 2 3" xfId="374"/>
    <cellStyle name="Normal 8 3" xfId="124"/>
    <cellStyle name="Normal 8 4" xfId="137"/>
    <cellStyle name="Normal 8 5" xfId="145"/>
    <cellStyle name="Normal 8 5 2" xfId="173"/>
    <cellStyle name="Normal 8 6" xfId="115"/>
    <cellStyle name="Normal 9" xfId="41"/>
    <cellStyle name="Normal 9 2" xfId="55"/>
    <cellStyle name="Normal 9 2 2" xfId="135"/>
    <cellStyle name="Normal 9 3" xfId="143"/>
    <cellStyle name="Normal 9 3 2" xfId="178"/>
    <cellStyle name="Normal 9 4" xfId="114"/>
    <cellStyle name="Normal 9 4 2" xfId="209"/>
    <cellStyle name="Normal 9 4 3" xfId="265"/>
    <cellStyle name="Normal 9 4 4" xfId="337"/>
    <cellStyle name="Normal 9 4 5" xfId="410"/>
    <cellStyle name="Normal_IN9828" xfId="7"/>
    <cellStyle name="Normal_SO02ny 2" xfId="59"/>
    <cellStyle name="Normal_Tab_3_1_B-A1-A7-Alder-beboere" xfId="439"/>
    <cellStyle name="Prosent" xfId="2" builtinId="5" customBuiltin="1"/>
    <cellStyle name="Prosent 10" xfId="316"/>
    <cellStyle name="Prosent 11" xfId="389"/>
    <cellStyle name="Prosent 13" xfId="437"/>
    <cellStyle name="Prosent 2" xfId="5"/>
    <cellStyle name="Prosent 2 2" xfId="23"/>
    <cellStyle name="Prosent 2 2 10" xfId="240"/>
    <cellStyle name="Prosent 2 2 11" xfId="312"/>
    <cellStyle name="Prosent 2 2 12" xfId="385"/>
    <cellStyle name="Prosent 2 2 2" xfId="31"/>
    <cellStyle name="Prosent 2 2 2 2" xfId="70"/>
    <cellStyle name="Prosent 2 2 2 2 2" xfId="166"/>
    <cellStyle name="Prosent 2 2 2 2 3" xfId="231"/>
    <cellStyle name="Prosent 2 2 2 2 4" xfId="287"/>
    <cellStyle name="Prosent 2 2 2 2 5" xfId="364"/>
    <cellStyle name="Prosent 2 2 2 2 6" xfId="432"/>
    <cellStyle name="Prosent 2 2 2 3" xfId="93"/>
    <cellStyle name="Prosent 2 2 2 4" xfId="190"/>
    <cellStyle name="Prosent 2 2 2 5" xfId="246"/>
    <cellStyle name="Prosent 2 2 2 6" xfId="318"/>
    <cellStyle name="Prosent 2 2 2 7" xfId="391"/>
    <cellStyle name="Prosent 2 2 3" xfId="35"/>
    <cellStyle name="Prosent 2 2 3 2" xfId="74"/>
    <cellStyle name="Prosent 2 2 3 2 2" xfId="295"/>
    <cellStyle name="Prosent 2 2 3 2 3" xfId="372"/>
    <cellStyle name="Prosent 2 2 3 3" xfId="97"/>
    <cellStyle name="Prosent 2 2 3 4" xfId="194"/>
    <cellStyle name="Prosent 2 2 3 5" xfId="250"/>
    <cellStyle name="Prosent 2 2 3 6" xfId="322"/>
    <cellStyle name="Prosent 2 2 3 7" xfId="395"/>
    <cellStyle name="Prosent 2 2 4" xfId="64"/>
    <cellStyle name="Prosent 2 2 4 2" xfId="131"/>
    <cellStyle name="Prosent 2 2 4 3" xfId="210"/>
    <cellStyle name="Prosent 2 2 4 4" xfId="266"/>
    <cellStyle name="Prosent 2 2 4 5" xfId="339"/>
    <cellStyle name="Prosent 2 2 4 6" xfId="411"/>
    <cellStyle name="Prosent 2 2 5" xfId="116"/>
    <cellStyle name="Prosent 2 2 5 2" xfId="162"/>
    <cellStyle name="Prosent 2 2 5 2 2" xfId="227"/>
    <cellStyle name="Prosent 2 2 5 2 3" xfId="283"/>
    <cellStyle name="Prosent 2 2 5 2 4" xfId="360"/>
    <cellStyle name="Prosent 2 2 5 2 5" xfId="428"/>
    <cellStyle name="Prosent 2 2 6" xfId="170"/>
    <cellStyle name="Prosent 2 2 6 2" xfId="235"/>
    <cellStyle name="Prosent 2 2 6 3" xfId="291"/>
    <cellStyle name="Prosent 2 2 6 4" xfId="368"/>
    <cellStyle name="Prosent 2 2 6 5" xfId="436"/>
    <cellStyle name="Prosent 2 2 7" xfId="156"/>
    <cellStyle name="Prosent 2 2 7 2" xfId="221"/>
    <cellStyle name="Prosent 2 2 7 3" xfId="277"/>
    <cellStyle name="Prosent 2 2 7 4" xfId="354"/>
    <cellStyle name="Prosent 2 2 7 5" xfId="422"/>
    <cellStyle name="Prosent 2 2 8" xfId="86"/>
    <cellStyle name="Prosent 2 2 9" xfId="184"/>
    <cellStyle name="Prosent 2 3" xfId="24"/>
    <cellStyle name="Prosent 2 3 10" xfId="386"/>
    <cellStyle name="Prosent 2 3 2" xfId="48"/>
    <cellStyle name="Prosent 2 3 2 2" xfId="79"/>
    <cellStyle name="Prosent 2 3 2 2 2" xfId="164"/>
    <cellStyle name="Prosent 2 3 2 2 3" xfId="229"/>
    <cellStyle name="Prosent 2 3 2 2 4" xfId="285"/>
    <cellStyle name="Prosent 2 3 2 2 5" xfId="362"/>
    <cellStyle name="Prosent 2 3 2 2 6" xfId="430"/>
    <cellStyle name="Prosent 2 3 2 3" xfId="102"/>
    <cellStyle name="Prosent 2 3 2 4" xfId="199"/>
    <cellStyle name="Prosent 2 3 2 5" xfId="255"/>
    <cellStyle name="Prosent 2 3 2 6" xfId="327"/>
    <cellStyle name="Prosent 2 3 2 7" xfId="400"/>
    <cellStyle name="Prosent 2 3 3" xfId="65"/>
    <cellStyle name="Prosent 2 3 3 2" xfId="132"/>
    <cellStyle name="Prosent 2 3 3 3" xfId="211"/>
    <cellStyle name="Prosent 2 3 3 4" xfId="267"/>
    <cellStyle name="Prosent 2 3 3 5" xfId="340"/>
    <cellStyle name="Prosent 2 3 3 6" xfId="412"/>
    <cellStyle name="Prosent 2 3 4" xfId="118"/>
    <cellStyle name="Prosent 2 3 4 2" xfId="151"/>
    <cellStyle name="Prosent 2 3 4 2 2" xfId="216"/>
    <cellStyle name="Prosent 2 3 4 2 3" xfId="272"/>
    <cellStyle name="Prosent 2 3 4 2 4" xfId="349"/>
    <cellStyle name="Prosent 2 3 4 2 5" xfId="417"/>
    <cellStyle name="Prosent 2 3 5" xfId="157"/>
    <cellStyle name="Prosent 2 3 5 2" xfId="222"/>
    <cellStyle name="Prosent 2 3 5 3" xfId="278"/>
    <cellStyle name="Prosent 2 3 5 4" xfId="355"/>
    <cellStyle name="Prosent 2 3 5 5" xfId="423"/>
    <cellStyle name="Prosent 2 3 6" xfId="87"/>
    <cellStyle name="Prosent 2 3 7" xfId="185"/>
    <cellStyle name="Prosent 2 3 8" xfId="241"/>
    <cellStyle name="Prosent 2 3 9" xfId="313"/>
    <cellStyle name="Prosent 2 4" xfId="21"/>
    <cellStyle name="Prosent 2 4 2" xfId="50"/>
    <cellStyle name="Prosent 2 4 2 2" xfId="81"/>
    <cellStyle name="Prosent 2 4 2 2 2" xfId="292"/>
    <cellStyle name="Prosent 2 4 2 2 3" xfId="379"/>
    <cellStyle name="Prosent 2 4 2 3" xfId="104"/>
    <cellStyle name="Prosent 2 4 2 4" xfId="201"/>
    <cellStyle name="Prosent 2 4 2 5" xfId="257"/>
    <cellStyle name="Prosent 2 4 2 6" xfId="329"/>
    <cellStyle name="Prosent 2 4 2 7" xfId="402"/>
    <cellStyle name="Prosent 2 4 3" xfId="62"/>
    <cellStyle name="Prosent 2 4 3 2" xfId="303"/>
    <cellStyle name="Prosent 2 4 3 3" xfId="376"/>
    <cellStyle name="Prosent 2 4 4" xfId="84"/>
    <cellStyle name="Prosent 2 4 5" xfId="182"/>
    <cellStyle name="Prosent 2 4 6" xfId="238"/>
    <cellStyle name="Prosent 2 4 7" xfId="310"/>
    <cellStyle name="Prosent 2 4 8" xfId="383"/>
    <cellStyle name="Prosent 2 5" xfId="28"/>
    <cellStyle name="Prosent 2 5 2" xfId="33"/>
    <cellStyle name="Prosent 2 5 2 2" xfId="72"/>
    <cellStyle name="Prosent 2 5 2 2 2" xfId="302"/>
    <cellStyle name="Prosent 2 5 2 2 3" xfId="308"/>
    <cellStyle name="Prosent 2 5 2 3" xfId="95"/>
    <cellStyle name="Prosent 2 5 2 4" xfId="192"/>
    <cellStyle name="Prosent 2 5 2 5" xfId="248"/>
    <cellStyle name="Prosent 2 5 2 6" xfId="320"/>
    <cellStyle name="Prosent 2 5 2 7" xfId="393"/>
    <cellStyle name="Prosent 2 6" xfId="14"/>
    <cellStyle name="Prosent 2 6 2" xfId="149"/>
    <cellStyle name="Prosent 2 6 3" xfId="214"/>
    <cellStyle name="Prosent 2 6 4" xfId="270"/>
    <cellStyle name="Prosent 2 6 5" xfId="347"/>
    <cellStyle name="Prosent 2 6 6" xfId="415"/>
    <cellStyle name="Prosent 2 7" xfId="160"/>
    <cellStyle name="Prosent 2 7 2" xfId="225"/>
    <cellStyle name="Prosent 2 7 3" xfId="281"/>
    <cellStyle name="Prosent 2 7 4" xfId="358"/>
    <cellStyle name="Prosent 2 7 5" xfId="426"/>
    <cellStyle name="Prosent 2 8" xfId="168"/>
    <cellStyle name="Prosent 2 8 2" xfId="233"/>
    <cellStyle name="Prosent 2 8 3" xfId="289"/>
    <cellStyle name="Prosent 2 8 4" xfId="366"/>
    <cellStyle name="Prosent 2 8 5" xfId="434"/>
    <cellStyle name="Prosent 2 9" xfId="154"/>
    <cellStyle name="Prosent 2 9 2" xfId="219"/>
    <cellStyle name="Prosent 2 9 3" xfId="275"/>
    <cellStyle name="Prosent 2 9 4" xfId="352"/>
    <cellStyle name="Prosent 2 9 5" xfId="420"/>
    <cellStyle name="Prosent 3" xfId="11"/>
    <cellStyle name="Prosent 3 2" xfId="46"/>
    <cellStyle name="Prosent 3 2 2" xfId="77"/>
    <cellStyle name="Prosent 3 2 2 2" xfId="301"/>
    <cellStyle name="Prosent 3 2 2 3" xfId="370"/>
    <cellStyle name="Prosent 3 2 3" xfId="100"/>
    <cellStyle name="Prosent 3 2 4" xfId="197"/>
    <cellStyle name="Prosent 3 2 5" xfId="253"/>
    <cellStyle name="Prosent 3 2 6" xfId="325"/>
    <cellStyle name="Prosent 3 2 7" xfId="398"/>
    <cellStyle name="Prosent 4" xfId="17"/>
    <cellStyle name="Prosent 5" xfId="27"/>
    <cellStyle name="Prosent 5 2" xfId="293"/>
    <cellStyle name="Prosent 5 3" xfId="343"/>
    <cellStyle name="Prosent 6" xfId="68"/>
    <cellStyle name="Prosent 6 2" xfId="300"/>
    <cellStyle name="Prosent 6 3" xfId="338"/>
    <cellStyle name="Prosent 7" xfId="90"/>
    <cellStyle name="Prosent 8" xfId="188"/>
    <cellStyle name="Prosent 9" xfId="244"/>
    <cellStyle name="Svein" xfId="6"/>
    <cellStyle name="Svein 2" xfId="12"/>
    <cellStyle name="Svein 3" xfId="121"/>
    <cellStyle name="Tusen[0]" xfId="122"/>
    <cellStyle name="Tusenskille 2" xfId="111"/>
    <cellStyle name="Tusenskille 2 2" xfId="125"/>
    <cellStyle name="Tusenskille 2 3" xfId="123"/>
    <cellStyle name="Tusenskille 3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400" b="1" i="0" u="none" strike="noStrike" baseline="0">
                <a:effectLst/>
              </a:rPr>
              <a:t>Prosent innvilgede søknader</a:t>
            </a:r>
            <a:r>
              <a:rPr lang="nb-NO" sz="1400" b="0" i="0" u="none" strike="noStrike" baseline="0"/>
              <a:t> - langtidsopphold i sykehjem</a:t>
            </a:r>
            <a:endParaRPr lang="nb-N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'Tab_3-2-D-søkn_avsl_sykehj_pl'!$U$7:$AE$7</c:f>
              <c:strCache>
                <c:ptCount val="11"/>
                <c:pt idx="0">
                  <c:v>SUM 2021</c:v>
                </c:pt>
                <c:pt idx="1">
                  <c:v>SUM 2020</c:v>
                </c:pt>
                <c:pt idx="2">
                  <c:v>SUM 2019</c:v>
                </c:pt>
                <c:pt idx="3">
                  <c:v>SUM 2018</c:v>
                </c:pt>
                <c:pt idx="4">
                  <c:v>SUM 2017</c:v>
                </c:pt>
                <c:pt idx="5">
                  <c:v>SUM 2016</c:v>
                </c:pt>
                <c:pt idx="6">
                  <c:v>SUM 2015</c:v>
                </c:pt>
                <c:pt idx="7">
                  <c:v>SUM 2014</c:v>
                </c:pt>
                <c:pt idx="8">
                  <c:v>SUM 2013</c:v>
                </c:pt>
                <c:pt idx="9">
                  <c:v>SUM 2012</c:v>
                </c:pt>
                <c:pt idx="10">
                  <c:v>SUM 2011</c:v>
                </c:pt>
              </c:strCache>
            </c:strRef>
          </c:cat>
          <c:val>
            <c:numRef>
              <c:f>'Tab_3-2-D-søkn_avsl_sykehj_pl'!$U$8:$AE$8</c:f>
              <c:numCache>
                <c:formatCode>0" "%</c:formatCode>
                <c:ptCount val="11"/>
                <c:pt idx="0">
                  <c:v>0.9018205461638491</c:v>
                </c:pt>
                <c:pt idx="1">
                  <c:v>0.91502379333786543</c:v>
                </c:pt>
                <c:pt idx="2">
                  <c:v>0.89555125725338491</c:v>
                </c:pt>
                <c:pt idx="3">
                  <c:v>0.8916990920881972</c:v>
                </c:pt>
                <c:pt idx="4">
                  <c:v>0.90596026490066228</c:v>
                </c:pt>
                <c:pt idx="5">
                  <c:v>0.89897156684815482</c:v>
                </c:pt>
                <c:pt idx="6">
                  <c:v>0.88598130841121492</c:v>
                </c:pt>
                <c:pt idx="7">
                  <c:v>0.89779681762545904</c:v>
                </c:pt>
                <c:pt idx="8">
                  <c:v>0.9066147859922179</c:v>
                </c:pt>
                <c:pt idx="9">
                  <c:v>0.91388589881593107</c:v>
                </c:pt>
                <c:pt idx="10">
                  <c:v>0.866076369673492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3-416C-89E5-28C0D207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4432"/>
        <c:axId val="684547544"/>
      </c:lineChart>
      <c:catAx>
        <c:axId val="6845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47544"/>
        <c:crosses val="autoZero"/>
        <c:auto val="1"/>
        <c:lblAlgn val="ctr"/>
        <c:lblOffset val="100"/>
        <c:noMultiLvlLbl val="0"/>
      </c:catAx>
      <c:valAx>
        <c:axId val="68454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400" b="1" i="0" u="none" strike="noStrike" baseline="0">
                <a:effectLst/>
              </a:rPr>
              <a:t> Gjennomsnittlig antall oppholdsdøgn i langtidshjem for beboere som har avsluttet sitt opphold </a:t>
            </a:r>
            <a:endParaRPr lang="nb-N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'Tab_3-3-B_oppholdsdøgn'!$P$9:$X$9</c:f>
              <c:strCache>
                <c:ptCount val="9"/>
                <c:pt idx="0">
                  <c:v>SUM 2021</c:v>
                </c:pt>
                <c:pt idx="1">
                  <c:v>SUM 2020</c:v>
                </c:pt>
                <c:pt idx="2">
                  <c:v>SUM 2019</c:v>
                </c:pt>
                <c:pt idx="3">
                  <c:v>SUM 2018</c:v>
                </c:pt>
                <c:pt idx="4">
                  <c:v>SUM 2017</c:v>
                </c:pt>
                <c:pt idx="5">
                  <c:v>SUM 2016</c:v>
                </c:pt>
                <c:pt idx="6">
                  <c:v>SUM 2015</c:v>
                </c:pt>
                <c:pt idx="7">
                  <c:v>SUM 2014</c:v>
                </c:pt>
                <c:pt idx="8">
                  <c:v>SUM 2013</c:v>
                </c:pt>
              </c:strCache>
            </c:strRef>
          </c:cat>
          <c:val>
            <c:numRef>
              <c:f>'Tab_3-3-B_oppholdsdøgn'!$P$10:$X$10</c:f>
              <c:numCache>
                <c:formatCode>#,##0</c:formatCode>
                <c:ptCount val="9"/>
                <c:pt idx="0">
                  <c:v>917.31002638522432</c:v>
                </c:pt>
                <c:pt idx="1">
                  <c:v>939.52493261455527</c:v>
                </c:pt>
                <c:pt idx="2">
                  <c:v>975.9094028826355</c:v>
                </c:pt>
                <c:pt idx="3">
                  <c:v>958.33243606998656</c:v>
                </c:pt>
                <c:pt idx="4">
                  <c:v>987.29612903225802</c:v>
                </c:pt>
                <c:pt idx="5">
                  <c:v>884.57362908194705</c:v>
                </c:pt>
                <c:pt idx="6">
                  <c:v>946.49084967320266</c:v>
                </c:pt>
                <c:pt idx="7">
                  <c:v>947.02528276779776</c:v>
                </c:pt>
                <c:pt idx="8">
                  <c:v>901.98129675810469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A-4C62-9B27-EF81ABE3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2792"/>
        <c:axId val="684554104"/>
      </c:lineChart>
      <c:catAx>
        <c:axId val="68455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104"/>
        <c:crosses val="autoZero"/>
        <c:auto val="1"/>
        <c:lblAlgn val="ctr"/>
        <c:lblOffset val="100"/>
        <c:noMultiLvlLbl val="0"/>
      </c:catAx>
      <c:valAx>
        <c:axId val="6845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oppholdsdøgn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2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 av oppholdsdøgn på drifter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'Tab_3-3-C_opphdøgn_type_opphol'!$S$7:$S$9</c:f>
              <c:strCache>
                <c:ptCount val="3"/>
                <c:pt idx="0">
                  <c:v>% Kjøpt fra Sykehjemsetaten</c:v>
                </c:pt>
                <c:pt idx="1">
                  <c:v>% Kjøpt fra andre innenbys/ utenbys</c:v>
                </c:pt>
                <c:pt idx="2">
                  <c:v>% Drevet av bydelen selv</c:v>
                </c:pt>
              </c:strCache>
            </c:strRef>
          </c:cat>
          <c:val>
            <c:numRef>
              <c:f>'Tab_3-3-C_opphdøgn_type_opphol'!$V$7:$V$9</c:f>
              <c:numCache>
                <c:formatCode>0" "%</c:formatCode>
                <c:ptCount val="3"/>
                <c:pt idx="0">
                  <c:v>0.92892351334700995</c:v>
                </c:pt>
                <c:pt idx="1">
                  <c:v>5.2447230411002084E-2</c:v>
                </c:pt>
                <c:pt idx="2">
                  <c:v>1.862925624198794E-2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2-4B0B-AFFA-0AC2932D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2688152"/>
        <c:axId val="662688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'Tab_3-3-C_opphdøgn_type_opphol'!$S$7:$S$9</c15:sqref>
                        </c15:formulaRef>
                      </c:ext>
                    </c:extLst>
                    <c:strCache>
                      <c:ptCount val="3"/>
                      <c:pt idx="0">
                        <c:v>% Kjøpt fra Sykehjemsetaten</c:v>
                      </c:pt>
                      <c:pt idx="1">
                        <c:v>% Kjøpt fra andre innenbys/ utenbys</c:v>
                      </c:pt>
                      <c:pt idx="2">
                        <c:v>% Drevet av bydelen selv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'Tab_3-3-C_opphdøgn_type_opphol'!$T$7:$T$9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882-4B0B-AFFA-0AC2932D220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'Tab_3-3-C_opphdøgn_type_opphol'!$S$7:$S$9</c15:sqref>
                        </c15:formulaRef>
                      </c:ext>
                    </c:extLst>
                    <c:strCache>
                      <c:ptCount val="3"/>
                      <c:pt idx="0">
                        <c:v>% Kjøpt fra Sykehjemsetaten</c:v>
                      </c:pt>
                      <c:pt idx="1">
                        <c:v>% Kjøpt fra andre innenbys/ utenbys</c:v>
                      </c:pt>
                      <c:pt idx="2">
                        <c:v>% Drevet av bydelen selv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'Tab_3-3-C_opphdøgn_type_opphol'!$U$7:$U$9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882-4B0B-AFFA-0AC2932D2202}"/>
                  </c:ext>
                </c:extLst>
              </c15:ser>
            </c15:filteredBarSeries>
          </c:ext>
        </c:extLst>
      </c:barChart>
      <c:catAx>
        <c:axId val="662688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2688480"/>
        <c:crosses val="autoZero"/>
        <c:auto val="1"/>
        <c:lblAlgn val="ctr"/>
        <c:lblOffset val="100"/>
        <c:noMultiLvlLbl val="0"/>
      </c:catAx>
      <c:valAx>
        <c:axId val="66268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268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7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9</xdr:col>
      <xdr:colOff>0</xdr:colOff>
      <xdr:row>8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459582</xdr:colOff>
      <xdr:row>4</xdr:row>
      <xdr:rowOff>10714</xdr:rowOff>
    </xdr:from>
    <xdr:to>
      <xdr:col>31</xdr:col>
      <xdr:colOff>102394</xdr:colOff>
      <xdr:row>13</xdr:row>
      <xdr:rowOff>176213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547687</xdr:colOff>
      <xdr:row>7</xdr:row>
      <xdr:rowOff>75008</xdr:rowOff>
    </xdr:from>
    <xdr:to>
      <xdr:col>24</xdr:col>
      <xdr:colOff>452436</xdr:colOff>
      <xdr:row>19</xdr:row>
      <xdr:rowOff>11906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1719446" cy="210293"/>
    <xdr:sp macro="" textlink="">
      <xdr:nvSpPr>
        <xdr:cNvPr id="7" name="Avrundet rektangel 1"/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  <xdr:twoCellAnchor>
    <xdr:from>
      <xdr:col>17</xdr:col>
      <xdr:colOff>423334</xdr:colOff>
      <xdr:row>1</xdr:row>
      <xdr:rowOff>157689</xdr:rowOff>
    </xdr:from>
    <xdr:to>
      <xdr:col>26</xdr:col>
      <xdr:colOff>349250</xdr:colOff>
      <xdr:row>14</xdr:row>
      <xdr:rowOff>211665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311</xdr:row>
      <xdr:rowOff>0</xdr:rowOff>
    </xdr:from>
    <xdr:ext cx="1654177" cy="431797"/>
    <xdr:sp macro="" textlink="">
      <xdr:nvSpPr>
        <xdr:cNvPr id="3" name="AutoShape 3"/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104775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2:O44"/>
  <sheetViews>
    <sheetView showGridLines="0" tabSelected="1" topLeftCell="A2" zoomScaleNormal="100" workbookViewId="0">
      <selection activeCell="P25" sqref="P25"/>
    </sheetView>
  </sheetViews>
  <sheetFormatPr baseColWidth="10" defaultRowHeight="12.75" x14ac:dyDescent="0.2"/>
  <cols>
    <col min="1" max="1" width="5" customWidth="1"/>
    <col min="2" max="2" width="23" customWidth="1"/>
  </cols>
  <sheetData>
    <row r="2" spans="1:14" x14ac:dyDescent="0.2">
      <c r="A2" t="s">
        <v>0</v>
      </c>
    </row>
    <row r="4" spans="1:14" x14ac:dyDescent="0.2">
      <c r="A4" t="str">
        <f>A6</f>
        <v>Tabell 1 - 16 - A - Fysioterapitilbud i bydelen 1)</v>
      </c>
    </row>
    <row r="6" spans="1:14" s="364" customFormat="1" ht="13.5" thickBot="1" x14ac:dyDescent="0.25">
      <c r="A6" s="7" t="s">
        <v>291</v>
      </c>
    </row>
    <row r="7" spans="1:14" s="364" customFormat="1" ht="13.5" thickBot="1" x14ac:dyDescent="0.25">
      <c r="A7" s="779"/>
      <c r="B7" s="780"/>
      <c r="C7" s="1540" t="s">
        <v>295</v>
      </c>
      <c r="D7" s="1541"/>
      <c r="E7" s="1541"/>
      <c r="F7" s="1542"/>
      <c r="G7" s="1541" t="s">
        <v>292</v>
      </c>
      <c r="H7" s="1541"/>
      <c r="I7" s="1541"/>
      <c r="J7" s="1542"/>
    </row>
    <row r="8" spans="1:14" s="364" customFormat="1" ht="77.25" thickBot="1" x14ac:dyDescent="0.25">
      <c r="A8" s="159" t="s">
        <v>33</v>
      </c>
      <c r="B8" s="784" t="s">
        <v>3</v>
      </c>
      <c r="C8" s="935" t="s">
        <v>296</v>
      </c>
      <c r="D8" s="936" t="s">
        <v>297</v>
      </c>
      <c r="E8" s="937" t="s">
        <v>298</v>
      </c>
      <c r="F8" s="1083" t="s">
        <v>299</v>
      </c>
      <c r="G8" s="935" t="s">
        <v>296</v>
      </c>
      <c r="H8" s="936" t="s">
        <v>297</v>
      </c>
      <c r="I8" s="937" t="s">
        <v>298</v>
      </c>
      <c r="J8" s="1083" t="s">
        <v>300</v>
      </c>
    </row>
    <row r="9" spans="1:14" s="361" customFormat="1" x14ac:dyDescent="0.2">
      <c r="A9" s="144">
        <v>1</v>
      </c>
      <c r="B9" s="145" t="s">
        <v>14</v>
      </c>
      <c r="C9" s="1317">
        <v>8.75</v>
      </c>
      <c r="D9" s="1317">
        <v>19.5</v>
      </c>
      <c r="E9" s="1317">
        <v>2</v>
      </c>
      <c r="F9" s="1317">
        <v>30.25</v>
      </c>
      <c r="G9" s="1082">
        <v>10</v>
      </c>
      <c r="H9" s="1082">
        <v>21</v>
      </c>
      <c r="I9" s="1082">
        <v>2</v>
      </c>
      <c r="J9" s="1082">
        <v>33</v>
      </c>
    </row>
    <row r="10" spans="1:14" x14ac:dyDescent="0.2">
      <c r="A10" s="66">
        <v>2</v>
      </c>
      <c r="B10" s="24" t="s">
        <v>15</v>
      </c>
      <c r="C10" s="1317">
        <v>15.25</v>
      </c>
      <c r="D10" s="1317">
        <v>16</v>
      </c>
      <c r="E10" s="1317">
        <v>1</v>
      </c>
      <c r="F10" s="1317">
        <v>32.25</v>
      </c>
      <c r="G10" s="1082">
        <v>17</v>
      </c>
      <c r="H10" s="1082">
        <v>16</v>
      </c>
      <c r="I10" s="1082">
        <v>2</v>
      </c>
      <c r="J10" s="1082">
        <v>35</v>
      </c>
      <c r="M10" t="s">
        <v>76</v>
      </c>
    </row>
    <row r="11" spans="1:14" x14ac:dyDescent="0.2">
      <c r="A11" s="66">
        <v>3</v>
      </c>
      <c r="B11" s="24" t="s">
        <v>16</v>
      </c>
      <c r="C11" s="1317">
        <v>11.32</v>
      </c>
      <c r="D11" s="1317">
        <v>9</v>
      </c>
      <c r="E11" s="1318">
        <v>0</v>
      </c>
      <c r="F11" s="1317">
        <v>20.32</v>
      </c>
      <c r="G11" s="1082">
        <v>15</v>
      </c>
      <c r="H11" s="1082">
        <v>9</v>
      </c>
      <c r="I11" s="1318">
        <v>0</v>
      </c>
      <c r="J11" s="1082">
        <v>24</v>
      </c>
      <c r="L11" t="s">
        <v>76</v>
      </c>
    </row>
    <row r="12" spans="1:14" x14ac:dyDescent="0.2">
      <c r="A12" s="66">
        <v>4</v>
      </c>
      <c r="B12" s="24" t="s">
        <v>17</v>
      </c>
      <c r="C12" s="1317">
        <v>33.11</v>
      </c>
      <c r="D12" s="1317">
        <v>9</v>
      </c>
      <c r="E12" s="1318">
        <v>0</v>
      </c>
      <c r="F12" s="1317">
        <v>42.11</v>
      </c>
      <c r="G12" s="1082">
        <v>36</v>
      </c>
      <c r="H12" s="1082">
        <v>9</v>
      </c>
      <c r="I12" s="1318">
        <v>0</v>
      </c>
      <c r="J12" s="1082">
        <v>45</v>
      </c>
    </row>
    <row r="13" spans="1:14" x14ac:dyDescent="0.2">
      <c r="A13" s="66">
        <v>5</v>
      </c>
      <c r="B13" s="24" t="s">
        <v>18</v>
      </c>
      <c r="C13" s="1317">
        <v>29</v>
      </c>
      <c r="D13" s="1317">
        <v>15</v>
      </c>
      <c r="E13" s="1317">
        <v>3</v>
      </c>
      <c r="F13" s="1317">
        <v>47</v>
      </c>
      <c r="G13" s="1082">
        <v>32</v>
      </c>
      <c r="H13" s="1082">
        <v>17</v>
      </c>
      <c r="I13" s="1082">
        <v>3</v>
      </c>
      <c r="J13" s="1082">
        <v>52</v>
      </c>
    </row>
    <row r="14" spans="1:14" x14ac:dyDescent="0.2">
      <c r="A14" s="67">
        <v>6</v>
      </c>
      <c r="B14" s="26" t="s">
        <v>19</v>
      </c>
      <c r="C14" s="1317">
        <v>8.5</v>
      </c>
      <c r="D14" s="1317">
        <v>14</v>
      </c>
      <c r="E14" s="1317">
        <v>2</v>
      </c>
      <c r="F14" s="1317">
        <v>24.5</v>
      </c>
      <c r="G14" s="1082">
        <v>9</v>
      </c>
      <c r="H14" s="1082">
        <v>15</v>
      </c>
      <c r="I14" s="1082">
        <v>2</v>
      </c>
      <c r="J14" s="1082">
        <v>26</v>
      </c>
      <c r="M14" t="s">
        <v>76</v>
      </c>
    </row>
    <row r="15" spans="1:14" x14ac:dyDescent="0.2">
      <c r="A15" s="67">
        <v>7</v>
      </c>
      <c r="B15" s="26" t="s">
        <v>20</v>
      </c>
      <c r="C15" s="1317">
        <v>21</v>
      </c>
      <c r="D15" s="1317">
        <v>16</v>
      </c>
      <c r="E15" s="1317">
        <v>2</v>
      </c>
      <c r="F15" s="1317">
        <v>39</v>
      </c>
      <c r="G15" s="1082">
        <v>21</v>
      </c>
      <c r="H15" s="1082">
        <v>16</v>
      </c>
      <c r="I15" s="1082">
        <v>2</v>
      </c>
      <c r="J15" s="1082">
        <v>39</v>
      </c>
      <c r="L15" t="s">
        <v>76</v>
      </c>
    </row>
    <row r="16" spans="1:14" x14ac:dyDescent="0.2">
      <c r="A16" s="66">
        <v>8</v>
      </c>
      <c r="B16" s="24" t="s">
        <v>21</v>
      </c>
      <c r="C16" s="1317">
        <v>17.75</v>
      </c>
      <c r="D16" s="1317">
        <v>13</v>
      </c>
      <c r="E16" s="1317">
        <v>1</v>
      </c>
      <c r="F16" s="1317">
        <v>31.75</v>
      </c>
      <c r="G16" s="1082">
        <v>21</v>
      </c>
      <c r="H16" s="1082">
        <v>14</v>
      </c>
      <c r="I16" s="1082">
        <v>2</v>
      </c>
      <c r="J16" s="1082">
        <v>37</v>
      </c>
      <c r="N16" t="s">
        <v>76</v>
      </c>
    </row>
    <row r="17" spans="1:15" x14ac:dyDescent="0.2">
      <c r="A17" s="66">
        <v>9</v>
      </c>
      <c r="B17" s="24" t="s">
        <v>22</v>
      </c>
      <c r="C17" s="1317">
        <v>17</v>
      </c>
      <c r="D17" s="1317">
        <v>9</v>
      </c>
      <c r="E17" s="1317">
        <v>2</v>
      </c>
      <c r="F17" s="1317">
        <v>28</v>
      </c>
      <c r="G17" s="1082">
        <v>20</v>
      </c>
      <c r="H17" s="1082">
        <v>9</v>
      </c>
      <c r="I17" s="1082">
        <v>2</v>
      </c>
      <c r="J17" s="1082">
        <v>31</v>
      </c>
    </row>
    <row r="18" spans="1:15" x14ac:dyDescent="0.2">
      <c r="A18" s="66">
        <v>10</v>
      </c>
      <c r="B18" s="24" t="s">
        <v>23</v>
      </c>
      <c r="C18" s="1317">
        <v>9</v>
      </c>
      <c r="D18" s="1317">
        <v>16.3</v>
      </c>
      <c r="E18" s="1317">
        <v>1</v>
      </c>
      <c r="F18" s="1317">
        <v>26.3</v>
      </c>
      <c r="G18" s="1082">
        <v>9</v>
      </c>
      <c r="H18" s="1082">
        <v>18</v>
      </c>
      <c r="I18" s="1082">
        <v>1</v>
      </c>
      <c r="J18" s="1082">
        <v>28</v>
      </c>
    </row>
    <row r="19" spans="1:15" x14ac:dyDescent="0.2">
      <c r="A19" s="67">
        <v>11</v>
      </c>
      <c r="B19" s="26" t="s">
        <v>24</v>
      </c>
      <c r="C19" s="1317">
        <v>15</v>
      </c>
      <c r="D19" s="1317">
        <v>7</v>
      </c>
      <c r="E19" s="1317">
        <v>4</v>
      </c>
      <c r="F19" s="1317">
        <v>26</v>
      </c>
      <c r="G19" s="1082">
        <v>19</v>
      </c>
      <c r="H19" s="1082">
        <v>7</v>
      </c>
      <c r="I19" s="1082">
        <v>5</v>
      </c>
      <c r="J19" s="1082">
        <v>31</v>
      </c>
      <c r="L19" t="s">
        <v>76</v>
      </c>
      <c r="O19" t="s">
        <v>76</v>
      </c>
    </row>
    <row r="20" spans="1:15" x14ac:dyDescent="0.2">
      <c r="A20" s="66">
        <v>12</v>
      </c>
      <c r="B20" s="24" t="s">
        <v>25</v>
      </c>
      <c r="C20" s="1317">
        <v>25.22</v>
      </c>
      <c r="D20" s="1317">
        <v>22.5</v>
      </c>
      <c r="E20" s="1317">
        <v>0.9</v>
      </c>
      <c r="F20" s="1317">
        <v>48.62</v>
      </c>
      <c r="G20" s="1082">
        <v>27</v>
      </c>
      <c r="H20" s="1082">
        <v>23</v>
      </c>
      <c r="I20" s="1082">
        <v>0.9</v>
      </c>
      <c r="J20" s="1082">
        <v>50.9</v>
      </c>
    </row>
    <row r="21" spans="1:15" x14ac:dyDescent="0.2">
      <c r="A21" s="66">
        <v>13</v>
      </c>
      <c r="B21" s="24" t="s">
        <v>26</v>
      </c>
      <c r="C21" s="1317">
        <v>23.7</v>
      </c>
      <c r="D21" s="1317">
        <v>19.7</v>
      </c>
      <c r="E21" s="1317">
        <v>2</v>
      </c>
      <c r="F21" s="1317">
        <v>45.4</v>
      </c>
      <c r="G21" s="1082">
        <v>25</v>
      </c>
      <c r="H21" s="1082">
        <v>21</v>
      </c>
      <c r="I21" s="1082">
        <v>2</v>
      </c>
      <c r="J21" s="1082">
        <v>48</v>
      </c>
      <c r="M21" t="s">
        <v>76</v>
      </c>
    </row>
    <row r="22" spans="1:15" x14ac:dyDescent="0.2">
      <c r="A22" s="66">
        <v>14</v>
      </c>
      <c r="B22" s="24" t="s">
        <v>27</v>
      </c>
      <c r="C22" s="1317">
        <v>14.3</v>
      </c>
      <c r="D22" s="1317">
        <v>18.600000000000001</v>
      </c>
      <c r="E22" s="1317">
        <v>1</v>
      </c>
      <c r="F22" s="1317">
        <v>33.900000000000006</v>
      </c>
      <c r="G22" s="1082">
        <v>16</v>
      </c>
      <c r="H22" s="1082">
        <v>18.600000000000001</v>
      </c>
      <c r="I22" s="1082">
        <v>1</v>
      </c>
      <c r="J22" s="1082">
        <v>35.6</v>
      </c>
    </row>
    <row r="23" spans="1:15" ht="13.5" thickBot="1" x14ac:dyDescent="0.25">
      <c r="A23" s="68">
        <v>15</v>
      </c>
      <c r="B23" s="69" t="s">
        <v>28</v>
      </c>
      <c r="C23" s="1317">
        <v>11</v>
      </c>
      <c r="D23" s="1317">
        <v>7.5</v>
      </c>
      <c r="E23" s="1317">
        <v>2</v>
      </c>
      <c r="F23" s="1317">
        <v>20.5</v>
      </c>
      <c r="G23" s="1082">
        <v>14</v>
      </c>
      <c r="H23" s="1082">
        <v>7.5</v>
      </c>
      <c r="I23" s="1082">
        <v>2</v>
      </c>
      <c r="J23" s="1082">
        <v>23.5</v>
      </c>
    </row>
    <row r="24" spans="1:15" x14ac:dyDescent="0.2">
      <c r="A24" s="355"/>
      <c r="B24" s="565" t="s">
        <v>479</v>
      </c>
      <c r="C24" s="797">
        <f>SUM(C9:C23)</f>
        <v>259.89999999999998</v>
      </c>
      <c r="D24" s="798">
        <f t="shared" ref="D24:J24" si="0">SUM(D9:D23)</f>
        <v>212.1</v>
      </c>
      <c r="E24" s="798">
        <f t="shared" si="0"/>
        <v>23.9</v>
      </c>
      <c r="F24" s="799">
        <f t="shared" si="0"/>
        <v>495.9</v>
      </c>
      <c r="G24" s="787">
        <f t="shared" si="0"/>
        <v>291</v>
      </c>
      <c r="H24" s="788">
        <f t="shared" si="0"/>
        <v>221.1</v>
      </c>
      <c r="I24" s="788">
        <f t="shared" si="0"/>
        <v>26.9</v>
      </c>
      <c r="J24" s="789">
        <f t="shared" si="0"/>
        <v>539</v>
      </c>
    </row>
    <row r="25" spans="1:15" s="364" customFormat="1" x14ac:dyDescent="0.2">
      <c r="A25" s="365"/>
      <c r="B25" s="563" t="s">
        <v>437</v>
      </c>
      <c r="C25" s="932">
        <v>259.26</v>
      </c>
      <c r="D25" s="933">
        <v>206.36</v>
      </c>
      <c r="E25" s="933">
        <v>23.9</v>
      </c>
      <c r="F25" s="934">
        <v>489.52</v>
      </c>
      <c r="G25" s="794">
        <v>296</v>
      </c>
      <c r="H25" s="795">
        <v>214</v>
      </c>
      <c r="I25" s="795">
        <v>25</v>
      </c>
      <c r="J25" s="796">
        <v>535</v>
      </c>
    </row>
    <row r="26" spans="1:15" s="364" customFormat="1" x14ac:dyDescent="0.2">
      <c r="A26" s="365"/>
      <c r="B26" s="563" t="s">
        <v>414</v>
      </c>
      <c r="C26" s="932">
        <v>257.45999999999998</v>
      </c>
      <c r="D26" s="933">
        <v>214.05999999999997</v>
      </c>
      <c r="E26" s="933">
        <v>19.899999999999999</v>
      </c>
      <c r="F26" s="934">
        <v>491.41999999999996</v>
      </c>
      <c r="G26" s="794">
        <v>298</v>
      </c>
      <c r="H26" s="795">
        <v>227</v>
      </c>
      <c r="I26" s="795">
        <v>20.9</v>
      </c>
      <c r="J26" s="796">
        <v>545.9</v>
      </c>
    </row>
    <row r="27" spans="1:15" s="364" customFormat="1" x14ac:dyDescent="0.2">
      <c r="A27" s="365"/>
      <c r="B27" s="563" t="s">
        <v>376</v>
      </c>
      <c r="C27" s="932">
        <v>261.43</v>
      </c>
      <c r="D27" s="933">
        <v>192.6</v>
      </c>
      <c r="E27" s="933">
        <v>17.5</v>
      </c>
      <c r="F27" s="934">
        <v>471.52999999999992</v>
      </c>
      <c r="G27" s="794">
        <v>309</v>
      </c>
      <c r="H27" s="795">
        <v>207</v>
      </c>
      <c r="I27" s="795">
        <v>19</v>
      </c>
      <c r="J27" s="796">
        <v>535</v>
      </c>
      <c r="L27" s="1084"/>
    </row>
    <row r="28" spans="1:15" s="364" customFormat="1" x14ac:dyDescent="0.2">
      <c r="A28" s="365"/>
      <c r="B28" s="563" t="s">
        <v>363</v>
      </c>
      <c r="C28" s="932">
        <v>259.02</v>
      </c>
      <c r="D28" s="933">
        <v>178.15999999999997</v>
      </c>
      <c r="E28" s="933">
        <v>19.399999999999999</v>
      </c>
      <c r="F28" s="934">
        <v>456.57999999999993</v>
      </c>
      <c r="G28" s="794">
        <v>304.34000000000003</v>
      </c>
      <c r="H28" s="795">
        <v>181</v>
      </c>
      <c r="I28" s="795">
        <v>20</v>
      </c>
      <c r="J28" s="796">
        <v>505.34000000000003</v>
      </c>
      <c r="L28" s="1084"/>
    </row>
    <row r="29" spans="1:15" s="364" customFormat="1" x14ac:dyDescent="0.2">
      <c r="A29" s="365"/>
      <c r="B29" s="563" t="s">
        <v>342</v>
      </c>
      <c r="C29" s="932">
        <v>263.88</v>
      </c>
      <c r="D29" s="933">
        <v>192.04999999999998</v>
      </c>
      <c r="E29" s="933">
        <v>18.5</v>
      </c>
      <c r="F29" s="934">
        <v>474.43000000000006</v>
      </c>
      <c r="G29" s="794">
        <v>315.60000000000002</v>
      </c>
      <c r="H29" s="795">
        <v>202</v>
      </c>
      <c r="I29" s="795">
        <v>18.5</v>
      </c>
      <c r="J29" s="796">
        <v>536.1</v>
      </c>
      <c r="L29" s="1084"/>
    </row>
    <row r="30" spans="1:15" s="364" customFormat="1" x14ac:dyDescent="0.2">
      <c r="A30" s="365"/>
      <c r="B30" s="563" t="s">
        <v>326</v>
      </c>
      <c r="C30" s="932">
        <v>258.45</v>
      </c>
      <c r="D30" s="933">
        <v>178.35999999999999</v>
      </c>
      <c r="E30" s="933">
        <v>17.899999999999999</v>
      </c>
      <c r="F30" s="934">
        <v>454.71</v>
      </c>
      <c r="G30" s="794">
        <v>307</v>
      </c>
      <c r="H30" s="795">
        <v>188.7</v>
      </c>
      <c r="I30" s="795">
        <v>16.899999999999999</v>
      </c>
      <c r="J30" s="796">
        <v>512.59999999999991</v>
      </c>
      <c r="L30" s="1084"/>
    </row>
    <row r="31" spans="1:15" s="364" customFormat="1" x14ac:dyDescent="0.2">
      <c r="A31" s="365"/>
      <c r="B31" s="563" t="s">
        <v>306</v>
      </c>
      <c r="C31" s="932">
        <v>257.33</v>
      </c>
      <c r="D31" s="933">
        <v>165.89999999999998</v>
      </c>
      <c r="E31" s="933">
        <v>16.5</v>
      </c>
      <c r="F31" s="934">
        <v>439.7299999999999</v>
      </c>
      <c r="G31" s="794">
        <v>312</v>
      </c>
      <c r="H31" s="795">
        <v>172.5</v>
      </c>
      <c r="I31" s="795">
        <v>15.5</v>
      </c>
      <c r="J31" s="796">
        <v>499.99999999999994</v>
      </c>
    </row>
    <row r="32" spans="1:15" s="364" customFormat="1" x14ac:dyDescent="0.2">
      <c r="A32" s="365"/>
      <c r="B32" s="563" t="s">
        <v>305</v>
      </c>
      <c r="C32" s="800">
        <v>249.89000000000001</v>
      </c>
      <c r="D32" s="801">
        <v>158.25</v>
      </c>
      <c r="E32" s="801">
        <v>18.5</v>
      </c>
      <c r="F32" s="802">
        <v>426.64</v>
      </c>
      <c r="G32" s="794">
        <v>311.5</v>
      </c>
      <c r="H32" s="795">
        <v>164.4</v>
      </c>
      <c r="I32" s="795">
        <v>19.5</v>
      </c>
      <c r="J32" s="796">
        <v>495.4</v>
      </c>
      <c r="M32" s="364" t="s">
        <v>76</v>
      </c>
    </row>
    <row r="33" spans="1:13" s="364" customFormat="1" x14ac:dyDescent="0.2">
      <c r="A33" s="175"/>
      <c r="B33" s="139" t="s">
        <v>293</v>
      </c>
      <c r="C33" s="803">
        <v>243.88</v>
      </c>
      <c r="D33" s="804">
        <v>158.82</v>
      </c>
      <c r="E33" s="804">
        <v>15</v>
      </c>
      <c r="F33" s="805">
        <v>417.7</v>
      </c>
      <c r="G33" s="806">
        <v>306</v>
      </c>
      <c r="H33" s="73">
        <v>169.97</v>
      </c>
      <c r="I33" s="73">
        <v>15</v>
      </c>
      <c r="J33" s="74">
        <v>490.97</v>
      </c>
    </row>
    <row r="34" spans="1:13" ht="13.5" thickBot="1" x14ac:dyDescent="0.25">
      <c r="A34" s="176"/>
      <c r="B34" s="140" t="s">
        <v>294</v>
      </c>
      <c r="C34" s="807">
        <v>238.46999999999997</v>
      </c>
      <c r="D34" s="808">
        <v>117.39999999999999</v>
      </c>
      <c r="E34" s="808">
        <v>14</v>
      </c>
      <c r="F34" s="809">
        <v>369.86999999999995</v>
      </c>
      <c r="G34" s="810">
        <v>307</v>
      </c>
      <c r="H34" s="75">
        <v>125</v>
      </c>
      <c r="I34" s="75">
        <v>14</v>
      </c>
      <c r="J34" s="76">
        <v>446</v>
      </c>
      <c r="M34" t="s">
        <v>76</v>
      </c>
    </row>
    <row r="35" spans="1:13" x14ac:dyDescent="0.2">
      <c r="A35" s="783" t="s">
        <v>301</v>
      </c>
    </row>
    <row r="40" spans="1:13" x14ac:dyDescent="0.2">
      <c r="H40" t="s">
        <v>76</v>
      </c>
    </row>
    <row r="44" spans="1:13" x14ac:dyDescent="0.2">
      <c r="G44" t="s">
        <v>76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>
    <tabColor rgb="FFFF0000"/>
  </sheetPr>
  <dimension ref="A1:W152"/>
  <sheetViews>
    <sheetView showGridLines="0" zoomScaleNormal="100" workbookViewId="0">
      <selection activeCell="T22" sqref="T22"/>
    </sheetView>
  </sheetViews>
  <sheetFormatPr baseColWidth="10" defaultRowHeight="12.75" x14ac:dyDescent="0.2"/>
  <cols>
    <col min="1" max="1" width="4.85546875" customWidth="1"/>
    <col min="2" max="2" width="20.140625" customWidth="1"/>
    <col min="3" max="3" width="9.28515625" customWidth="1"/>
    <col min="4" max="4" width="8.140625" customWidth="1"/>
    <col min="5" max="5" width="9.140625" customWidth="1"/>
    <col min="6" max="6" width="10" customWidth="1"/>
    <col min="7" max="7" width="10.28515625" customWidth="1"/>
    <col min="8" max="8" width="9.5703125" customWidth="1"/>
    <col min="9" max="9" width="9.140625" customWidth="1"/>
    <col min="10" max="10" width="9.85546875" customWidth="1"/>
    <col min="11" max="11" width="8.140625" customWidth="1"/>
    <col min="12" max="12" width="9.28515625" customWidth="1"/>
    <col min="13" max="13" width="10.28515625" customWidth="1"/>
    <col min="14" max="14" width="8.7109375" customWidth="1"/>
    <col min="15" max="15" width="9" customWidth="1"/>
    <col min="16" max="16" width="10.140625" customWidth="1"/>
  </cols>
  <sheetData>
    <row r="1" spans="1:22" x14ac:dyDescent="0.2">
      <c r="A1" s="48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 x14ac:dyDescent="0.2">
      <c r="A4" s="1" t="str">
        <f>A9</f>
        <v>Tabell 3-3 - C - 1- Antall  oppholdsdøgn totalt i institusjon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 x14ac:dyDescent="0.2">
      <c r="A5" s="1" t="str">
        <f>A41</f>
        <v>Tabell 3-3 - C - 2- Antall  oppholdsdøgn totalt i institusjon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 x14ac:dyDescent="0.2">
      <c r="A6" s="1" t="str">
        <f>A79</f>
        <v>Tabell 3-3 - C - 3- Antall  oppholdsdøgn totalt i institusjon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 x14ac:dyDescent="0.2">
      <c r="A7" s="1" t="str">
        <f>A121</f>
        <v>Tabell 3-3 - C - 4- Antall  oppholdsdøgn totalt i institusjon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S7" s="1371" t="s">
        <v>497</v>
      </c>
      <c r="T7" s="1371"/>
      <c r="U7" s="1371"/>
      <c r="V7" s="1396">
        <f>P27/P139</f>
        <v>0.92892351334700995</v>
      </c>
    </row>
    <row r="8" spans="1:22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S8" s="863" t="s">
        <v>498</v>
      </c>
      <c r="T8" s="863"/>
      <c r="U8" s="863"/>
      <c r="V8" s="927">
        <f>P59/P139</f>
        <v>5.2447230411002084E-2</v>
      </c>
    </row>
    <row r="9" spans="1:22" ht="15.75" thickBot="1" x14ac:dyDescent="0.25">
      <c r="A9" s="149" t="s">
        <v>500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S9" s="863" t="s">
        <v>499</v>
      </c>
      <c r="T9" s="863"/>
      <c r="U9" s="863"/>
      <c r="V9" s="927">
        <f>P97/P139</f>
        <v>1.862925624198794E-2</v>
      </c>
    </row>
    <row r="10" spans="1:22" ht="33" customHeight="1" thickBot="1" x14ac:dyDescent="0.25">
      <c r="A10" s="1365"/>
      <c r="B10" s="824"/>
      <c r="C10" s="1567" t="s">
        <v>36</v>
      </c>
      <c r="D10" s="1567"/>
      <c r="E10" s="1567"/>
      <c r="F10" s="1569" t="s">
        <v>77</v>
      </c>
      <c r="G10" s="1570"/>
      <c r="H10" s="1570"/>
      <c r="I10" s="1570"/>
      <c r="J10" s="1570"/>
      <c r="K10" s="1570"/>
      <c r="L10" s="1571"/>
      <c r="M10" s="1567" t="s">
        <v>38</v>
      </c>
      <c r="N10" s="1567"/>
      <c r="O10" s="1567"/>
      <c r="P10" s="110"/>
      <c r="S10" s="366"/>
      <c r="T10" s="366"/>
      <c r="U10" s="366"/>
      <c r="V10" s="1114"/>
    </row>
    <row r="11" spans="1:22" ht="110.25" customHeight="1" thickBot="1" x14ac:dyDescent="0.25">
      <c r="A11" s="824" t="s">
        <v>33</v>
      </c>
      <c r="B11" s="1358" t="s">
        <v>3</v>
      </c>
      <c r="C11" s="32" t="s">
        <v>82</v>
      </c>
      <c r="D11" s="35" t="s">
        <v>81</v>
      </c>
      <c r="E11" s="49" t="s">
        <v>202</v>
      </c>
      <c r="F11" s="1362" t="s">
        <v>83</v>
      </c>
      <c r="G11" s="1363" t="s">
        <v>496</v>
      </c>
      <c r="H11" s="1363" t="s">
        <v>203</v>
      </c>
      <c r="I11" s="1363" t="s">
        <v>204</v>
      </c>
      <c r="J11" s="1363" t="s">
        <v>205</v>
      </c>
      <c r="K11" s="1363" t="s">
        <v>39</v>
      </c>
      <c r="L11" s="1364" t="s">
        <v>85</v>
      </c>
      <c r="M11" s="32" t="s">
        <v>40</v>
      </c>
      <c r="N11" s="35" t="s">
        <v>206</v>
      </c>
      <c r="O11" s="33" t="s">
        <v>207</v>
      </c>
      <c r="P11" s="64" t="s">
        <v>121</v>
      </c>
      <c r="S11" s="366"/>
      <c r="T11" s="366"/>
      <c r="U11" s="366"/>
      <c r="V11" s="1114"/>
    </row>
    <row r="12" spans="1:22" s="364" customFormat="1" ht="14.25" x14ac:dyDescent="0.2">
      <c r="A12" s="313">
        <v>1</v>
      </c>
      <c r="B12" s="543" t="s">
        <v>14</v>
      </c>
      <c r="C12" s="1361">
        <v>6874</v>
      </c>
      <c r="D12" s="357">
        <v>0</v>
      </c>
      <c r="E12" s="1360">
        <v>207</v>
      </c>
      <c r="F12" s="635">
        <v>32402</v>
      </c>
      <c r="G12" s="315">
        <v>12052</v>
      </c>
      <c r="H12" s="315">
        <v>3521</v>
      </c>
      <c r="I12" s="315">
        <v>649</v>
      </c>
      <c r="J12" s="315">
        <v>1460</v>
      </c>
      <c r="K12" s="315">
        <v>0</v>
      </c>
      <c r="L12" s="314">
        <v>1040</v>
      </c>
      <c r="M12" s="311">
        <v>0</v>
      </c>
      <c r="N12" s="357">
        <v>0</v>
      </c>
      <c r="O12" s="358">
        <v>0</v>
      </c>
      <c r="P12" s="1285">
        <f t="shared" ref="P12:P26" si="0">SUM(C12:O12)</f>
        <v>58205</v>
      </c>
    </row>
    <row r="13" spans="1:22" s="364" customFormat="1" ht="14.25" x14ac:dyDescent="0.2">
      <c r="A13" s="313">
        <v>2</v>
      </c>
      <c r="B13" s="543" t="s">
        <v>15</v>
      </c>
      <c r="C13" s="539">
        <v>3638</v>
      </c>
      <c r="D13" s="307">
        <v>2674</v>
      </c>
      <c r="E13" s="572">
        <v>76</v>
      </c>
      <c r="F13" s="312">
        <v>33374</v>
      </c>
      <c r="G13" s="307">
        <v>8978</v>
      </c>
      <c r="H13" s="307">
        <v>1603</v>
      </c>
      <c r="I13" s="307">
        <v>2894</v>
      </c>
      <c r="J13" s="307">
        <v>2565</v>
      </c>
      <c r="K13" s="307">
        <v>0</v>
      </c>
      <c r="L13" s="308">
        <v>1026</v>
      </c>
      <c r="M13" s="312">
        <v>0</v>
      </c>
      <c r="N13" s="307">
        <v>420</v>
      </c>
      <c r="O13" s="308">
        <v>0</v>
      </c>
      <c r="P13" s="636">
        <f t="shared" si="0"/>
        <v>57248</v>
      </c>
      <c r="S13" s="848"/>
      <c r="T13" s="848"/>
      <c r="U13" s="848"/>
      <c r="V13" s="928"/>
    </row>
    <row r="14" spans="1:22" s="364" customFormat="1" ht="14.25" x14ac:dyDescent="0.2">
      <c r="A14" s="313">
        <v>3</v>
      </c>
      <c r="B14" s="543" t="s">
        <v>16</v>
      </c>
      <c r="C14" s="539">
        <v>4730</v>
      </c>
      <c r="D14" s="307">
        <v>42</v>
      </c>
      <c r="E14" s="572">
        <v>220</v>
      </c>
      <c r="F14" s="312">
        <v>33173</v>
      </c>
      <c r="G14" s="307">
        <v>11576</v>
      </c>
      <c r="H14" s="307">
        <v>2053</v>
      </c>
      <c r="I14" s="307">
        <v>2023</v>
      </c>
      <c r="J14" s="307">
        <v>0</v>
      </c>
      <c r="K14" s="307">
        <v>0</v>
      </c>
      <c r="L14" s="308">
        <v>376</v>
      </c>
      <c r="M14" s="312">
        <v>29</v>
      </c>
      <c r="N14" s="307">
        <v>0</v>
      </c>
      <c r="O14" s="308">
        <v>0</v>
      </c>
      <c r="P14" s="636">
        <f t="shared" si="0"/>
        <v>54222</v>
      </c>
      <c r="S14"/>
      <c r="T14"/>
      <c r="U14"/>
      <c r="V14"/>
    </row>
    <row r="15" spans="1:22" s="364" customFormat="1" ht="28.5" x14ac:dyDescent="0.2">
      <c r="A15" s="313">
        <v>4</v>
      </c>
      <c r="B15" s="543" t="s">
        <v>17</v>
      </c>
      <c r="C15" s="539">
        <v>1101</v>
      </c>
      <c r="D15" s="307">
        <v>1938</v>
      </c>
      <c r="E15" s="572">
        <v>138</v>
      </c>
      <c r="F15" s="312">
        <v>22491</v>
      </c>
      <c r="G15" s="307">
        <v>6362</v>
      </c>
      <c r="H15" s="307">
        <v>1379</v>
      </c>
      <c r="I15" s="307">
        <v>1289</v>
      </c>
      <c r="J15" s="307">
        <v>730</v>
      </c>
      <c r="K15" s="307">
        <v>365</v>
      </c>
      <c r="L15" s="308">
        <v>365</v>
      </c>
      <c r="M15" s="312">
        <v>0</v>
      </c>
      <c r="N15" s="307">
        <v>0</v>
      </c>
      <c r="O15" s="308">
        <v>0</v>
      </c>
      <c r="P15" s="636">
        <f t="shared" si="0"/>
        <v>36158</v>
      </c>
    </row>
    <row r="16" spans="1:22" s="364" customFormat="1" ht="14.25" x14ac:dyDescent="0.2">
      <c r="A16" s="313">
        <v>5</v>
      </c>
      <c r="B16" s="543" t="s">
        <v>18</v>
      </c>
      <c r="C16" s="539">
        <v>5497</v>
      </c>
      <c r="D16" s="307">
        <v>5988</v>
      </c>
      <c r="E16" s="572">
        <v>137</v>
      </c>
      <c r="F16" s="312">
        <v>95108</v>
      </c>
      <c r="G16" s="307">
        <v>27605</v>
      </c>
      <c r="H16" s="307">
        <v>5348</v>
      </c>
      <c r="I16" s="307">
        <v>2663</v>
      </c>
      <c r="J16" s="307">
        <v>821</v>
      </c>
      <c r="K16" s="307">
        <v>0</v>
      </c>
      <c r="L16" s="308">
        <v>901</v>
      </c>
      <c r="M16" s="312">
        <v>0</v>
      </c>
      <c r="N16" s="307">
        <v>1308</v>
      </c>
      <c r="O16" s="308">
        <v>0</v>
      </c>
      <c r="P16" s="636">
        <f t="shared" si="0"/>
        <v>145376</v>
      </c>
    </row>
    <row r="17" spans="1:16" s="364" customFormat="1" ht="14.25" x14ac:dyDescent="0.2">
      <c r="A17" s="313">
        <v>6</v>
      </c>
      <c r="B17" s="543" t="s">
        <v>19</v>
      </c>
      <c r="C17" s="539">
        <v>6499</v>
      </c>
      <c r="D17" s="307">
        <v>2526</v>
      </c>
      <c r="E17" s="572">
        <v>326</v>
      </c>
      <c r="F17" s="312">
        <v>70685</v>
      </c>
      <c r="G17" s="307">
        <v>21692</v>
      </c>
      <c r="H17" s="307">
        <v>635</v>
      </c>
      <c r="I17" s="307">
        <v>833</v>
      </c>
      <c r="J17" s="307">
        <v>740</v>
      </c>
      <c r="K17" s="307">
        <v>0</v>
      </c>
      <c r="L17" s="308">
        <v>0</v>
      </c>
      <c r="M17" s="312">
        <v>0</v>
      </c>
      <c r="N17" s="307">
        <v>0</v>
      </c>
      <c r="O17" s="308">
        <v>0</v>
      </c>
      <c r="P17" s="636">
        <f t="shared" si="0"/>
        <v>103936</v>
      </c>
    </row>
    <row r="18" spans="1:16" s="364" customFormat="1" ht="14.25" x14ac:dyDescent="0.2">
      <c r="A18" s="313">
        <v>7</v>
      </c>
      <c r="B18" s="543" t="s">
        <v>20</v>
      </c>
      <c r="C18" s="539">
        <v>8542</v>
      </c>
      <c r="D18" s="307">
        <v>3500</v>
      </c>
      <c r="E18" s="572">
        <v>486</v>
      </c>
      <c r="F18" s="312">
        <v>78170</v>
      </c>
      <c r="G18" s="307">
        <v>21616</v>
      </c>
      <c r="H18" s="307">
        <v>3397</v>
      </c>
      <c r="I18" s="307">
        <v>3027</v>
      </c>
      <c r="J18" s="307">
        <v>1285</v>
      </c>
      <c r="K18" s="307">
        <v>0</v>
      </c>
      <c r="L18" s="308">
        <v>365</v>
      </c>
      <c r="M18" s="312">
        <v>0</v>
      </c>
      <c r="N18" s="307">
        <v>0</v>
      </c>
      <c r="O18" s="308">
        <v>0</v>
      </c>
      <c r="P18" s="636">
        <f t="shared" si="0"/>
        <v>120388</v>
      </c>
    </row>
    <row r="19" spans="1:16" s="364" customFormat="1" ht="14.25" x14ac:dyDescent="0.2">
      <c r="A19" s="313">
        <v>8</v>
      </c>
      <c r="B19" s="543" t="s">
        <v>21</v>
      </c>
      <c r="C19" s="539">
        <v>2639</v>
      </c>
      <c r="D19" s="307">
        <v>330</v>
      </c>
      <c r="E19" s="572">
        <v>32</v>
      </c>
      <c r="F19" s="312">
        <v>76182</v>
      </c>
      <c r="G19" s="307">
        <v>22455</v>
      </c>
      <c r="H19" s="307">
        <v>365</v>
      </c>
      <c r="I19" s="307">
        <v>2056</v>
      </c>
      <c r="J19" s="307">
        <v>0</v>
      </c>
      <c r="K19" s="307">
        <v>41</v>
      </c>
      <c r="L19" s="308">
        <v>1214</v>
      </c>
      <c r="M19" s="312">
        <v>0</v>
      </c>
      <c r="N19" s="307">
        <v>0</v>
      </c>
      <c r="O19" s="308">
        <v>0</v>
      </c>
      <c r="P19" s="636">
        <f t="shared" si="0"/>
        <v>105314</v>
      </c>
    </row>
    <row r="20" spans="1:16" s="364" customFormat="1" ht="14.25" x14ac:dyDescent="0.2">
      <c r="A20" s="313">
        <v>9</v>
      </c>
      <c r="B20" s="543" t="s">
        <v>22</v>
      </c>
      <c r="C20" s="539">
        <v>6207</v>
      </c>
      <c r="D20" s="307">
        <v>75</v>
      </c>
      <c r="E20" s="572">
        <v>407</v>
      </c>
      <c r="F20" s="312">
        <v>31322</v>
      </c>
      <c r="G20" s="307">
        <v>15161</v>
      </c>
      <c r="H20" s="307">
        <v>730</v>
      </c>
      <c r="I20" s="307">
        <v>0</v>
      </c>
      <c r="J20" s="307">
        <v>451</v>
      </c>
      <c r="K20" s="307">
        <v>365</v>
      </c>
      <c r="L20" s="308">
        <v>407</v>
      </c>
      <c r="M20" s="312">
        <v>0</v>
      </c>
      <c r="N20" s="307">
        <v>1027</v>
      </c>
      <c r="O20" s="308">
        <v>0</v>
      </c>
      <c r="P20" s="636">
        <f t="shared" si="0"/>
        <v>56152</v>
      </c>
    </row>
    <row r="21" spans="1:16" s="364" customFormat="1" ht="14.25" x14ac:dyDescent="0.2">
      <c r="A21" s="313">
        <v>10</v>
      </c>
      <c r="B21" s="543" t="s">
        <v>23</v>
      </c>
      <c r="C21" s="539">
        <v>6018</v>
      </c>
      <c r="D21" s="307">
        <v>2221</v>
      </c>
      <c r="E21" s="572">
        <v>366</v>
      </c>
      <c r="F21" s="312">
        <v>43942</v>
      </c>
      <c r="G21" s="307">
        <v>18596</v>
      </c>
      <c r="H21" s="307">
        <v>1818</v>
      </c>
      <c r="I21" s="307">
        <v>2233</v>
      </c>
      <c r="J21" s="307">
        <v>0</v>
      </c>
      <c r="K21" s="307">
        <v>0</v>
      </c>
      <c r="L21" s="308">
        <v>0</v>
      </c>
      <c r="M21" s="312">
        <v>0</v>
      </c>
      <c r="N21" s="307">
        <v>0</v>
      </c>
      <c r="O21" s="308">
        <v>0</v>
      </c>
      <c r="P21" s="636">
        <f t="shared" si="0"/>
        <v>75194</v>
      </c>
    </row>
    <row r="22" spans="1:16" s="364" customFormat="1" ht="14.25" x14ac:dyDescent="0.2">
      <c r="A22" s="313">
        <v>11</v>
      </c>
      <c r="B22" s="543" t="s">
        <v>24</v>
      </c>
      <c r="C22" s="539">
        <v>2367</v>
      </c>
      <c r="D22" s="307">
        <v>2809</v>
      </c>
      <c r="E22" s="572">
        <v>199</v>
      </c>
      <c r="F22" s="312">
        <v>41973</v>
      </c>
      <c r="G22" s="307">
        <v>13580</v>
      </c>
      <c r="H22" s="307">
        <v>4190</v>
      </c>
      <c r="I22" s="307">
        <v>3581</v>
      </c>
      <c r="J22" s="307">
        <v>0</v>
      </c>
      <c r="K22" s="307">
        <v>0</v>
      </c>
      <c r="L22" s="308">
        <v>0</v>
      </c>
      <c r="M22" s="312">
        <v>0</v>
      </c>
      <c r="N22" s="307">
        <v>365</v>
      </c>
      <c r="O22" s="308">
        <v>0</v>
      </c>
      <c r="P22" s="636">
        <f t="shared" si="0"/>
        <v>69064</v>
      </c>
    </row>
    <row r="23" spans="1:16" s="364" customFormat="1" ht="14.25" x14ac:dyDescent="0.2">
      <c r="A23" s="313">
        <v>12</v>
      </c>
      <c r="B23" s="543" t="s">
        <v>25</v>
      </c>
      <c r="C23" s="539">
        <v>10727</v>
      </c>
      <c r="D23" s="307">
        <v>2286</v>
      </c>
      <c r="E23" s="572">
        <v>40</v>
      </c>
      <c r="F23" s="312">
        <v>62789</v>
      </c>
      <c r="G23" s="307">
        <v>19939</v>
      </c>
      <c r="H23" s="307">
        <v>8346</v>
      </c>
      <c r="I23" s="307">
        <v>9</v>
      </c>
      <c r="J23" s="307">
        <v>682</v>
      </c>
      <c r="K23" s="307">
        <v>0</v>
      </c>
      <c r="L23" s="308">
        <v>322</v>
      </c>
      <c r="M23" s="312">
        <v>0</v>
      </c>
      <c r="N23" s="307">
        <v>365</v>
      </c>
      <c r="O23" s="308">
        <v>0</v>
      </c>
      <c r="P23" s="636">
        <f t="shared" si="0"/>
        <v>105505</v>
      </c>
    </row>
    <row r="24" spans="1:16" s="364" customFormat="1" ht="14.25" x14ac:dyDescent="0.2">
      <c r="A24" s="313">
        <v>13</v>
      </c>
      <c r="B24" s="543" t="s">
        <v>26</v>
      </c>
      <c r="C24" s="539">
        <v>10608</v>
      </c>
      <c r="D24" s="307">
        <v>4348</v>
      </c>
      <c r="E24" s="572">
        <v>306</v>
      </c>
      <c r="F24" s="312">
        <v>112111</v>
      </c>
      <c r="G24" s="307">
        <v>29612</v>
      </c>
      <c r="H24" s="307">
        <v>1486</v>
      </c>
      <c r="I24" s="307">
        <v>5310</v>
      </c>
      <c r="J24" s="307">
        <v>1288</v>
      </c>
      <c r="K24" s="307">
        <v>0</v>
      </c>
      <c r="L24" s="308">
        <v>518</v>
      </c>
      <c r="M24" s="312">
        <v>0</v>
      </c>
      <c r="N24" s="307">
        <v>113</v>
      </c>
      <c r="O24" s="308">
        <v>0</v>
      </c>
      <c r="P24" s="636">
        <f t="shared" si="0"/>
        <v>165700</v>
      </c>
    </row>
    <row r="25" spans="1:16" s="364" customFormat="1" ht="14.25" x14ac:dyDescent="0.2">
      <c r="A25" s="313">
        <v>14</v>
      </c>
      <c r="B25" s="543" t="s">
        <v>27</v>
      </c>
      <c r="C25" s="539">
        <v>8334</v>
      </c>
      <c r="D25" s="307">
        <v>4837</v>
      </c>
      <c r="E25" s="572">
        <v>558</v>
      </c>
      <c r="F25" s="312">
        <v>110140</v>
      </c>
      <c r="G25" s="307">
        <v>35696</v>
      </c>
      <c r="H25" s="307">
        <v>1910</v>
      </c>
      <c r="I25" s="307">
        <v>3708</v>
      </c>
      <c r="J25" s="307">
        <v>365</v>
      </c>
      <c r="K25" s="307">
        <v>365</v>
      </c>
      <c r="L25" s="308">
        <v>435</v>
      </c>
      <c r="M25" s="312">
        <v>0</v>
      </c>
      <c r="N25" s="307">
        <v>0</v>
      </c>
      <c r="O25" s="308">
        <v>0</v>
      </c>
      <c r="P25" s="636">
        <f t="shared" si="0"/>
        <v>166348</v>
      </c>
    </row>
    <row r="26" spans="1:16" s="364" customFormat="1" ht="29.25" thickBot="1" x14ac:dyDescent="0.25">
      <c r="A26" s="647">
        <v>15</v>
      </c>
      <c r="B26" s="543" t="s">
        <v>28</v>
      </c>
      <c r="C26" s="540">
        <v>3883</v>
      </c>
      <c r="D26" s="309">
        <v>1048</v>
      </c>
      <c r="E26" s="633">
        <v>334</v>
      </c>
      <c r="F26" s="462">
        <v>29035</v>
      </c>
      <c r="G26" s="309">
        <v>6591</v>
      </c>
      <c r="H26" s="309">
        <v>365</v>
      </c>
      <c r="I26" s="309">
        <v>947</v>
      </c>
      <c r="J26" s="309">
        <v>0</v>
      </c>
      <c r="K26" s="309">
        <v>200</v>
      </c>
      <c r="L26" s="310">
        <v>365</v>
      </c>
      <c r="M26" s="462">
        <v>0</v>
      </c>
      <c r="N26" s="309">
        <v>0</v>
      </c>
      <c r="O26" s="310">
        <v>0</v>
      </c>
      <c r="P26" s="638">
        <f t="shared" si="0"/>
        <v>42768</v>
      </c>
    </row>
    <row r="27" spans="1:16" s="361" customFormat="1" ht="15" x14ac:dyDescent="0.25">
      <c r="A27" s="260"/>
      <c r="B27" s="1369" t="s">
        <v>493</v>
      </c>
      <c r="C27" s="1368">
        <f t="shared" ref="C27:P27" si="1">SUM(C12:C26)</f>
        <v>87664</v>
      </c>
      <c r="D27" s="1281">
        <f t="shared" si="1"/>
        <v>34622</v>
      </c>
      <c r="E27" s="1282">
        <f t="shared" si="1"/>
        <v>3832</v>
      </c>
      <c r="F27" s="1283">
        <f t="shared" si="1"/>
        <v>872897</v>
      </c>
      <c r="G27" s="1281">
        <f t="shared" si="1"/>
        <v>271511</v>
      </c>
      <c r="H27" s="1281">
        <f t="shared" si="1"/>
        <v>37146</v>
      </c>
      <c r="I27" s="1281">
        <f t="shared" si="1"/>
        <v>31222</v>
      </c>
      <c r="J27" s="1281">
        <f t="shared" si="1"/>
        <v>10387</v>
      </c>
      <c r="K27" s="1281">
        <f t="shared" si="1"/>
        <v>1336</v>
      </c>
      <c r="L27" s="1282">
        <f t="shared" si="1"/>
        <v>7334</v>
      </c>
      <c r="M27" s="1283">
        <f t="shared" si="1"/>
        <v>29</v>
      </c>
      <c r="N27" s="1281">
        <f t="shared" si="1"/>
        <v>3598</v>
      </c>
      <c r="O27" s="1282">
        <f t="shared" si="1"/>
        <v>0</v>
      </c>
      <c r="P27" s="1284">
        <f t="shared" si="1"/>
        <v>1361578</v>
      </c>
    </row>
    <row r="28" spans="1:16" s="364" customFormat="1" ht="14.25" x14ac:dyDescent="0.2">
      <c r="A28" s="313"/>
      <c r="B28" s="543" t="s">
        <v>436</v>
      </c>
      <c r="C28" s="538">
        <v>84104</v>
      </c>
      <c r="D28" s="315">
        <v>35914</v>
      </c>
      <c r="E28" s="314">
        <v>3989</v>
      </c>
      <c r="F28" s="538">
        <v>920581</v>
      </c>
      <c r="G28" s="315">
        <v>274468</v>
      </c>
      <c r="H28" s="315">
        <v>32530</v>
      </c>
      <c r="I28" s="315">
        <v>33335</v>
      </c>
      <c r="J28" s="315">
        <v>11129</v>
      </c>
      <c r="K28" s="315">
        <v>1283</v>
      </c>
      <c r="L28" s="634">
        <v>6685</v>
      </c>
      <c r="M28" s="635">
        <v>0</v>
      </c>
      <c r="N28" s="315">
        <v>3600</v>
      </c>
      <c r="O28" s="314">
        <v>0</v>
      </c>
      <c r="P28" s="970">
        <v>1407618</v>
      </c>
    </row>
    <row r="29" spans="1:16" s="364" customFormat="1" ht="14.25" x14ac:dyDescent="0.2">
      <c r="A29" s="313"/>
      <c r="B29" s="1370" t="s">
        <v>379</v>
      </c>
      <c r="C29" s="538">
        <v>101220</v>
      </c>
      <c r="D29" s="315">
        <v>42077</v>
      </c>
      <c r="E29" s="314">
        <v>4214</v>
      </c>
      <c r="F29" s="538">
        <v>952958</v>
      </c>
      <c r="G29" s="315">
        <v>270002</v>
      </c>
      <c r="H29" s="315">
        <v>55929</v>
      </c>
      <c r="I29" s="315">
        <v>17728</v>
      </c>
      <c r="J29" s="315">
        <v>9300</v>
      </c>
      <c r="K29" s="315">
        <v>668</v>
      </c>
      <c r="L29" s="634">
        <v>6229</v>
      </c>
      <c r="M29" s="635">
        <v>1057</v>
      </c>
      <c r="N29" s="315">
        <v>4647</v>
      </c>
      <c r="O29" s="314">
        <v>0</v>
      </c>
      <c r="P29" s="970">
        <v>1466029</v>
      </c>
    </row>
    <row r="30" spans="1:16" s="364" customFormat="1" ht="14.25" x14ac:dyDescent="0.2">
      <c r="A30" s="313"/>
      <c r="B30" s="1370" t="s">
        <v>339</v>
      </c>
      <c r="C30" s="538">
        <v>105621</v>
      </c>
      <c r="D30" s="315">
        <v>39146</v>
      </c>
      <c r="E30" s="314">
        <v>5059</v>
      </c>
      <c r="F30" s="538">
        <v>984799</v>
      </c>
      <c r="G30" s="315">
        <v>274284</v>
      </c>
      <c r="H30" s="315">
        <v>50059</v>
      </c>
      <c r="I30" s="315">
        <v>17393</v>
      </c>
      <c r="J30" s="315">
        <v>8310</v>
      </c>
      <c r="K30" s="315">
        <v>914</v>
      </c>
      <c r="L30" s="634">
        <v>5911</v>
      </c>
      <c r="M30" s="635">
        <v>0</v>
      </c>
      <c r="N30" s="315">
        <v>13434</v>
      </c>
      <c r="O30" s="314">
        <v>0</v>
      </c>
      <c r="P30" s="970">
        <v>1504930</v>
      </c>
    </row>
    <row r="31" spans="1:16" s="364" customFormat="1" ht="14.25" x14ac:dyDescent="0.2">
      <c r="A31" s="313"/>
      <c r="B31" s="1370" t="s">
        <v>309</v>
      </c>
      <c r="C31" s="538">
        <v>98051</v>
      </c>
      <c r="D31" s="315">
        <v>35735</v>
      </c>
      <c r="E31" s="314">
        <v>4847</v>
      </c>
      <c r="F31" s="538">
        <v>1009058</v>
      </c>
      <c r="G31" s="315">
        <v>284490</v>
      </c>
      <c r="H31" s="315">
        <v>46063</v>
      </c>
      <c r="I31" s="315">
        <v>21930</v>
      </c>
      <c r="J31" s="315">
        <v>5011</v>
      </c>
      <c r="K31" s="315">
        <v>2231</v>
      </c>
      <c r="L31" s="634">
        <v>3691</v>
      </c>
      <c r="M31" s="635">
        <v>931</v>
      </c>
      <c r="N31" s="315">
        <v>19598</v>
      </c>
      <c r="O31" s="314">
        <v>0</v>
      </c>
      <c r="P31" s="970">
        <v>1531636</v>
      </c>
    </row>
    <row r="32" spans="1:16" s="364" customFormat="1" ht="14.25" x14ac:dyDescent="0.2">
      <c r="A32" s="313"/>
      <c r="B32" s="543" t="s">
        <v>273</v>
      </c>
      <c r="C32" s="538">
        <v>126305</v>
      </c>
      <c r="D32" s="315">
        <v>42088</v>
      </c>
      <c r="E32" s="314">
        <v>3893</v>
      </c>
      <c r="F32" s="538">
        <v>1040961</v>
      </c>
      <c r="G32" s="315">
        <v>288794</v>
      </c>
      <c r="H32" s="315">
        <v>45697</v>
      </c>
      <c r="I32" s="315">
        <v>22932</v>
      </c>
      <c r="J32" s="315">
        <v>3396</v>
      </c>
      <c r="K32" s="315">
        <v>2438</v>
      </c>
      <c r="L32" s="634">
        <v>5679</v>
      </c>
      <c r="M32" s="635">
        <v>0</v>
      </c>
      <c r="N32" s="315">
        <v>18993</v>
      </c>
      <c r="O32" s="314">
        <v>0</v>
      </c>
      <c r="P32" s="637">
        <v>1601176</v>
      </c>
    </row>
    <row r="33" spans="1:19" s="364" customFormat="1" ht="14.25" x14ac:dyDescent="0.2">
      <c r="A33" s="313"/>
      <c r="B33" s="1370" t="s">
        <v>249</v>
      </c>
      <c r="C33" s="538">
        <v>137037</v>
      </c>
      <c r="D33" s="315">
        <v>37029</v>
      </c>
      <c r="E33" s="314">
        <v>3816</v>
      </c>
      <c r="F33" s="538">
        <v>1062327</v>
      </c>
      <c r="G33" s="315">
        <v>295881</v>
      </c>
      <c r="H33" s="315">
        <v>45024</v>
      </c>
      <c r="I33" s="315">
        <v>22882</v>
      </c>
      <c r="J33" s="315">
        <v>3353</v>
      </c>
      <c r="K33" s="315">
        <v>2992</v>
      </c>
      <c r="L33" s="634">
        <v>5159</v>
      </c>
      <c r="M33" s="635">
        <v>4380</v>
      </c>
      <c r="N33" s="315">
        <v>22383</v>
      </c>
      <c r="O33" s="314">
        <v>0</v>
      </c>
      <c r="P33" s="637">
        <v>1642263</v>
      </c>
    </row>
    <row r="34" spans="1:19" s="364" customFormat="1" ht="14.25" x14ac:dyDescent="0.2">
      <c r="A34" s="313"/>
      <c r="B34" s="1370" t="s">
        <v>220</v>
      </c>
      <c r="C34" s="538">
        <v>147249</v>
      </c>
      <c r="D34" s="315">
        <v>33755</v>
      </c>
      <c r="E34" s="314">
        <v>3413</v>
      </c>
      <c r="F34" s="538">
        <v>1064938</v>
      </c>
      <c r="G34" s="315">
        <v>300742</v>
      </c>
      <c r="H34" s="315">
        <v>44184</v>
      </c>
      <c r="I34" s="315">
        <v>22437</v>
      </c>
      <c r="J34" s="315">
        <v>4108</v>
      </c>
      <c r="K34" s="315">
        <v>3083</v>
      </c>
      <c r="L34" s="634">
        <v>5760</v>
      </c>
      <c r="M34" s="635">
        <v>4195</v>
      </c>
      <c r="N34" s="315">
        <v>24544</v>
      </c>
      <c r="O34" s="314">
        <v>168</v>
      </c>
      <c r="P34" s="637">
        <v>1658576</v>
      </c>
    </row>
    <row r="35" spans="1:19" s="305" customFormat="1" ht="14.25" x14ac:dyDescent="0.2">
      <c r="A35" s="313"/>
      <c r="B35" s="542" t="s">
        <v>110</v>
      </c>
      <c r="C35" s="538">
        <v>158358</v>
      </c>
      <c r="D35" s="315">
        <v>36817</v>
      </c>
      <c r="E35" s="314">
        <v>4113</v>
      </c>
      <c r="F35" s="538">
        <v>1077539</v>
      </c>
      <c r="G35" s="315">
        <v>308578</v>
      </c>
      <c r="H35" s="315">
        <v>41207</v>
      </c>
      <c r="I35" s="315">
        <v>21714</v>
      </c>
      <c r="J35" s="315">
        <v>2966</v>
      </c>
      <c r="K35" s="315">
        <v>2806</v>
      </c>
      <c r="L35" s="634">
        <v>4456</v>
      </c>
      <c r="M35" s="635">
        <v>5317</v>
      </c>
      <c r="N35" s="315">
        <v>22828</v>
      </c>
      <c r="O35" s="314">
        <v>0</v>
      </c>
      <c r="P35" s="637">
        <v>1686699</v>
      </c>
    </row>
    <row r="36" spans="1:19" s="81" customFormat="1" ht="14.25" x14ac:dyDescent="0.2">
      <c r="A36" s="108"/>
      <c r="B36" s="543" t="s">
        <v>75</v>
      </c>
      <c r="C36" s="539">
        <v>164179</v>
      </c>
      <c r="D36" s="307">
        <v>38204</v>
      </c>
      <c r="E36" s="308">
        <v>4915</v>
      </c>
      <c r="F36" s="539">
        <v>1074440</v>
      </c>
      <c r="G36" s="307">
        <v>316448</v>
      </c>
      <c r="H36" s="307">
        <v>40201</v>
      </c>
      <c r="I36" s="307">
        <v>20878</v>
      </c>
      <c r="J36" s="307">
        <v>1648</v>
      </c>
      <c r="K36" s="307">
        <v>2720</v>
      </c>
      <c r="L36" s="572">
        <v>3286</v>
      </c>
      <c r="M36" s="312">
        <v>3975</v>
      </c>
      <c r="N36" s="307">
        <v>24235</v>
      </c>
      <c r="O36" s="308">
        <v>0</v>
      </c>
      <c r="P36" s="636">
        <v>1695129</v>
      </c>
    </row>
    <row r="37" spans="1:19" s="81" customFormat="1" ht="14.25" x14ac:dyDescent="0.2">
      <c r="A37" s="108"/>
      <c r="B37" s="543" t="s">
        <v>74</v>
      </c>
      <c r="C37" s="539">
        <v>145783</v>
      </c>
      <c r="D37" s="307">
        <v>34904</v>
      </c>
      <c r="E37" s="308">
        <v>3212</v>
      </c>
      <c r="F37" s="539">
        <v>1069871</v>
      </c>
      <c r="G37" s="307">
        <v>314800</v>
      </c>
      <c r="H37" s="307">
        <v>39766</v>
      </c>
      <c r="I37" s="307">
        <v>19381</v>
      </c>
      <c r="J37" s="307">
        <v>2960</v>
      </c>
      <c r="K37" s="307">
        <v>3619</v>
      </c>
      <c r="L37" s="572">
        <v>1973</v>
      </c>
      <c r="M37" s="312">
        <v>4776</v>
      </c>
      <c r="N37" s="307">
        <v>25781</v>
      </c>
      <c r="O37" s="308">
        <v>0</v>
      </c>
      <c r="P37" s="636">
        <v>1666826</v>
      </c>
    </row>
    <row r="38" spans="1:19" s="81" customFormat="1" ht="15" thickBot="1" x14ac:dyDescent="0.25">
      <c r="A38" s="109"/>
      <c r="B38" s="544" t="s">
        <v>32</v>
      </c>
      <c r="C38" s="540">
        <v>161844</v>
      </c>
      <c r="D38" s="309">
        <v>19964</v>
      </c>
      <c r="E38" s="310">
        <v>2470</v>
      </c>
      <c r="F38" s="540">
        <v>1084660</v>
      </c>
      <c r="G38" s="309">
        <v>323129</v>
      </c>
      <c r="H38" s="309">
        <v>39605</v>
      </c>
      <c r="I38" s="309">
        <v>20105</v>
      </c>
      <c r="J38" s="309">
        <v>1726</v>
      </c>
      <c r="K38" s="309">
        <v>1005</v>
      </c>
      <c r="L38" s="633"/>
      <c r="M38" s="462">
        <v>4683</v>
      </c>
      <c r="N38" s="309">
        <v>27064</v>
      </c>
      <c r="O38" s="310">
        <v>0</v>
      </c>
      <c r="P38" s="638">
        <v>1686255</v>
      </c>
    </row>
    <row r="39" spans="1:19" x14ac:dyDescent="0.2">
      <c r="A39" s="1" t="s">
        <v>35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9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9" ht="13.5" customHeight="1" thickBot="1" x14ac:dyDescent="0.25">
      <c r="A41" s="7" t="s">
        <v>501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9" ht="43.5" customHeight="1" thickBot="1" x14ac:dyDescent="0.25">
      <c r="A42" s="92"/>
      <c r="B42" s="62"/>
      <c r="C42" s="1568" t="s">
        <v>36</v>
      </c>
      <c r="D42" s="1568"/>
      <c r="E42" s="1568"/>
      <c r="F42" s="1572" t="s">
        <v>77</v>
      </c>
      <c r="G42" s="1573"/>
      <c r="H42" s="1573"/>
      <c r="I42" s="1573"/>
      <c r="J42" s="1573"/>
      <c r="K42" s="1573"/>
      <c r="L42" s="1574"/>
      <c r="M42" s="1568" t="s">
        <v>38</v>
      </c>
      <c r="N42" s="1568"/>
      <c r="O42" s="1568"/>
      <c r="P42" s="110"/>
    </row>
    <row r="43" spans="1:19" ht="110.25" customHeight="1" thickBot="1" x14ac:dyDescent="0.25">
      <c r="A43" s="639" t="s">
        <v>33</v>
      </c>
      <c r="B43" s="640" t="s">
        <v>3</v>
      </c>
      <c r="C43" s="641" t="s">
        <v>82</v>
      </c>
      <c r="D43" s="642" t="s">
        <v>81</v>
      </c>
      <c r="E43" s="643" t="s">
        <v>202</v>
      </c>
      <c r="F43" s="640" t="s">
        <v>83</v>
      </c>
      <c r="G43" s="644" t="s">
        <v>84</v>
      </c>
      <c r="H43" s="642" t="s">
        <v>203</v>
      </c>
      <c r="I43" s="644" t="s">
        <v>204</v>
      </c>
      <c r="J43" s="644" t="s">
        <v>205</v>
      </c>
      <c r="K43" s="644" t="s">
        <v>39</v>
      </c>
      <c r="L43" s="645" t="s">
        <v>85</v>
      </c>
      <c r="M43" s="641" t="s">
        <v>40</v>
      </c>
      <c r="N43" s="642" t="s">
        <v>206</v>
      </c>
      <c r="O43" s="644" t="s">
        <v>207</v>
      </c>
      <c r="P43" s="646" t="s">
        <v>121</v>
      </c>
      <c r="R43" s="670" t="s">
        <v>76</v>
      </c>
    </row>
    <row r="44" spans="1:19" ht="14.25" x14ac:dyDescent="0.2">
      <c r="A44" s="313">
        <v>1</v>
      </c>
      <c r="B44" s="543" t="s">
        <v>14</v>
      </c>
      <c r="C44" s="1361">
        <v>0</v>
      </c>
      <c r="D44" s="357">
        <v>500</v>
      </c>
      <c r="E44" s="1360">
        <v>0</v>
      </c>
      <c r="F44" s="635">
        <v>365</v>
      </c>
      <c r="G44" s="315">
        <v>0</v>
      </c>
      <c r="H44" s="315">
        <v>0</v>
      </c>
      <c r="I44" s="315">
        <v>0</v>
      </c>
      <c r="J44" s="315">
        <v>0</v>
      </c>
      <c r="K44" s="315">
        <v>0</v>
      </c>
      <c r="L44" s="314">
        <v>0</v>
      </c>
      <c r="M44" s="311">
        <v>12237</v>
      </c>
      <c r="N44" s="357">
        <v>0</v>
      </c>
      <c r="O44" s="358">
        <v>0</v>
      </c>
      <c r="P44" s="1285">
        <f t="shared" ref="P44:P58" si="2">SUM(C44:O44)</f>
        <v>13102</v>
      </c>
      <c r="S44" t="s">
        <v>76</v>
      </c>
    </row>
    <row r="45" spans="1:19" ht="14.25" x14ac:dyDescent="0.2">
      <c r="A45" s="313">
        <v>2</v>
      </c>
      <c r="B45" s="543" t="s">
        <v>15</v>
      </c>
      <c r="C45" s="539">
        <v>1844</v>
      </c>
      <c r="D45" s="307">
        <v>70</v>
      </c>
      <c r="E45" s="572">
        <v>0</v>
      </c>
      <c r="F45" s="312">
        <v>0</v>
      </c>
      <c r="G45" s="307">
        <v>0</v>
      </c>
      <c r="H45" s="307">
        <v>0</v>
      </c>
      <c r="I45" s="307">
        <v>0</v>
      </c>
      <c r="J45" s="307">
        <v>1533</v>
      </c>
      <c r="K45" s="307">
        <v>0</v>
      </c>
      <c r="L45" s="308">
        <v>0</v>
      </c>
      <c r="M45" s="312">
        <v>2553</v>
      </c>
      <c r="N45" s="307">
        <v>0</v>
      </c>
      <c r="O45" s="308">
        <v>2361</v>
      </c>
      <c r="P45" s="636">
        <f t="shared" si="2"/>
        <v>8361</v>
      </c>
    </row>
    <row r="46" spans="1:19" ht="14.25" x14ac:dyDescent="0.2">
      <c r="A46" s="313">
        <v>3</v>
      </c>
      <c r="B46" s="543" t="s">
        <v>16</v>
      </c>
      <c r="C46" s="539">
        <v>14</v>
      </c>
      <c r="D46" s="307">
        <v>368</v>
      </c>
      <c r="E46" s="572">
        <v>0</v>
      </c>
      <c r="F46" s="312">
        <v>0</v>
      </c>
      <c r="G46" s="307">
        <v>0</v>
      </c>
      <c r="H46" s="307">
        <v>0</v>
      </c>
      <c r="I46" s="307">
        <v>0</v>
      </c>
      <c r="J46" s="307">
        <v>0</v>
      </c>
      <c r="K46" s="307">
        <v>0</v>
      </c>
      <c r="L46" s="308">
        <v>0</v>
      </c>
      <c r="M46" s="312">
        <v>0</v>
      </c>
      <c r="N46" s="307">
        <v>0</v>
      </c>
      <c r="O46" s="308">
        <v>1326</v>
      </c>
      <c r="P46" s="636">
        <f t="shared" si="2"/>
        <v>1708</v>
      </c>
    </row>
    <row r="47" spans="1:19" ht="28.5" x14ac:dyDescent="0.2">
      <c r="A47" s="313">
        <v>4</v>
      </c>
      <c r="B47" s="543" t="s">
        <v>17</v>
      </c>
      <c r="C47" s="539">
        <v>42</v>
      </c>
      <c r="D47" s="307">
        <v>247</v>
      </c>
      <c r="E47" s="572">
        <v>0</v>
      </c>
      <c r="F47" s="312">
        <v>365</v>
      </c>
      <c r="G47" s="307">
        <v>730</v>
      </c>
      <c r="H47" s="307">
        <v>0</v>
      </c>
      <c r="I47" s="307">
        <v>729</v>
      </c>
      <c r="J47" s="307">
        <v>0</v>
      </c>
      <c r="K47" s="307">
        <v>0</v>
      </c>
      <c r="L47" s="308">
        <v>0</v>
      </c>
      <c r="M47" s="312">
        <v>1459</v>
      </c>
      <c r="N47" s="307">
        <v>0</v>
      </c>
      <c r="O47" s="308">
        <v>185</v>
      </c>
      <c r="P47" s="636">
        <f t="shared" si="2"/>
        <v>3757</v>
      </c>
    </row>
    <row r="48" spans="1:19" ht="14.25" x14ac:dyDescent="0.2">
      <c r="A48" s="313">
        <v>5</v>
      </c>
      <c r="B48" s="543" t="s">
        <v>18</v>
      </c>
      <c r="C48" s="539">
        <v>178</v>
      </c>
      <c r="D48" s="307">
        <v>0</v>
      </c>
      <c r="E48" s="572">
        <v>0</v>
      </c>
      <c r="F48" s="312">
        <v>0</v>
      </c>
      <c r="G48" s="307">
        <v>0</v>
      </c>
      <c r="H48" s="307">
        <v>0</v>
      </c>
      <c r="I48" s="307">
        <v>0</v>
      </c>
      <c r="J48" s="307">
        <v>1825</v>
      </c>
      <c r="K48" s="307">
        <v>0</v>
      </c>
      <c r="L48" s="308">
        <v>0</v>
      </c>
      <c r="M48" s="312">
        <v>265</v>
      </c>
      <c r="N48" s="307">
        <v>0</v>
      </c>
      <c r="O48" s="308">
        <v>1183</v>
      </c>
      <c r="P48" s="636">
        <f t="shared" si="2"/>
        <v>3451</v>
      </c>
    </row>
    <row r="49" spans="1:16" ht="14.25" x14ac:dyDescent="0.2">
      <c r="A49" s="313">
        <v>6</v>
      </c>
      <c r="B49" s="543" t="s">
        <v>19</v>
      </c>
      <c r="C49" s="539">
        <v>0</v>
      </c>
      <c r="D49" s="307">
        <v>0</v>
      </c>
      <c r="E49" s="572">
        <v>0</v>
      </c>
      <c r="F49" s="312">
        <v>0</v>
      </c>
      <c r="G49" s="307">
        <v>0</v>
      </c>
      <c r="H49" s="307">
        <v>0</v>
      </c>
      <c r="I49" s="307">
        <v>0</v>
      </c>
      <c r="J49" s="307">
        <v>0</v>
      </c>
      <c r="K49" s="307">
        <v>0</v>
      </c>
      <c r="L49" s="308">
        <v>0</v>
      </c>
      <c r="M49" s="312">
        <v>1</v>
      </c>
      <c r="N49" s="307">
        <v>0</v>
      </c>
      <c r="O49" s="308">
        <v>0</v>
      </c>
      <c r="P49" s="636">
        <f t="shared" si="2"/>
        <v>1</v>
      </c>
    </row>
    <row r="50" spans="1:16" ht="14.25" x14ac:dyDescent="0.2">
      <c r="A50" s="313">
        <v>7</v>
      </c>
      <c r="B50" s="543" t="s">
        <v>20</v>
      </c>
      <c r="C50" s="539">
        <v>14</v>
      </c>
      <c r="D50" s="307">
        <v>0</v>
      </c>
      <c r="E50" s="572">
        <v>0</v>
      </c>
      <c r="F50" s="312">
        <v>0</v>
      </c>
      <c r="G50" s="307">
        <v>0</v>
      </c>
      <c r="H50" s="307">
        <v>0</v>
      </c>
      <c r="I50" s="307">
        <v>0</v>
      </c>
      <c r="J50" s="307">
        <v>0</v>
      </c>
      <c r="K50" s="307">
        <v>0</v>
      </c>
      <c r="L50" s="308">
        <v>0</v>
      </c>
      <c r="M50" s="312">
        <v>887</v>
      </c>
      <c r="N50" s="307">
        <v>0</v>
      </c>
      <c r="O50" s="308">
        <v>2627</v>
      </c>
      <c r="P50" s="636">
        <f t="shared" si="2"/>
        <v>3528</v>
      </c>
    </row>
    <row r="51" spans="1:16" ht="14.25" x14ac:dyDescent="0.2">
      <c r="A51" s="313">
        <v>8</v>
      </c>
      <c r="B51" s="543" t="s">
        <v>21</v>
      </c>
      <c r="C51" s="539">
        <v>337</v>
      </c>
      <c r="D51" s="307">
        <v>165</v>
      </c>
      <c r="E51" s="572">
        <v>0</v>
      </c>
      <c r="F51" s="312">
        <v>0</v>
      </c>
      <c r="G51" s="307">
        <v>0</v>
      </c>
      <c r="H51" s="307">
        <v>0</v>
      </c>
      <c r="I51" s="307">
        <v>0</v>
      </c>
      <c r="J51" s="307">
        <v>0</v>
      </c>
      <c r="K51" s="307">
        <v>0</v>
      </c>
      <c r="L51" s="308">
        <v>0</v>
      </c>
      <c r="M51" s="312">
        <v>1825</v>
      </c>
      <c r="N51" s="307">
        <v>0</v>
      </c>
      <c r="O51" s="308">
        <v>754</v>
      </c>
      <c r="P51" s="636">
        <f t="shared" si="2"/>
        <v>3081</v>
      </c>
    </row>
    <row r="52" spans="1:16" ht="14.25" x14ac:dyDescent="0.2">
      <c r="A52" s="313">
        <v>9</v>
      </c>
      <c r="B52" s="543" t="s">
        <v>22</v>
      </c>
      <c r="C52" s="539">
        <v>0</v>
      </c>
      <c r="D52" s="307">
        <v>418</v>
      </c>
      <c r="E52" s="572">
        <v>0</v>
      </c>
      <c r="F52" s="312">
        <v>0</v>
      </c>
      <c r="G52" s="307">
        <v>729</v>
      </c>
      <c r="H52" s="307">
        <v>0</v>
      </c>
      <c r="I52" s="307">
        <v>0</v>
      </c>
      <c r="J52" s="307">
        <v>0</v>
      </c>
      <c r="K52" s="307">
        <v>0</v>
      </c>
      <c r="L52" s="308">
        <v>0</v>
      </c>
      <c r="M52" s="312">
        <v>0</v>
      </c>
      <c r="N52" s="307">
        <v>0</v>
      </c>
      <c r="O52" s="308">
        <v>1099</v>
      </c>
      <c r="P52" s="636">
        <f t="shared" si="2"/>
        <v>2246</v>
      </c>
    </row>
    <row r="53" spans="1:16" ht="14.25" x14ac:dyDescent="0.2">
      <c r="A53" s="313">
        <v>10</v>
      </c>
      <c r="B53" s="543" t="s">
        <v>23</v>
      </c>
      <c r="C53" s="539">
        <v>0</v>
      </c>
      <c r="D53" s="307">
        <v>222</v>
      </c>
      <c r="E53" s="572">
        <v>0</v>
      </c>
      <c r="F53" s="312">
        <v>0</v>
      </c>
      <c r="G53" s="307">
        <v>0</v>
      </c>
      <c r="H53" s="307">
        <v>0</v>
      </c>
      <c r="I53" s="307">
        <v>0</v>
      </c>
      <c r="J53" s="307">
        <v>761</v>
      </c>
      <c r="K53" s="307">
        <v>0</v>
      </c>
      <c r="L53" s="308">
        <v>0</v>
      </c>
      <c r="M53" s="312">
        <v>0</v>
      </c>
      <c r="N53" s="307">
        <v>0</v>
      </c>
      <c r="O53" s="308">
        <v>1861</v>
      </c>
      <c r="P53" s="636">
        <f t="shared" si="2"/>
        <v>2844</v>
      </c>
    </row>
    <row r="54" spans="1:16" ht="14.25" x14ac:dyDescent="0.2">
      <c r="A54" s="313">
        <v>11</v>
      </c>
      <c r="B54" s="543" t="s">
        <v>24</v>
      </c>
      <c r="C54" s="539">
        <v>20</v>
      </c>
      <c r="D54" s="307">
        <v>395</v>
      </c>
      <c r="E54" s="572">
        <v>0</v>
      </c>
      <c r="F54" s="312">
        <v>365</v>
      </c>
      <c r="G54" s="307">
        <v>0</v>
      </c>
      <c r="H54" s="307">
        <v>0</v>
      </c>
      <c r="I54" s="307">
        <v>0</v>
      </c>
      <c r="J54" s="307">
        <v>0</v>
      </c>
      <c r="K54" s="307">
        <v>0</v>
      </c>
      <c r="L54" s="308">
        <v>0</v>
      </c>
      <c r="M54" s="312">
        <v>902</v>
      </c>
      <c r="N54" s="307">
        <v>0</v>
      </c>
      <c r="O54" s="308">
        <v>2292</v>
      </c>
      <c r="P54" s="636">
        <f t="shared" si="2"/>
        <v>3974</v>
      </c>
    </row>
    <row r="55" spans="1:16" ht="14.25" x14ac:dyDescent="0.2">
      <c r="A55" s="313">
        <v>12</v>
      </c>
      <c r="B55" s="543" t="s">
        <v>25</v>
      </c>
      <c r="C55" s="539">
        <v>602</v>
      </c>
      <c r="D55" s="307">
        <v>850</v>
      </c>
      <c r="E55" s="572">
        <v>0</v>
      </c>
      <c r="F55" s="312">
        <v>1014</v>
      </c>
      <c r="G55" s="307">
        <v>0</v>
      </c>
      <c r="H55" s="307">
        <v>0</v>
      </c>
      <c r="I55" s="307">
        <v>1095</v>
      </c>
      <c r="J55" s="307">
        <v>0</v>
      </c>
      <c r="K55" s="307">
        <v>0</v>
      </c>
      <c r="L55" s="308">
        <v>0</v>
      </c>
      <c r="M55" s="312">
        <v>3284</v>
      </c>
      <c r="N55" s="307">
        <v>365</v>
      </c>
      <c r="O55" s="308">
        <v>2136</v>
      </c>
      <c r="P55" s="636">
        <f t="shared" si="2"/>
        <v>9346</v>
      </c>
    </row>
    <row r="56" spans="1:16" ht="14.25" x14ac:dyDescent="0.2">
      <c r="A56" s="313">
        <v>13</v>
      </c>
      <c r="B56" s="543" t="s">
        <v>26</v>
      </c>
      <c r="C56" s="539">
        <v>586</v>
      </c>
      <c r="D56" s="307">
        <v>29</v>
      </c>
      <c r="E56" s="572">
        <v>0</v>
      </c>
      <c r="F56" s="312">
        <v>365</v>
      </c>
      <c r="G56" s="307">
        <v>0</v>
      </c>
      <c r="H56" s="307">
        <v>0</v>
      </c>
      <c r="I56" s="307">
        <v>663</v>
      </c>
      <c r="J56" s="307">
        <v>1420</v>
      </c>
      <c r="K56" s="307">
        <v>0</v>
      </c>
      <c r="L56" s="308">
        <v>0</v>
      </c>
      <c r="M56" s="312">
        <v>365</v>
      </c>
      <c r="N56" s="307">
        <v>730</v>
      </c>
      <c r="O56" s="308">
        <v>3912</v>
      </c>
      <c r="P56" s="636">
        <f t="shared" si="2"/>
        <v>8070</v>
      </c>
    </row>
    <row r="57" spans="1:16" ht="14.25" x14ac:dyDescent="0.2">
      <c r="A57" s="313">
        <v>14</v>
      </c>
      <c r="B57" s="543" t="s">
        <v>27</v>
      </c>
      <c r="C57" s="539">
        <v>594</v>
      </c>
      <c r="D57" s="307">
        <v>17</v>
      </c>
      <c r="E57" s="572">
        <v>0</v>
      </c>
      <c r="F57" s="312">
        <v>0</v>
      </c>
      <c r="G57" s="307">
        <v>946</v>
      </c>
      <c r="H57" s="307">
        <v>0</v>
      </c>
      <c r="I57" s="307">
        <v>0</v>
      </c>
      <c r="J57" s="307">
        <v>0</v>
      </c>
      <c r="K57" s="307">
        <v>0</v>
      </c>
      <c r="L57" s="308">
        <v>0</v>
      </c>
      <c r="M57" s="312">
        <v>2919</v>
      </c>
      <c r="N57" s="307">
        <v>0</v>
      </c>
      <c r="O57" s="308">
        <v>2190</v>
      </c>
      <c r="P57" s="636">
        <f t="shared" si="2"/>
        <v>6666</v>
      </c>
    </row>
    <row r="58" spans="1:16" ht="15" customHeight="1" thickBot="1" x14ac:dyDescent="0.25">
      <c r="A58" s="647">
        <v>15</v>
      </c>
      <c r="B58" s="543" t="s">
        <v>28</v>
      </c>
      <c r="C58" s="540">
        <v>0</v>
      </c>
      <c r="D58" s="309">
        <v>222</v>
      </c>
      <c r="E58" s="633">
        <v>0</v>
      </c>
      <c r="F58" s="462">
        <v>519</v>
      </c>
      <c r="G58" s="309">
        <v>0</v>
      </c>
      <c r="H58" s="309">
        <v>0</v>
      </c>
      <c r="I58" s="309">
        <v>0</v>
      </c>
      <c r="J58" s="309">
        <v>0</v>
      </c>
      <c r="K58" s="309">
        <v>0</v>
      </c>
      <c r="L58" s="310">
        <v>0</v>
      </c>
      <c r="M58" s="462">
        <v>2919</v>
      </c>
      <c r="N58" s="309">
        <v>0</v>
      </c>
      <c r="O58" s="310">
        <v>3080</v>
      </c>
      <c r="P58" s="638">
        <f t="shared" si="2"/>
        <v>6740</v>
      </c>
    </row>
    <row r="59" spans="1:16" s="361" customFormat="1" ht="15" x14ac:dyDescent="0.25">
      <c r="A59" s="260"/>
      <c r="B59" s="1369" t="s">
        <v>484</v>
      </c>
      <c r="C59" s="1368">
        <f t="shared" ref="C59:P59" si="3">SUM(C44:C58)</f>
        <v>4231</v>
      </c>
      <c r="D59" s="1281">
        <f t="shared" si="3"/>
        <v>3503</v>
      </c>
      <c r="E59" s="1282">
        <f t="shared" si="3"/>
        <v>0</v>
      </c>
      <c r="F59" s="1283">
        <f t="shared" si="3"/>
        <v>2993</v>
      </c>
      <c r="G59" s="1281">
        <f t="shared" si="3"/>
        <v>2405</v>
      </c>
      <c r="H59" s="1281">
        <f t="shared" si="3"/>
        <v>0</v>
      </c>
      <c r="I59" s="1281">
        <f t="shared" si="3"/>
        <v>2487</v>
      </c>
      <c r="J59" s="1281">
        <f t="shared" si="3"/>
        <v>5539</v>
      </c>
      <c r="K59" s="1281">
        <f t="shared" si="3"/>
        <v>0</v>
      </c>
      <c r="L59" s="1282">
        <f t="shared" si="3"/>
        <v>0</v>
      </c>
      <c r="M59" s="1283">
        <f t="shared" si="3"/>
        <v>29616</v>
      </c>
      <c r="N59" s="1281">
        <f t="shared" si="3"/>
        <v>1095</v>
      </c>
      <c r="O59" s="1282">
        <f t="shared" si="3"/>
        <v>25006</v>
      </c>
      <c r="P59" s="1284">
        <f t="shared" si="3"/>
        <v>76875</v>
      </c>
    </row>
    <row r="60" spans="1:16" s="364" customFormat="1" ht="14.25" x14ac:dyDescent="0.2">
      <c r="A60" s="313"/>
      <c r="B60" s="1370" t="s">
        <v>427</v>
      </c>
      <c r="C60" s="538">
        <v>3785</v>
      </c>
      <c r="D60" s="315">
        <v>4611</v>
      </c>
      <c r="E60" s="314">
        <v>0</v>
      </c>
      <c r="F60" s="538">
        <v>4027</v>
      </c>
      <c r="G60" s="315">
        <v>1464</v>
      </c>
      <c r="H60" s="315">
        <v>0</v>
      </c>
      <c r="I60" s="315">
        <v>2064</v>
      </c>
      <c r="J60" s="315">
        <v>6451</v>
      </c>
      <c r="K60" s="315">
        <v>0</v>
      </c>
      <c r="L60" s="634">
        <v>0</v>
      </c>
      <c r="M60" s="635">
        <v>35256</v>
      </c>
      <c r="N60" s="315">
        <v>1098</v>
      </c>
      <c r="O60" s="314">
        <v>27114</v>
      </c>
      <c r="P60" s="637">
        <v>85870</v>
      </c>
    </row>
    <row r="61" spans="1:16" s="364" customFormat="1" ht="14.25" x14ac:dyDescent="0.2">
      <c r="A61" s="313"/>
      <c r="B61" s="1370" t="s">
        <v>384</v>
      </c>
      <c r="C61" s="538">
        <v>1681</v>
      </c>
      <c r="D61" s="315">
        <v>7269</v>
      </c>
      <c r="E61" s="314">
        <v>0</v>
      </c>
      <c r="F61" s="538">
        <v>2680</v>
      </c>
      <c r="G61" s="315">
        <v>730</v>
      </c>
      <c r="H61" s="315">
        <v>2685</v>
      </c>
      <c r="I61" s="315">
        <v>816</v>
      </c>
      <c r="J61" s="315">
        <v>3723</v>
      </c>
      <c r="K61" s="315">
        <v>0</v>
      </c>
      <c r="L61" s="634">
        <v>0</v>
      </c>
      <c r="M61" s="635">
        <v>37300</v>
      </c>
      <c r="N61" s="315">
        <v>1112</v>
      </c>
      <c r="O61" s="314">
        <v>22083</v>
      </c>
      <c r="P61" s="637">
        <v>80079</v>
      </c>
    </row>
    <row r="62" spans="1:16" s="364" customFormat="1" ht="14.25" x14ac:dyDescent="0.2">
      <c r="A62" s="313"/>
      <c r="B62" s="541" t="s">
        <v>339</v>
      </c>
      <c r="C62" s="538">
        <v>916</v>
      </c>
      <c r="D62" s="315">
        <v>5990</v>
      </c>
      <c r="E62" s="314">
        <v>0</v>
      </c>
      <c r="F62" s="538">
        <v>2171</v>
      </c>
      <c r="G62" s="315">
        <v>603</v>
      </c>
      <c r="H62" s="315">
        <v>1825</v>
      </c>
      <c r="I62" s="315">
        <v>1795</v>
      </c>
      <c r="J62" s="315">
        <v>2221</v>
      </c>
      <c r="K62" s="315">
        <v>0</v>
      </c>
      <c r="L62" s="634">
        <v>0</v>
      </c>
      <c r="M62" s="635">
        <v>44030</v>
      </c>
      <c r="N62" s="315">
        <v>2071</v>
      </c>
      <c r="O62" s="314">
        <v>25359</v>
      </c>
      <c r="P62" s="637">
        <v>86981</v>
      </c>
    </row>
    <row r="63" spans="1:16" s="364" customFormat="1" ht="14.25" x14ac:dyDescent="0.2">
      <c r="A63" s="313"/>
      <c r="B63" s="541" t="s">
        <v>309</v>
      </c>
      <c r="C63" s="538">
        <v>2678</v>
      </c>
      <c r="D63" s="315">
        <v>4041</v>
      </c>
      <c r="E63" s="314">
        <v>0</v>
      </c>
      <c r="F63" s="538">
        <v>2191</v>
      </c>
      <c r="G63" s="315">
        <v>365</v>
      </c>
      <c r="H63" s="315">
        <v>1014</v>
      </c>
      <c r="I63" s="315">
        <v>1460</v>
      </c>
      <c r="J63" s="315">
        <v>10614</v>
      </c>
      <c r="K63" s="315">
        <v>0</v>
      </c>
      <c r="L63" s="634">
        <v>0</v>
      </c>
      <c r="M63" s="635">
        <v>57506</v>
      </c>
      <c r="N63" s="315">
        <v>1463</v>
      </c>
      <c r="O63" s="314">
        <v>21038</v>
      </c>
      <c r="P63" s="637">
        <v>102370</v>
      </c>
    </row>
    <row r="64" spans="1:16" s="364" customFormat="1" ht="14.25" x14ac:dyDescent="0.2">
      <c r="A64" s="313"/>
      <c r="B64" s="541" t="s">
        <v>273</v>
      </c>
      <c r="C64" s="538">
        <v>1172</v>
      </c>
      <c r="D64" s="315">
        <v>0</v>
      </c>
      <c r="E64" s="314">
        <v>0</v>
      </c>
      <c r="F64" s="538">
        <v>2877</v>
      </c>
      <c r="G64" s="315">
        <v>264</v>
      </c>
      <c r="H64" s="315">
        <v>732</v>
      </c>
      <c r="I64" s="315">
        <v>1464</v>
      </c>
      <c r="J64" s="315">
        <v>1098</v>
      </c>
      <c r="K64" s="315">
        <v>0</v>
      </c>
      <c r="L64" s="634">
        <v>0</v>
      </c>
      <c r="M64" s="635">
        <v>80670</v>
      </c>
      <c r="N64" s="315">
        <v>2593</v>
      </c>
      <c r="O64" s="314">
        <v>26813</v>
      </c>
      <c r="P64" s="637">
        <v>117683</v>
      </c>
    </row>
    <row r="65" spans="1:16" s="364" customFormat="1" ht="14.25" x14ac:dyDescent="0.2">
      <c r="A65" s="313"/>
      <c r="B65" s="541" t="s">
        <v>249</v>
      </c>
      <c r="C65" s="538">
        <v>526</v>
      </c>
      <c r="D65" s="315">
        <v>0</v>
      </c>
      <c r="E65" s="314">
        <v>0</v>
      </c>
      <c r="F65" s="538">
        <v>3447</v>
      </c>
      <c r="G65" s="315">
        <v>365</v>
      </c>
      <c r="H65" s="315">
        <v>365</v>
      </c>
      <c r="I65" s="315">
        <v>1499</v>
      </c>
      <c r="J65" s="315">
        <v>1039</v>
      </c>
      <c r="K65" s="315">
        <v>0</v>
      </c>
      <c r="L65" s="634">
        <v>0</v>
      </c>
      <c r="M65" s="635">
        <v>80145</v>
      </c>
      <c r="N65" s="315">
        <v>2536</v>
      </c>
      <c r="O65" s="314">
        <v>35009.5</v>
      </c>
      <c r="P65" s="637">
        <v>124931.5</v>
      </c>
    </row>
    <row r="66" spans="1:16" s="364" customFormat="1" ht="14.25" x14ac:dyDescent="0.2">
      <c r="A66" s="313"/>
      <c r="B66" s="541" t="s">
        <v>220</v>
      </c>
      <c r="C66" s="538">
        <v>922</v>
      </c>
      <c r="D66" s="315">
        <v>47</v>
      </c>
      <c r="E66" s="314">
        <v>0</v>
      </c>
      <c r="F66" s="538">
        <v>3154</v>
      </c>
      <c r="G66" s="315">
        <v>0</v>
      </c>
      <c r="H66" s="315">
        <v>912</v>
      </c>
      <c r="I66" s="315">
        <v>1095</v>
      </c>
      <c r="J66" s="315">
        <v>1042</v>
      </c>
      <c r="K66" s="315">
        <v>0</v>
      </c>
      <c r="L66" s="634">
        <v>0</v>
      </c>
      <c r="M66" s="635">
        <v>84777</v>
      </c>
      <c r="N66" s="315">
        <v>2554</v>
      </c>
      <c r="O66" s="314">
        <v>33602</v>
      </c>
      <c r="P66" s="637">
        <v>128105</v>
      </c>
    </row>
    <row r="67" spans="1:16" s="305" customFormat="1" ht="14.25" x14ac:dyDescent="0.2">
      <c r="A67" s="313"/>
      <c r="B67" s="542" t="s">
        <v>110</v>
      </c>
      <c r="C67" s="538">
        <v>357</v>
      </c>
      <c r="D67" s="315">
        <v>345</v>
      </c>
      <c r="E67" s="314">
        <v>0</v>
      </c>
      <c r="F67" s="538">
        <v>1825</v>
      </c>
      <c r="G67" s="315">
        <v>0</v>
      </c>
      <c r="H67" s="315">
        <v>1246</v>
      </c>
      <c r="I67" s="315">
        <v>1199</v>
      </c>
      <c r="J67" s="315">
        <v>730</v>
      </c>
      <c r="K67" s="315">
        <v>0</v>
      </c>
      <c r="L67" s="634">
        <v>0</v>
      </c>
      <c r="M67" s="635">
        <v>81799</v>
      </c>
      <c r="N67" s="315">
        <v>3682</v>
      </c>
      <c r="O67" s="314">
        <v>26011.25</v>
      </c>
      <c r="P67" s="637">
        <v>117194.25</v>
      </c>
    </row>
    <row r="68" spans="1:16" s="81" customFormat="1" ht="14.25" x14ac:dyDescent="0.2">
      <c r="A68" s="108"/>
      <c r="B68" s="543" t="s">
        <v>75</v>
      </c>
      <c r="C68" s="539">
        <v>711</v>
      </c>
      <c r="D68" s="307">
        <v>313</v>
      </c>
      <c r="E68" s="308">
        <v>0</v>
      </c>
      <c r="F68" s="539">
        <v>2119</v>
      </c>
      <c r="G68" s="307">
        <v>0</v>
      </c>
      <c r="H68" s="307">
        <v>1712</v>
      </c>
      <c r="I68" s="307">
        <v>1749</v>
      </c>
      <c r="J68" s="307">
        <v>732</v>
      </c>
      <c r="K68" s="307">
        <v>0</v>
      </c>
      <c r="L68" s="572">
        <v>0</v>
      </c>
      <c r="M68" s="312">
        <v>81522</v>
      </c>
      <c r="N68" s="307">
        <v>4478</v>
      </c>
      <c r="O68" s="308">
        <v>30425</v>
      </c>
      <c r="P68" s="636">
        <v>123761</v>
      </c>
    </row>
    <row r="69" spans="1:16" s="81" customFormat="1" ht="14.25" x14ac:dyDescent="0.2">
      <c r="A69" s="108"/>
      <c r="B69" s="543" t="s">
        <v>74</v>
      </c>
      <c r="C69" s="539">
        <v>2984</v>
      </c>
      <c r="D69" s="307">
        <v>416</v>
      </c>
      <c r="E69" s="308">
        <v>1</v>
      </c>
      <c r="F69" s="539">
        <v>2142</v>
      </c>
      <c r="G69" s="307">
        <v>537</v>
      </c>
      <c r="H69" s="307">
        <v>2821</v>
      </c>
      <c r="I69" s="307">
        <v>1825</v>
      </c>
      <c r="J69" s="307">
        <v>730</v>
      </c>
      <c r="K69" s="307">
        <v>0</v>
      </c>
      <c r="L69" s="572">
        <v>0</v>
      </c>
      <c r="M69" s="312">
        <v>86694</v>
      </c>
      <c r="N69" s="307">
        <v>4982</v>
      </c>
      <c r="O69" s="308">
        <v>33204</v>
      </c>
      <c r="P69" s="636">
        <v>136336</v>
      </c>
    </row>
    <row r="70" spans="1:16" s="81" customFormat="1" ht="15" thickBot="1" x14ac:dyDescent="0.25">
      <c r="A70" s="109"/>
      <c r="B70" s="544" t="s">
        <v>32</v>
      </c>
      <c r="C70" s="540">
        <v>1515</v>
      </c>
      <c r="D70" s="309">
        <v>1825</v>
      </c>
      <c r="E70" s="310">
        <v>0</v>
      </c>
      <c r="F70" s="540">
        <v>4087</v>
      </c>
      <c r="G70" s="309">
        <v>365</v>
      </c>
      <c r="H70" s="309">
        <v>1825</v>
      </c>
      <c r="I70" s="309">
        <v>730</v>
      </c>
      <c r="J70" s="309">
        <v>862</v>
      </c>
      <c r="K70" s="309">
        <v>0</v>
      </c>
      <c r="L70" s="633"/>
      <c r="M70" s="462">
        <v>77149</v>
      </c>
      <c r="N70" s="309">
        <v>5604</v>
      </c>
      <c r="O70" s="310">
        <v>26798</v>
      </c>
      <c r="P70" s="638">
        <v>120760</v>
      </c>
    </row>
    <row r="71" spans="1:16" x14ac:dyDescent="0.2">
      <c r="A71" s="1" t="s">
        <v>35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s="361" customFormat="1" x14ac:dyDescent="0.2">
      <c r="A73" s="1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</row>
    <row r="74" spans="1:16" s="361" customFormat="1" x14ac:dyDescent="0.2">
      <c r="A74" s="1"/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</row>
    <row r="75" spans="1:16" s="361" customFormat="1" x14ac:dyDescent="0.2">
      <c r="A75" s="1"/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</row>
    <row r="76" spans="1:16" s="361" customFormat="1" x14ac:dyDescent="0.2">
      <c r="A76" s="1"/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</row>
    <row r="79" spans="1:16" ht="13.5" thickBot="1" x14ac:dyDescent="0.25">
      <c r="A79" s="7" t="s">
        <v>502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 ht="42.75" customHeight="1" thickBot="1" x14ac:dyDescent="0.25">
      <c r="A80" s="46"/>
      <c r="B80" s="824"/>
      <c r="C80" s="1575" t="s">
        <v>36</v>
      </c>
      <c r="D80" s="1575"/>
      <c r="E80" s="1575"/>
      <c r="F80" s="1576" t="s">
        <v>77</v>
      </c>
      <c r="G80" s="1577"/>
      <c r="H80" s="1577"/>
      <c r="I80" s="1577"/>
      <c r="J80" s="1577"/>
      <c r="K80" s="1577"/>
      <c r="L80" s="1578"/>
      <c r="M80" s="1575" t="s">
        <v>38</v>
      </c>
      <c r="N80" s="1575"/>
      <c r="O80" s="1575"/>
      <c r="P80" s="110"/>
    </row>
    <row r="81" spans="1:16" ht="110.25" customHeight="1" thickBot="1" x14ac:dyDescent="0.25">
      <c r="A81" s="631" t="s">
        <v>33</v>
      </c>
      <c r="B81" s="912" t="s">
        <v>3</v>
      </c>
      <c r="C81" s="1372" t="s">
        <v>82</v>
      </c>
      <c r="D81" s="1373" t="s">
        <v>81</v>
      </c>
      <c r="E81" s="1374" t="s">
        <v>202</v>
      </c>
      <c r="F81" s="1375" t="s">
        <v>83</v>
      </c>
      <c r="G81" s="1201" t="s">
        <v>84</v>
      </c>
      <c r="H81" s="1373" t="s">
        <v>203</v>
      </c>
      <c r="I81" s="1201" t="s">
        <v>204</v>
      </c>
      <c r="J81" s="1201" t="s">
        <v>205</v>
      </c>
      <c r="K81" s="1201" t="s">
        <v>39</v>
      </c>
      <c r="L81" s="913" t="s">
        <v>85</v>
      </c>
      <c r="M81" s="1372" t="s">
        <v>40</v>
      </c>
      <c r="N81" s="1373" t="s">
        <v>206</v>
      </c>
      <c r="O81" s="1201" t="s">
        <v>207</v>
      </c>
      <c r="P81" s="1376" t="s">
        <v>121</v>
      </c>
    </row>
    <row r="82" spans="1:16" s="361" customFormat="1" ht="14.25" x14ac:dyDescent="0.2">
      <c r="A82" s="1377">
        <v>1</v>
      </c>
      <c r="B82" s="542" t="s">
        <v>14</v>
      </c>
      <c r="C82" s="538">
        <v>97</v>
      </c>
      <c r="D82" s="315">
        <v>0</v>
      </c>
      <c r="E82" s="634">
        <v>0</v>
      </c>
      <c r="F82" s="635">
        <v>0</v>
      </c>
      <c r="G82" s="315">
        <v>0</v>
      </c>
      <c r="H82" s="315">
        <v>0</v>
      </c>
      <c r="I82" s="315">
        <v>0</v>
      </c>
      <c r="J82" s="315">
        <v>0</v>
      </c>
      <c r="K82" s="315">
        <v>0</v>
      </c>
      <c r="L82" s="314">
        <v>0</v>
      </c>
      <c r="M82" s="635">
        <v>571</v>
      </c>
      <c r="N82" s="315">
        <v>0</v>
      </c>
      <c r="O82" s="314">
        <v>0</v>
      </c>
      <c r="P82" s="637">
        <f t="shared" ref="P82:P96" si="4">SUM(C82:O82)</f>
        <v>668</v>
      </c>
    </row>
    <row r="83" spans="1:16" s="361" customFormat="1" ht="14.25" x14ac:dyDescent="0.2">
      <c r="A83" s="1366">
        <v>2</v>
      </c>
      <c r="B83" s="543" t="s">
        <v>15</v>
      </c>
      <c r="C83" s="539">
        <v>0</v>
      </c>
      <c r="D83" s="307">
        <v>0</v>
      </c>
      <c r="E83" s="572">
        <v>0</v>
      </c>
      <c r="F83" s="312">
        <v>0</v>
      </c>
      <c r="G83" s="307">
        <v>0</v>
      </c>
      <c r="H83" s="307">
        <v>0</v>
      </c>
      <c r="I83" s="307">
        <v>0</v>
      </c>
      <c r="J83" s="307">
        <v>0</v>
      </c>
      <c r="K83" s="307">
        <v>0</v>
      </c>
      <c r="L83" s="308">
        <v>0</v>
      </c>
      <c r="M83" s="312">
        <v>0</v>
      </c>
      <c r="N83" s="307">
        <v>0</v>
      </c>
      <c r="O83" s="308">
        <v>168</v>
      </c>
      <c r="P83" s="636">
        <f t="shared" si="4"/>
        <v>168</v>
      </c>
    </row>
    <row r="84" spans="1:16" s="361" customFormat="1" ht="14.25" x14ac:dyDescent="0.2">
      <c r="A84" s="1366">
        <v>3</v>
      </c>
      <c r="B84" s="543" t="s">
        <v>16</v>
      </c>
      <c r="C84" s="539">
        <v>3665</v>
      </c>
      <c r="D84" s="307">
        <v>0</v>
      </c>
      <c r="E84" s="572">
        <v>0</v>
      </c>
      <c r="F84" s="312">
        <v>0</v>
      </c>
      <c r="G84" s="307">
        <v>0</v>
      </c>
      <c r="H84" s="307">
        <v>0</v>
      </c>
      <c r="I84" s="307">
        <v>0</v>
      </c>
      <c r="J84" s="307">
        <v>0</v>
      </c>
      <c r="K84" s="307">
        <v>0</v>
      </c>
      <c r="L84" s="308">
        <v>0</v>
      </c>
      <c r="M84" s="312">
        <v>0</v>
      </c>
      <c r="N84" s="307">
        <v>6130</v>
      </c>
      <c r="O84" s="308">
        <v>0</v>
      </c>
      <c r="P84" s="636">
        <f t="shared" si="4"/>
        <v>9795</v>
      </c>
    </row>
    <row r="85" spans="1:16" s="361" customFormat="1" ht="28.5" x14ac:dyDescent="0.2">
      <c r="A85" s="1366">
        <v>4</v>
      </c>
      <c r="B85" s="543" t="s">
        <v>17</v>
      </c>
      <c r="C85" s="539">
        <v>0</v>
      </c>
      <c r="D85" s="307">
        <v>0</v>
      </c>
      <c r="E85" s="572">
        <v>0</v>
      </c>
      <c r="F85" s="312">
        <v>0</v>
      </c>
      <c r="G85" s="307">
        <v>0</v>
      </c>
      <c r="H85" s="307">
        <v>0</v>
      </c>
      <c r="I85" s="307">
        <v>0</v>
      </c>
      <c r="J85" s="307">
        <v>0</v>
      </c>
      <c r="K85" s="307">
        <v>0</v>
      </c>
      <c r="L85" s="308">
        <v>0</v>
      </c>
      <c r="M85" s="312">
        <v>0</v>
      </c>
      <c r="N85" s="307">
        <v>0</v>
      </c>
      <c r="O85" s="308">
        <v>0</v>
      </c>
      <c r="P85" s="636">
        <f t="shared" si="4"/>
        <v>0</v>
      </c>
    </row>
    <row r="86" spans="1:16" s="361" customFormat="1" ht="14.25" x14ac:dyDescent="0.2">
      <c r="A86" s="1366">
        <v>5</v>
      </c>
      <c r="B86" s="543" t="s">
        <v>18</v>
      </c>
      <c r="C86" s="539">
        <v>0</v>
      </c>
      <c r="D86" s="307">
        <v>0</v>
      </c>
      <c r="E86" s="572">
        <v>0</v>
      </c>
      <c r="F86" s="312">
        <v>0</v>
      </c>
      <c r="G86" s="307">
        <v>0</v>
      </c>
      <c r="H86" s="307">
        <v>0</v>
      </c>
      <c r="I86" s="307">
        <v>0</v>
      </c>
      <c r="J86" s="307">
        <v>0</v>
      </c>
      <c r="K86" s="307">
        <v>0</v>
      </c>
      <c r="L86" s="308">
        <v>0</v>
      </c>
      <c r="M86" s="312">
        <v>0</v>
      </c>
      <c r="N86" s="307">
        <v>0</v>
      </c>
      <c r="O86" s="308">
        <v>0</v>
      </c>
      <c r="P86" s="636">
        <f t="shared" si="4"/>
        <v>0</v>
      </c>
    </row>
    <row r="87" spans="1:16" s="361" customFormat="1" ht="14.25" x14ac:dyDescent="0.2">
      <c r="A87" s="1366">
        <v>6</v>
      </c>
      <c r="B87" s="543" t="s">
        <v>19</v>
      </c>
      <c r="C87" s="539">
        <v>0</v>
      </c>
      <c r="D87" s="307">
        <v>0</v>
      </c>
      <c r="E87" s="572">
        <v>0</v>
      </c>
      <c r="F87" s="312">
        <v>0</v>
      </c>
      <c r="G87" s="307">
        <v>0</v>
      </c>
      <c r="H87" s="307">
        <v>0</v>
      </c>
      <c r="I87" s="307">
        <v>0</v>
      </c>
      <c r="J87" s="307">
        <v>0</v>
      </c>
      <c r="K87" s="307">
        <v>0</v>
      </c>
      <c r="L87" s="308">
        <v>0</v>
      </c>
      <c r="M87" s="312">
        <v>0</v>
      </c>
      <c r="N87" s="307">
        <v>0</v>
      </c>
      <c r="O87" s="308">
        <v>0</v>
      </c>
      <c r="P87" s="636">
        <f t="shared" si="4"/>
        <v>0</v>
      </c>
    </row>
    <row r="88" spans="1:16" s="361" customFormat="1" ht="14.25" x14ac:dyDescent="0.2">
      <c r="A88" s="1366">
        <v>7</v>
      </c>
      <c r="B88" s="543" t="s">
        <v>20</v>
      </c>
      <c r="C88" s="539">
        <v>0</v>
      </c>
      <c r="D88" s="307">
        <v>0</v>
      </c>
      <c r="E88" s="572">
        <v>0</v>
      </c>
      <c r="F88" s="312">
        <v>0</v>
      </c>
      <c r="G88" s="307">
        <v>0</v>
      </c>
      <c r="H88" s="307">
        <v>0</v>
      </c>
      <c r="I88" s="307">
        <v>0</v>
      </c>
      <c r="J88" s="307">
        <v>0</v>
      </c>
      <c r="K88" s="307">
        <v>0</v>
      </c>
      <c r="L88" s="308">
        <v>0</v>
      </c>
      <c r="M88" s="312">
        <v>0</v>
      </c>
      <c r="N88" s="307">
        <v>0</v>
      </c>
      <c r="O88" s="308">
        <v>305</v>
      </c>
      <c r="P88" s="636">
        <f t="shared" si="4"/>
        <v>305</v>
      </c>
    </row>
    <row r="89" spans="1:16" s="361" customFormat="1" ht="14.25" x14ac:dyDescent="0.2">
      <c r="A89" s="1366">
        <v>8</v>
      </c>
      <c r="B89" s="543" t="s">
        <v>21</v>
      </c>
      <c r="C89" s="539">
        <v>1213</v>
      </c>
      <c r="D89" s="307">
        <v>0</v>
      </c>
      <c r="E89" s="572">
        <v>0</v>
      </c>
      <c r="F89" s="312">
        <v>0</v>
      </c>
      <c r="G89" s="307">
        <v>0</v>
      </c>
      <c r="H89" s="307">
        <v>0</v>
      </c>
      <c r="I89" s="307">
        <v>0</v>
      </c>
      <c r="J89" s="307">
        <v>0</v>
      </c>
      <c r="K89" s="307">
        <v>0</v>
      </c>
      <c r="L89" s="308">
        <v>0</v>
      </c>
      <c r="M89" s="312">
        <v>0</v>
      </c>
      <c r="N89" s="307">
        <v>0</v>
      </c>
      <c r="O89" s="308">
        <v>947</v>
      </c>
      <c r="P89" s="636">
        <f t="shared" si="4"/>
        <v>2160</v>
      </c>
    </row>
    <row r="90" spans="1:16" s="361" customFormat="1" ht="14.25" x14ac:dyDescent="0.2">
      <c r="A90" s="1366">
        <v>9</v>
      </c>
      <c r="B90" s="543" t="s">
        <v>22</v>
      </c>
      <c r="C90" s="539">
        <v>90</v>
      </c>
      <c r="D90" s="307">
        <v>0</v>
      </c>
      <c r="E90" s="572">
        <v>0</v>
      </c>
      <c r="F90" s="312">
        <v>0</v>
      </c>
      <c r="G90" s="307">
        <v>0</v>
      </c>
      <c r="H90" s="307">
        <v>0</v>
      </c>
      <c r="I90" s="307">
        <v>0</v>
      </c>
      <c r="J90" s="307">
        <v>0</v>
      </c>
      <c r="K90" s="307">
        <v>0</v>
      </c>
      <c r="L90" s="308">
        <v>0</v>
      </c>
      <c r="M90" s="312">
        <v>0</v>
      </c>
      <c r="N90" s="307">
        <v>0</v>
      </c>
      <c r="O90" s="308">
        <v>1008</v>
      </c>
      <c r="P90" s="636">
        <f t="shared" si="4"/>
        <v>1098</v>
      </c>
    </row>
    <row r="91" spans="1:16" s="361" customFormat="1" ht="14.25" x14ac:dyDescent="0.2">
      <c r="A91" s="1366">
        <v>10</v>
      </c>
      <c r="B91" s="543" t="s">
        <v>23</v>
      </c>
      <c r="C91" s="539">
        <v>0</v>
      </c>
      <c r="D91" s="307">
        <v>0</v>
      </c>
      <c r="E91" s="572">
        <v>0</v>
      </c>
      <c r="F91" s="312">
        <v>0</v>
      </c>
      <c r="G91" s="307">
        <v>0</v>
      </c>
      <c r="H91" s="307">
        <v>0</v>
      </c>
      <c r="I91" s="307">
        <v>0</v>
      </c>
      <c r="J91" s="307">
        <v>0</v>
      </c>
      <c r="K91" s="307">
        <v>0</v>
      </c>
      <c r="L91" s="308">
        <v>0</v>
      </c>
      <c r="M91" s="312">
        <v>0</v>
      </c>
      <c r="N91" s="307">
        <v>0</v>
      </c>
      <c r="O91" s="308">
        <v>0</v>
      </c>
      <c r="P91" s="636">
        <f t="shared" si="4"/>
        <v>0</v>
      </c>
    </row>
    <row r="92" spans="1:16" s="361" customFormat="1" ht="14.25" x14ac:dyDescent="0.2">
      <c r="A92" s="1366">
        <v>11</v>
      </c>
      <c r="B92" s="543" t="s">
        <v>24</v>
      </c>
      <c r="C92" s="539">
        <v>19</v>
      </c>
      <c r="D92" s="307">
        <v>0</v>
      </c>
      <c r="E92" s="572">
        <v>0</v>
      </c>
      <c r="F92" s="312">
        <v>0</v>
      </c>
      <c r="G92" s="307">
        <v>0</v>
      </c>
      <c r="H92" s="307">
        <v>0</v>
      </c>
      <c r="I92" s="307">
        <v>0</v>
      </c>
      <c r="J92" s="307">
        <v>0</v>
      </c>
      <c r="K92" s="307">
        <v>0</v>
      </c>
      <c r="L92" s="308">
        <v>0</v>
      </c>
      <c r="M92" s="312">
        <v>0</v>
      </c>
      <c r="N92" s="307">
        <v>0</v>
      </c>
      <c r="O92" s="308">
        <v>840</v>
      </c>
      <c r="P92" s="636">
        <f t="shared" si="4"/>
        <v>859</v>
      </c>
    </row>
    <row r="93" spans="1:16" s="361" customFormat="1" ht="14.25" x14ac:dyDescent="0.2">
      <c r="A93" s="1366">
        <v>12</v>
      </c>
      <c r="B93" s="543" t="s">
        <v>25</v>
      </c>
      <c r="C93" s="539">
        <v>186</v>
      </c>
      <c r="D93" s="307">
        <v>0</v>
      </c>
      <c r="E93" s="572">
        <v>0</v>
      </c>
      <c r="F93" s="312">
        <v>0</v>
      </c>
      <c r="G93" s="307">
        <v>0</v>
      </c>
      <c r="H93" s="307">
        <v>0</v>
      </c>
      <c r="I93" s="307">
        <v>0</v>
      </c>
      <c r="J93" s="307">
        <v>0</v>
      </c>
      <c r="K93" s="307">
        <v>0</v>
      </c>
      <c r="L93" s="308">
        <v>0</v>
      </c>
      <c r="M93" s="312">
        <v>0</v>
      </c>
      <c r="N93" s="307">
        <v>0</v>
      </c>
      <c r="O93" s="308">
        <v>2635</v>
      </c>
      <c r="P93" s="636">
        <f t="shared" si="4"/>
        <v>2821</v>
      </c>
    </row>
    <row r="94" spans="1:16" s="361" customFormat="1" ht="14.25" x14ac:dyDescent="0.2">
      <c r="A94" s="1366">
        <v>13</v>
      </c>
      <c r="B94" s="543" t="s">
        <v>26</v>
      </c>
      <c r="C94" s="539">
        <v>0</v>
      </c>
      <c r="D94" s="307">
        <v>0</v>
      </c>
      <c r="E94" s="572">
        <v>0</v>
      </c>
      <c r="F94" s="312">
        <v>0</v>
      </c>
      <c r="G94" s="307">
        <v>0</v>
      </c>
      <c r="H94" s="307">
        <v>0</v>
      </c>
      <c r="I94" s="307">
        <v>0</v>
      </c>
      <c r="J94" s="307">
        <v>0</v>
      </c>
      <c r="K94" s="307">
        <v>0</v>
      </c>
      <c r="L94" s="308">
        <v>0</v>
      </c>
      <c r="M94" s="312">
        <v>0</v>
      </c>
      <c r="N94" s="307">
        <v>0</v>
      </c>
      <c r="O94" s="308">
        <v>0</v>
      </c>
      <c r="P94" s="636">
        <f t="shared" si="4"/>
        <v>0</v>
      </c>
    </row>
    <row r="95" spans="1:16" s="361" customFormat="1" ht="14.25" x14ac:dyDescent="0.2">
      <c r="A95" s="1366">
        <v>14</v>
      </c>
      <c r="B95" s="543" t="s">
        <v>27</v>
      </c>
      <c r="C95" s="539">
        <v>0</v>
      </c>
      <c r="D95" s="307">
        <v>0</v>
      </c>
      <c r="E95" s="572">
        <v>0</v>
      </c>
      <c r="F95" s="312">
        <v>0</v>
      </c>
      <c r="G95" s="307">
        <v>0</v>
      </c>
      <c r="H95" s="307">
        <v>0</v>
      </c>
      <c r="I95" s="307">
        <v>0</v>
      </c>
      <c r="J95" s="307">
        <v>0</v>
      </c>
      <c r="K95" s="307">
        <v>0</v>
      </c>
      <c r="L95" s="308">
        <v>0</v>
      </c>
      <c r="M95" s="312">
        <v>2528</v>
      </c>
      <c r="N95" s="307">
        <v>0</v>
      </c>
      <c r="O95" s="308">
        <v>5285</v>
      </c>
      <c r="P95" s="636">
        <f t="shared" si="4"/>
        <v>7813</v>
      </c>
    </row>
    <row r="96" spans="1:16" s="361" customFormat="1" ht="15" customHeight="1" thickBot="1" x14ac:dyDescent="0.25">
      <c r="A96" s="1367">
        <v>15</v>
      </c>
      <c r="B96" s="543" t="s">
        <v>28</v>
      </c>
      <c r="C96" s="540">
        <v>0</v>
      </c>
      <c r="D96" s="309">
        <v>0</v>
      </c>
      <c r="E96" s="633">
        <v>0</v>
      </c>
      <c r="F96" s="462">
        <v>0</v>
      </c>
      <c r="G96" s="309">
        <v>0</v>
      </c>
      <c r="H96" s="309">
        <v>0</v>
      </c>
      <c r="I96" s="309">
        <v>0</v>
      </c>
      <c r="J96" s="309">
        <v>0</v>
      </c>
      <c r="K96" s="309">
        <v>0</v>
      </c>
      <c r="L96" s="310">
        <v>0</v>
      </c>
      <c r="M96" s="462">
        <v>0</v>
      </c>
      <c r="N96" s="309">
        <v>0</v>
      </c>
      <c r="O96" s="310">
        <v>1619</v>
      </c>
      <c r="P96" s="638">
        <f t="shared" si="4"/>
        <v>1619</v>
      </c>
    </row>
    <row r="97" spans="1:16" s="361" customFormat="1" ht="15" x14ac:dyDescent="0.25">
      <c r="A97" s="260"/>
      <c r="B97" s="1369" t="s">
        <v>493</v>
      </c>
      <c r="C97" s="1368">
        <f t="shared" ref="C97:P97" si="5">SUM(C82:C96)</f>
        <v>5270</v>
      </c>
      <c r="D97" s="1281">
        <f t="shared" si="5"/>
        <v>0</v>
      </c>
      <c r="E97" s="1282">
        <f t="shared" si="5"/>
        <v>0</v>
      </c>
      <c r="F97" s="1283">
        <f t="shared" si="5"/>
        <v>0</v>
      </c>
      <c r="G97" s="1281">
        <f t="shared" si="5"/>
        <v>0</v>
      </c>
      <c r="H97" s="1281">
        <f t="shared" si="5"/>
        <v>0</v>
      </c>
      <c r="I97" s="1281">
        <f t="shared" si="5"/>
        <v>0</v>
      </c>
      <c r="J97" s="1281">
        <f t="shared" si="5"/>
        <v>0</v>
      </c>
      <c r="K97" s="1281">
        <f t="shared" si="5"/>
        <v>0</v>
      </c>
      <c r="L97" s="1282">
        <f t="shared" si="5"/>
        <v>0</v>
      </c>
      <c r="M97" s="1283">
        <f t="shared" si="5"/>
        <v>3099</v>
      </c>
      <c r="N97" s="1281">
        <f t="shared" si="5"/>
        <v>6130</v>
      </c>
      <c r="O97" s="1282">
        <f t="shared" si="5"/>
        <v>12807</v>
      </c>
      <c r="P97" s="1284">
        <f t="shared" si="5"/>
        <v>27306</v>
      </c>
    </row>
    <row r="98" spans="1:16" s="364" customFormat="1" ht="14.25" x14ac:dyDescent="0.2">
      <c r="A98" s="313"/>
      <c r="B98" s="1370" t="s">
        <v>436</v>
      </c>
      <c r="C98" s="538">
        <v>3644</v>
      </c>
      <c r="D98" s="315">
        <v>0</v>
      </c>
      <c r="E98" s="314">
        <v>0</v>
      </c>
      <c r="F98" s="538">
        <v>0</v>
      </c>
      <c r="G98" s="315">
        <v>0</v>
      </c>
      <c r="H98" s="315">
        <v>0</v>
      </c>
      <c r="I98" s="315">
        <v>0</v>
      </c>
      <c r="J98" s="315">
        <v>0</v>
      </c>
      <c r="K98" s="315">
        <v>0</v>
      </c>
      <c r="L98" s="634">
        <v>0</v>
      </c>
      <c r="M98" s="635">
        <v>165</v>
      </c>
      <c r="N98" s="315">
        <v>3294</v>
      </c>
      <c r="O98" s="314">
        <v>12118</v>
      </c>
      <c r="P98" s="637">
        <v>19221</v>
      </c>
    </row>
    <row r="99" spans="1:16" s="364" customFormat="1" ht="14.25" x14ac:dyDescent="0.2">
      <c r="A99" s="313"/>
      <c r="B99" s="1370" t="s">
        <v>379</v>
      </c>
      <c r="C99" s="538">
        <v>3377</v>
      </c>
      <c r="D99" s="315">
        <v>14</v>
      </c>
      <c r="E99" s="314">
        <v>0</v>
      </c>
      <c r="F99" s="538">
        <v>0</v>
      </c>
      <c r="G99" s="315">
        <v>0</v>
      </c>
      <c r="H99" s="315">
        <v>0</v>
      </c>
      <c r="I99" s="315">
        <v>0</v>
      </c>
      <c r="J99" s="315">
        <v>0</v>
      </c>
      <c r="K99" s="315">
        <v>0</v>
      </c>
      <c r="L99" s="634">
        <v>0</v>
      </c>
      <c r="M99" s="635">
        <v>0</v>
      </c>
      <c r="N99" s="315">
        <v>3330</v>
      </c>
      <c r="O99" s="314">
        <v>9931</v>
      </c>
      <c r="P99" s="637">
        <v>16652</v>
      </c>
    </row>
    <row r="100" spans="1:16" s="364" customFormat="1" ht="14.25" x14ac:dyDescent="0.2">
      <c r="A100" s="313"/>
      <c r="B100" s="541" t="s">
        <v>339</v>
      </c>
      <c r="C100" s="538">
        <v>3527</v>
      </c>
      <c r="D100" s="315">
        <v>525</v>
      </c>
      <c r="E100" s="314">
        <v>0</v>
      </c>
      <c r="F100" s="538">
        <v>0</v>
      </c>
      <c r="G100" s="315">
        <v>0</v>
      </c>
      <c r="H100" s="315">
        <v>0</v>
      </c>
      <c r="I100" s="315">
        <v>0</v>
      </c>
      <c r="J100" s="315">
        <v>0</v>
      </c>
      <c r="K100" s="315">
        <v>0</v>
      </c>
      <c r="L100" s="634">
        <v>0</v>
      </c>
      <c r="M100" s="635">
        <v>191</v>
      </c>
      <c r="N100" s="315">
        <v>6453</v>
      </c>
      <c r="O100" s="314">
        <v>16249</v>
      </c>
      <c r="P100" s="637">
        <v>26945</v>
      </c>
    </row>
    <row r="101" spans="1:16" s="364" customFormat="1" ht="14.25" x14ac:dyDescent="0.2">
      <c r="A101" s="313"/>
      <c r="B101" s="541" t="s">
        <v>309</v>
      </c>
      <c r="C101" s="538">
        <v>3373</v>
      </c>
      <c r="D101" s="315">
        <v>0</v>
      </c>
      <c r="E101" s="314">
        <v>0</v>
      </c>
      <c r="F101" s="538">
        <v>0</v>
      </c>
      <c r="G101" s="315">
        <v>0</v>
      </c>
      <c r="H101" s="315">
        <v>0</v>
      </c>
      <c r="I101" s="315">
        <v>0</v>
      </c>
      <c r="J101" s="315">
        <v>0</v>
      </c>
      <c r="K101" s="315">
        <v>0</v>
      </c>
      <c r="L101" s="634">
        <v>0</v>
      </c>
      <c r="M101" s="635">
        <v>1459</v>
      </c>
      <c r="N101" s="315">
        <v>6312</v>
      </c>
      <c r="O101" s="314">
        <v>10120</v>
      </c>
      <c r="P101" s="637">
        <v>21264</v>
      </c>
    </row>
    <row r="102" spans="1:16" s="364" customFormat="1" ht="14.25" x14ac:dyDescent="0.2">
      <c r="A102" s="313"/>
      <c r="B102" s="541" t="s">
        <v>273</v>
      </c>
      <c r="C102" s="538">
        <v>3177</v>
      </c>
      <c r="D102" s="315">
        <v>0</v>
      </c>
      <c r="E102" s="314">
        <v>0</v>
      </c>
      <c r="F102" s="538">
        <v>0</v>
      </c>
      <c r="G102" s="315">
        <v>0</v>
      </c>
      <c r="H102" s="315">
        <v>0</v>
      </c>
      <c r="I102" s="315">
        <v>0</v>
      </c>
      <c r="J102" s="315">
        <v>0</v>
      </c>
      <c r="K102" s="315">
        <v>0</v>
      </c>
      <c r="L102" s="634">
        <v>0</v>
      </c>
      <c r="M102" s="635">
        <v>1475</v>
      </c>
      <c r="N102" s="315">
        <v>6397</v>
      </c>
      <c r="O102" s="314">
        <v>16083</v>
      </c>
      <c r="P102" s="637">
        <v>27132</v>
      </c>
    </row>
    <row r="103" spans="1:16" s="364" customFormat="1" ht="14.25" x14ac:dyDescent="0.2">
      <c r="A103" s="313"/>
      <c r="B103" s="541" t="s">
        <v>249</v>
      </c>
      <c r="C103" s="635">
        <v>3685</v>
      </c>
      <c r="D103" s="315">
        <v>0</v>
      </c>
      <c r="E103" s="314">
        <v>0</v>
      </c>
      <c r="F103" s="538">
        <v>0</v>
      </c>
      <c r="G103" s="315">
        <v>0</v>
      </c>
      <c r="H103" s="315">
        <v>0</v>
      </c>
      <c r="I103" s="315">
        <v>0</v>
      </c>
      <c r="J103" s="315">
        <v>0</v>
      </c>
      <c r="K103" s="315">
        <v>0</v>
      </c>
      <c r="L103" s="634">
        <v>0</v>
      </c>
      <c r="M103" s="635">
        <v>1902</v>
      </c>
      <c r="N103" s="315">
        <v>6460</v>
      </c>
      <c r="O103" s="314">
        <v>25215</v>
      </c>
      <c r="P103" s="637">
        <v>37262</v>
      </c>
    </row>
    <row r="104" spans="1:16" s="364" customFormat="1" ht="14.25" x14ac:dyDescent="0.2">
      <c r="A104" s="313"/>
      <c r="B104" s="541" t="s">
        <v>220</v>
      </c>
      <c r="C104" s="635">
        <v>3123</v>
      </c>
      <c r="D104" s="315">
        <v>0</v>
      </c>
      <c r="E104" s="314">
        <v>0</v>
      </c>
      <c r="F104" s="538">
        <v>84</v>
      </c>
      <c r="G104" s="315">
        <v>0</v>
      </c>
      <c r="H104" s="315">
        <v>0</v>
      </c>
      <c r="I104" s="315">
        <v>0</v>
      </c>
      <c r="J104" s="315">
        <v>0</v>
      </c>
      <c r="K104" s="315">
        <v>0</v>
      </c>
      <c r="L104" s="634">
        <v>0</v>
      </c>
      <c r="M104" s="635">
        <v>6800</v>
      </c>
      <c r="N104" s="315">
        <v>0</v>
      </c>
      <c r="O104" s="314">
        <v>21780</v>
      </c>
      <c r="P104" s="637">
        <v>31787</v>
      </c>
    </row>
    <row r="105" spans="1:16" s="305" customFormat="1" ht="14.25" x14ac:dyDescent="0.2">
      <c r="A105" s="313"/>
      <c r="B105" s="542" t="s">
        <v>110</v>
      </c>
      <c r="C105" s="635">
        <v>5175</v>
      </c>
      <c r="D105" s="315">
        <v>0</v>
      </c>
      <c r="E105" s="314">
        <v>0</v>
      </c>
      <c r="F105" s="538">
        <v>9</v>
      </c>
      <c r="G105" s="315">
        <v>0</v>
      </c>
      <c r="H105" s="315">
        <v>0</v>
      </c>
      <c r="I105" s="315">
        <v>0</v>
      </c>
      <c r="J105" s="315">
        <v>0</v>
      </c>
      <c r="K105" s="315">
        <v>0</v>
      </c>
      <c r="L105" s="634">
        <v>0</v>
      </c>
      <c r="M105" s="635">
        <v>5354</v>
      </c>
      <c r="N105" s="315">
        <v>7776</v>
      </c>
      <c r="O105" s="314">
        <v>23777</v>
      </c>
      <c r="P105" s="637">
        <v>42091</v>
      </c>
    </row>
    <row r="106" spans="1:16" ht="14.25" x14ac:dyDescent="0.2">
      <c r="A106" s="108"/>
      <c r="B106" s="543" t="s">
        <v>75</v>
      </c>
      <c r="C106" s="312">
        <v>4226</v>
      </c>
      <c r="D106" s="307">
        <v>0</v>
      </c>
      <c r="E106" s="308">
        <v>0</v>
      </c>
      <c r="F106" s="539">
        <v>75</v>
      </c>
      <c r="G106" s="307">
        <v>0</v>
      </c>
      <c r="H106" s="307">
        <v>0</v>
      </c>
      <c r="I106" s="307">
        <v>0</v>
      </c>
      <c r="J106" s="307">
        <v>0</v>
      </c>
      <c r="K106" s="307">
        <v>0</v>
      </c>
      <c r="L106" s="572">
        <v>0</v>
      </c>
      <c r="M106" s="312">
        <v>5817</v>
      </c>
      <c r="N106" s="307">
        <v>8984</v>
      </c>
      <c r="O106" s="308">
        <v>17209</v>
      </c>
      <c r="P106" s="636">
        <v>36311</v>
      </c>
    </row>
    <row r="107" spans="1:16" ht="14.25" x14ac:dyDescent="0.2">
      <c r="A107" s="108"/>
      <c r="B107" s="543" t="s">
        <v>74</v>
      </c>
      <c r="C107" s="312">
        <v>10908</v>
      </c>
      <c r="D107" s="307">
        <v>0</v>
      </c>
      <c r="E107" s="308">
        <v>0</v>
      </c>
      <c r="F107" s="539">
        <v>0</v>
      </c>
      <c r="G107" s="307">
        <v>0</v>
      </c>
      <c r="H107" s="307">
        <v>0</v>
      </c>
      <c r="I107" s="307">
        <v>0</v>
      </c>
      <c r="J107" s="307">
        <v>0</v>
      </c>
      <c r="K107" s="307">
        <v>0</v>
      </c>
      <c r="L107" s="572">
        <v>0</v>
      </c>
      <c r="M107" s="312">
        <v>13356</v>
      </c>
      <c r="N107" s="307">
        <v>10145</v>
      </c>
      <c r="O107" s="308">
        <v>18365</v>
      </c>
      <c r="P107" s="636">
        <v>52774</v>
      </c>
    </row>
    <row r="108" spans="1:16" ht="15" thickBot="1" x14ac:dyDescent="0.25">
      <c r="A108" s="109"/>
      <c r="B108" s="544" t="s">
        <v>32</v>
      </c>
      <c r="C108" s="462">
        <v>9146</v>
      </c>
      <c r="D108" s="309">
        <v>1523</v>
      </c>
      <c r="E108" s="310">
        <v>0</v>
      </c>
      <c r="F108" s="540">
        <v>0</v>
      </c>
      <c r="G108" s="309">
        <v>0</v>
      </c>
      <c r="H108" s="309">
        <v>0</v>
      </c>
      <c r="I108" s="309">
        <v>0</v>
      </c>
      <c r="J108" s="309">
        <v>365</v>
      </c>
      <c r="K108" s="309">
        <v>0</v>
      </c>
      <c r="L108" s="633">
        <v>0</v>
      </c>
      <c r="M108" s="462">
        <v>15511</v>
      </c>
      <c r="N108" s="309">
        <v>10862</v>
      </c>
      <c r="O108" s="310">
        <v>16817</v>
      </c>
      <c r="P108" s="638">
        <v>54224</v>
      </c>
    </row>
    <row r="109" spans="1:16" x14ac:dyDescent="0.2">
      <c r="A109" s="1" t="s">
        <v>35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s="361" customFormat="1" x14ac:dyDescent="0.2">
      <c r="A110" s="1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</row>
    <row r="111" spans="1:16" s="361" customFormat="1" x14ac:dyDescent="0.2">
      <c r="A111" s="1"/>
      <c r="B111" s="362"/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</row>
    <row r="112" spans="1:16" s="361" customFormat="1" x14ac:dyDescent="0.2">
      <c r="A112" s="1"/>
      <c r="B112" s="362"/>
      <c r="C112" s="362"/>
      <c r="D112" s="362"/>
      <c r="E112" s="362"/>
      <c r="F112" s="362"/>
      <c r="G112" s="362"/>
      <c r="H112" s="362"/>
      <c r="I112" s="362"/>
      <c r="J112" s="362" t="s">
        <v>76</v>
      </c>
      <c r="K112" s="362"/>
      <c r="L112" s="362"/>
      <c r="M112" s="362"/>
      <c r="N112" s="362"/>
      <c r="O112" s="362"/>
      <c r="P112" s="362"/>
    </row>
    <row r="113" spans="1:16" s="361" customFormat="1" x14ac:dyDescent="0.2">
      <c r="A113" s="1"/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</row>
    <row r="114" spans="1:16" s="361" customFormat="1" x14ac:dyDescent="0.2">
      <c r="A114" s="1"/>
      <c r="B114" s="362"/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</row>
    <row r="115" spans="1:16" s="361" customFormat="1" x14ac:dyDescent="0.2">
      <c r="A115" s="1"/>
      <c r="B115" s="362"/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</row>
    <row r="116" spans="1:16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8" spans="1:16" s="361" customFormat="1" ht="24.75" customHeight="1" x14ac:dyDescent="0.2">
      <c r="L118" s="361" t="s">
        <v>270</v>
      </c>
    </row>
    <row r="119" spans="1:16" s="361" customFormat="1" ht="24.75" customHeight="1" x14ac:dyDescent="0.2">
      <c r="G119" s="361" t="s">
        <v>271</v>
      </c>
      <c r="I119" s="361" t="s">
        <v>76</v>
      </c>
    </row>
    <row r="120" spans="1:16" s="361" customFormat="1" x14ac:dyDescent="0.2"/>
    <row r="121" spans="1:16" ht="19.5" customHeight="1" thickBot="1" x14ac:dyDescent="0.25">
      <c r="A121" s="149" t="s">
        <v>503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1:16" ht="43.5" customHeight="1" thickBot="1" x14ac:dyDescent="0.25">
      <c r="A122" s="46"/>
      <c r="B122" s="10"/>
      <c r="C122" s="1566" t="s">
        <v>36</v>
      </c>
      <c r="D122" s="1566"/>
      <c r="E122" s="1566"/>
      <c r="F122" s="1579" t="s">
        <v>37</v>
      </c>
      <c r="G122" s="1580"/>
      <c r="H122" s="1580"/>
      <c r="I122" s="1580"/>
      <c r="J122" s="1580"/>
      <c r="K122" s="1580"/>
      <c r="L122" s="1581"/>
      <c r="M122" s="1566" t="s">
        <v>38</v>
      </c>
      <c r="N122" s="1566"/>
      <c r="O122" s="1566"/>
      <c r="P122" s="41"/>
    </row>
    <row r="123" spans="1:16" ht="110.25" customHeight="1" thickBot="1" x14ac:dyDescent="0.25">
      <c r="A123" s="34" t="s">
        <v>33</v>
      </c>
      <c r="B123" s="49" t="s">
        <v>3</v>
      </c>
      <c r="C123" s="34" t="s">
        <v>82</v>
      </c>
      <c r="D123" s="35" t="s">
        <v>81</v>
      </c>
      <c r="E123" s="49" t="s">
        <v>202</v>
      </c>
      <c r="F123" s="41" t="s">
        <v>83</v>
      </c>
      <c r="G123" s="33" t="s">
        <v>84</v>
      </c>
      <c r="H123" s="35" t="s">
        <v>203</v>
      </c>
      <c r="I123" s="33" t="s">
        <v>204</v>
      </c>
      <c r="J123" s="33" t="s">
        <v>205</v>
      </c>
      <c r="K123" s="33" t="s">
        <v>39</v>
      </c>
      <c r="L123" s="51" t="s">
        <v>85</v>
      </c>
      <c r="M123" s="34" t="s">
        <v>40</v>
      </c>
      <c r="N123" s="35" t="s">
        <v>206</v>
      </c>
      <c r="O123" s="33" t="s">
        <v>207</v>
      </c>
      <c r="P123" s="41" t="s">
        <v>121</v>
      </c>
    </row>
    <row r="124" spans="1:16" ht="14.25" x14ac:dyDescent="0.2">
      <c r="A124" s="260">
        <v>1</v>
      </c>
      <c r="B124" s="261" t="s">
        <v>14</v>
      </c>
      <c r="C124" s="1378">
        <f t="shared" ref="C124:O124" si="6">C82+C44+C12</f>
        <v>6971</v>
      </c>
      <c r="D124" s="1379">
        <f t="shared" si="6"/>
        <v>500</v>
      </c>
      <c r="E124" s="1380">
        <f t="shared" si="6"/>
        <v>207</v>
      </c>
      <c r="F124" s="1378">
        <f t="shared" si="6"/>
        <v>32767</v>
      </c>
      <c r="G124" s="1379">
        <f t="shared" si="6"/>
        <v>12052</v>
      </c>
      <c r="H124" s="1379">
        <f t="shared" si="6"/>
        <v>3521</v>
      </c>
      <c r="I124" s="1379">
        <f t="shared" si="6"/>
        <v>649</v>
      </c>
      <c r="J124" s="1379">
        <f t="shared" si="6"/>
        <v>1460</v>
      </c>
      <c r="K124" s="1379">
        <f t="shared" si="6"/>
        <v>0</v>
      </c>
      <c r="L124" s="1381">
        <f t="shared" si="6"/>
        <v>1040</v>
      </c>
      <c r="M124" s="1382">
        <f t="shared" si="6"/>
        <v>12808</v>
      </c>
      <c r="N124" s="1379">
        <f t="shared" si="6"/>
        <v>0</v>
      </c>
      <c r="O124" s="1381">
        <f t="shared" si="6"/>
        <v>0</v>
      </c>
      <c r="P124" s="1383">
        <f t="shared" ref="P124:P138" si="7">SUM(C124:O124)</f>
        <v>71975</v>
      </c>
    </row>
    <row r="125" spans="1:16" ht="14.25" x14ac:dyDescent="0.2">
      <c r="A125" s="262">
        <v>2</v>
      </c>
      <c r="B125" s="111" t="s">
        <v>15</v>
      </c>
      <c r="C125" s="1384">
        <f t="shared" ref="C125:O125" si="8">C83+C45+C13</f>
        <v>5482</v>
      </c>
      <c r="D125" s="1385">
        <f t="shared" si="8"/>
        <v>2744</v>
      </c>
      <c r="E125" s="1386">
        <f t="shared" si="8"/>
        <v>76</v>
      </c>
      <c r="F125" s="1384">
        <f t="shared" si="8"/>
        <v>33374</v>
      </c>
      <c r="G125" s="1385">
        <f t="shared" si="8"/>
        <v>8978</v>
      </c>
      <c r="H125" s="1385">
        <f t="shared" si="8"/>
        <v>1603</v>
      </c>
      <c r="I125" s="1385">
        <f t="shared" si="8"/>
        <v>2894</v>
      </c>
      <c r="J125" s="1385">
        <f t="shared" si="8"/>
        <v>4098</v>
      </c>
      <c r="K125" s="1385">
        <f t="shared" si="8"/>
        <v>0</v>
      </c>
      <c r="L125" s="1387">
        <f t="shared" si="8"/>
        <v>1026</v>
      </c>
      <c r="M125" s="1388">
        <f t="shared" si="8"/>
        <v>2553</v>
      </c>
      <c r="N125" s="1385">
        <f t="shared" si="8"/>
        <v>420</v>
      </c>
      <c r="O125" s="1387">
        <f t="shared" si="8"/>
        <v>2529</v>
      </c>
      <c r="P125" s="1389">
        <f t="shared" si="7"/>
        <v>65777</v>
      </c>
    </row>
    <row r="126" spans="1:16" ht="14.25" x14ac:dyDescent="0.2">
      <c r="A126" s="262">
        <v>3</v>
      </c>
      <c r="B126" s="111" t="s">
        <v>16</v>
      </c>
      <c r="C126" s="1384">
        <f t="shared" ref="C126:O126" si="9">C84+C46+C14</f>
        <v>8409</v>
      </c>
      <c r="D126" s="1385">
        <f t="shared" si="9"/>
        <v>410</v>
      </c>
      <c r="E126" s="1386">
        <f t="shared" si="9"/>
        <v>220</v>
      </c>
      <c r="F126" s="1384">
        <f t="shared" si="9"/>
        <v>33173</v>
      </c>
      <c r="G126" s="1385">
        <f t="shared" si="9"/>
        <v>11576</v>
      </c>
      <c r="H126" s="1385">
        <f t="shared" si="9"/>
        <v>2053</v>
      </c>
      <c r="I126" s="1385">
        <f t="shared" si="9"/>
        <v>2023</v>
      </c>
      <c r="J126" s="1385">
        <f t="shared" si="9"/>
        <v>0</v>
      </c>
      <c r="K126" s="1385">
        <f t="shared" si="9"/>
        <v>0</v>
      </c>
      <c r="L126" s="1387">
        <f t="shared" si="9"/>
        <v>376</v>
      </c>
      <c r="M126" s="1388">
        <f t="shared" si="9"/>
        <v>29</v>
      </c>
      <c r="N126" s="1385">
        <f t="shared" si="9"/>
        <v>6130</v>
      </c>
      <c r="O126" s="1387">
        <f t="shared" si="9"/>
        <v>1326</v>
      </c>
      <c r="P126" s="1389">
        <f t="shared" si="7"/>
        <v>65725</v>
      </c>
    </row>
    <row r="127" spans="1:16" ht="14.25" x14ac:dyDescent="0.2">
      <c r="A127" s="262">
        <v>4</v>
      </c>
      <c r="B127" s="111" t="s">
        <v>17</v>
      </c>
      <c r="C127" s="1384">
        <f t="shared" ref="C127:O127" si="10">C85+C47+C15</f>
        <v>1143</v>
      </c>
      <c r="D127" s="1385">
        <f t="shared" si="10"/>
        <v>2185</v>
      </c>
      <c r="E127" s="1386">
        <f t="shared" si="10"/>
        <v>138</v>
      </c>
      <c r="F127" s="1384">
        <f t="shared" si="10"/>
        <v>22856</v>
      </c>
      <c r="G127" s="1385">
        <f t="shared" si="10"/>
        <v>7092</v>
      </c>
      <c r="H127" s="1385">
        <f t="shared" si="10"/>
        <v>1379</v>
      </c>
      <c r="I127" s="1385">
        <f t="shared" si="10"/>
        <v>2018</v>
      </c>
      <c r="J127" s="1385">
        <f t="shared" si="10"/>
        <v>730</v>
      </c>
      <c r="K127" s="1385">
        <f t="shared" si="10"/>
        <v>365</v>
      </c>
      <c r="L127" s="1387">
        <f t="shared" si="10"/>
        <v>365</v>
      </c>
      <c r="M127" s="1388">
        <f t="shared" si="10"/>
        <v>1459</v>
      </c>
      <c r="N127" s="1385">
        <f t="shared" si="10"/>
        <v>0</v>
      </c>
      <c r="O127" s="1387">
        <f t="shared" si="10"/>
        <v>185</v>
      </c>
      <c r="P127" s="1389">
        <f t="shared" si="7"/>
        <v>39915</v>
      </c>
    </row>
    <row r="128" spans="1:16" ht="14.25" x14ac:dyDescent="0.2">
      <c r="A128" s="262">
        <v>5</v>
      </c>
      <c r="B128" s="111" t="s">
        <v>18</v>
      </c>
      <c r="C128" s="1384">
        <f t="shared" ref="C128:O128" si="11">C86+C48+C16</f>
        <v>5675</v>
      </c>
      <c r="D128" s="1385">
        <f t="shared" si="11"/>
        <v>5988</v>
      </c>
      <c r="E128" s="1386">
        <f t="shared" si="11"/>
        <v>137</v>
      </c>
      <c r="F128" s="1384">
        <f t="shared" si="11"/>
        <v>95108</v>
      </c>
      <c r="G128" s="1385">
        <f t="shared" si="11"/>
        <v>27605</v>
      </c>
      <c r="H128" s="1385">
        <f t="shared" si="11"/>
        <v>5348</v>
      </c>
      <c r="I128" s="1385">
        <f t="shared" si="11"/>
        <v>2663</v>
      </c>
      <c r="J128" s="1385">
        <f t="shared" si="11"/>
        <v>2646</v>
      </c>
      <c r="K128" s="1385">
        <f t="shared" si="11"/>
        <v>0</v>
      </c>
      <c r="L128" s="1387">
        <f t="shared" si="11"/>
        <v>901</v>
      </c>
      <c r="M128" s="1388">
        <f t="shared" si="11"/>
        <v>265</v>
      </c>
      <c r="N128" s="1385">
        <f t="shared" si="11"/>
        <v>1308</v>
      </c>
      <c r="O128" s="1387">
        <f t="shared" si="11"/>
        <v>1183</v>
      </c>
      <c r="P128" s="1389">
        <f t="shared" si="7"/>
        <v>148827</v>
      </c>
    </row>
    <row r="129" spans="1:16" ht="14.25" x14ac:dyDescent="0.2">
      <c r="A129" s="262">
        <v>6</v>
      </c>
      <c r="B129" s="111" t="s">
        <v>19</v>
      </c>
      <c r="C129" s="1384">
        <f t="shared" ref="C129:O129" si="12">C87+C49+C17</f>
        <v>6499</v>
      </c>
      <c r="D129" s="1385">
        <f t="shared" si="12"/>
        <v>2526</v>
      </c>
      <c r="E129" s="1386">
        <f t="shared" si="12"/>
        <v>326</v>
      </c>
      <c r="F129" s="1384">
        <f t="shared" si="12"/>
        <v>70685</v>
      </c>
      <c r="G129" s="1385">
        <f t="shared" si="12"/>
        <v>21692</v>
      </c>
      <c r="H129" s="1385">
        <f t="shared" si="12"/>
        <v>635</v>
      </c>
      <c r="I129" s="1385">
        <f t="shared" si="12"/>
        <v>833</v>
      </c>
      <c r="J129" s="1385">
        <f t="shared" si="12"/>
        <v>740</v>
      </c>
      <c r="K129" s="1385">
        <f t="shared" si="12"/>
        <v>0</v>
      </c>
      <c r="L129" s="1387">
        <f t="shared" si="12"/>
        <v>0</v>
      </c>
      <c r="M129" s="1388">
        <f t="shared" si="12"/>
        <v>1</v>
      </c>
      <c r="N129" s="1385">
        <f t="shared" si="12"/>
        <v>0</v>
      </c>
      <c r="O129" s="1387">
        <f t="shared" si="12"/>
        <v>0</v>
      </c>
      <c r="P129" s="1389">
        <f t="shared" si="7"/>
        <v>103937</v>
      </c>
    </row>
    <row r="130" spans="1:16" ht="14.25" x14ac:dyDescent="0.2">
      <c r="A130" s="262">
        <v>7</v>
      </c>
      <c r="B130" s="111" t="s">
        <v>20</v>
      </c>
      <c r="C130" s="1384">
        <f t="shared" ref="C130:O130" si="13">C88+C50+C18</f>
        <v>8556</v>
      </c>
      <c r="D130" s="1385">
        <f t="shared" si="13"/>
        <v>3500</v>
      </c>
      <c r="E130" s="1386">
        <f t="shared" si="13"/>
        <v>486</v>
      </c>
      <c r="F130" s="1384">
        <f t="shared" si="13"/>
        <v>78170</v>
      </c>
      <c r="G130" s="1385">
        <f t="shared" si="13"/>
        <v>21616</v>
      </c>
      <c r="H130" s="1385">
        <f t="shared" si="13"/>
        <v>3397</v>
      </c>
      <c r="I130" s="1385">
        <f t="shared" si="13"/>
        <v>3027</v>
      </c>
      <c r="J130" s="1385">
        <f t="shared" si="13"/>
        <v>1285</v>
      </c>
      <c r="K130" s="1385">
        <f t="shared" si="13"/>
        <v>0</v>
      </c>
      <c r="L130" s="1387">
        <f t="shared" si="13"/>
        <v>365</v>
      </c>
      <c r="M130" s="1388">
        <f t="shared" si="13"/>
        <v>887</v>
      </c>
      <c r="N130" s="1385">
        <f t="shared" si="13"/>
        <v>0</v>
      </c>
      <c r="O130" s="1387">
        <f t="shared" si="13"/>
        <v>2932</v>
      </c>
      <c r="P130" s="1389">
        <f t="shared" si="7"/>
        <v>124221</v>
      </c>
    </row>
    <row r="131" spans="1:16" ht="14.25" x14ac:dyDescent="0.2">
      <c r="A131" s="262">
        <v>8</v>
      </c>
      <c r="B131" s="111" t="s">
        <v>21</v>
      </c>
      <c r="C131" s="1384">
        <f t="shared" ref="C131:O131" si="14">C89+C51+C19</f>
        <v>4189</v>
      </c>
      <c r="D131" s="1385">
        <f t="shared" si="14"/>
        <v>495</v>
      </c>
      <c r="E131" s="1386">
        <f t="shared" si="14"/>
        <v>32</v>
      </c>
      <c r="F131" s="1384">
        <f t="shared" si="14"/>
        <v>76182</v>
      </c>
      <c r="G131" s="1385">
        <f t="shared" si="14"/>
        <v>22455</v>
      </c>
      <c r="H131" s="1385">
        <f t="shared" si="14"/>
        <v>365</v>
      </c>
      <c r="I131" s="1385">
        <f t="shared" si="14"/>
        <v>2056</v>
      </c>
      <c r="J131" s="1385">
        <f t="shared" si="14"/>
        <v>0</v>
      </c>
      <c r="K131" s="1385">
        <f t="shared" si="14"/>
        <v>41</v>
      </c>
      <c r="L131" s="1387">
        <f t="shared" si="14"/>
        <v>1214</v>
      </c>
      <c r="M131" s="1388">
        <f t="shared" si="14"/>
        <v>1825</v>
      </c>
      <c r="N131" s="1385">
        <f t="shared" si="14"/>
        <v>0</v>
      </c>
      <c r="O131" s="1387">
        <f t="shared" si="14"/>
        <v>1701</v>
      </c>
      <c r="P131" s="1389">
        <f t="shared" si="7"/>
        <v>110555</v>
      </c>
    </row>
    <row r="132" spans="1:16" ht="14.25" x14ac:dyDescent="0.2">
      <c r="A132" s="262">
        <v>9</v>
      </c>
      <c r="B132" s="111" t="s">
        <v>22</v>
      </c>
      <c r="C132" s="1384">
        <f t="shared" ref="C132:O132" si="15">C90+C52+C20</f>
        <v>6297</v>
      </c>
      <c r="D132" s="1385">
        <f t="shared" si="15"/>
        <v>493</v>
      </c>
      <c r="E132" s="1386">
        <f t="shared" si="15"/>
        <v>407</v>
      </c>
      <c r="F132" s="1384">
        <f t="shared" si="15"/>
        <v>31322</v>
      </c>
      <c r="G132" s="1385">
        <f t="shared" si="15"/>
        <v>15890</v>
      </c>
      <c r="H132" s="1385">
        <f t="shared" si="15"/>
        <v>730</v>
      </c>
      <c r="I132" s="1385">
        <f t="shared" si="15"/>
        <v>0</v>
      </c>
      <c r="J132" s="1385">
        <f t="shared" si="15"/>
        <v>451</v>
      </c>
      <c r="K132" s="1385">
        <f t="shared" si="15"/>
        <v>365</v>
      </c>
      <c r="L132" s="1387">
        <f t="shared" si="15"/>
        <v>407</v>
      </c>
      <c r="M132" s="1388">
        <f t="shared" si="15"/>
        <v>0</v>
      </c>
      <c r="N132" s="1385">
        <f t="shared" si="15"/>
        <v>1027</v>
      </c>
      <c r="O132" s="1387">
        <f t="shared" si="15"/>
        <v>2107</v>
      </c>
      <c r="P132" s="1389">
        <f t="shared" si="7"/>
        <v>59496</v>
      </c>
    </row>
    <row r="133" spans="1:16" ht="14.25" x14ac:dyDescent="0.2">
      <c r="A133" s="262">
        <v>10</v>
      </c>
      <c r="B133" s="111" t="s">
        <v>23</v>
      </c>
      <c r="C133" s="1384">
        <f t="shared" ref="C133:O133" si="16">C91+C53+C21</f>
        <v>6018</v>
      </c>
      <c r="D133" s="1385">
        <f t="shared" si="16"/>
        <v>2443</v>
      </c>
      <c r="E133" s="1386">
        <f t="shared" si="16"/>
        <v>366</v>
      </c>
      <c r="F133" s="1384">
        <f t="shared" si="16"/>
        <v>43942</v>
      </c>
      <c r="G133" s="1385">
        <f t="shared" si="16"/>
        <v>18596</v>
      </c>
      <c r="H133" s="1385">
        <f t="shared" si="16"/>
        <v>1818</v>
      </c>
      <c r="I133" s="1385">
        <f t="shared" si="16"/>
        <v>2233</v>
      </c>
      <c r="J133" s="1385">
        <f t="shared" si="16"/>
        <v>761</v>
      </c>
      <c r="K133" s="1385">
        <f t="shared" si="16"/>
        <v>0</v>
      </c>
      <c r="L133" s="1387">
        <f t="shared" si="16"/>
        <v>0</v>
      </c>
      <c r="M133" s="1388">
        <f t="shared" si="16"/>
        <v>0</v>
      </c>
      <c r="N133" s="1385">
        <f t="shared" si="16"/>
        <v>0</v>
      </c>
      <c r="O133" s="1387">
        <f t="shared" si="16"/>
        <v>1861</v>
      </c>
      <c r="P133" s="1389">
        <f t="shared" si="7"/>
        <v>78038</v>
      </c>
    </row>
    <row r="134" spans="1:16" ht="14.25" x14ac:dyDescent="0.2">
      <c r="A134" s="262">
        <v>11</v>
      </c>
      <c r="B134" s="111" t="s">
        <v>24</v>
      </c>
      <c r="C134" s="1384">
        <f t="shared" ref="C134:O134" si="17">C92+C54+C22</f>
        <v>2406</v>
      </c>
      <c r="D134" s="1385">
        <f t="shared" si="17"/>
        <v>3204</v>
      </c>
      <c r="E134" s="1386">
        <f t="shared" si="17"/>
        <v>199</v>
      </c>
      <c r="F134" s="1384">
        <f t="shared" si="17"/>
        <v>42338</v>
      </c>
      <c r="G134" s="1385">
        <f t="shared" si="17"/>
        <v>13580</v>
      </c>
      <c r="H134" s="1385">
        <f t="shared" si="17"/>
        <v>4190</v>
      </c>
      <c r="I134" s="1385">
        <f t="shared" si="17"/>
        <v>3581</v>
      </c>
      <c r="J134" s="1385">
        <f t="shared" si="17"/>
        <v>0</v>
      </c>
      <c r="K134" s="1385">
        <f t="shared" si="17"/>
        <v>0</v>
      </c>
      <c r="L134" s="1387">
        <f t="shared" si="17"/>
        <v>0</v>
      </c>
      <c r="M134" s="1388">
        <f t="shared" si="17"/>
        <v>902</v>
      </c>
      <c r="N134" s="1385">
        <f t="shared" si="17"/>
        <v>365</v>
      </c>
      <c r="O134" s="1387">
        <f t="shared" si="17"/>
        <v>3132</v>
      </c>
      <c r="P134" s="1389">
        <f t="shared" si="7"/>
        <v>73897</v>
      </c>
    </row>
    <row r="135" spans="1:16" s="364" customFormat="1" ht="14.25" x14ac:dyDescent="0.2">
      <c r="A135" s="262">
        <v>12</v>
      </c>
      <c r="B135" s="111" t="s">
        <v>25</v>
      </c>
      <c r="C135" s="1384">
        <f t="shared" ref="C135:O135" si="18">C93+C55+C23</f>
        <v>11515</v>
      </c>
      <c r="D135" s="1385">
        <f t="shared" si="18"/>
        <v>3136</v>
      </c>
      <c r="E135" s="1386">
        <f t="shared" si="18"/>
        <v>40</v>
      </c>
      <c r="F135" s="1384">
        <f t="shared" si="18"/>
        <v>63803</v>
      </c>
      <c r="G135" s="1385">
        <f t="shared" si="18"/>
        <v>19939</v>
      </c>
      <c r="H135" s="1385">
        <f t="shared" si="18"/>
        <v>8346</v>
      </c>
      <c r="I135" s="1385">
        <f t="shared" si="18"/>
        <v>1104</v>
      </c>
      <c r="J135" s="1385">
        <f t="shared" si="18"/>
        <v>682</v>
      </c>
      <c r="K135" s="1385">
        <f t="shared" si="18"/>
        <v>0</v>
      </c>
      <c r="L135" s="1387">
        <f t="shared" si="18"/>
        <v>322</v>
      </c>
      <c r="M135" s="1388">
        <f t="shared" si="18"/>
        <v>3284</v>
      </c>
      <c r="N135" s="1385">
        <f t="shared" si="18"/>
        <v>730</v>
      </c>
      <c r="O135" s="1387">
        <f t="shared" si="18"/>
        <v>4771</v>
      </c>
      <c r="P135" s="1389">
        <f t="shared" si="7"/>
        <v>117672</v>
      </c>
    </row>
    <row r="136" spans="1:16" ht="14.25" x14ac:dyDescent="0.2">
      <c r="A136" s="262">
        <v>13</v>
      </c>
      <c r="B136" s="111" t="s">
        <v>26</v>
      </c>
      <c r="C136" s="1384">
        <f t="shared" ref="C136:O136" si="19">C94+C56+C24</f>
        <v>11194</v>
      </c>
      <c r="D136" s="1385">
        <f t="shared" si="19"/>
        <v>4377</v>
      </c>
      <c r="E136" s="1386">
        <f t="shared" si="19"/>
        <v>306</v>
      </c>
      <c r="F136" s="1384">
        <f t="shared" si="19"/>
        <v>112476</v>
      </c>
      <c r="G136" s="1385">
        <f t="shared" si="19"/>
        <v>29612</v>
      </c>
      <c r="H136" s="1385">
        <f t="shared" si="19"/>
        <v>1486</v>
      </c>
      <c r="I136" s="1385">
        <f t="shared" si="19"/>
        <v>5973</v>
      </c>
      <c r="J136" s="1385">
        <f t="shared" si="19"/>
        <v>2708</v>
      </c>
      <c r="K136" s="1385">
        <f t="shared" si="19"/>
        <v>0</v>
      </c>
      <c r="L136" s="1387">
        <f t="shared" si="19"/>
        <v>518</v>
      </c>
      <c r="M136" s="1388">
        <f t="shared" si="19"/>
        <v>365</v>
      </c>
      <c r="N136" s="1385">
        <f t="shared" si="19"/>
        <v>843</v>
      </c>
      <c r="O136" s="1387">
        <f t="shared" si="19"/>
        <v>3912</v>
      </c>
      <c r="P136" s="1389">
        <f t="shared" si="7"/>
        <v>173770</v>
      </c>
    </row>
    <row r="137" spans="1:16" ht="14.25" x14ac:dyDescent="0.2">
      <c r="A137" s="262">
        <v>14</v>
      </c>
      <c r="B137" s="111" t="s">
        <v>27</v>
      </c>
      <c r="C137" s="1384">
        <f t="shared" ref="C137:O137" si="20">C95+C57+C25</f>
        <v>8928</v>
      </c>
      <c r="D137" s="1385">
        <f t="shared" si="20"/>
        <v>4854</v>
      </c>
      <c r="E137" s="1386">
        <f t="shared" si="20"/>
        <v>558</v>
      </c>
      <c r="F137" s="1384">
        <f t="shared" si="20"/>
        <v>110140</v>
      </c>
      <c r="G137" s="1385">
        <f t="shared" si="20"/>
        <v>36642</v>
      </c>
      <c r="H137" s="1385">
        <f t="shared" si="20"/>
        <v>1910</v>
      </c>
      <c r="I137" s="1385">
        <f t="shared" si="20"/>
        <v>3708</v>
      </c>
      <c r="J137" s="1385">
        <f t="shared" si="20"/>
        <v>365</v>
      </c>
      <c r="K137" s="1385">
        <f t="shared" si="20"/>
        <v>365</v>
      </c>
      <c r="L137" s="1387">
        <f t="shared" si="20"/>
        <v>435</v>
      </c>
      <c r="M137" s="1388">
        <f t="shared" si="20"/>
        <v>5447</v>
      </c>
      <c r="N137" s="1385">
        <f t="shared" si="20"/>
        <v>0</v>
      </c>
      <c r="O137" s="1387">
        <f t="shared" si="20"/>
        <v>7475</v>
      </c>
      <c r="P137" s="1389">
        <f t="shared" si="7"/>
        <v>180827</v>
      </c>
    </row>
    <row r="138" spans="1:16" ht="15.75" customHeight="1" thickBot="1" x14ac:dyDescent="0.25">
      <c r="A138" s="632">
        <v>15</v>
      </c>
      <c r="B138" s="263" t="s">
        <v>28</v>
      </c>
      <c r="C138" s="1390">
        <f t="shared" ref="C138:O138" si="21">C96+C58+C26</f>
        <v>3883</v>
      </c>
      <c r="D138" s="1391">
        <f t="shared" si="21"/>
        <v>1270</v>
      </c>
      <c r="E138" s="1392">
        <f t="shared" si="21"/>
        <v>334</v>
      </c>
      <c r="F138" s="1390">
        <f t="shared" si="21"/>
        <v>29554</v>
      </c>
      <c r="G138" s="1391">
        <f t="shared" si="21"/>
        <v>6591</v>
      </c>
      <c r="H138" s="1391">
        <f t="shared" si="21"/>
        <v>365</v>
      </c>
      <c r="I138" s="1391">
        <f t="shared" si="21"/>
        <v>947</v>
      </c>
      <c r="J138" s="1391">
        <f t="shared" si="21"/>
        <v>0</v>
      </c>
      <c r="K138" s="1391">
        <f t="shared" si="21"/>
        <v>200</v>
      </c>
      <c r="L138" s="1393">
        <f t="shared" si="21"/>
        <v>365</v>
      </c>
      <c r="M138" s="1394">
        <f t="shared" si="21"/>
        <v>2919</v>
      </c>
      <c r="N138" s="1391">
        <f t="shared" si="21"/>
        <v>0</v>
      </c>
      <c r="O138" s="1393">
        <f t="shared" si="21"/>
        <v>4699</v>
      </c>
      <c r="P138" s="1395">
        <f t="shared" si="7"/>
        <v>51127</v>
      </c>
    </row>
    <row r="139" spans="1:16" s="863" customFormat="1" ht="15" x14ac:dyDescent="0.25">
      <c r="A139" s="856"/>
      <c r="B139" s="847" t="s">
        <v>493</v>
      </c>
      <c r="C139" s="857">
        <f t="shared" ref="C139:P139" si="22">SUM(C124:C138)</f>
        <v>97165</v>
      </c>
      <c r="D139" s="858">
        <f t="shared" si="22"/>
        <v>38125</v>
      </c>
      <c r="E139" s="859">
        <f t="shared" si="22"/>
        <v>3832</v>
      </c>
      <c r="F139" s="857">
        <f t="shared" si="22"/>
        <v>875890</v>
      </c>
      <c r="G139" s="858">
        <f t="shared" si="22"/>
        <v>273916</v>
      </c>
      <c r="H139" s="858">
        <f t="shared" si="22"/>
        <v>37146</v>
      </c>
      <c r="I139" s="858">
        <f t="shared" si="22"/>
        <v>33709</v>
      </c>
      <c r="J139" s="858">
        <f t="shared" si="22"/>
        <v>15926</v>
      </c>
      <c r="K139" s="858">
        <f t="shared" si="22"/>
        <v>1336</v>
      </c>
      <c r="L139" s="860">
        <f t="shared" si="22"/>
        <v>7334</v>
      </c>
      <c r="M139" s="861">
        <f t="shared" si="22"/>
        <v>32744</v>
      </c>
      <c r="N139" s="858">
        <f t="shared" si="22"/>
        <v>10823</v>
      </c>
      <c r="O139" s="860">
        <f t="shared" si="22"/>
        <v>37813</v>
      </c>
      <c r="P139" s="862">
        <f t="shared" si="22"/>
        <v>1465759</v>
      </c>
    </row>
    <row r="140" spans="1:16" s="366" customFormat="1" ht="14.25" x14ac:dyDescent="0.2">
      <c r="A140" s="1041"/>
      <c r="B140" s="1107" t="s">
        <v>427</v>
      </c>
      <c r="C140" s="1108">
        <f>C28+C60+C98</f>
        <v>91533</v>
      </c>
      <c r="D140" s="1109">
        <f t="shared" ref="D140:P140" si="23">D28+D60+D98</f>
        <v>40525</v>
      </c>
      <c r="E140" s="1110">
        <f t="shared" si="23"/>
        <v>3989</v>
      </c>
      <c r="F140" s="1108">
        <f t="shared" si="23"/>
        <v>924608</v>
      </c>
      <c r="G140" s="1109">
        <f t="shared" si="23"/>
        <v>275932</v>
      </c>
      <c r="H140" s="1109">
        <f t="shared" si="23"/>
        <v>32530</v>
      </c>
      <c r="I140" s="1109">
        <f t="shared" si="23"/>
        <v>35399</v>
      </c>
      <c r="J140" s="1109">
        <f t="shared" si="23"/>
        <v>17580</v>
      </c>
      <c r="K140" s="1109">
        <f t="shared" si="23"/>
        <v>1283</v>
      </c>
      <c r="L140" s="1111">
        <f t="shared" si="23"/>
        <v>6685</v>
      </c>
      <c r="M140" s="1112">
        <f t="shared" si="23"/>
        <v>35421</v>
      </c>
      <c r="N140" s="1109">
        <f t="shared" si="23"/>
        <v>7992</v>
      </c>
      <c r="O140" s="1111">
        <f t="shared" si="23"/>
        <v>39232</v>
      </c>
      <c r="P140" s="1113">
        <f t="shared" si="23"/>
        <v>1512709</v>
      </c>
    </row>
    <row r="141" spans="1:16" s="366" customFormat="1" ht="14.25" x14ac:dyDescent="0.2">
      <c r="A141" s="1041"/>
      <c r="B141" s="1107" t="s">
        <v>379</v>
      </c>
      <c r="C141" s="1108">
        <v>106278</v>
      </c>
      <c r="D141" s="1109">
        <v>49360</v>
      </c>
      <c r="E141" s="1110">
        <v>4214</v>
      </c>
      <c r="F141" s="1108">
        <v>955638</v>
      </c>
      <c r="G141" s="1109">
        <v>270732</v>
      </c>
      <c r="H141" s="1109">
        <v>58614</v>
      </c>
      <c r="I141" s="1109">
        <v>18544</v>
      </c>
      <c r="J141" s="1109">
        <v>13023</v>
      </c>
      <c r="K141" s="1109">
        <v>668</v>
      </c>
      <c r="L141" s="1111">
        <v>6229</v>
      </c>
      <c r="M141" s="1112">
        <v>38357</v>
      </c>
      <c r="N141" s="1109">
        <v>9089</v>
      </c>
      <c r="O141" s="1111">
        <v>32014</v>
      </c>
      <c r="P141" s="1113">
        <v>1562760</v>
      </c>
    </row>
    <row r="142" spans="1:16" s="366" customFormat="1" ht="14.25" x14ac:dyDescent="0.2">
      <c r="A142" s="1041"/>
      <c r="B142" s="1107" t="s">
        <v>339</v>
      </c>
      <c r="C142" s="1108">
        <v>110064</v>
      </c>
      <c r="D142" s="1109">
        <v>45661</v>
      </c>
      <c r="E142" s="1110">
        <v>5059</v>
      </c>
      <c r="F142" s="1108">
        <v>986970</v>
      </c>
      <c r="G142" s="1109">
        <v>274887</v>
      </c>
      <c r="H142" s="1109">
        <v>51884</v>
      </c>
      <c r="I142" s="1109">
        <v>19188</v>
      </c>
      <c r="J142" s="1109">
        <v>10531</v>
      </c>
      <c r="K142" s="1109">
        <v>914</v>
      </c>
      <c r="L142" s="1111">
        <v>5911</v>
      </c>
      <c r="M142" s="1112">
        <v>44221</v>
      </c>
      <c r="N142" s="1109">
        <v>21958</v>
      </c>
      <c r="O142" s="1111">
        <v>41608</v>
      </c>
      <c r="P142" s="1113">
        <v>1618856</v>
      </c>
    </row>
    <row r="143" spans="1:16" s="366" customFormat="1" ht="14.25" x14ac:dyDescent="0.2">
      <c r="A143" s="1041"/>
      <c r="B143" s="1107" t="s">
        <v>309</v>
      </c>
      <c r="C143" s="1108">
        <v>104102</v>
      </c>
      <c r="D143" s="1109">
        <v>39776</v>
      </c>
      <c r="E143" s="1110">
        <v>4847</v>
      </c>
      <c r="F143" s="1108">
        <v>1011249</v>
      </c>
      <c r="G143" s="1109">
        <v>284855</v>
      </c>
      <c r="H143" s="1109">
        <v>47077</v>
      </c>
      <c r="I143" s="1109">
        <v>23390</v>
      </c>
      <c r="J143" s="1109">
        <v>15625</v>
      </c>
      <c r="K143" s="1109">
        <v>2231</v>
      </c>
      <c r="L143" s="1111">
        <v>3691</v>
      </c>
      <c r="M143" s="1112">
        <v>59896</v>
      </c>
      <c r="N143" s="1109">
        <v>27373</v>
      </c>
      <c r="O143" s="1111">
        <v>31158</v>
      </c>
      <c r="P143" s="1113">
        <v>1655270</v>
      </c>
    </row>
    <row r="144" spans="1:16" s="848" customFormat="1" ht="14.25" x14ac:dyDescent="0.2">
      <c r="A144" s="262"/>
      <c r="B144" s="855" t="s">
        <v>273</v>
      </c>
      <c r="C144" s="849">
        <v>130654</v>
      </c>
      <c r="D144" s="850">
        <v>42088</v>
      </c>
      <c r="E144" s="851">
        <v>3893</v>
      </c>
      <c r="F144" s="849">
        <v>1043838</v>
      </c>
      <c r="G144" s="850">
        <v>289058</v>
      </c>
      <c r="H144" s="850">
        <v>46429</v>
      </c>
      <c r="I144" s="850">
        <v>24396</v>
      </c>
      <c r="J144" s="850">
        <v>4494</v>
      </c>
      <c r="K144" s="850">
        <v>2438</v>
      </c>
      <c r="L144" s="852">
        <v>5679</v>
      </c>
      <c r="M144" s="853">
        <v>82145</v>
      </c>
      <c r="N144" s="850">
        <v>27983</v>
      </c>
      <c r="O144" s="852">
        <v>42896</v>
      </c>
      <c r="P144" s="854">
        <v>1745991</v>
      </c>
    </row>
    <row r="145" spans="1:23" s="848" customFormat="1" ht="14.25" x14ac:dyDescent="0.2">
      <c r="A145" s="262"/>
      <c r="B145" s="855" t="s">
        <v>249</v>
      </c>
      <c r="C145" s="849">
        <v>141248</v>
      </c>
      <c r="D145" s="850">
        <v>37029</v>
      </c>
      <c r="E145" s="851">
        <v>3816</v>
      </c>
      <c r="F145" s="849">
        <v>1065774</v>
      </c>
      <c r="G145" s="850">
        <v>296246</v>
      </c>
      <c r="H145" s="850">
        <v>45389</v>
      </c>
      <c r="I145" s="850">
        <v>24381</v>
      </c>
      <c r="J145" s="850">
        <v>4392</v>
      </c>
      <c r="K145" s="850">
        <v>2992</v>
      </c>
      <c r="L145" s="852">
        <v>5159</v>
      </c>
      <c r="M145" s="853">
        <v>86427</v>
      </c>
      <c r="N145" s="850">
        <v>31379</v>
      </c>
      <c r="O145" s="852">
        <v>60224.5</v>
      </c>
      <c r="P145" s="854">
        <v>1804456.5</v>
      </c>
    </row>
    <row r="146" spans="1:23" s="848" customFormat="1" ht="14.25" x14ac:dyDescent="0.2">
      <c r="A146" s="262"/>
      <c r="B146" s="855" t="s">
        <v>220</v>
      </c>
      <c r="C146" s="849">
        <v>151294</v>
      </c>
      <c r="D146" s="850">
        <v>33802</v>
      </c>
      <c r="E146" s="851">
        <v>3413</v>
      </c>
      <c r="F146" s="849">
        <v>1068176</v>
      </c>
      <c r="G146" s="850">
        <v>300742</v>
      </c>
      <c r="H146" s="850">
        <v>45096</v>
      </c>
      <c r="I146" s="850">
        <v>23532</v>
      </c>
      <c r="J146" s="850">
        <v>5150</v>
      </c>
      <c r="K146" s="850">
        <v>3083</v>
      </c>
      <c r="L146" s="852">
        <v>5760</v>
      </c>
      <c r="M146" s="853">
        <v>95772</v>
      </c>
      <c r="N146" s="850">
        <v>27098</v>
      </c>
      <c r="O146" s="852">
        <v>55550</v>
      </c>
      <c r="P146" s="854">
        <v>1818468</v>
      </c>
    </row>
    <row r="147" spans="1:23" s="305" customFormat="1" ht="15" thickBot="1" x14ac:dyDescent="0.25">
      <c r="A147" s="647"/>
      <c r="B147" s="898" t="s">
        <v>110</v>
      </c>
      <c r="C147" s="844">
        <v>163890</v>
      </c>
      <c r="D147" s="845">
        <v>37162</v>
      </c>
      <c r="E147" s="846">
        <v>4113</v>
      </c>
      <c r="F147" s="899">
        <v>1079373</v>
      </c>
      <c r="G147" s="845">
        <v>308578</v>
      </c>
      <c r="H147" s="845">
        <v>42453</v>
      </c>
      <c r="I147" s="845">
        <v>22913</v>
      </c>
      <c r="J147" s="845">
        <v>3696</v>
      </c>
      <c r="K147" s="845">
        <v>2806</v>
      </c>
      <c r="L147" s="900">
        <v>4456</v>
      </c>
      <c r="M147" s="844">
        <v>92470</v>
      </c>
      <c r="N147" s="845">
        <v>34286</v>
      </c>
      <c r="O147" s="846">
        <v>49788.25</v>
      </c>
      <c r="P147" s="901">
        <v>1845984.25</v>
      </c>
    </row>
    <row r="148" spans="1:23" ht="14.25" x14ac:dyDescent="0.2">
      <c r="A148" s="313"/>
      <c r="B148" s="542" t="s">
        <v>75</v>
      </c>
      <c r="C148" s="635">
        <v>169116</v>
      </c>
      <c r="D148" s="315">
        <v>38517</v>
      </c>
      <c r="E148" s="314">
        <v>4915</v>
      </c>
      <c r="F148" s="538">
        <v>1076634</v>
      </c>
      <c r="G148" s="315">
        <v>316448</v>
      </c>
      <c r="H148" s="315">
        <v>41913</v>
      </c>
      <c r="I148" s="315">
        <v>22627</v>
      </c>
      <c r="J148" s="315">
        <v>2380</v>
      </c>
      <c r="K148" s="315">
        <v>2720</v>
      </c>
      <c r="L148" s="634">
        <v>3286</v>
      </c>
      <c r="M148" s="635">
        <v>91314</v>
      </c>
      <c r="N148" s="315">
        <v>37697</v>
      </c>
      <c r="O148" s="314">
        <v>47634</v>
      </c>
      <c r="P148" s="637">
        <v>1855201</v>
      </c>
    </row>
    <row r="149" spans="1:23" ht="14.25" x14ac:dyDescent="0.2">
      <c r="A149" s="108"/>
      <c r="B149" s="543" t="s">
        <v>74</v>
      </c>
      <c r="C149" s="312">
        <v>159675</v>
      </c>
      <c r="D149" s="307">
        <v>35320</v>
      </c>
      <c r="E149" s="308">
        <v>3213</v>
      </c>
      <c r="F149" s="539">
        <v>1072013</v>
      </c>
      <c r="G149" s="307">
        <v>315337</v>
      </c>
      <c r="H149" s="307">
        <v>42587</v>
      </c>
      <c r="I149" s="307">
        <v>21206</v>
      </c>
      <c r="J149" s="307">
        <v>3690</v>
      </c>
      <c r="K149" s="307">
        <v>3619</v>
      </c>
      <c r="L149" s="572">
        <v>1973</v>
      </c>
      <c r="M149" s="312">
        <v>104826</v>
      </c>
      <c r="N149" s="307">
        <v>40908</v>
      </c>
      <c r="O149" s="308">
        <v>51569</v>
      </c>
      <c r="P149" s="636">
        <v>1855936</v>
      </c>
      <c r="W149" t="s">
        <v>76</v>
      </c>
    </row>
    <row r="150" spans="1:23" ht="15" thickBot="1" x14ac:dyDescent="0.25">
      <c r="A150" s="109"/>
      <c r="B150" s="544" t="s">
        <v>32</v>
      </c>
      <c r="C150" s="462">
        <v>172505</v>
      </c>
      <c r="D150" s="309">
        <v>23312</v>
      </c>
      <c r="E150" s="310">
        <v>2470</v>
      </c>
      <c r="F150" s="540">
        <v>1088747</v>
      </c>
      <c r="G150" s="309">
        <v>323494</v>
      </c>
      <c r="H150" s="309">
        <v>41430</v>
      </c>
      <c r="I150" s="309">
        <v>20835</v>
      </c>
      <c r="J150" s="309">
        <v>2953</v>
      </c>
      <c r="K150" s="309">
        <v>1005</v>
      </c>
      <c r="L150" s="633" t="s">
        <v>92</v>
      </c>
      <c r="M150" s="462">
        <v>97343</v>
      </c>
      <c r="N150" s="309">
        <v>43530</v>
      </c>
      <c r="O150" s="310">
        <v>43615</v>
      </c>
      <c r="P150" s="638">
        <v>1861239</v>
      </c>
    </row>
    <row r="151" spans="1:23" x14ac:dyDescent="0.2">
      <c r="A151" s="1" t="s">
        <v>35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23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</sheetData>
  <mergeCells count="12">
    <mergeCell ref="C80:E80"/>
    <mergeCell ref="M80:O80"/>
    <mergeCell ref="C122:E122"/>
    <mergeCell ref="M122:O122"/>
    <mergeCell ref="F80:L80"/>
    <mergeCell ref="F122:L122"/>
    <mergeCell ref="C10:E10"/>
    <mergeCell ref="M10:O10"/>
    <mergeCell ref="C42:E42"/>
    <mergeCell ref="M42:O42"/>
    <mergeCell ref="F10:L10"/>
    <mergeCell ref="F42:L42"/>
  </mergeCells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0">
    <tabColor rgb="FFFF0000"/>
  </sheetPr>
  <dimension ref="A1:P37"/>
  <sheetViews>
    <sheetView showGridLines="0" zoomScaleNormal="100" workbookViewId="0">
      <selection activeCell="M29" sqref="M29"/>
    </sheetView>
  </sheetViews>
  <sheetFormatPr baseColWidth="10" defaultColWidth="11.42578125" defaultRowHeight="12" x14ac:dyDescent="0.2"/>
  <cols>
    <col min="1" max="1" width="4.85546875" style="5" customWidth="1"/>
    <col min="2" max="2" width="22" style="2" bestFit="1" customWidth="1"/>
    <col min="3" max="3" width="12.7109375" style="2" customWidth="1"/>
    <col min="4" max="4" width="16.5703125" style="2" customWidth="1"/>
    <col min="5" max="9" width="14.7109375" style="2" customWidth="1"/>
    <col min="10" max="11" width="11.42578125" style="2" customWidth="1"/>
    <col min="12" max="16384" width="11.42578125" style="2"/>
  </cols>
  <sheetData>
    <row r="1" spans="1:16" x14ac:dyDescent="0.2">
      <c r="A1" s="101" t="s">
        <v>101</v>
      </c>
      <c r="B1" s="102"/>
    </row>
    <row r="2" spans="1:16" x14ac:dyDescent="0.2">
      <c r="A2" s="1" t="s">
        <v>0</v>
      </c>
    </row>
    <row r="4" spans="1:16" x14ac:dyDescent="0.2">
      <c r="A4" s="1" t="str">
        <f>A7</f>
        <v>Tabell 3-4 - A - Egenbetaling for heldøgnsplasser i eldreomsorgsinstitusjoner som bydelen disponerer</v>
      </c>
    </row>
    <row r="5" spans="1:16" x14ac:dyDescent="0.2">
      <c r="A5" s="1"/>
    </row>
    <row r="7" spans="1:16" s="80" customFormat="1" ht="12.75" thickBot="1" x14ac:dyDescent="0.25">
      <c r="A7" s="45" t="s">
        <v>122</v>
      </c>
    </row>
    <row r="8" spans="1:16" s="80" customFormat="1" ht="12.75" thickBot="1" x14ac:dyDescent="0.25">
      <c r="A8" s="46"/>
      <c r="B8" s="10"/>
      <c r="C8" s="1582" t="s">
        <v>123</v>
      </c>
      <c r="D8" s="1582"/>
      <c r="E8" s="1582"/>
      <c r="F8" s="1582" t="s">
        <v>124</v>
      </c>
      <c r="G8" s="1582"/>
      <c r="H8" s="1582"/>
      <c r="I8" s="1582"/>
    </row>
    <row r="9" spans="1:16" s="80" customFormat="1" ht="36.75" thickBot="1" x14ac:dyDescent="0.25">
      <c r="A9" s="16" t="s">
        <v>33</v>
      </c>
      <c r="B9" s="47" t="s">
        <v>3</v>
      </c>
      <c r="C9" s="34" t="s">
        <v>125</v>
      </c>
      <c r="D9" s="35" t="s">
        <v>126</v>
      </c>
      <c r="E9" s="33" t="s">
        <v>127</v>
      </c>
      <c r="F9" s="12" t="s">
        <v>128</v>
      </c>
      <c r="G9" s="33" t="s">
        <v>129</v>
      </c>
      <c r="H9" s="33" t="s">
        <v>130</v>
      </c>
      <c r="I9" s="33" t="s">
        <v>131</v>
      </c>
    </row>
    <row r="10" spans="1:16" x14ac:dyDescent="0.2">
      <c r="A10" s="25">
        <v>1</v>
      </c>
      <c r="B10" s="26" t="s">
        <v>14</v>
      </c>
      <c r="C10" s="1397">
        <v>26018</v>
      </c>
      <c r="D10" s="1398">
        <v>6301</v>
      </c>
      <c r="E10" s="1399">
        <v>163</v>
      </c>
      <c r="F10" s="112">
        <f t="shared" ref="F10:F25" si="0">IF(C10=0,0,C10*1000/E10)</f>
        <v>159619.6319018405</v>
      </c>
      <c r="G10" s="113">
        <f t="shared" ref="G10:G25" si="1">IF(D10=0,0,D10*1000/E10)</f>
        <v>38656.441717791407</v>
      </c>
      <c r="H10" s="700">
        <f t="shared" ref="H10:H25" si="2">IF((C10+D10)=0,0,(C10+D10)*1000/E10)</f>
        <v>198276.0736196319</v>
      </c>
      <c r="I10" s="703">
        <f t="shared" ref="I10:I25" si="3">(H10-$H$25)*100/$H$25</f>
        <v>-3.6236572046011792</v>
      </c>
      <c r="P10" s="2" t="s">
        <v>76</v>
      </c>
    </row>
    <row r="11" spans="1:16" x14ac:dyDescent="0.2">
      <c r="A11" s="23">
        <v>2</v>
      </c>
      <c r="B11" s="24" t="s">
        <v>15</v>
      </c>
      <c r="C11" s="1400">
        <v>26458</v>
      </c>
      <c r="D11" s="43">
        <v>4861</v>
      </c>
      <c r="E11" s="1401">
        <v>163</v>
      </c>
      <c r="F11" s="114">
        <f t="shared" si="0"/>
        <v>162319.01840490798</v>
      </c>
      <c r="G11" s="43">
        <f t="shared" si="1"/>
        <v>29822.085889570553</v>
      </c>
      <c r="H11" s="701">
        <f t="shared" si="2"/>
        <v>192141.10429447851</v>
      </c>
      <c r="I11" s="704">
        <f t="shared" si="3"/>
        <v>-6.6056907698537879</v>
      </c>
    </row>
    <row r="12" spans="1:16" x14ac:dyDescent="0.2">
      <c r="A12" s="23">
        <v>3</v>
      </c>
      <c r="B12" s="24" t="s">
        <v>16</v>
      </c>
      <c r="C12" s="1400">
        <v>26027</v>
      </c>
      <c r="D12" s="43">
        <v>7378</v>
      </c>
      <c r="E12" s="1401">
        <v>175</v>
      </c>
      <c r="F12" s="114">
        <f t="shared" si="0"/>
        <v>148725.71428571429</v>
      </c>
      <c r="G12" s="43">
        <f t="shared" si="1"/>
        <v>42160</v>
      </c>
      <c r="H12" s="701">
        <f t="shared" si="2"/>
        <v>190885.71428571429</v>
      </c>
      <c r="I12" s="704">
        <f t="shared" si="3"/>
        <v>-7.2159000382634693</v>
      </c>
      <c r="M12" s="2" t="s">
        <v>76</v>
      </c>
    </row>
    <row r="13" spans="1:16" x14ac:dyDescent="0.2">
      <c r="A13" s="23">
        <v>4</v>
      </c>
      <c r="B13" s="24" t="s">
        <v>17</v>
      </c>
      <c r="C13" s="1400">
        <v>17114</v>
      </c>
      <c r="D13" s="43">
        <v>5021</v>
      </c>
      <c r="E13" s="1401">
        <v>138</v>
      </c>
      <c r="F13" s="114">
        <f t="shared" si="0"/>
        <v>124014.49275362318</v>
      </c>
      <c r="G13" s="43">
        <f t="shared" si="1"/>
        <v>36384.057971014496</v>
      </c>
      <c r="H13" s="701">
        <f t="shared" si="2"/>
        <v>160398.55072463769</v>
      </c>
      <c r="I13" s="704">
        <f t="shared" si="3"/>
        <v>-22.034840481165126</v>
      </c>
    </row>
    <row r="14" spans="1:16" x14ac:dyDescent="0.2">
      <c r="A14" s="23">
        <v>5</v>
      </c>
      <c r="B14" s="24" t="s">
        <v>18</v>
      </c>
      <c r="C14" s="1400">
        <v>73611</v>
      </c>
      <c r="D14" s="43">
        <v>19752</v>
      </c>
      <c r="E14" s="1401">
        <v>367</v>
      </c>
      <c r="F14" s="114">
        <f t="shared" si="0"/>
        <v>200574.93188010898</v>
      </c>
      <c r="G14" s="43">
        <f t="shared" si="1"/>
        <v>53820.16348773842</v>
      </c>
      <c r="H14" s="701">
        <f t="shared" si="2"/>
        <v>254395.09536784742</v>
      </c>
      <c r="I14" s="704">
        <f t="shared" si="3"/>
        <v>23.654198255276878</v>
      </c>
    </row>
    <row r="15" spans="1:16" x14ac:dyDescent="0.2">
      <c r="A15" s="23">
        <v>6</v>
      </c>
      <c r="B15" s="24" t="s">
        <v>19</v>
      </c>
      <c r="C15" s="1400">
        <v>49148</v>
      </c>
      <c r="D15" s="43">
        <v>14388</v>
      </c>
      <c r="E15" s="1401">
        <v>273</v>
      </c>
      <c r="F15" s="114">
        <f t="shared" si="0"/>
        <v>180029.30402930404</v>
      </c>
      <c r="G15" s="43">
        <f t="shared" si="1"/>
        <v>52703.296703296706</v>
      </c>
      <c r="H15" s="701">
        <f t="shared" si="2"/>
        <v>232732.60073260072</v>
      </c>
      <c r="I15" s="704">
        <f t="shared" si="3"/>
        <v>13.124677619443043</v>
      </c>
    </row>
    <row r="16" spans="1:16" x14ac:dyDescent="0.2">
      <c r="A16" s="23">
        <v>7</v>
      </c>
      <c r="B16" s="24" t="s">
        <v>20</v>
      </c>
      <c r="C16" s="1400">
        <v>56927</v>
      </c>
      <c r="D16" s="43">
        <v>17349</v>
      </c>
      <c r="E16" s="1401">
        <v>343</v>
      </c>
      <c r="F16" s="114">
        <f t="shared" si="0"/>
        <v>165967.93002915452</v>
      </c>
      <c r="G16" s="43">
        <f t="shared" si="1"/>
        <v>50580.174927113701</v>
      </c>
      <c r="H16" s="701">
        <f t="shared" si="2"/>
        <v>216548.10495626822</v>
      </c>
      <c r="I16" s="704">
        <f t="shared" si="3"/>
        <v>5.2578559478439049</v>
      </c>
    </row>
    <row r="17" spans="1:10" x14ac:dyDescent="0.2">
      <c r="A17" s="23">
        <v>8</v>
      </c>
      <c r="B17" s="24" t="s">
        <v>21</v>
      </c>
      <c r="C17" s="1400">
        <v>55751</v>
      </c>
      <c r="D17" s="43">
        <v>14549</v>
      </c>
      <c r="E17" s="1401">
        <v>313</v>
      </c>
      <c r="F17" s="114">
        <f t="shared" si="0"/>
        <v>178118.2108626198</v>
      </c>
      <c r="G17" s="43">
        <f t="shared" si="1"/>
        <v>46482.428115015973</v>
      </c>
      <c r="H17" s="701">
        <f t="shared" si="2"/>
        <v>224600.63897763577</v>
      </c>
      <c r="I17" s="704">
        <f t="shared" si="3"/>
        <v>9.1719630059841215</v>
      </c>
      <c r="J17" s="362"/>
    </row>
    <row r="18" spans="1:10" x14ac:dyDescent="0.2">
      <c r="A18" s="23">
        <v>9</v>
      </c>
      <c r="B18" s="24" t="s">
        <v>22</v>
      </c>
      <c r="C18" s="1400">
        <v>24676</v>
      </c>
      <c r="D18" s="43">
        <v>8053</v>
      </c>
      <c r="E18" s="1401">
        <v>162</v>
      </c>
      <c r="F18" s="114">
        <f t="shared" si="0"/>
        <v>152320.98765432098</v>
      </c>
      <c r="G18" s="43">
        <f t="shared" si="1"/>
        <v>49709.876543209873</v>
      </c>
      <c r="H18" s="701">
        <f t="shared" si="2"/>
        <v>202030.86419753087</v>
      </c>
      <c r="I18" s="704">
        <f t="shared" si="3"/>
        <v>-1.7985606245935839</v>
      </c>
    </row>
    <row r="19" spans="1:10" x14ac:dyDescent="0.2">
      <c r="A19" s="23">
        <v>10</v>
      </c>
      <c r="B19" s="24" t="s">
        <v>23</v>
      </c>
      <c r="C19" s="1400">
        <v>32391</v>
      </c>
      <c r="D19" s="43">
        <v>6768</v>
      </c>
      <c r="E19" s="1401">
        <v>199</v>
      </c>
      <c r="F19" s="114">
        <f t="shared" si="0"/>
        <v>162768.84422110554</v>
      </c>
      <c r="G19" s="43">
        <f t="shared" si="1"/>
        <v>34010.050251256282</v>
      </c>
      <c r="H19" s="701">
        <f t="shared" si="2"/>
        <v>196778.8944723618</v>
      </c>
      <c r="I19" s="704">
        <f t="shared" si="3"/>
        <v>-4.3513932752691593</v>
      </c>
    </row>
    <row r="20" spans="1:10" x14ac:dyDescent="0.2">
      <c r="A20" s="23">
        <v>11</v>
      </c>
      <c r="B20" s="24" t="s">
        <v>24</v>
      </c>
      <c r="C20" s="1400">
        <v>35199</v>
      </c>
      <c r="D20" s="43">
        <v>1431</v>
      </c>
      <c r="E20" s="1401">
        <v>152</v>
      </c>
      <c r="F20" s="114">
        <f t="shared" si="0"/>
        <v>231572.36842105264</v>
      </c>
      <c r="G20" s="43">
        <f t="shared" si="1"/>
        <v>9414.4736842105267</v>
      </c>
      <c r="H20" s="701">
        <f t="shared" si="2"/>
        <v>240986.84210526315</v>
      </c>
      <c r="I20" s="704">
        <f t="shared" si="3"/>
        <v>17.136828866566137</v>
      </c>
    </row>
    <row r="21" spans="1:10" x14ac:dyDescent="0.2">
      <c r="A21" s="23">
        <v>12</v>
      </c>
      <c r="B21" s="24" t="s">
        <v>25</v>
      </c>
      <c r="C21" s="1400">
        <v>43807</v>
      </c>
      <c r="D21" s="43">
        <v>8923</v>
      </c>
      <c r="E21" s="1401">
        <v>375</v>
      </c>
      <c r="F21" s="114">
        <f t="shared" si="0"/>
        <v>116818.66666666667</v>
      </c>
      <c r="G21" s="43">
        <f t="shared" si="1"/>
        <v>23794.666666666668</v>
      </c>
      <c r="H21" s="701">
        <f t="shared" si="2"/>
        <v>140613.33333333334</v>
      </c>
      <c r="I21" s="704">
        <f t="shared" si="3"/>
        <v>-31.65187020530545</v>
      </c>
    </row>
    <row r="22" spans="1:10" x14ac:dyDescent="0.2">
      <c r="A22" s="23">
        <v>13</v>
      </c>
      <c r="B22" s="24" t="s">
        <v>26</v>
      </c>
      <c r="C22" s="1400">
        <v>77375</v>
      </c>
      <c r="D22" s="43">
        <v>17906</v>
      </c>
      <c r="E22" s="1401">
        <v>467</v>
      </c>
      <c r="F22" s="114">
        <f t="shared" si="0"/>
        <v>165685.22483940044</v>
      </c>
      <c r="G22" s="43">
        <f t="shared" si="1"/>
        <v>38342.612419700214</v>
      </c>
      <c r="H22" s="701">
        <f t="shared" si="2"/>
        <v>204027.83725910063</v>
      </c>
      <c r="I22" s="704">
        <f t="shared" si="3"/>
        <v>-0.82788899073706002</v>
      </c>
    </row>
    <row r="23" spans="1:10" x14ac:dyDescent="0.2">
      <c r="A23" s="23">
        <v>14</v>
      </c>
      <c r="B23" s="24" t="s">
        <v>27</v>
      </c>
      <c r="C23" s="1400">
        <v>79238</v>
      </c>
      <c r="D23" s="43">
        <v>16692</v>
      </c>
      <c r="E23" s="1401">
        <v>462</v>
      </c>
      <c r="F23" s="114">
        <f t="shared" si="0"/>
        <v>171510.8225108225</v>
      </c>
      <c r="G23" s="43">
        <f t="shared" si="1"/>
        <v>36129.870129870127</v>
      </c>
      <c r="H23" s="701">
        <f t="shared" si="2"/>
        <v>207640.69264069264</v>
      </c>
      <c r="I23" s="704">
        <f t="shared" si="3"/>
        <v>0.9282169395956078</v>
      </c>
    </row>
    <row r="24" spans="1:10" ht="12.75" thickBot="1" x14ac:dyDescent="0.25">
      <c r="A24" s="27">
        <v>15</v>
      </c>
      <c r="B24" s="28" t="s">
        <v>28</v>
      </c>
      <c r="C24" s="1402">
        <v>21193</v>
      </c>
      <c r="D24" s="1403">
        <v>2800</v>
      </c>
      <c r="E24" s="1404">
        <v>122.5</v>
      </c>
      <c r="F24" s="115">
        <f t="shared" si="0"/>
        <v>173004.08163265305</v>
      </c>
      <c r="G24" s="29">
        <f t="shared" si="1"/>
        <v>22857.142857142859</v>
      </c>
      <c r="H24" s="702">
        <f t="shared" si="2"/>
        <v>195861.22448979592</v>
      </c>
      <c r="I24" s="972">
        <f t="shared" si="3"/>
        <v>-4.7974464737124674</v>
      </c>
    </row>
    <row r="25" spans="1:10" s="30" customFormat="1" x14ac:dyDescent="0.2">
      <c r="A25" s="355"/>
      <c r="B25" s="353" t="s">
        <v>493</v>
      </c>
      <c r="C25" s="1169">
        <f>SUM(C10:C24)</f>
        <v>644933</v>
      </c>
      <c r="D25" s="1169">
        <f>SUM(D10:D24)</f>
        <v>152172</v>
      </c>
      <c r="E25" s="1169">
        <f>SUM(E10:E24)</f>
        <v>3874.5</v>
      </c>
      <c r="F25" s="973">
        <f t="shared" si="0"/>
        <v>166455.80074848369</v>
      </c>
      <c r="G25" s="666">
        <f t="shared" si="1"/>
        <v>39275.261324041814</v>
      </c>
      <c r="H25" s="666">
        <f t="shared" si="2"/>
        <v>205731.0620725255</v>
      </c>
      <c r="I25" s="874">
        <f t="shared" si="3"/>
        <v>0</v>
      </c>
    </row>
    <row r="26" spans="1:10" s="362" customFormat="1" x14ac:dyDescent="0.2">
      <c r="A26" s="365"/>
      <c r="B26" s="356" t="s">
        <v>436</v>
      </c>
      <c r="C26" s="686">
        <v>656204.12899999996</v>
      </c>
      <c r="D26" s="686">
        <v>158507.10800000001</v>
      </c>
      <c r="E26" s="686">
        <v>4030.8</v>
      </c>
      <c r="F26" s="1115">
        <v>162797.49156494989</v>
      </c>
      <c r="G26" s="686">
        <v>39323.982336012697</v>
      </c>
      <c r="H26" s="686">
        <v>202121.47390096259</v>
      </c>
      <c r="I26" s="952">
        <v>0</v>
      </c>
    </row>
    <row r="27" spans="1:10" s="362" customFormat="1" x14ac:dyDescent="0.2">
      <c r="A27" s="365"/>
      <c r="B27" s="356" t="s">
        <v>379</v>
      </c>
      <c r="C27" s="686">
        <v>658042.27700000012</v>
      </c>
      <c r="D27" s="686">
        <v>165226.51563000001</v>
      </c>
      <c r="E27" s="686">
        <v>4208.18</v>
      </c>
      <c r="F27" s="1115">
        <v>156372.17918435051</v>
      </c>
      <c r="G27" s="686">
        <v>39263.176867434377</v>
      </c>
      <c r="H27" s="686">
        <v>195635.35605178488</v>
      </c>
      <c r="I27" s="952">
        <v>0</v>
      </c>
    </row>
    <row r="28" spans="1:10" s="362" customFormat="1" x14ac:dyDescent="0.2">
      <c r="A28" s="365"/>
      <c r="B28" s="356" t="s">
        <v>339</v>
      </c>
      <c r="C28" s="686">
        <v>638148.55700000003</v>
      </c>
      <c r="D28" s="686">
        <v>171906.24357000002</v>
      </c>
      <c r="E28" s="686">
        <v>4251.54</v>
      </c>
      <c r="F28" s="1115">
        <v>150098.21311807015</v>
      </c>
      <c r="G28" s="686">
        <v>40433.876564727143</v>
      </c>
      <c r="H28" s="686">
        <v>190532.08968279732</v>
      </c>
      <c r="I28" s="952">
        <v>0</v>
      </c>
    </row>
    <row r="29" spans="1:10" s="302" customFormat="1" x14ac:dyDescent="0.2">
      <c r="A29" s="321"/>
      <c r="B29" s="320" t="s">
        <v>309</v>
      </c>
      <c r="C29" s="317">
        <v>636930.61300000001</v>
      </c>
      <c r="D29" s="317">
        <v>170366.78569000002</v>
      </c>
      <c r="E29" s="317">
        <v>4465.666666666667</v>
      </c>
      <c r="F29" s="971">
        <v>142628.33761289841</v>
      </c>
      <c r="G29" s="317">
        <v>38150.358816899308</v>
      </c>
      <c r="H29" s="317">
        <v>180778.69642979771</v>
      </c>
      <c r="I29" s="683">
        <v>0</v>
      </c>
    </row>
    <row r="30" spans="1:10" s="302" customFormat="1" x14ac:dyDescent="0.2">
      <c r="A30" s="321"/>
      <c r="B30" s="320" t="s">
        <v>273</v>
      </c>
      <c r="C30" s="317">
        <v>643748</v>
      </c>
      <c r="D30" s="317">
        <v>187600</v>
      </c>
      <c r="E30" s="317">
        <v>4585.6666666666661</v>
      </c>
      <c r="F30" s="971">
        <v>140382.64156429455</v>
      </c>
      <c r="G30" s="317">
        <v>40910.082140001461</v>
      </c>
      <c r="H30" s="317">
        <v>181292.72370429602</v>
      </c>
      <c r="I30" s="683">
        <v>0</v>
      </c>
    </row>
    <row r="31" spans="1:10" s="302" customFormat="1" x14ac:dyDescent="0.2">
      <c r="A31" s="321"/>
      <c r="B31" s="320" t="s">
        <v>249</v>
      </c>
      <c r="C31" s="317">
        <v>633251</v>
      </c>
      <c r="D31" s="317">
        <v>193599</v>
      </c>
      <c r="E31" s="317">
        <v>4777</v>
      </c>
      <c r="F31" s="971">
        <v>132562.48691647477</v>
      </c>
      <c r="G31" s="317">
        <v>40527.318400669879</v>
      </c>
      <c r="H31" s="317">
        <v>173089.80531714464</v>
      </c>
      <c r="I31" s="683">
        <v>0</v>
      </c>
    </row>
    <row r="32" spans="1:10" s="302" customFormat="1" x14ac:dyDescent="0.2">
      <c r="A32" s="682"/>
      <c r="B32" s="320" t="s">
        <v>220</v>
      </c>
      <c r="C32" s="317">
        <v>600150</v>
      </c>
      <c r="D32" s="317">
        <v>216014</v>
      </c>
      <c r="E32" s="317">
        <v>4766.3366666666661</v>
      </c>
      <c r="F32" s="971">
        <v>125914.31155024021</v>
      </c>
      <c r="G32" s="317">
        <v>45320.759968697137</v>
      </c>
      <c r="H32" s="317">
        <v>171235.07151893736</v>
      </c>
      <c r="I32" s="683">
        <v>0</v>
      </c>
    </row>
    <row r="33" spans="1:9" s="302" customFormat="1" ht="12.75" thickBot="1" x14ac:dyDescent="0.25">
      <c r="A33" s="352"/>
      <c r="B33" s="354" t="s">
        <v>110</v>
      </c>
      <c r="C33" s="318">
        <v>601011</v>
      </c>
      <c r="D33" s="318">
        <v>190520</v>
      </c>
      <c r="E33" s="318">
        <v>4934.2</v>
      </c>
      <c r="F33" s="974">
        <v>121805.15585099916</v>
      </c>
      <c r="G33" s="318">
        <v>38612.135705889508</v>
      </c>
      <c r="H33" s="318">
        <v>160417.29155688867</v>
      </c>
      <c r="I33" s="685">
        <v>0</v>
      </c>
    </row>
    <row r="35" spans="1:9" x14ac:dyDescent="0.2">
      <c r="D35" s="924"/>
    </row>
    <row r="36" spans="1:9" ht="12.75" thickBot="1" x14ac:dyDescent="0.25">
      <c r="D36" s="925"/>
    </row>
    <row r="37" spans="1:9" ht="12.75" thickBot="1" x14ac:dyDescent="0.25">
      <c r="D37" s="926"/>
    </row>
  </sheetData>
  <mergeCells count="2">
    <mergeCell ref="C8:E8"/>
    <mergeCell ref="F8:I8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BJ98"/>
  <sheetViews>
    <sheetView showGridLines="0" zoomScaleNormal="100" workbookViewId="0">
      <selection activeCell="Q4" sqref="Q4"/>
    </sheetView>
  </sheetViews>
  <sheetFormatPr baseColWidth="10" defaultColWidth="11.42578125" defaultRowHeight="12" x14ac:dyDescent="0.2"/>
  <cols>
    <col min="1" max="1" width="5.5703125" style="5" customWidth="1"/>
    <col min="2" max="2" width="21" style="2" customWidth="1"/>
    <col min="3" max="3" width="6.140625" style="2" customWidth="1"/>
    <col min="4" max="4" width="7" style="2" customWidth="1"/>
    <col min="5" max="5" width="6.28515625" style="2" customWidth="1"/>
    <col min="6" max="6" width="7.7109375" style="2" customWidth="1"/>
    <col min="7" max="7" width="6.5703125" style="2" customWidth="1"/>
    <col min="8" max="8" width="7.7109375" style="362" customWidth="1"/>
    <col min="9" max="9" width="7.7109375" style="2" customWidth="1"/>
    <col min="10" max="10" width="7" style="2" customWidth="1"/>
    <col min="11" max="11" width="6.28515625" style="2" customWidth="1"/>
    <col min="12" max="13" width="6" style="2" customWidth="1"/>
    <col min="14" max="14" width="6.28515625" style="2" customWidth="1"/>
    <col min="15" max="15" width="6.140625" style="2" customWidth="1"/>
    <col min="16" max="16" width="8" style="362" customWidth="1"/>
    <col min="17" max="17" width="7.28515625" style="2" customWidth="1"/>
    <col min="18" max="18" width="7.5703125" style="2" customWidth="1"/>
    <col min="19" max="19" width="7.28515625" style="2" customWidth="1"/>
    <col min="20" max="20" width="6.28515625" style="2" customWidth="1"/>
    <col min="21" max="21" width="8.140625" style="2" customWidth="1"/>
    <col min="22" max="22" width="6.85546875" style="2" customWidth="1"/>
    <col min="23" max="23" width="20.5703125" style="2" customWidth="1"/>
    <col min="24" max="24" width="6.42578125" style="2" customWidth="1"/>
    <col min="25" max="25" width="6.42578125" style="362" customWidth="1"/>
    <col min="26" max="26" width="6.5703125" style="2" customWidth="1"/>
    <col min="27" max="27" width="6.5703125" style="362" customWidth="1"/>
    <col min="28" max="28" width="6" style="2" customWidth="1"/>
    <col min="29" max="29" width="8" style="5" customWidth="1"/>
    <col min="30" max="30" width="4.85546875" style="2" customWidth="1"/>
    <col min="31" max="31" width="6.85546875" style="2" customWidth="1"/>
    <col min="32" max="32" width="7.28515625" style="2" customWidth="1"/>
    <col min="33" max="33" width="6.140625" style="2" customWidth="1"/>
    <col min="34" max="34" width="7.28515625" style="2" customWidth="1"/>
    <col min="35" max="35" width="7" style="2" customWidth="1"/>
    <col min="36" max="36" width="7" style="362" customWidth="1"/>
    <col min="37" max="37" width="8.140625" style="2" customWidth="1"/>
    <col min="38" max="38" width="8" style="2" customWidth="1"/>
    <col min="39" max="39" width="19.5703125" style="2" customWidth="1"/>
    <col min="40" max="40" width="6.28515625" style="2" customWidth="1"/>
    <col min="41" max="41" width="14.140625" style="2" customWidth="1"/>
    <col min="42" max="42" width="5.42578125" style="2" customWidth="1"/>
    <col min="43" max="43" width="6.140625" style="2" customWidth="1"/>
    <col min="44" max="44" width="6.140625" style="362" customWidth="1"/>
    <col min="45" max="45" width="6.140625" style="2" customWidth="1"/>
    <col min="46" max="46" width="7.28515625" style="2" customWidth="1"/>
    <col min="47" max="16384" width="11.42578125" style="2"/>
  </cols>
  <sheetData>
    <row r="1" spans="1:62" x14ac:dyDescent="0.2">
      <c r="A1" s="1" t="s">
        <v>0</v>
      </c>
      <c r="AC1" s="1"/>
    </row>
    <row r="2" spans="1:62" x14ac:dyDescent="0.2">
      <c r="A2" s="1"/>
      <c r="AC2" s="1"/>
    </row>
    <row r="3" spans="1:62" x14ac:dyDescent="0.2">
      <c r="A3" s="1" t="str">
        <f>A7</f>
        <v>Tabell 3 - 5 - A -  Brukere av hjemmetjenester pr. 31.12.   *)**)</v>
      </c>
      <c r="Q3" s="2" t="s">
        <v>76</v>
      </c>
      <c r="AC3" s="1"/>
    </row>
    <row r="4" spans="1:62" x14ac:dyDescent="0.2">
      <c r="A4" s="1">
        <f>AC7</f>
        <v>0</v>
      </c>
      <c r="K4" s="362"/>
      <c r="L4" s="362"/>
      <c r="R4" s="2" t="s">
        <v>76</v>
      </c>
      <c r="U4" s="2" t="s">
        <v>76</v>
      </c>
      <c r="Y4" s="362" t="s">
        <v>76</v>
      </c>
      <c r="AC4" s="1"/>
    </row>
    <row r="5" spans="1:62" x14ac:dyDescent="0.2">
      <c r="A5" s="1"/>
      <c r="U5" s="2" t="s">
        <v>76</v>
      </c>
      <c r="AC5" s="1"/>
      <c r="AK5" s="2" t="s">
        <v>76</v>
      </c>
    </row>
    <row r="6" spans="1:62" x14ac:dyDescent="0.2">
      <c r="Z6" s="2" t="s">
        <v>76</v>
      </c>
    </row>
    <row r="7" spans="1:62" s="8" customFormat="1" ht="15.75" customHeight="1" thickBot="1" x14ac:dyDescent="0.25">
      <c r="A7" s="412" t="s">
        <v>428</v>
      </c>
      <c r="V7" s="7" t="s">
        <v>412</v>
      </c>
      <c r="AB7" s="362"/>
      <c r="AK7" s="362"/>
      <c r="AL7" s="362"/>
      <c r="AM7" s="362"/>
      <c r="AN7" s="362"/>
      <c r="AO7" s="362"/>
      <c r="AP7" s="362"/>
      <c r="AQ7" s="362"/>
      <c r="AR7" s="362"/>
      <c r="AS7" s="362"/>
      <c r="AT7" s="362"/>
      <c r="AU7" s="362"/>
    </row>
    <row r="8" spans="1:62" s="80" customFormat="1" ht="36" customHeight="1" thickBot="1" x14ac:dyDescent="0.25">
      <c r="A8" s="61"/>
      <c r="B8" s="62"/>
      <c r="C8" s="1586" t="s">
        <v>426</v>
      </c>
      <c r="D8" s="1587"/>
      <c r="E8" s="1587"/>
      <c r="F8" s="1587"/>
      <c r="G8" s="1587"/>
      <c r="H8" s="1588"/>
      <c r="I8" s="1586" t="s">
        <v>41</v>
      </c>
      <c r="J8" s="1587"/>
      <c r="K8" s="1587"/>
      <c r="L8" s="1587"/>
      <c r="M8" s="1587"/>
      <c r="N8" s="1588"/>
      <c r="O8" s="1586" t="s">
        <v>42</v>
      </c>
      <c r="P8" s="1587"/>
      <c r="Q8" s="1587"/>
      <c r="R8" s="1587"/>
      <c r="S8" s="1587"/>
      <c r="T8" s="1589"/>
      <c r="V8" s="9"/>
      <c r="W8" s="10"/>
      <c r="X8" s="1590" t="s">
        <v>43</v>
      </c>
      <c r="Y8" s="1591"/>
      <c r="Z8" s="1591"/>
      <c r="AA8" s="1591"/>
      <c r="AB8" s="1591"/>
      <c r="AC8" s="1592"/>
      <c r="AD8" s="1593" t="s">
        <v>366</v>
      </c>
      <c r="AE8" s="1594"/>
      <c r="AF8" s="1594"/>
      <c r="AG8" s="1594"/>
      <c r="AH8" s="1594"/>
      <c r="AI8" s="1595"/>
      <c r="AJ8" s="1584" t="s">
        <v>219</v>
      </c>
      <c r="AK8" s="361"/>
      <c r="AL8" s="361"/>
      <c r="AM8" s="361"/>
      <c r="AN8" s="1406"/>
      <c r="AO8" s="1406"/>
      <c r="AP8" s="1406"/>
      <c r="AQ8" s="1406"/>
      <c r="AR8" s="1406"/>
      <c r="AS8" s="1406"/>
      <c r="AT8" s="361"/>
      <c r="AU8" s="361"/>
      <c r="AV8" s="1406"/>
      <c r="AW8" s="1406"/>
    </row>
    <row r="9" spans="1:62" s="80" customFormat="1" ht="58.15" customHeight="1" thickBot="1" x14ac:dyDescent="0.25">
      <c r="A9" s="71" t="s">
        <v>2</v>
      </c>
      <c r="B9" s="9" t="s">
        <v>3</v>
      </c>
      <c r="C9" s="130" t="s">
        <v>44</v>
      </c>
      <c r="D9" s="573" t="s">
        <v>6</v>
      </c>
      <c r="E9" s="131" t="s">
        <v>12</v>
      </c>
      <c r="F9" s="131" t="s">
        <v>349</v>
      </c>
      <c r="G9" s="131" t="s">
        <v>354</v>
      </c>
      <c r="H9" s="1019" t="s">
        <v>13</v>
      </c>
      <c r="I9" s="130" t="s">
        <v>44</v>
      </c>
      <c r="J9" s="573" t="s">
        <v>6</v>
      </c>
      <c r="K9" s="131" t="s">
        <v>12</v>
      </c>
      <c r="L9" s="131" t="s">
        <v>349</v>
      </c>
      <c r="M9" s="131" t="s">
        <v>354</v>
      </c>
      <c r="N9" s="1019" t="s">
        <v>13</v>
      </c>
      <c r="O9" s="130" t="s">
        <v>44</v>
      </c>
      <c r="P9" s="573" t="s">
        <v>6</v>
      </c>
      <c r="Q9" s="131" t="s">
        <v>12</v>
      </c>
      <c r="R9" s="131" t="s">
        <v>349</v>
      </c>
      <c r="S9" s="131" t="s">
        <v>354</v>
      </c>
      <c r="T9" s="1019" t="s">
        <v>13</v>
      </c>
      <c r="U9" s="80" t="s">
        <v>76</v>
      </c>
      <c r="V9" s="13" t="s">
        <v>2</v>
      </c>
      <c r="W9" s="14" t="s">
        <v>3</v>
      </c>
      <c r="X9" s="130" t="s">
        <v>44</v>
      </c>
      <c r="Y9" s="573" t="s">
        <v>6</v>
      </c>
      <c r="Z9" s="131" t="s">
        <v>12</v>
      </c>
      <c r="AA9" s="131" t="s">
        <v>349</v>
      </c>
      <c r="AB9" s="131" t="s">
        <v>354</v>
      </c>
      <c r="AC9" s="1019" t="s">
        <v>13</v>
      </c>
      <c r="AD9" s="130" t="s">
        <v>44</v>
      </c>
      <c r="AE9" s="573" t="s">
        <v>6</v>
      </c>
      <c r="AF9" s="131" t="s">
        <v>12</v>
      </c>
      <c r="AG9" s="131" t="s">
        <v>349</v>
      </c>
      <c r="AH9" s="131" t="s">
        <v>354</v>
      </c>
      <c r="AI9" s="1019" t="s">
        <v>13</v>
      </c>
      <c r="AJ9" s="1585"/>
      <c r="AK9" s="361"/>
      <c r="AL9" s="1407"/>
      <c r="AM9" s="1407"/>
      <c r="AN9" s="1405"/>
      <c r="AO9" s="1405"/>
      <c r="AP9" s="1405"/>
      <c r="AQ9" s="1405"/>
      <c r="AR9" s="1405"/>
      <c r="AS9" s="1405"/>
      <c r="AT9" s="361"/>
      <c r="AU9" s="1406"/>
      <c r="AV9" s="1405"/>
      <c r="AW9" s="1405"/>
    </row>
    <row r="10" spans="1:62" s="362" customFormat="1" ht="15.75" customHeight="1" x14ac:dyDescent="0.2">
      <c r="A10" s="65">
        <v>1</v>
      </c>
      <c r="B10" s="26" t="s">
        <v>14</v>
      </c>
      <c r="C10" s="463">
        <v>266</v>
      </c>
      <c r="D10" s="304">
        <v>165</v>
      </c>
      <c r="E10" s="304">
        <v>113</v>
      </c>
      <c r="F10" s="304">
        <v>56</v>
      </c>
      <c r="G10" s="1408">
        <v>8</v>
      </c>
      <c r="H10" s="888">
        <f>SUM(C10:G10)</f>
        <v>608</v>
      </c>
      <c r="I10" s="463">
        <v>53</v>
      </c>
      <c r="J10" s="304">
        <v>47</v>
      </c>
      <c r="K10" s="304">
        <v>34</v>
      </c>
      <c r="L10" s="304">
        <v>28</v>
      </c>
      <c r="M10" s="1020">
        <v>10</v>
      </c>
      <c r="N10" s="888">
        <f>SUM(I10:M10)</f>
        <v>172</v>
      </c>
      <c r="O10" s="463">
        <v>34</v>
      </c>
      <c r="P10" s="304">
        <v>56</v>
      </c>
      <c r="Q10" s="304">
        <v>98</v>
      </c>
      <c r="R10" s="304">
        <v>50</v>
      </c>
      <c r="S10" s="1020">
        <v>41</v>
      </c>
      <c r="T10" s="888">
        <f>SUM(O10:S10)</f>
        <v>279</v>
      </c>
      <c r="V10" s="17">
        <v>1</v>
      </c>
      <c r="W10" s="18" t="s">
        <v>14</v>
      </c>
      <c r="X10" s="463">
        <f>C10+I10+O10</f>
        <v>353</v>
      </c>
      <c r="Y10" s="304">
        <f t="shared" ref="Y10:AB10" si="0">D10+J10+P10</f>
        <v>268</v>
      </c>
      <c r="Z10" s="304">
        <f t="shared" si="0"/>
        <v>245</v>
      </c>
      <c r="AA10" s="304">
        <f t="shared" si="0"/>
        <v>134</v>
      </c>
      <c r="AB10" s="1020">
        <f t="shared" si="0"/>
        <v>59</v>
      </c>
      <c r="AC10" s="888">
        <f>SUM(X10:AB10)</f>
        <v>1059</v>
      </c>
      <c r="AD10" s="463">
        <v>45</v>
      </c>
      <c r="AE10" s="304">
        <v>30</v>
      </c>
      <c r="AF10" s="304">
        <v>26</v>
      </c>
      <c r="AG10" s="304">
        <v>23</v>
      </c>
      <c r="AH10" s="1020">
        <v>14</v>
      </c>
      <c r="AI10" s="1029">
        <f>SUM(AD10:AH10)</f>
        <v>138</v>
      </c>
      <c r="AJ10" s="1051">
        <f>AI10/AC10</f>
        <v>0.13031161473087818</v>
      </c>
      <c r="AK10" s="1407"/>
      <c r="AL10" s="1407"/>
      <c r="AM10" s="1407"/>
      <c r="AN10" s="361"/>
      <c r="AO10" s="1405"/>
      <c r="AP10" s="1405"/>
      <c r="AQ10" s="1405"/>
      <c r="AR10" s="1405"/>
      <c r="AS10" s="1405"/>
      <c r="AT10" s="361"/>
      <c r="AU10" s="1405"/>
      <c r="AV10" s="1405"/>
      <c r="AW10" s="1405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</row>
    <row r="11" spans="1:62" s="362" customFormat="1" ht="12.95" customHeight="1" x14ac:dyDescent="0.2">
      <c r="A11" s="66">
        <v>2</v>
      </c>
      <c r="B11" s="24" t="s">
        <v>15</v>
      </c>
      <c r="C11" s="574">
        <v>190</v>
      </c>
      <c r="D11" s="73">
        <v>159</v>
      </c>
      <c r="E11" s="73">
        <v>133</v>
      </c>
      <c r="F11" s="73">
        <v>69</v>
      </c>
      <c r="G11" s="74">
        <v>14</v>
      </c>
      <c r="H11" s="1022">
        <f t="shared" ref="H11:H24" si="1">SUM(C11:G11)</f>
        <v>565</v>
      </c>
      <c r="I11" s="574">
        <v>92</v>
      </c>
      <c r="J11" s="73">
        <v>44</v>
      </c>
      <c r="K11" s="73">
        <v>69</v>
      </c>
      <c r="L11" s="73">
        <v>33</v>
      </c>
      <c r="M11" s="1021">
        <v>10</v>
      </c>
      <c r="N11" s="1022">
        <f t="shared" ref="N11:N24" si="2">SUM(I11:M11)</f>
        <v>248</v>
      </c>
      <c r="O11" s="574">
        <v>64</v>
      </c>
      <c r="P11" s="73">
        <v>84</v>
      </c>
      <c r="Q11" s="73">
        <v>106</v>
      </c>
      <c r="R11" s="73">
        <v>71</v>
      </c>
      <c r="S11" s="1021">
        <v>44</v>
      </c>
      <c r="T11" s="1022">
        <f t="shared" ref="T11:T24" si="3">SUM(O11:S11)</f>
        <v>369</v>
      </c>
      <c r="V11" s="23">
        <v>2</v>
      </c>
      <c r="W11" s="24" t="s">
        <v>15</v>
      </c>
      <c r="X11" s="574">
        <f t="shared" ref="X11:X23" si="4">C11+I11+O11</f>
        <v>346</v>
      </c>
      <c r="Y11" s="73">
        <f t="shared" ref="Y11:Y24" si="5">D11+J11+P11</f>
        <v>287</v>
      </c>
      <c r="Z11" s="73">
        <f t="shared" ref="Z11:Z24" si="6">E11+K11+Q11</f>
        <v>308</v>
      </c>
      <c r="AA11" s="73">
        <f t="shared" ref="AA11:AA24" si="7">F11+L11+R11</f>
        <v>173</v>
      </c>
      <c r="AB11" s="1021">
        <f t="shared" ref="AB11:AB24" si="8">G11+M11+S11</f>
        <v>68</v>
      </c>
      <c r="AC11" s="1022">
        <f t="shared" ref="AC11:AC24" si="9">SUM(X11:AB11)</f>
        <v>1182</v>
      </c>
      <c r="AD11" s="574">
        <v>33</v>
      </c>
      <c r="AE11" s="73">
        <v>22</v>
      </c>
      <c r="AF11" s="73">
        <v>30</v>
      </c>
      <c r="AG11" s="73">
        <v>13</v>
      </c>
      <c r="AH11" s="1021">
        <v>8</v>
      </c>
      <c r="AI11" s="1030">
        <f t="shared" ref="AI11:AI24" si="10">SUM(AD11:AH11)</f>
        <v>106</v>
      </c>
      <c r="AJ11" s="1052">
        <f t="shared" ref="AJ11:AJ24" si="11">AI11/AC11</f>
        <v>8.9678510998307953E-2</v>
      </c>
      <c r="AK11" s="1407"/>
      <c r="AL11" s="1407"/>
      <c r="AM11" s="1407"/>
      <c r="AN11" s="1405"/>
      <c r="AO11" s="1405"/>
      <c r="AP11" s="1405"/>
      <c r="AQ11" s="1405"/>
      <c r="AR11" s="1405"/>
      <c r="AS11" s="1405"/>
      <c r="AT11" s="361"/>
      <c r="AU11" s="1405"/>
      <c r="AV11" s="1405"/>
      <c r="AW11" s="1405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</row>
    <row r="12" spans="1:62" s="362" customFormat="1" ht="12.95" customHeight="1" x14ac:dyDescent="0.2">
      <c r="A12" s="66">
        <v>3</v>
      </c>
      <c r="B12" s="24" t="s">
        <v>16</v>
      </c>
      <c r="C12" s="574">
        <v>118</v>
      </c>
      <c r="D12" s="73">
        <v>132</v>
      </c>
      <c r="E12" s="73">
        <v>113</v>
      </c>
      <c r="F12" s="73">
        <v>77</v>
      </c>
      <c r="G12" s="74">
        <v>15</v>
      </c>
      <c r="H12" s="1022">
        <f t="shared" si="1"/>
        <v>455</v>
      </c>
      <c r="I12" s="574">
        <v>63</v>
      </c>
      <c r="J12" s="73">
        <v>38</v>
      </c>
      <c r="K12" s="73">
        <v>55</v>
      </c>
      <c r="L12" s="73">
        <v>20</v>
      </c>
      <c r="M12" s="1021">
        <v>10</v>
      </c>
      <c r="N12" s="1022">
        <f t="shared" si="2"/>
        <v>186</v>
      </c>
      <c r="O12" s="574">
        <v>59</v>
      </c>
      <c r="P12" s="73">
        <v>85</v>
      </c>
      <c r="Q12" s="73">
        <v>81</v>
      </c>
      <c r="R12" s="73">
        <v>55</v>
      </c>
      <c r="S12" s="1021">
        <v>28</v>
      </c>
      <c r="T12" s="1022">
        <f t="shared" si="3"/>
        <v>308</v>
      </c>
      <c r="V12" s="23">
        <v>3</v>
      </c>
      <c r="W12" s="24" t="s">
        <v>16</v>
      </c>
      <c r="X12" s="574">
        <f t="shared" si="4"/>
        <v>240</v>
      </c>
      <c r="Y12" s="73">
        <f t="shared" si="5"/>
        <v>255</v>
      </c>
      <c r="Z12" s="73">
        <f t="shared" si="6"/>
        <v>249</v>
      </c>
      <c r="AA12" s="73">
        <f t="shared" si="7"/>
        <v>152</v>
      </c>
      <c r="AB12" s="1021">
        <f t="shared" si="8"/>
        <v>53</v>
      </c>
      <c r="AC12" s="1022">
        <f t="shared" si="9"/>
        <v>949</v>
      </c>
      <c r="AD12" s="574">
        <v>66</v>
      </c>
      <c r="AE12" s="73">
        <v>43</v>
      </c>
      <c r="AF12" s="73">
        <v>36</v>
      </c>
      <c r="AG12" s="73">
        <v>14</v>
      </c>
      <c r="AH12" s="1021">
        <v>16</v>
      </c>
      <c r="AI12" s="1030">
        <f t="shared" si="10"/>
        <v>175</v>
      </c>
      <c r="AJ12" s="1052">
        <f t="shared" si="11"/>
        <v>0.18440463645943098</v>
      </c>
      <c r="AK12" s="1407"/>
      <c r="AL12" s="1407"/>
      <c r="AM12" s="1407"/>
      <c r="AN12" s="1405"/>
      <c r="AO12" s="1405"/>
      <c r="AP12" s="1405"/>
      <c r="AQ12" s="1405"/>
      <c r="AR12" s="1405"/>
      <c r="AS12" s="1405"/>
      <c r="AT12" s="361"/>
      <c r="AU12" s="1405"/>
      <c r="AV12" s="1405"/>
      <c r="AW12" s="1405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</row>
    <row r="13" spans="1:62" s="362" customFormat="1" ht="12.95" customHeight="1" x14ac:dyDescent="0.2">
      <c r="A13" s="66">
        <v>4</v>
      </c>
      <c r="B13" s="24" t="s">
        <v>17</v>
      </c>
      <c r="C13" s="574">
        <v>107</v>
      </c>
      <c r="D13" s="73">
        <v>53</v>
      </c>
      <c r="E13" s="73">
        <v>81</v>
      </c>
      <c r="F13" s="73">
        <v>68</v>
      </c>
      <c r="G13" s="74">
        <v>21</v>
      </c>
      <c r="H13" s="1022">
        <f t="shared" si="1"/>
        <v>330</v>
      </c>
      <c r="I13" s="574">
        <v>68</v>
      </c>
      <c r="J13" s="73">
        <v>30</v>
      </c>
      <c r="K13" s="73">
        <v>22</v>
      </c>
      <c r="L13" s="73">
        <v>30</v>
      </c>
      <c r="M13" s="1021">
        <v>12</v>
      </c>
      <c r="N13" s="1022">
        <f t="shared" si="2"/>
        <v>162</v>
      </c>
      <c r="O13" s="574">
        <v>25</v>
      </c>
      <c r="P13" s="73">
        <v>50</v>
      </c>
      <c r="Q13" s="73">
        <v>76</v>
      </c>
      <c r="R13" s="73">
        <v>52</v>
      </c>
      <c r="S13" s="1021">
        <v>35</v>
      </c>
      <c r="T13" s="1022">
        <f t="shared" si="3"/>
        <v>238</v>
      </c>
      <c r="V13" s="23">
        <v>4</v>
      </c>
      <c r="W13" s="24" t="s">
        <v>17</v>
      </c>
      <c r="X13" s="574">
        <f t="shared" si="4"/>
        <v>200</v>
      </c>
      <c r="Y13" s="73">
        <f t="shared" si="5"/>
        <v>133</v>
      </c>
      <c r="Z13" s="73">
        <f t="shared" si="6"/>
        <v>179</v>
      </c>
      <c r="AA13" s="73">
        <f t="shared" si="7"/>
        <v>150</v>
      </c>
      <c r="AB13" s="1021">
        <f t="shared" si="8"/>
        <v>68</v>
      </c>
      <c r="AC13" s="1022">
        <f t="shared" si="9"/>
        <v>730</v>
      </c>
      <c r="AD13" s="574">
        <v>34</v>
      </c>
      <c r="AE13" s="73">
        <v>23</v>
      </c>
      <c r="AF13" s="73">
        <v>29</v>
      </c>
      <c r="AG13" s="73">
        <v>26</v>
      </c>
      <c r="AH13" s="1021">
        <v>18</v>
      </c>
      <c r="AI13" s="1030">
        <f t="shared" si="10"/>
        <v>130</v>
      </c>
      <c r="AJ13" s="1052">
        <f t="shared" si="11"/>
        <v>0.17808219178082191</v>
      </c>
      <c r="AK13" s="1407"/>
      <c r="AL13" s="1407"/>
      <c r="AM13" s="1407"/>
      <c r="AN13" s="1405"/>
      <c r="AO13" s="1405"/>
      <c r="AP13" s="1405"/>
      <c r="AQ13" s="1405"/>
      <c r="AR13" s="1405"/>
      <c r="AS13" s="1405"/>
      <c r="AT13" s="361"/>
      <c r="AU13" s="1405"/>
      <c r="AV13" s="1405"/>
      <c r="AW13" s="1405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</row>
    <row r="14" spans="1:62" s="362" customFormat="1" ht="12.95" customHeight="1" x14ac:dyDescent="0.2">
      <c r="A14" s="66">
        <v>5</v>
      </c>
      <c r="B14" s="24" t="s">
        <v>18</v>
      </c>
      <c r="C14" s="574">
        <v>149</v>
      </c>
      <c r="D14" s="73">
        <v>79</v>
      </c>
      <c r="E14" s="73">
        <v>132</v>
      </c>
      <c r="F14" s="73">
        <v>179</v>
      </c>
      <c r="G14" s="74">
        <v>68</v>
      </c>
      <c r="H14" s="1022">
        <f t="shared" si="1"/>
        <v>607</v>
      </c>
      <c r="I14" s="574">
        <v>55</v>
      </c>
      <c r="J14" s="73">
        <v>51</v>
      </c>
      <c r="K14" s="73">
        <v>66</v>
      </c>
      <c r="L14" s="73">
        <v>79</v>
      </c>
      <c r="M14" s="1021">
        <v>25</v>
      </c>
      <c r="N14" s="1022">
        <f t="shared" si="2"/>
        <v>276</v>
      </c>
      <c r="O14" s="574">
        <v>34</v>
      </c>
      <c r="P14" s="73">
        <v>53</v>
      </c>
      <c r="Q14" s="73">
        <v>107</v>
      </c>
      <c r="R14" s="73">
        <v>124</v>
      </c>
      <c r="S14" s="1021">
        <v>75</v>
      </c>
      <c r="T14" s="1022">
        <f t="shared" si="3"/>
        <v>393</v>
      </c>
      <c r="V14" s="23">
        <v>5</v>
      </c>
      <c r="W14" s="24" t="s">
        <v>18</v>
      </c>
      <c r="X14" s="574">
        <f t="shared" si="4"/>
        <v>238</v>
      </c>
      <c r="Y14" s="73">
        <f t="shared" si="5"/>
        <v>183</v>
      </c>
      <c r="Z14" s="73">
        <f t="shared" si="6"/>
        <v>305</v>
      </c>
      <c r="AA14" s="73">
        <f t="shared" si="7"/>
        <v>382</v>
      </c>
      <c r="AB14" s="1021">
        <f t="shared" si="8"/>
        <v>168</v>
      </c>
      <c r="AC14" s="1022">
        <f t="shared" si="9"/>
        <v>1276</v>
      </c>
      <c r="AD14" s="574">
        <v>51</v>
      </c>
      <c r="AE14" s="73">
        <v>30</v>
      </c>
      <c r="AF14" s="73">
        <v>45</v>
      </c>
      <c r="AG14" s="73">
        <v>45</v>
      </c>
      <c r="AH14" s="1021">
        <v>42</v>
      </c>
      <c r="AI14" s="1030">
        <f t="shared" si="10"/>
        <v>213</v>
      </c>
      <c r="AJ14" s="1052">
        <f t="shared" si="11"/>
        <v>0.16692789968652039</v>
      </c>
      <c r="AK14" s="1407"/>
      <c r="AL14" s="1407"/>
      <c r="AM14" s="1407"/>
      <c r="AN14" s="1405"/>
      <c r="AO14" s="1405"/>
      <c r="AP14" s="1405"/>
      <c r="AQ14" s="1405"/>
      <c r="AR14" s="1405"/>
      <c r="AS14" s="1405"/>
      <c r="AT14" s="361"/>
      <c r="AU14" s="1405"/>
      <c r="AV14" s="1405"/>
      <c r="AW14" s="1405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</row>
    <row r="15" spans="1:62" s="362" customFormat="1" ht="12.95" customHeight="1" x14ac:dyDescent="0.2">
      <c r="A15" s="66">
        <v>6</v>
      </c>
      <c r="B15" s="24" t="s">
        <v>19</v>
      </c>
      <c r="C15" s="574">
        <v>73</v>
      </c>
      <c r="D15" s="73">
        <v>63</v>
      </c>
      <c r="E15" s="73">
        <v>137</v>
      </c>
      <c r="F15" s="73">
        <v>129</v>
      </c>
      <c r="G15" s="74">
        <v>75</v>
      </c>
      <c r="H15" s="1022">
        <f t="shared" si="1"/>
        <v>477</v>
      </c>
      <c r="I15" s="574">
        <v>37</v>
      </c>
      <c r="J15" s="73">
        <v>27</v>
      </c>
      <c r="K15" s="73">
        <v>37</v>
      </c>
      <c r="L15" s="73">
        <v>47</v>
      </c>
      <c r="M15" s="1021">
        <v>24</v>
      </c>
      <c r="N15" s="1022">
        <f t="shared" si="2"/>
        <v>172</v>
      </c>
      <c r="O15" s="574">
        <v>46</v>
      </c>
      <c r="P15" s="73">
        <v>45</v>
      </c>
      <c r="Q15" s="73">
        <v>74</v>
      </c>
      <c r="R15" s="73">
        <v>76</v>
      </c>
      <c r="S15" s="1021">
        <v>63</v>
      </c>
      <c r="T15" s="1022">
        <f t="shared" si="3"/>
        <v>304</v>
      </c>
      <c r="V15" s="23">
        <v>6</v>
      </c>
      <c r="W15" s="24" t="s">
        <v>19</v>
      </c>
      <c r="X15" s="574">
        <f t="shared" si="4"/>
        <v>156</v>
      </c>
      <c r="Y15" s="73">
        <f t="shared" si="5"/>
        <v>135</v>
      </c>
      <c r="Z15" s="73">
        <f t="shared" si="6"/>
        <v>248</v>
      </c>
      <c r="AA15" s="73">
        <f t="shared" si="7"/>
        <v>252</v>
      </c>
      <c r="AB15" s="1021">
        <f t="shared" si="8"/>
        <v>162</v>
      </c>
      <c r="AC15" s="1022">
        <f t="shared" si="9"/>
        <v>953</v>
      </c>
      <c r="AD15" s="574">
        <v>56</v>
      </c>
      <c r="AE15" s="73">
        <v>40</v>
      </c>
      <c r="AF15" s="73">
        <v>64</v>
      </c>
      <c r="AG15" s="73">
        <v>84</v>
      </c>
      <c r="AH15" s="1021">
        <v>63</v>
      </c>
      <c r="AI15" s="1030">
        <f t="shared" si="10"/>
        <v>307</v>
      </c>
      <c r="AJ15" s="1052">
        <f t="shared" si="11"/>
        <v>0.32214060860440713</v>
      </c>
      <c r="AK15" s="1407"/>
      <c r="AL15" s="1407"/>
      <c r="AM15" s="1407"/>
      <c r="AN15" s="1405"/>
      <c r="AO15" s="1405"/>
      <c r="AP15" s="1405"/>
      <c r="AQ15" s="1405"/>
      <c r="AR15" s="1405"/>
      <c r="AS15" s="1405"/>
      <c r="AT15" s="361"/>
      <c r="AU15" s="1405"/>
      <c r="AV15" s="1405"/>
      <c r="AW15" s="1405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</row>
    <row r="16" spans="1:62" s="362" customFormat="1" ht="12.95" customHeight="1" x14ac:dyDescent="0.2">
      <c r="A16" s="67">
        <v>7</v>
      </c>
      <c r="B16" s="26" t="s">
        <v>20</v>
      </c>
      <c r="C16" s="574">
        <v>65</v>
      </c>
      <c r="D16" s="73">
        <v>56</v>
      </c>
      <c r="E16" s="73">
        <v>146</v>
      </c>
      <c r="F16" s="73">
        <v>171</v>
      </c>
      <c r="G16" s="74">
        <v>106</v>
      </c>
      <c r="H16" s="1022">
        <f t="shared" si="1"/>
        <v>544</v>
      </c>
      <c r="I16" s="574">
        <v>68</v>
      </c>
      <c r="J16" s="73">
        <v>38</v>
      </c>
      <c r="K16" s="73">
        <v>52</v>
      </c>
      <c r="L16" s="73">
        <v>67</v>
      </c>
      <c r="M16" s="1021">
        <v>42</v>
      </c>
      <c r="N16" s="1022">
        <f t="shared" si="2"/>
        <v>267</v>
      </c>
      <c r="O16" s="574">
        <v>64</v>
      </c>
      <c r="P16" s="73">
        <v>58</v>
      </c>
      <c r="Q16" s="73">
        <v>79</v>
      </c>
      <c r="R16" s="73">
        <v>86</v>
      </c>
      <c r="S16" s="1021">
        <v>87</v>
      </c>
      <c r="T16" s="1022">
        <f t="shared" si="3"/>
        <v>374</v>
      </c>
      <c r="V16" s="25">
        <v>7</v>
      </c>
      <c r="W16" s="26" t="s">
        <v>20</v>
      </c>
      <c r="X16" s="574">
        <f t="shared" si="4"/>
        <v>197</v>
      </c>
      <c r="Y16" s="73">
        <f t="shared" si="5"/>
        <v>152</v>
      </c>
      <c r="Z16" s="73">
        <f t="shared" si="6"/>
        <v>277</v>
      </c>
      <c r="AA16" s="73">
        <f t="shared" si="7"/>
        <v>324</v>
      </c>
      <c r="AB16" s="1021">
        <f t="shared" si="8"/>
        <v>235</v>
      </c>
      <c r="AC16" s="1022">
        <f t="shared" si="9"/>
        <v>1185</v>
      </c>
      <c r="AD16" s="574">
        <v>63</v>
      </c>
      <c r="AE16" s="73">
        <v>49</v>
      </c>
      <c r="AF16" s="73">
        <v>59</v>
      </c>
      <c r="AG16" s="73">
        <v>70</v>
      </c>
      <c r="AH16" s="1021">
        <v>63</v>
      </c>
      <c r="AI16" s="1030">
        <f t="shared" si="10"/>
        <v>304</v>
      </c>
      <c r="AJ16" s="1052">
        <f t="shared" si="11"/>
        <v>0.25654008438818565</v>
      </c>
      <c r="AK16" s="1407"/>
      <c r="AL16" s="1407"/>
      <c r="AM16" s="1407"/>
      <c r="AN16" s="1405"/>
      <c r="AO16" s="1405"/>
      <c r="AP16" s="1405"/>
      <c r="AQ16" s="1405"/>
      <c r="AR16" s="1405"/>
      <c r="AS16" s="1405"/>
      <c r="AT16" s="361"/>
      <c r="AU16" s="1405"/>
      <c r="AV16" s="1405"/>
      <c r="AW16" s="1405"/>
    </row>
    <row r="17" spans="1:49" s="362" customFormat="1" ht="12.95" customHeight="1" x14ac:dyDescent="0.2">
      <c r="A17" s="66">
        <v>8</v>
      </c>
      <c r="B17" s="24" t="s">
        <v>21</v>
      </c>
      <c r="C17" s="574">
        <v>220</v>
      </c>
      <c r="D17" s="73">
        <v>81</v>
      </c>
      <c r="E17" s="73">
        <v>126</v>
      </c>
      <c r="F17" s="73">
        <v>123</v>
      </c>
      <c r="G17" s="74">
        <v>76</v>
      </c>
      <c r="H17" s="1022">
        <f t="shared" si="1"/>
        <v>626</v>
      </c>
      <c r="I17" s="574">
        <v>62</v>
      </c>
      <c r="J17" s="73">
        <v>27</v>
      </c>
      <c r="K17" s="73">
        <v>20</v>
      </c>
      <c r="L17" s="73">
        <v>46</v>
      </c>
      <c r="M17" s="1021">
        <v>26</v>
      </c>
      <c r="N17" s="1022">
        <f t="shared" si="2"/>
        <v>181</v>
      </c>
      <c r="O17" s="574">
        <v>90</v>
      </c>
      <c r="P17" s="73">
        <v>47</v>
      </c>
      <c r="Q17" s="73">
        <v>77</v>
      </c>
      <c r="R17" s="73">
        <v>96</v>
      </c>
      <c r="S17" s="1021">
        <v>87</v>
      </c>
      <c r="T17" s="1022">
        <f t="shared" si="3"/>
        <v>397</v>
      </c>
      <c r="V17" s="23">
        <v>8</v>
      </c>
      <c r="W17" s="24" t="s">
        <v>21</v>
      </c>
      <c r="X17" s="574">
        <f t="shared" si="4"/>
        <v>372</v>
      </c>
      <c r="Y17" s="73">
        <f t="shared" si="5"/>
        <v>155</v>
      </c>
      <c r="Z17" s="73">
        <f t="shared" si="6"/>
        <v>223</v>
      </c>
      <c r="AA17" s="73">
        <f t="shared" si="7"/>
        <v>265</v>
      </c>
      <c r="AB17" s="1021">
        <f t="shared" si="8"/>
        <v>189</v>
      </c>
      <c r="AC17" s="1022">
        <f t="shared" si="9"/>
        <v>1204</v>
      </c>
      <c r="AD17" s="574">
        <v>39</v>
      </c>
      <c r="AE17" s="73">
        <v>29</v>
      </c>
      <c r="AF17" s="73">
        <v>16</v>
      </c>
      <c r="AG17" s="73">
        <v>28</v>
      </c>
      <c r="AH17" s="1021">
        <v>36</v>
      </c>
      <c r="AI17" s="1030">
        <f t="shared" si="10"/>
        <v>148</v>
      </c>
      <c r="AJ17" s="1052">
        <f t="shared" si="11"/>
        <v>0.12292358803986711</v>
      </c>
      <c r="AK17" s="1407"/>
      <c r="AL17" s="1407"/>
      <c r="AM17" s="1407"/>
      <c r="AN17" s="1405"/>
      <c r="AO17" s="1405"/>
      <c r="AP17" s="1405"/>
      <c r="AQ17" s="1405"/>
      <c r="AR17" s="1405"/>
      <c r="AS17" s="1405"/>
      <c r="AT17" s="361"/>
      <c r="AU17" s="1405"/>
      <c r="AV17" s="1405"/>
      <c r="AW17" s="1405"/>
    </row>
    <row r="18" spans="1:49" s="362" customFormat="1" ht="12.95" customHeight="1" x14ac:dyDescent="0.2">
      <c r="A18" s="66">
        <v>9</v>
      </c>
      <c r="B18" s="24" t="s">
        <v>22</v>
      </c>
      <c r="C18" s="574">
        <v>52</v>
      </c>
      <c r="D18" s="73">
        <v>56</v>
      </c>
      <c r="E18" s="73">
        <v>78</v>
      </c>
      <c r="F18" s="73">
        <v>72</v>
      </c>
      <c r="G18" s="74">
        <v>37</v>
      </c>
      <c r="H18" s="1022">
        <f t="shared" si="1"/>
        <v>295</v>
      </c>
      <c r="I18" s="574">
        <v>145</v>
      </c>
      <c r="J18" s="73">
        <v>59</v>
      </c>
      <c r="K18" s="73">
        <v>46</v>
      </c>
      <c r="L18" s="73">
        <v>41</v>
      </c>
      <c r="M18" s="1021">
        <v>26</v>
      </c>
      <c r="N18" s="1022">
        <f t="shared" si="2"/>
        <v>317</v>
      </c>
      <c r="O18" s="574">
        <v>65</v>
      </c>
      <c r="P18" s="73">
        <v>49</v>
      </c>
      <c r="Q18" s="73">
        <v>63</v>
      </c>
      <c r="R18" s="73">
        <v>76</v>
      </c>
      <c r="S18" s="1021">
        <v>63</v>
      </c>
      <c r="T18" s="1022">
        <f t="shared" si="3"/>
        <v>316</v>
      </c>
      <c r="V18" s="23">
        <v>9</v>
      </c>
      <c r="W18" s="24" t="s">
        <v>22</v>
      </c>
      <c r="X18" s="574">
        <f t="shared" si="4"/>
        <v>262</v>
      </c>
      <c r="Y18" s="73">
        <f t="shared" si="5"/>
        <v>164</v>
      </c>
      <c r="Z18" s="73">
        <f t="shared" si="6"/>
        <v>187</v>
      </c>
      <c r="AA18" s="73">
        <f t="shared" si="7"/>
        <v>189</v>
      </c>
      <c r="AB18" s="1021">
        <f t="shared" si="8"/>
        <v>126</v>
      </c>
      <c r="AC18" s="1022">
        <f t="shared" si="9"/>
        <v>928</v>
      </c>
      <c r="AD18" s="574">
        <v>46</v>
      </c>
      <c r="AE18" s="73">
        <v>28</v>
      </c>
      <c r="AF18" s="73">
        <v>36</v>
      </c>
      <c r="AG18" s="73">
        <v>45</v>
      </c>
      <c r="AH18" s="1021">
        <v>35</v>
      </c>
      <c r="AI18" s="1030">
        <f t="shared" si="10"/>
        <v>190</v>
      </c>
      <c r="AJ18" s="1052">
        <f t="shared" si="11"/>
        <v>0.20474137931034483</v>
      </c>
      <c r="AK18" s="1407"/>
      <c r="AL18" s="1407"/>
      <c r="AM18" s="1407"/>
      <c r="AN18" s="1405"/>
      <c r="AO18" s="1405"/>
      <c r="AP18" s="1405"/>
      <c r="AQ18" s="1405"/>
      <c r="AR18" s="1405"/>
      <c r="AS18" s="1405"/>
      <c r="AT18" s="361"/>
      <c r="AU18" s="1405"/>
      <c r="AV18" s="1405"/>
      <c r="AW18" s="1405"/>
    </row>
    <row r="19" spans="1:49" s="362" customFormat="1" ht="12.95" customHeight="1" x14ac:dyDescent="0.2">
      <c r="A19" s="66">
        <v>10</v>
      </c>
      <c r="B19" s="24" t="s">
        <v>23</v>
      </c>
      <c r="C19" s="574">
        <v>101</v>
      </c>
      <c r="D19" s="73">
        <v>95</v>
      </c>
      <c r="E19" s="73">
        <v>76</v>
      </c>
      <c r="F19" s="73">
        <v>70</v>
      </c>
      <c r="G19" s="74">
        <v>23</v>
      </c>
      <c r="H19" s="1022">
        <f t="shared" si="1"/>
        <v>365</v>
      </c>
      <c r="I19" s="574">
        <v>49</v>
      </c>
      <c r="J19" s="73">
        <v>42</v>
      </c>
      <c r="K19" s="73">
        <v>59</v>
      </c>
      <c r="L19" s="73">
        <v>69</v>
      </c>
      <c r="M19" s="1021">
        <v>16</v>
      </c>
      <c r="N19" s="1022">
        <f t="shared" si="2"/>
        <v>235</v>
      </c>
      <c r="O19" s="574">
        <v>52</v>
      </c>
      <c r="P19" s="73">
        <v>60</v>
      </c>
      <c r="Q19" s="73">
        <v>95</v>
      </c>
      <c r="R19" s="73">
        <v>79</v>
      </c>
      <c r="S19" s="1021">
        <v>47</v>
      </c>
      <c r="T19" s="1022">
        <f t="shared" si="3"/>
        <v>333</v>
      </c>
      <c r="U19" s="362" t="s">
        <v>76</v>
      </c>
      <c r="V19" s="23">
        <v>10</v>
      </c>
      <c r="W19" s="24" t="s">
        <v>23</v>
      </c>
      <c r="X19" s="574">
        <f t="shared" si="4"/>
        <v>202</v>
      </c>
      <c r="Y19" s="73">
        <f t="shared" si="5"/>
        <v>197</v>
      </c>
      <c r="Z19" s="73">
        <f t="shared" si="6"/>
        <v>230</v>
      </c>
      <c r="AA19" s="73">
        <f t="shared" si="7"/>
        <v>218</v>
      </c>
      <c r="AB19" s="1021">
        <f t="shared" si="8"/>
        <v>86</v>
      </c>
      <c r="AC19" s="1022">
        <f t="shared" si="9"/>
        <v>933</v>
      </c>
      <c r="AD19" s="574">
        <v>56</v>
      </c>
      <c r="AE19" s="73">
        <v>49</v>
      </c>
      <c r="AF19" s="73">
        <v>52</v>
      </c>
      <c r="AG19" s="73">
        <v>42</v>
      </c>
      <c r="AH19" s="1021">
        <v>24</v>
      </c>
      <c r="AI19" s="1030">
        <f t="shared" si="10"/>
        <v>223</v>
      </c>
      <c r="AJ19" s="1052">
        <f t="shared" si="11"/>
        <v>0.2390139335476956</v>
      </c>
      <c r="AK19" s="1407"/>
      <c r="AL19" s="1407"/>
      <c r="AM19" s="1407"/>
      <c r="AN19" s="1405"/>
      <c r="AO19" s="1405"/>
      <c r="AP19" s="1405"/>
      <c r="AQ19" s="1405"/>
      <c r="AR19" s="1405"/>
      <c r="AS19" s="1405"/>
      <c r="AT19" s="361"/>
      <c r="AU19" s="1405"/>
      <c r="AV19" s="1405"/>
      <c r="AW19" s="1405"/>
    </row>
    <row r="20" spans="1:49" s="362" customFormat="1" ht="12.95" customHeight="1" x14ac:dyDescent="0.2">
      <c r="A20" s="66">
        <v>11</v>
      </c>
      <c r="B20" s="24" t="s">
        <v>24</v>
      </c>
      <c r="C20" s="574">
        <v>116</v>
      </c>
      <c r="D20" s="73">
        <v>100</v>
      </c>
      <c r="E20" s="73">
        <v>141</v>
      </c>
      <c r="F20" s="73">
        <v>79</v>
      </c>
      <c r="G20" s="74">
        <v>30</v>
      </c>
      <c r="H20" s="1022">
        <f t="shared" si="1"/>
        <v>466</v>
      </c>
      <c r="I20" s="574">
        <v>39</v>
      </c>
      <c r="J20" s="73">
        <v>29</v>
      </c>
      <c r="K20" s="73">
        <v>50</v>
      </c>
      <c r="L20" s="73">
        <v>62</v>
      </c>
      <c r="M20" s="1021">
        <v>24</v>
      </c>
      <c r="N20" s="1022">
        <f t="shared" si="2"/>
        <v>204</v>
      </c>
      <c r="O20" s="574">
        <v>50</v>
      </c>
      <c r="P20" s="73">
        <v>44</v>
      </c>
      <c r="Q20" s="73">
        <v>75</v>
      </c>
      <c r="R20" s="73">
        <v>69</v>
      </c>
      <c r="S20" s="1021">
        <v>46</v>
      </c>
      <c r="T20" s="1022">
        <f t="shared" si="3"/>
        <v>284</v>
      </c>
      <c r="V20" s="23">
        <v>11</v>
      </c>
      <c r="W20" s="24" t="s">
        <v>24</v>
      </c>
      <c r="X20" s="574">
        <f t="shared" si="4"/>
        <v>205</v>
      </c>
      <c r="Y20" s="73">
        <f t="shared" si="5"/>
        <v>173</v>
      </c>
      <c r="Z20" s="73">
        <f t="shared" si="6"/>
        <v>266</v>
      </c>
      <c r="AA20" s="73">
        <f t="shared" si="7"/>
        <v>210</v>
      </c>
      <c r="AB20" s="1021">
        <f t="shared" si="8"/>
        <v>100</v>
      </c>
      <c r="AC20" s="1022">
        <f t="shared" si="9"/>
        <v>954</v>
      </c>
      <c r="AD20" s="574">
        <v>63</v>
      </c>
      <c r="AE20" s="73">
        <v>36</v>
      </c>
      <c r="AF20" s="73">
        <v>40</v>
      </c>
      <c r="AG20" s="73">
        <v>52</v>
      </c>
      <c r="AH20" s="1021">
        <v>27</v>
      </c>
      <c r="AI20" s="1030">
        <f t="shared" si="10"/>
        <v>218</v>
      </c>
      <c r="AJ20" s="1052">
        <f t="shared" si="11"/>
        <v>0.22851153039832284</v>
      </c>
      <c r="AK20" s="1407"/>
      <c r="AL20" s="1407"/>
      <c r="AM20" s="1407"/>
      <c r="AN20" s="1405"/>
      <c r="AO20" s="1405"/>
      <c r="AP20" s="1405"/>
      <c r="AQ20" s="1405"/>
      <c r="AR20" s="1405"/>
      <c r="AS20" s="1405"/>
      <c r="AT20" s="361"/>
      <c r="AU20" s="1405"/>
      <c r="AV20" s="1405"/>
      <c r="AW20" s="1405"/>
    </row>
    <row r="21" spans="1:49" s="362" customFormat="1" ht="12.95" customHeight="1" x14ac:dyDescent="0.2">
      <c r="A21" s="66">
        <v>12</v>
      </c>
      <c r="B21" s="24" t="s">
        <v>25</v>
      </c>
      <c r="C21" s="574">
        <v>171</v>
      </c>
      <c r="D21" s="73">
        <v>139</v>
      </c>
      <c r="E21" s="73">
        <v>143</v>
      </c>
      <c r="F21" s="73">
        <v>103</v>
      </c>
      <c r="G21" s="74">
        <v>28</v>
      </c>
      <c r="H21" s="1022">
        <f t="shared" si="1"/>
        <v>584</v>
      </c>
      <c r="I21" s="574">
        <v>57</v>
      </c>
      <c r="J21" s="73">
        <v>57</v>
      </c>
      <c r="K21" s="73">
        <v>86</v>
      </c>
      <c r="L21" s="73">
        <v>120</v>
      </c>
      <c r="M21" s="1021">
        <v>39</v>
      </c>
      <c r="N21" s="1022">
        <f t="shared" si="2"/>
        <v>359</v>
      </c>
      <c r="O21" s="574">
        <v>71</v>
      </c>
      <c r="P21" s="73">
        <v>83</v>
      </c>
      <c r="Q21" s="73">
        <v>98</v>
      </c>
      <c r="R21" s="73">
        <v>101</v>
      </c>
      <c r="S21" s="1021">
        <v>84</v>
      </c>
      <c r="T21" s="1022">
        <f t="shared" si="3"/>
        <v>437</v>
      </c>
      <c r="U21" s="362" t="s">
        <v>76</v>
      </c>
      <c r="V21" s="23">
        <v>12</v>
      </c>
      <c r="W21" s="24" t="s">
        <v>25</v>
      </c>
      <c r="X21" s="574">
        <f t="shared" si="4"/>
        <v>299</v>
      </c>
      <c r="Y21" s="73">
        <f t="shared" si="5"/>
        <v>279</v>
      </c>
      <c r="Z21" s="73">
        <f t="shared" si="6"/>
        <v>327</v>
      </c>
      <c r="AA21" s="73">
        <f t="shared" si="7"/>
        <v>324</v>
      </c>
      <c r="AB21" s="1021">
        <f t="shared" si="8"/>
        <v>151</v>
      </c>
      <c r="AC21" s="1022">
        <f t="shared" si="9"/>
        <v>1380</v>
      </c>
      <c r="AD21" s="574">
        <v>82</v>
      </c>
      <c r="AE21" s="73">
        <v>63</v>
      </c>
      <c r="AF21" s="73">
        <v>71</v>
      </c>
      <c r="AG21" s="73">
        <v>87</v>
      </c>
      <c r="AH21" s="1021">
        <v>52</v>
      </c>
      <c r="AI21" s="1030">
        <f t="shared" si="10"/>
        <v>355</v>
      </c>
      <c r="AJ21" s="1052">
        <f t="shared" si="11"/>
        <v>0.25724637681159418</v>
      </c>
      <c r="AK21" s="1407"/>
      <c r="AL21" s="1407"/>
      <c r="AM21" s="1407"/>
      <c r="AN21" s="1405"/>
      <c r="AO21" s="1405"/>
      <c r="AP21" s="1405"/>
      <c r="AQ21" s="1405"/>
      <c r="AR21" s="1405"/>
      <c r="AS21" s="1405"/>
      <c r="AT21" s="361"/>
      <c r="AU21" s="1405"/>
      <c r="AV21" s="1405"/>
      <c r="AW21" s="1405"/>
    </row>
    <row r="22" spans="1:49" s="362" customFormat="1" ht="12.95" customHeight="1" x14ac:dyDescent="0.2">
      <c r="A22" s="66">
        <v>13</v>
      </c>
      <c r="B22" s="24" t="s">
        <v>26</v>
      </c>
      <c r="C22" s="574">
        <v>131</v>
      </c>
      <c r="D22" s="73">
        <v>114</v>
      </c>
      <c r="E22" s="73">
        <v>98</v>
      </c>
      <c r="F22" s="73">
        <v>147</v>
      </c>
      <c r="G22" s="74">
        <v>66</v>
      </c>
      <c r="H22" s="1022">
        <f t="shared" si="1"/>
        <v>556</v>
      </c>
      <c r="I22" s="574">
        <v>76</v>
      </c>
      <c r="J22" s="73">
        <v>45</v>
      </c>
      <c r="K22" s="73">
        <v>69</v>
      </c>
      <c r="L22" s="73">
        <v>114</v>
      </c>
      <c r="M22" s="1021">
        <v>83</v>
      </c>
      <c r="N22" s="1022">
        <f t="shared" si="2"/>
        <v>387</v>
      </c>
      <c r="O22" s="574">
        <v>90</v>
      </c>
      <c r="P22" s="73">
        <v>96</v>
      </c>
      <c r="Q22" s="73">
        <v>92</v>
      </c>
      <c r="R22" s="73">
        <v>168</v>
      </c>
      <c r="S22" s="1021">
        <v>155</v>
      </c>
      <c r="T22" s="1022">
        <f t="shared" si="3"/>
        <v>601</v>
      </c>
      <c r="V22" s="23">
        <v>13</v>
      </c>
      <c r="W22" s="24" t="s">
        <v>26</v>
      </c>
      <c r="X22" s="574">
        <f t="shared" si="4"/>
        <v>297</v>
      </c>
      <c r="Y22" s="73">
        <f t="shared" si="5"/>
        <v>255</v>
      </c>
      <c r="Z22" s="73">
        <f t="shared" si="6"/>
        <v>259</v>
      </c>
      <c r="AA22" s="73">
        <f t="shared" si="7"/>
        <v>429</v>
      </c>
      <c r="AB22" s="1021">
        <f t="shared" si="8"/>
        <v>304</v>
      </c>
      <c r="AC22" s="1022">
        <f t="shared" si="9"/>
        <v>1544</v>
      </c>
      <c r="AD22" s="574">
        <v>70</v>
      </c>
      <c r="AE22" s="73">
        <v>39</v>
      </c>
      <c r="AF22" s="73">
        <v>39</v>
      </c>
      <c r="AG22" s="73">
        <v>88</v>
      </c>
      <c r="AH22" s="1021">
        <v>71</v>
      </c>
      <c r="AI22" s="1030">
        <f t="shared" si="10"/>
        <v>307</v>
      </c>
      <c r="AJ22" s="1052">
        <f t="shared" si="11"/>
        <v>0.19883419689119172</v>
      </c>
      <c r="AK22" s="1407"/>
      <c r="AL22" s="1407"/>
      <c r="AM22" s="1407"/>
      <c r="AN22" s="1405"/>
      <c r="AO22" s="1405"/>
      <c r="AP22" s="1405"/>
      <c r="AQ22" s="1405"/>
      <c r="AR22" s="1405"/>
      <c r="AS22" s="1405"/>
      <c r="AT22" s="361"/>
      <c r="AU22" s="1405"/>
      <c r="AV22" s="1405"/>
      <c r="AW22" s="1405"/>
    </row>
    <row r="23" spans="1:49" s="362" customFormat="1" ht="12.95" customHeight="1" x14ac:dyDescent="0.2">
      <c r="A23" s="66">
        <v>14</v>
      </c>
      <c r="B23" s="24" t="s">
        <v>27</v>
      </c>
      <c r="C23" s="574">
        <v>126</v>
      </c>
      <c r="D23" s="73">
        <v>109</v>
      </c>
      <c r="E23" s="73">
        <v>132</v>
      </c>
      <c r="F23" s="73">
        <v>140</v>
      </c>
      <c r="G23" s="74">
        <v>70</v>
      </c>
      <c r="H23" s="1022">
        <f t="shared" si="1"/>
        <v>577</v>
      </c>
      <c r="I23" s="574">
        <v>72</v>
      </c>
      <c r="J23" s="73">
        <v>39</v>
      </c>
      <c r="K23" s="73">
        <v>81</v>
      </c>
      <c r="L23" s="73">
        <v>103</v>
      </c>
      <c r="M23" s="1021">
        <v>64</v>
      </c>
      <c r="N23" s="1022">
        <f t="shared" si="2"/>
        <v>359</v>
      </c>
      <c r="O23" s="574">
        <v>54</v>
      </c>
      <c r="P23" s="73">
        <v>60</v>
      </c>
      <c r="Q23" s="73">
        <v>97</v>
      </c>
      <c r="R23" s="73">
        <v>132</v>
      </c>
      <c r="S23" s="1021">
        <v>156</v>
      </c>
      <c r="T23" s="1022">
        <f t="shared" si="3"/>
        <v>499</v>
      </c>
      <c r="V23" s="23">
        <v>14</v>
      </c>
      <c r="W23" s="24" t="s">
        <v>27</v>
      </c>
      <c r="X23" s="574">
        <f t="shared" si="4"/>
        <v>252</v>
      </c>
      <c r="Y23" s="73">
        <f t="shared" si="5"/>
        <v>208</v>
      </c>
      <c r="Z23" s="73">
        <f t="shared" si="6"/>
        <v>310</v>
      </c>
      <c r="AA23" s="73">
        <f t="shared" si="7"/>
        <v>375</v>
      </c>
      <c r="AB23" s="1021">
        <f t="shared" si="8"/>
        <v>290</v>
      </c>
      <c r="AC23" s="1022">
        <f t="shared" si="9"/>
        <v>1435</v>
      </c>
      <c r="AD23" s="574">
        <v>40</v>
      </c>
      <c r="AE23" s="73">
        <v>44</v>
      </c>
      <c r="AF23" s="73">
        <v>93</v>
      </c>
      <c r="AG23" s="73">
        <v>138</v>
      </c>
      <c r="AH23" s="1021">
        <v>111</v>
      </c>
      <c r="AI23" s="1030">
        <f t="shared" si="10"/>
        <v>426</v>
      </c>
      <c r="AJ23" s="1052">
        <f t="shared" si="11"/>
        <v>0.29686411149825787</v>
      </c>
      <c r="AK23" s="1407"/>
      <c r="AL23" s="1407"/>
      <c r="AM23" s="1407"/>
      <c r="AN23" s="1405"/>
      <c r="AO23" s="1405"/>
      <c r="AP23" s="1405"/>
      <c r="AQ23" s="1405"/>
      <c r="AR23" s="1405"/>
      <c r="AS23" s="1405"/>
      <c r="AT23" s="361"/>
      <c r="AU23" s="1405"/>
      <c r="AV23" s="1405"/>
      <c r="AW23" s="1405"/>
    </row>
    <row r="24" spans="1:49" s="362" customFormat="1" ht="14.25" customHeight="1" thickBot="1" x14ac:dyDescent="0.25">
      <c r="A24" s="72">
        <v>15</v>
      </c>
      <c r="B24" s="28" t="s">
        <v>28</v>
      </c>
      <c r="C24" s="575">
        <v>133</v>
      </c>
      <c r="D24" s="75">
        <v>132</v>
      </c>
      <c r="E24" s="75">
        <v>127</v>
      </c>
      <c r="F24" s="75">
        <v>68</v>
      </c>
      <c r="G24" s="76">
        <v>18</v>
      </c>
      <c r="H24" s="1024">
        <f t="shared" si="1"/>
        <v>478</v>
      </c>
      <c r="I24" s="908">
        <v>63</v>
      </c>
      <c r="J24" s="909">
        <v>35</v>
      </c>
      <c r="K24" s="909">
        <v>27</v>
      </c>
      <c r="L24" s="909">
        <v>18</v>
      </c>
      <c r="M24" s="1023">
        <v>9</v>
      </c>
      <c r="N24" s="1024">
        <f t="shared" si="2"/>
        <v>152</v>
      </c>
      <c r="O24" s="908">
        <v>95</v>
      </c>
      <c r="P24" s="909">
        <v>56</v>
      </c>
      <c r="Q24" s="909">
        <v>66</v>
      </c>
      <c r="R24" s="909">
        <v>42</v>
      </c>
      <c r="S24" s="1023">
        <v>23</v>
      </c>
      <c r="T24" s="1024">
        <f t="shared" si="3"/>
        <v>282</v>
      </c>
      <c r="V24" s="27">
        <v>15</v>
      </c>
      <c r="W24" s="28" t="s">
        <v>28</v>
      </c>
      <c r="X24" s="908">
        <f>C24+I24+O24</f>
        <v>291</v>
      </c>
      <c r="Y24" s="909">
        <f t="shared" si="5"/>
        <v>223</v>
      </c>
      <c r="Z24" s="909">
        <f t="shared" si="6"/>
        <v>220</v>
      </c>
      <c r="AA24" s="909">
        <f t="shared" si="7"/>
        <v>128</v>
      </c>
      <c r="AB24" s="1023">
        <f t="shared" si="8"/>
        <v>50</v>
      </c>
      <c r="AC24" s="1024">
        <f t="shared" si="9"/>
        <v>912</v>
      </c>
      <c r="AD24" s="908">
        <v>92</v>
      </c>
      <c r="AE24" s="909">
        <v>37</v>
      </c>
      <c r="AF24" s="909">
        <v>29</v>
      </c>
      <c r="AG24" s="909">
        <v>22</v>
      </c>
      <c r="AH24" s="1023">
        <v>10</v>
      </c>
      <c r="AI24" s="1031">
        <f t="shared" si="10"/>
        <v>190</v>
      </c>
      <c r="AJ24" s="1053">
        <f t="shared" si="11"/>
        <v>0.20833333333333334</v>
      </c>
      <c r="AK24" s="1407"/>
      <c r="AL24" s="1583"/>
      <c r="AM24" s="1583"/>
      <c r="AN24" s="1405"/>
      <c r="AO24" s="1405"/>
      <c r="AP24" s="1405"/>
      <c r="AQ24" s="1405"/>
      <c r="AR24" s="1405"/>
      <c r="AS24" s="1405"/>
      <c r="AT24" s="361"/>
      <c r="AU24" s="1405"/>
      <c r="AV24" s="1405"/>
      <c r="AW24" s="1405"/>
    </row>
    <row r="25" spans="1:49" s="302" customFormat="1" ht="14.25" customHeight="1" x14ac:dyDescent="0.2">
      <c r="A25" s="355" t="s">
        <v>350</v>
      </c>
      <c r="B25" s="565" t="s">
        <v>485</v>
      </c>
      <c r="C25" s="1192">
        <f>SUM(C10:C24)</f>
        <v>2018</v>
      </c>
      <c r="D25" s="1193">
        <f t="shared" ref="D25" si="12">SUM(D10:D24)</f>
        <v>1533</v>
      </c>
      <c r="E25" s="1193">
        <f t="shared" ref="E25" si="13">SUM(E10:E24)</f>
        <v>1776</v>
      </c>
      <c r="F25" s="1193">
        <f t="shared" ref="F25" si="14">SUM(F10:F24)</f>
        <v>1551</v>
      </c>
      <c r="G25" s="1194">
        <f t="shared" ref="G25" si="15">SUM(G10:G24)</f>
        <v>655</v>
      </c>
      <c r="H25" s="1025">
        <f t="shared" ref="H25" si="16">SUM(H10:H24)</f>
        <v>7533</v>
      </c>
      <c r="I25" s="905">
        <f>SUM(I10:I24)</f>
        <v>999</v>
      </c>
      <c r="J25" s="96">
        <f t="shared" ref="J25:N25" si="17">SUM(J10:J24)</f>
        <v>608</v>
      </c>
      <c r="K25" s="96">
        <f t="shared" si="17"/>
        <v>773</v>
      </c>
      <c r="L25" s="96">
        <f t="shared" si="17"/>
        <v>877</v>
      </c>
      <c r="M25" s="97">
        <f t="shared" si="17"/>
        <v>420</v>
      </c>
      <c r="N25" s="1025">
        <f t="shared" si="17"/>
        <v>3677</v>
      </c>
      <c r="O25" s="905">
        <f>SUM(O10:O24)</f>
        <v>893</v>
      </c>
      <c r="P25" s="96">
        <f t="shared" ref="P25" si="18">SUM(P10:P24)</f>
        <v>926</v>
      </c>
      <c r="Q25" s="96">
        <f t="shared" ref="Q25" si="19">SUM(Q10:Q24)</f>
        <v>1284</v>
      </c>
      <c r="R25" s="96">
        <f t="shared" ref="R25" si="20">SUM(R10:R24)</f>
        <v>1277</v>
      </c>
      <c r="S25" s="97">
        <f t="shared" ref="S25" si="21">SUM(S10:S24)</f>
        <v>1034</v>
      </c>
      <c r="T25" s="1025">
        <f t="shared" ref="T25" si="22">SUM(T10:T24)</f>
        <v>5414</v>
      </c>
      <c r="U25" s="1064"/>
      <c r="V25" s="355" t="s">
        <v>350</v>
      </c>
      <c r="W25" s="902" t="s">
        <v>485</v>
      </c>
      <c r="X25" s="905">
        <f>SUM(X10:X24)</f>
        <v>3910</v>
      </c>
      <c r="Y25" s="96">
        <f t="shared" ref="Y25" si="23">SUM(Y10:Y24)</f>
        <v>3067</v>
      </c>
      <c r="Z25" s="96">
        <f t="shared" ref="Z25" si="24">SUM(Z10:Z24)</f>
        <v>3833</v>
      </c>
      <c r="AA25" s="96">
        <f t="shared" ref="AA25" si="25">SUM(AA10:AA24)</f>
        <v>3705</v>
      </c>
      <c r="AB25" s="97">
        <f t="shared" ref="AB25" si="26">SUM(AB10:AB24)</f>
        <v>2109</v>
      </c>
      <c r="AC25" s="1025">
        <f t="shared" ref="AC25" si="27">SUM(AC10:AC24)</f>
        <v>16624</v>
      </c>
      <c r="AD25" s="1018">
        <f>SUM(AD10:AD24)</f>
        <v>836</v>
      </c>
      <c r="AE25" s="910">
        <f t="shared" ref="AE25" si="28">SUM(AE10:AE24)</f>
        <v>562</v>
      </c>
      <c r="AF25" s="910">
        <f t="shared" ref="AF25" si="29">SUM(AF10:AF24)</f>
        <v>665</v>
      </c>
      <c r="AG25" s="910">
        <f t="shared" ref="AG25" si="30">SUM(AG10:AG24)</f>
        <v>777</v>
      </c>
      <c r="AH25" s="550">
        <f t="shared" ref="AH25" si="31">SUM(AH10:AH24)</f>
        <v>590</v>
      </c>
      <c r="AI25" s="1032">
        <f t="shared" ref="AI25" si="32">SUM(AI10:AI24)</f>
        <v>3430</v>
      </c>
      <c r="AJ25" s="1054">
        <f>AI25/AC25</f>
        <v>0.20632820019249279</v>
      </c>
      <c r="AK25" s="1407"/>
      <c r="AL25" s="1583"/>
      <c r="AM25" s="1407"/>
      <c r="AN25" s="1405"/>
      <c r="AO25" s="1405"/>
      <c r="AP25" s="1405"/>
      <c r="AQ25" s="1405"/>
      <c r="AR25" s="1405"/>
      <c r="AS25" s="1405"/>
      <c r="AT25" s="361"/>
      <c r="AU25" s="1405"/>
    </row>
    <row r="26" spans="1:49" s="362" customFormat="1" ht="14.25" customHeight="1" x14ac:dyDescent="0.2">
      <c r="A26" s="365" t="s">
        <v>350</v>
      </c>
      <c r="B26" s="563" t="s">
        <v>422</v>
      </c>
      <c r="C26" s="545">
        <v>1864</v>
      </c>
      <c r="D26" s="360">
        <v>1492</v>
      </c>
      <c r="E26" s="360">
        <v>1659</v>
      </c>
      <c r="F26" s="360">
        <v>1489</v>
      </c>
      <c r="G26" s="359">
        <v>641</v>
      </c>
      <c r="H26" s="1026">
        <v>7145</v>
      </c>
      <c r="I26" s="545">
        <v>968</v>
      </c>
      <c r="J26" s="360">
        <v>622</v>
      </c>
      <c r="K26" s="360">
        <v>803</v>
      </c>
      <c r="L26" s="360">
        <v>959</v>
      </c>
      <c r="M26" s="359">
        <v>432</v>
      </c>
      <c r="N26" s="1026">
        <v>3784</v>
      </c>
      <c r="O26" s="545">
        <v>867</v>
      </c>
      <c r="P26" s="360">
        <v>913</v>
      </c>
      <c r="Q26" s="360">
        <v>1227</v>
      </c>
      <c r="R26" s="360">
        <v>1347</v>
      </c>
      <c r="S26" s="359">
        <v>1031</v>
      </c>
      <c r="T26" s="1026">
        <v>5385</v>
      </c>
      <c r="U26" s="793"/>
      <c r="V26" s="365" t="s">
        <v>350</v>
      </c>
      <c r="W26" s="946" t="s">
        <v>422</v>
      </c>
      <c r="X26" s="545">
        <v>3699</v>
      </c>
      <c r="Y26" s="360">
        <v>3027</v>
      </c>
      <c r="Z26" s="360">
        <v>3689</v>
      </c>
      <c r="AA26" s="360">
        <v>3795</v>
      </c>
      <c r="AB26" s="359">
        <v>2104</v>
      </c>
      <c r="AC26" s="1026">
        <v>16314</v>
      </c>
      <c r="AD26" s="1116">
        <v>711</v>
      </c>
      <c r="AE26" s="1117">
        <v>512</v>
      </c>
      <c r="AF26" s="1117">
        <v>581</v>
      </c>
      <c r="AG26" s="1117">
        <v>860</v>
      </c>
      <c r="AH26" s="548">
        <v>539</v>
      </c>
      <c r="AI26" s="1118">
        <v>3203</v>
      </c>
      <c r="AJ26" s="1119">
        <v>0.19633443668015202</v>
      </c>
      <c r="AK26" s="1407"/>
      <c r="AL26" s="1583"/>
      <c r="AM26" s="1407"/>
      <c r="AN26" s="361"/>
      <c r="AO26" s="361"/>
      <c r="AP26" s="361"/>
      <c r="AQ26" s="361"/>
      <c r="AR26" s="361"/>
      <c r="AS26" s="361"/>
      <c r="AT26" s="361"/>
      <c r="AU26" s="1405"/>
    </row>
    <row r="27" spans="1:49" s="362" customFormat="1" ht="14.25" customHeight="1" x14ac:dyDescent="0.2">
      <c r="A27" s="365" t="s">
        <v>350</v>
      </c>
      <c r="B27" s="563" t="s">
        <v>380</v>
      </c>
      <c r="C27" s="545">
        <v>1943</v>
      </c>
      <c r="D27" s="360">
        <v>1503</v>
      </c>
      <c r="E27" s="360">
        <v>1642</v>
      </c>
      <c r="F27" s="360">
        <v>1508</v>
      </c>
      <c r="G27" s="359">
        <v>606</v>
      </c>
      <c r="H27" s="1026">
        <v>7202</v>
      </c>
      <c r="I27" s="545">
        <v>990</v>
      </c>
      <c r="J27" s="360">
        <v>637</v>
      </c>
      <c r="K27" s="360">
        <v>846</v>
      </c>
      <c r="L27" s="360">
        <v>1026</v>
      </c>
      <c r="M27" s="359">
        <v>455</v>
      </c>
      <c r="N27" s="1026">
        <v>3954</v>
      </c>
      <c r="O27" s="545">
        <v>808</v>
      </c>
      <c r="P27" s="360">
        <v>961</v>
      </c>
      <c r="Q27" s="360">
        <v>1200</v>
      </c>
      <c r="R27" s="360">
        <v>1484</v>
      </c>
      <c r="S27" s="359">
        <v>1021</v>
      </c>
      <c r="T27" s="1026">
        <v>5474</v>
      </c>
      <c r="U27" s="793"/>
      <c r="V27" s="365" t="s">
        <v>350</v>
      </c>
      <c r="W27" s="946" t="s">
        <v>380</v>
      </c>
      <c r="X27" s="545">
        <v>3741</v>
      </c>
      <c r="Y27" s="360">
        <v>3101</v>
      </c>
      <c r="Z27" s="360">
        <v>3688</v>
      </c>
      <c r="AA27" s="360">
        <v>4018</v>
      </c>
      <c r="AB27" s="359">
        <v>2082</v>
      </c>
      <c r="AC27" s="1026">
        <v>16630</v>
      </c>
      <c r="AD27" s="1116">
        <v>711</v>
      </c>
      <c r="AE27" s="1117">
        <v>512</v>
      </c>
      <c r="AF27" s="1117">
        <v>581</v>
      </c>
      <c r="AG27" s="1117">
        <v>860</v>
      </c>
      <c r="AH27" s="548">
        <v>539</v>
      </c>
      <c r="AI27" s="1118">
        <v>3203</v>
      </c>
      <c r="AJ27" s="1119">
        <v>0.19260372820204449</v>
      </c>
      <c r="AK27" s="2"/>
      <c r="AL27" s="1407"/>
      <c r="AM27" s="1407"/>
      <c r="AN27" s="1405"/>
      <c r="AO27" s="1405"/>
      <c r="AP27" s="1405"/>
      <c r="AQ27" s="1405"/>
      <c r="AR27" s="1405"/>
      <c r="AS27" s="1405"/>
      <c r="AT27" s="361"/>
      <c r="AU27" s="2"/>
    </row>
    <row r="28" spans="1:49" s="362" customFormat="1" ht="14.25" customHeight="1" x14ac:dyDescent="0.2">
      <c r="A28" s="365"/>
      <c r="B28" s="563" t="s">
        <v>334</v>
      </c>
      <c r="C28" s="574">
        <v>1770</v>
      </c>
      <c r="D28" s="73">
        <v>1297</v>
      </c>
      <c r="E28" s="73">
        <v>1339</v>
      </c>
      <c r="F28" s="73">
        <v>1319</v>
      </c>
      <c r="G28" s="74">
        <v>523</v>
      </c>
      <c r="H28" s="1026">
        <v>6248</v>
      </c>
      <c r="I28" s="574">
        <v>978</v>
      </c>
      <c r="J28" s="73">
        <v>665</v>
      </c>
      <c r="K28" s="73">
        <v>874</v>
      </c>
      <c r="L28" s="73">
        <v>1169</v>
      </c>
      <c r="M28" s="74">
        <v>512</v>
      </c>
      <c r="N28" s="1026">
        <v>4198</v>
      </c>
      <c r="O28" s="574">
        <v>775</v>
      </c>
      <c r="P28" s="73">
        <v>926</v>
      </c>
      <c r="Q28" s="73">
        <v>1144</v>
      </c>
      <c r="R28" s="73">
        <v>1386</v>
      </c>
      <c r="S28" s="74">
        <v>1005</v>
      </c>
      <c r="T28" s="1026">
        <v>5236</v>
      </c>
      <c r="U28" s="793"/>
      <c r="V28" s="365"/>
      <c r="W28" s="946" t="s">
        <v>334</v>
      </c>
      <c r="X28" s="574">
        <v>3523</v>
      </c>
      <c r="Y28" s="73">
        <v>2888</v>
      </c>
      <c r="Z28" s="73">
        <v>3357</v>
      </c>
      <c r="AA28" s="73">
        <v>3874</v>
      </c>
      <c r="AB28" s="74">
        <v>2040</v>
      </c>
      <c r="AC28" s="1026">
        <v>15682</v>
      </c>
      <c r="AD28" s="574">
        <v>473</v>
      </c>
      <c r="AE28" s="73">
        <v>425</v>
      </c>
      <c r="AF28" s="73">
        <v>578</v>
      </c>
      <c r="AG28" s="73">
        <v>867</v>
      </c>
      <c r="AH28" s="74">
        <v>518</v>
      </c>
      <c r="AI28" s="1026">
        <v>2861</v>
      </c>
      <c r="AJ28" s="947">
        <v>0.18243846448157122</v>
      </c>
      <c r="AL28" s="1407"/>
      <c r="AM28" s="1407"/>
      <c r="AN28" s="361"/>
      <c r="AO28" s="361"/>
      <c r="AP28" s="361"/>
      <c r="AQ28" s="361"/>
      <c r="AR28" s="361"/>
      <c r="AS28" s="361"/>
      <c r="AT28" s="361"/>
    </row>
    <row r="29" spans="1:49" s="362" customFormat="1" ht="14.25" customHeight="1" x14ac:dyDescent="0.2">
      <c r="A29" s="365"/>
      <c r="B29" s="563" t="s">
        <v>308</v>
      </c>
      <c r="C29" s="574">
        <v>1735</v>
      </c>
      <c r="D29" s="73">
        <v>1297</v>
      </c>
      <c r="E29" s="73">
        <v>1322</v>
      </c>
      <c r="F29" s="73">
        <v>1234</v>
      </c>
      <c r="G29" s="74">
        <v>488</v>
      </c>
      <c r="H29" s="1026">
        <v>6076</v>
      </c>
      <c r="I29" s="574">
        <v>894</v>
      </c>
      <c r="J29" s="73">
        <v>631</v>
      </c>
      <c r="K29" s="73">
        <v>933</v>
      </c>
      <c r="L29" s="73">
        <v>1230</v>
      </c>
      <c r="M29" s="74">
        <v>569</v>
      </c>
      <c r="N29" s="1026">
        <v>4257</v>
      </c>
      <c r="O29" s="574">
        <v>704</v>
      </c>
      <c r="P29" s="73">
        <v>1006</v>
      </c>
      <c r="Q29" s="73">
        <v>1106</v>
      </c>
      <c r="R29" s="73">
        <v>1470</v>
      </c>
      <c r="S29" s="74">
        <v>1059</v>
      </c>
      <c r="T29" s="1026">
        <v>5345</v>
      </c>
      <c r="V29" s="365"/>
      <c r="W29" s="946" t="s">
        <v>308</v>
      </c>
      <c r="X29" s="574">
        <v>3333</v>
      </c>
      <c r="Y29" s="73">
        <v>2934</v>
      </c>
      <c r="Z29" s="73">
        <v>3361</v>
      </c>
      <c r="AA29" s="73">
        <v>3934</v>
      </c>
      <c r="AB29" s="74">
        <v>2116</v>
      </c>
      <c r="AC29" s="1026">
        <v>15678</v>
      </c>
      <c r="AD29" s="574">
        <v>465</v>
      </c>
      <c r="AE29" s="73">
        <v>403</v>
      </c>
      <c r="AF29" s="73">
        <v>592</v>
      </c>
      <c r="AG29" s="73">
        <v>954</v>
      </c>
      <c r="AH29" s="74">
        <v>566</v>
      </c>
      <c r="AI29" s="1026">
        <v>2980</v>
      </c>
      <c r="AJ29" s="947">
        <v>0.19007526470213038</v>
      </c>
      <c r="AL29" s="1407"/>
      <c r="AM29" s="1407"/>
      <c r="AN29" s="361"/>
      <c r="AO29" s="361"/>
      <c r="AP29" s="361"/>
      <c r="AQ29" s="361"/>
      <c r="AR29" s="361"/>
      <c r="AS29" s="361"/>
      <c r="AT29" s="361"/>
    </row>
    <row r="30" spans="1:49" s="362" customFormat="1" ht="14.25" customHeight="1" x14ac:dyDescent="0.2">
      <c r="A30" s="321"/>
      <c r="B30" s="139" t="s">
        <v>272</v>
      </c>
      <c r="C30" s="574">
        <v>1605</v>
      </c>
      <c r="D30" s="73">
        <v>1279</v>
      </c>
      <c r="E30" s="73">
        <v>1248</v>
      </c>
      <c r="F30" s="73">
        <v>1204</v>
      </c>
      <c r="G30" s="74">
        <v>461</v>
      </c>
      <c r="H30" s="1027">
        <v>5797</v>
      </c>
      <c r="I30" s="574">
        <v>877</v>
      </c>
      <c r="J30" s="73">
        <v>709</v>
      </c>
      <c r="K30" s="73">
        <v>968</v>
      </c>
      <c r="L30" s="73">
        <v>1342</v>
      </c>
      <c r="M30" s="74">
        <v>619</v>
      </c>
      <c r="N30" s="1027">
        <v>4515</v>
      </c>
      <c r="O30" s="574">
        <v>737</v>
      </c>
      <c r="P30" s="73">
        <v>895</v>
      </c>
      <c r="Q30" s="73">
        <v>1029</v>
      </c>
      <c r="R30" s="73">
        <v>1544</v>
      </c>
      <c r="S30" s="74">
        <v>1090</v>
      </c>
      <c r="T30" s="1027">
        <v>5295</v>
      </c>
      <c r="V30" s="321"/>
      <c r="W30" s="903" t="s">
        <v>272</v>
      </c>
      <c r="X30" s="574">
        <v>3219</v>
      </c>
      <c r="Y30" s="73">
        <v>2883</v>
      </c>
      <c r="Z30" s="73">
        <v>3245</v>
      </c>
      <c r="AA30" s="73">
        <v>4090</v>
      </c>
      <c r="AB30" s="74">
        <v>2170</v>
      </c>
      <c r="AC30" s="1027">
        <v>15607</v>
      </c>
      <c r="AD30" s="574">
        <v>496</v>
      </c>
      <c r="AE30" s="73">
        <v>446</v>
      </c>
      <c r="AF30" s="73">
        <v>633</v>
      </c>
      <c r="AG30" s="73">
        <v>1052</v>
      </c>
      <c r="AH30" s="74">
        <v>650</v>
      </c>
      <c r="AI30" s="1027">
        <v>3277</v>
      </c>
      <c r="AJ30" s="906">
        <v>0.20941973415132925</v>
      </c>
      <c r="AL30" s="1583"/>
      <c r="AM30" s="1407"/>
      <c r="AN30" s="1405"/>
      <c r="AO30" s="1405"/>
      <c r="AP30" s="1405"/>
      <c r="AQ30" s="1405"/>
      <c r="AR30" s="1405"/>
      <c r="AS30" s="1405"/>
      <c r="AT30" s="361"/>
    </row>
    <row r="31" spans="1:49" s="362" customFormat="1" ht="14.25" customHeight="1" thickBot="1" x14ac:dyDescent="0.25">
      <c r="A31" s="352"/>
      <c r="B31" s="140" t="s">
        <v>248</v>
      </c>
      <c r="C31" s="575">
        <v>1529</v>
      </c>
      <c r="D31" s="75">
        <v>1213</v>
      </c>
      <c r="E31" s="75">
        <v>1172</v>
      </c>
      <c r="F31" s="75">
        <v>1168</v>
      </c>
      <c r="G31" s="76">
        <v>479</v>
      </c>
      <c r="H31" s="1028">
        <v>5561</v>
      </c>
      <c r="I31" s="575">
        <v>901</v>
      </c>
      <c r="J31" s="75">
        <v>741</v>
      </c>
      <c r="K31" s="75">
        <v>1000</v>
      </c>
      <c r="L31" s="75">
        <v>1524</v>
      </c>
      <c r="M31" s="76">
        <v>649</v>
      </c>
      <c r="N31" s="1028">
        <v>4815</v>
      </c>
      <c r="O31" s="575">
        <v>680</v>
      </c>
      <c r="P31" s="75">
        <v>856</v>
      </c>
      <c r="Q31" s="75">
        <v>1066</v>
      </c>
      <c r="R31" s="75">
        <v>1694</v>
      </c>
      <c r="S31" s="76">
        <v>1129</v>
      </c>
      <c r="T31" s="1028">
        <v>5425</v>
      </c>
      <c r="V31" s="352"/>
      <c r="W31" s="904" t="s">
        <v>248</v>
      </c>
      <c r="X31" s="575">
        <v>3110</v>
      </c>
      <c r="Y31" s="75">
        <v>2810</v>
      </c>
      <c r="Z31" s="75">
        <v>3238</v>
      </c>
      <c r="AA31" s="75">
        <v>4386</v>
      </c>
      <c r="AB31" s="76">
        <v>2257</v>
      </c>
      <c r="AC31" s="1028">
        <v>15801</v>
      </c>
      <c r="AD31" s="575">
        <v>446</v>
      </c>
      <c r="AE31" s="75">
        <v>457</v>
      </c>
      <c r="AF31" s="75">
        <v>669</v>
      </c>
      <c r="AG31" s="75">
        <v>1154</v>
      </c>
      <c r="AH31" s="76">
        <v>647</v>
      </c>
      <c r="AI31" s="1028">
        <v>3373</v>
      </c>
      <c r="AJ31" s="907">
        <v>0.21346750205683185</v>
      </c>
      <c r="AL31" s="1583"/>
      <c r="AM31" s="1407"/>
      <c r="AN31" s="361"/>
      <c r="AO31" s="361"/>
      <c r="AP31" s="361"/>
      <c r="AQ31" s="361"/>
      <c r="AR31" s="361"/>
      <c r="AS31" s="361"/>
      <c r="AT31" s="361"/>
    </row>
    <row r="32" spans="1:49" s="362" customFormat="1" ht="12.75" x14ac:dyDescent="0.2">
      <c r="A32" s="1" t="s">
        <v>93</v>
      </c>
      <c r="V32" s="1" t="s">
        <v>93</v>
      </c>
      <c r="AL32" s="1583"/>
      <c r="AM32" s="1407"/>
      <c r="AN32" s="1405"/>
      <c r="AO32" s="1405"/>
      <c r="AP32" s="1405"/>
      <c r="AQ32" s="1405"/>
      <c r="AR32" s="1405"/>
      <c r="AS32" s="1405"/>
      <c r="AT32" s="361"/>
    </row>
    <row r="33" spans="1:46" s="362" customFormat="1" ht="12.75" x14ac:dyDescent="0.2">
      <c r="A33" s="362" t="s">
        <v>367</v>
      </c>
      <c r="V33" s="362" t="s">
        <v>365</v>
      </c>
      <c r="AL33" s="1583"/>
      <c r="AM33" s="1407"/>
      <c r="AN33" s="361"/>
      <c r="AO33" s="361"/>
      <c r="AP33" s="361"/>
      <c r="AQ33" s="361"/>
      <c r="AR33" s="361"/>
      <c r="AS33" s="361"/>
      <c r="AT33" s="361"/>
    </row>
    <row r="34" spans="1:46" s="362" customFormat="1" ht="12.75" x14ac:dyDescent="0.2">
      <c r="A34" s="1036" t="s">
        <v>431</v>
      </c>
      <c r="AL34" s="1583"/>
      <c r="AM34" s="1407"/>
      <c r="AN34" s="1405"/>
      <c r="AO34" s="1405"/>
      <c r="AP34" s="1405"/>
      <c r="AQ34" s="1405"/>
      <c r="AR34" s="1405"/>
      <c r="AS34" s="1405"/>
      <c r="AT34" s="361"/>
    </row>
    <row r="35" spans="1:46" s="362" customFormat="1" ht="12.75" x14ac:dyDescent="0.2">
      <c r="A35" s="1" t="s">
        <v>397</v>
      </c>
      <c r="I35" s="793"/>
      <c r="O35" s="793"/>
      <c r="U35" s="793"/>
      <c r="AA35" s="793"/>
      <c r="AD35" s="793"/>
      <c r="AL35" s="1583"/>
      <c r="AM35" s="1407"/>
      <c r="AN35" s="361"/>
      <c r="AO35" s="361"/>
      <c r="AP35" s="361"/>
      <c r="AQ35" s="361"/>
      <c r="AR35" s="361"/>
      <c r="AS35" s="361"/>
      <c r="AT35" s="361"/>
    </row>
    <row r="36" spans="1:46" s="362" customFormat="1" ht="12.75" x14ac:dyDescent="0.2">
      <c r="A36" s="8" t="s">
        <v>432</v>
      </c>
      <c r="B36" s="374"/>
      <c r="C36" s="374"/>
      <c r="D36" s="374"/>
      <c r="E36" s="374"/>
      <c r="F36" s="374"/>
      <c r="G36" s="374"/>
      <c r="I36" s="793"/>
      <c r="K36" s="374"/>
      <c r="L36" s="374"/>
      <c r="M36" s="374"/>
      <c r="O36" s="793"/>
      <c r="P36" s="374"/>
      <c r="Q36" s="371"/>
      <c r="U36" s="793"/>
      <c r="AD36" s="793"/>
      <c r="AL36" s="1583"/>
      <c r="AM36" s="1583"/>
      <c r="AN36" s="1405"/>
      <c r="AO36" s="1405"/>
      <c r="AP36" s="1405"/>
      <c r="AQ36" s="1405"/>
      <c r="AR36" s="1405"/>
      <c r="AS36" s="1405"/>
      <c r="AT36" s="361"/>
    </row>
    <row r="37" spans="1:46" s="362" customFormat="1" x14ac:dyDescent="0.2">
      <c r="A37" s="8" t="s">
        <v>433</v>
      </c>
      <c r="I37" s="793"/>
      <c r="O37" s="793"/>
      <c r="U37" s="793"/>
      <c r="AD37" s="793"/>
    </row>
    <row r="38" spans="1:46" ht="12.75" x14ac:dyDescent="0.2">
      <c r="A38" s="948"/>
      <c r="B38" s="948"/>
      <c r="H38" s="2"/>
      <c r="P38" s="2"/>
      <c r="Y38" s="2"/>
      <c r="AA38" s="2"/>
      <c r="AC38" s="362"/>
      <c r="AD38" s="362"/>
      <c r="AJ38" s="2"/>
    </row>
    <row r="40" spans="1:46" x14ac:dyDescent="0.2">
      <c r="B40" s="1000"/>
    </row>
    <row r="66" spans="1:29" s="362" customFormat="1" x14ac:dyDescent="0.2">
      <c r="A66" s="5"/>
      <c r="AC66" s="5"/>
    </row>
    <row r="67" spans="1:29" s="362" customFormat="1" x14ac:dyDescent="0.2">
      <c r="A67" s="5"/>
      <c r="AC67" s="5"/>
    </row>
    <row r="68" spans="1:29" s="362" customFormat="1" x14ac:dyDescent="0.2">
      <c r="A68" s="5"/>
      <c r="B68" s="1000"/>
      <c r="AC68" s="5"/>
    </row>
    <row r="69" spans="1:29" s="362" customFormat="1" x14ac:dyDescent="0.2">
      <c r="A69" s="5"/>
      <c r="AC69" s="5"/>
    </row>
    <row r="98" spans="2:2" x14ac:dyDescent="0.2">
      <c r="B98" s="999"/>
    </row>
  </sheetData>
  <mergeCells count="12">
    <mergeCell ref="AL24:AM24"/>
    <mergeCell ref="AJ8:AJ9"/>
    <mergeCell ref="C8:H8"/>
    <mergeCell ref="I8:N8"/>
    <mergeCell ref="O8:T8"/>
    <mergeCell ref="X8:AC8"/>
    <mergeCell ref="AD8:AI8"/>
    <mergeCell ref="AL32:AL33"/>
    <mergeCell ref="AL34:AL35"/>
    <mergeCell ref="AL36:AM36"/>
    <mergeCell ref="AL25:AL26"/>
    <mergeCell ref="AL30:AL31"/>
  </mergeCells>
  <printOptions horizontalCentered="1" verticalCentered="1"/>
  <pageMargins left="0.7" right="0.7" top="0.75" bottom="0.75" header="0.3" footer="0.3"/>
  <pageSetup paperSize="8" fitToWidth="0" fitToHeight="0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/>
  <dimension ref="A1:S30"/>
  <sheetViews>
    <sheetView showGridLines="0" showWhiteSpace="0" zoomScaleNormal="100" workbookViewId="0">
      <selection activeCell="T22" sqref="T22"/>
    </sheetView>
  </sheetViews>
  <sheetFormatPr baseColWidth="10" defaultColWidth="9.7109375" defaultRowHeight="12" x14ac:dyDescent="0.2"/>
  <cols>
    <col min="1" max="1" width="9.7109375" style="5"/>
    <col min="2" max="2" width="28.28515625" style="362" customWidth="1"/>
    <col min="3" max="16384" width="9.7109375" style="362"/>
  </cols>
  <sheetData>
    <row r="1" spans="1:19" x14ac:dyDescent="0.2">
      <c r="A1" s="1" t="s">
        <v>0</v>
      </c>
    </row>
    <row r="2" spans="1:19" x14ac:dyDescent="0.2">
      <c r="A2" s="1"/>
    </row>
    <row r="3" spans="1:19" x14ac:dyDescent="0.2">
      <c r="A3" s="1" t="str">
        <f>A5</f>
        <v>Tabell 3 - 5 - A -3  Totalt antall personer som mottar hjemmetjenester **) inkl. avlastning og omsorgslønn pr 31.12.   *)</v>
      </c>
    </row>
    <row r="4" spans="1:19" x14ac:dyDescent="0.2">
      <c r="A4" s="1"/>
      <c r="S4" s="362" t="s">
        <v>76</v>
      </c>
    </row>
    <row r="5" spans="1:19" s="8" customFormat="1" ht="15.75" customHeight="1" thickBot="1" x14ac:dyDescent="0.25">
      <c r="A5" s="1047" t="s">
        <v>459</v>
      </c>
      <c r="B5" s="181"/>
      <c r="C5" s="181"/>
      <c r="D5" s="181"/>
      <c r="E5" s="181"/>
      <c r="F5" s="181"/>
      <c r="G5" s="181"/>
      <c r="H5" s="181"/>
      <c r="I5" s="181"/>
    </row>
    <row r="6" spans="1:19" ht="45.6" customHeight="1" thickBot="1" x14ac:dyDescent="0.3">
      <c r="A6" s="182"/>
      <c r="B6" s="294"/>
      <c r="C6" s="1596" t="s">
        <v>385</v>
      </c>
      <c r="D6" s="1597"/>
      <c r="E6" s="1597"/>
      <c r="F6" s="1597"/>
      <c r="G6" s="1597"/>
      <c r="H6" s="1597"/>
      <c r="I6" s="1598"/>
      <c r="K6" s="361"/>
      <c r="L6" s="361"/>
      <c r="M6" s="1406"/>
      <c r="N6" s="1406"/>
      <c r="O6" s="1406"/>
      <c r="P6" s="1406"/>
      <c r="Q6" s="1406"/>
      <c r="R6" s="1406"/>
      <c r="S6" s="361"/>
    </row>
    <row r="7" spans="1:19" ht="30.75" thickBot="1" x14ac:dyDescent="0.3">
      <c r="A7" s="1048" t="s">
        <v>2</v>
      </c>
      <c r="B7" s="201" t="s">
        <v>3</v>
      </c>
      <c r="C7" s="344" t="s">
        <v>4</v>
      </c>
      <c r="D7" s="344" t="s">
        <v>5</v>
      </c>
      <c r="E7" s="1049" t="s">
        <v>6</v>
      </c>
      <c r="F7" s="347" t="s">
        <v>12</v>
      </c>
      <c r="G7" s="347" t="s">
        <v>349</v>
      </c>
      <c r="H7" s="347" t="s">
        <v>354</v>
      </c>
      <c r="I7" s="1050" t="s">
        <v>13</v>
      </c>
      <c r="K7" s="1407"/>
      <c r="L7" s="1407"/>
      <c r="M7" s="1405"/>
      <c r="N7" s="1405"/>
      <c r="O7" s="1405"/>
      <c r="P7" s="1405"/>
      <c r="Q7" s="1405"/>
      <c r="R7" s="1405"/>
      <c r="S7" s="361"/>
    </row>
    <row r="8" spans="1:19" ht="15" x14ac:dyDescent="0.25">
      <c r="A8" s="185">
        <v>1</v>
      </c>
      <c r="B8" s="190" t="s">
        <v>14</v>
      </c>
      <c r="C8" s="1414">
        <v>64</v>
      </c>
      <c r="D8" s="1415">
        <v>363</v>
      </c>
      <c r="E8" s="1415">
        <v>273</v>
      </c>
      <c r="F8" s="1415">
        <v>246</v>
      </c>
      <c r="G8" s="1415">
        <v>134</v>
      </c>
      <c r="H8" s="1416">
        <v>60</v>
      </c>
      <c r="I8" s="1409">
        <f t="shared" ref="I8:I22" si="0">SUM(C8:H8)</f>
        <v>1140</v>
      </c>
      <c r="K8" s="1407"/>
      <c r="L8" s="1407"/>
      <c r="M8" s="1405"/>
      <c r="N8" s="1405"/>
      <c r="O8" s="1405"/>
      <c r="P8" s="1405"/>
      <c r="Q8" s="1405"/>
      <c r="R8" s="1405"/>
      <c r="S8" s="361"/>
    </row>
    <row r="9" spans="1:19" ht="15" x14ac:dyDescent="0.25">
      <c r="A9" s="187">
        <v>2</v>
      </c>
      <c r="B9" s="188" t="s">
        <v>15</v>
      </c>
      <c r="C9" s="1417">
        <v>34</v>
      </c>
      <c r="D9" s="1413">
        <v>338</v>
      </c>
      <c r="E9" s="1413">
        <v>293</v>
      </c>
      <c r="F9" s="1413">
        <v>309</v>
      </c>
      <c r="G9" s="1413">
        <v>175</v>
      </c>
      <c r="H9" s="1418">
        <v>69</v>
      </c>
      <c r="I9" s="1410">
        <f t="shared" si="0"/>
        <v>1218</v>
      </c>
      <c r="K9" s="1407"/>
      <c r="L9" s="1407"/>
      <c r="M9" s="1405"/>
      <c r="N9" s="1405"/>
      <c r="O9" s="1405"/>
      <c r="P9" s="1405"/>
      <c r="Q9" s="1405"/>
      <c r="R9" s="1405"/>
      <c r="S9" s="361"/>
    </row>
    <row r="10" spans="1:19" ht="15" x14ac:dyDescent="0.25">
      <c r="A10" s="187">
        <v>3</v>
      </c>
      <c r="B10" s="188" t="s">
        <v>16</v>
      </c>
      <c r="C10" s="1417">
        <v>44</v>
      </c>
      <c r="D10" s="1413">
        <v>237</v>
      </c>
      <c r="E10" s="1413">
        <v>259</v>
      </c>
      <c r="F10" s="1413">
        <v>251</v>
      </c>
      <c r="G10" s="1413">
        <v>152</v>
      </c>
      <c r="H10" s="1418">
        <v>53</v>
      </c>
      <c r="I10" s="1410">
        <f t="shared" si="0"/>
        <v>996</v>
      </c>
      <c r="K10" s="1407"/>
      <c r="L10" s="1407"/>
      <c r="M10" s="1405"/>
      <c r="N10" s="1405"/>
      <c r="O10" s="1405"/>
      <c r="P10" s="1405"/>
      <c r="Q10" s="1405"/>
      <c r="R10" s="1405"/>
      <c r="S10" s="361"/>
    </row>
    <row r="11" spans="1:19" ht="15" x14ac:dyDescent="0.25">
      <c r="A11" s="187">
        <v>4</v>
      </c>
      <c r="B11" s="188" t="s">
        <v>17</v>
      </c>
      <c r="C11" s="1417">
        <v>31</v>
      </c>
      <c r="D11" s="1413">
        <v>196</v>
      </c>
      <c r="E11" s="1413">
        <v>135</v>
      </c>
      <c r="F11" s="1413">
        <v>181</v>
      </c>
      <c r="G11" s="1413">
        <v>151</v>
      </c>
      <c r="H11" s="1418">
        <v>68</v>
      </c>
      <c r="I11" s="1410">
        <f t="shared" si="0"/>
        <v>762</v>
      </c>
      <c r="K11" s="1407"/>
      <c r="L11" s="1407"/>
      <c r="M11" s="1405"/>
      <c r="N11" s="1405"/>
      <c r="O11" s="1405"/>
      <c r="P11" s="1405"/>
      <c r="Q11" s="1405"/>
      <c r="R11" s="1405"/>
      <c r="S11" s="361"/>
    </row>
    <row r="12" spans="1:19" ht="15" x14ac:dyDescent="0.25">
      <c r="A12" s="187">
        <v>5</v>
      </c>
      <c r="B12" s="188" t="s">
        <v>18</v>
      </c>
      <c r="C12" s="1417">
        <v>46</v>
      </c>
      <c r="D12" s="1413">
        <v>252</v>
      </c>
      <c r="E12" s="1413">
        <v>191</v>
      </c>
      <c r="F12" s="1413">
        <v>311</v>
      </c>
      <c r="G12" s="1413">
        <v>383</v>
      </c>
      <c r="H12" s="1418">
        <v>168</v>
      </c>
      <c r="I12" s="1410">
        <f t="shared" si="0"/>
        <v>1351</v>
      </c>
      <c r="K12" s="1407"/>
      <c r="L12" s="1407"/>
      <c r="M12" s="1405"/>
      <c r="N12" s="1405"/>
      <c r="O12" s="1405"/>
      <c r="P12" s="1405"/>
      <c r="Q12" s="1405"/>
      <c r="R12" s="1405"/>
      <c r="S12" s="361"/>
    </row>
    <row r="13" spans="1:19" ht="15" x14ac:dyDescent="0.25">
      <c r="A13" s="187">
        <v>6</v>
      </c>
      <c r="B13" s="188" t="s">
        <v>19</v>
      </c>
      <c r="C13" s="1417">
        <v>45</v>
      </c>
      <c r="D13" s="1413">
        <v>162</v>
      </c>
      <c r="E13" s="1413">
        <v>139</v>
      </c>
      <c r="F13" s="1413">
        <v>250</v>
      </c>
      <c r="G13" s="1413">
        <v>252</v>
      </c>
      <c r="H13" s="1418">
        <v>162</v>
      </c>
      <c r="I13" s="1410">
        <f t="shared" si="0"/>
        <v>1010</v>
      </c>
      <c r="K13" s="1407"/>
      <c r="L13" s="1407"/>
      <c r="M13" s="1405"/>
      <c r="N13" s="1405"/>
      <c r="O13" s="1405"/>
      <c r="P13" s="1405"/>
      <c r="Q13" s="1405"/>
      <c r="R13" s="1405"/>
      <c r="S13" s="361"/>
    </row>
    <row r="14" spans="1:19" ht="15" x14ac:dyDescent="0.25">
      <c r="A14" s="189">
        <v>7</v>
      </c>
      <c r="B14" s="190" t="s">
        <v>20</v>
      </c>
      <c r="C14" s="1417">
        <v>51</v>
      </c>
      <c r="D14" s="1413">
        <v>202</v>
      </c>
      <c r="E14" s="1413">
        <v>162</v>
      </c>
      <c r="F14" s="1413">
        <v>279</v>
      </c>
      <c r="G14" s="1413">
        <v>325</v>
      </c>
      <c r="H14" s="1418">
        <v>235</v>
      </c>
      <c r="I14" s="1410">
        <f t="shared" si="0"/>
        <v>1254</v>
      </c>
      <c r="K14" s="1407"/>
      <c r="L14" s="1407"/>
      <c r="M14" s="1405"/>
      <c r="N14" s="1405"/>
      <c r="O14" s="1405"/>
      <c r="P14" s="1405"/>
      <c r="Q14" s="1405"/>
      <c r="R14" s="1405"/>
      <c r="S14" s="361"/>
    </row>
    <row r="15" spans="1:19" ht="15" x14ac:dyDescent="0.25">
      <c r="A15" s="187">
        <v>8</v>
      </c>
      <c r="B15" s="188" t="s">
        <v>21</v>
      </c>
      <c r="C15" s="1417">
        <v>112</v>
      </c>
      <c r="D15" s="1413">
        <v>334</v>
      </c>
      <c r="E15" s="1413">
        <v>156</v>
      </c>
      <c r="F15" s="1413">
        <v>226</v>
      </c>
      <c r="G15" s="1413">
        <v>267</v>
      </c>
      <c r="H15" s="1418">
        <v>191</v>
      </c>
      <c r="I15" s="1410">
        <f t="shared" si="0"/>
        <v>1286</v>
      </c>
      <c r="K15" s="1407"/>
      <c r="L15" s="1407"/>
      <c r="M15" s="1405"/>
      <c r="N15" s="1405"/>
      <c r="O15" s="1405"/>
      <c r="P15" s="1405"/>
      <c r="Q15" s="1405"/>
      <c r="R15" s="1405"/>
      <c r="S15" s="361"/>
    </row>
    <row r="16" spans="1:19" ht="15" x14ac:dyDescent="0.25">
      <c r="A16" s="187">
        <v>9</v>
      </c>
      <c r="B16" s="188" t="s">
        <v>22</v>
      </c>
      <c r="C16" s="1417">
        <v>57</v>
      </c>
      <c r="D16" s="1413">
        <v>259</v>
      </c>
      <c r="E16" s="1413">
        <v>171</v>
      </c>
      <c r="F16" s="1413">
        <v>189</v>
      </c>
      <c r="G16" s="1413">
        <v>191</v>
      </c>
      <c r="H16" s="1418">
        <v>126</v>
      </c>
      <c r="I16" s="1410">
        <f t="shared" si="0"/>
        <v>993</v>
      </c>
      <c r="K16" s="1407"/>
      <c r="L16" s="1407"/>
      <c r="M16" s="1405"/>
      <c r="N16" s="1405"/>
      <c r="O16" s="1405"/>
      <c r="P16" s="1405"/>
      <c r="Q16" s="1405"/>
      <c r="R16" s="1405"/>
      <c r="S16" s="361"/>
    </row>
    <row r="17" spans="1:19" ht="15" x14ac:dyDescent="0.25">
      <c r="A17" s="187">
        <v>10</v>
      </c>
      <c r="B17" s="188" t="s">
        <v>23</v>
      </c>
      <c r="C17" s="1417">
        <v>58</v>
      </c>
      <c r="D17" s="1413">
        <v>227</v>
      </c>
      <c r="E17" s="1413">
        <v>201</v>
      </c>
      <c r="F17" s="1413">
        <v>233</v>
      </c>
      <c r="G17" s="1413">
        <v>220</v>
      </c>
      <c r="H17" s="1418">
        <v>87</v>
      </c>
      <c r="I17" s="1410">
        <f t="shared" si="0"/>
        <v>1026</v>
      </c>
      <c r="K17" s="1407"/>
      <c r="L17" s="1407"/>
      <c r="M17" s="1405"/>
      <c r="N17" s="1405"/>
      <c r="O17" s="1405"/>
      <c r="P17" s="1405"/>
      <c r="Q17" s="1405"/>
      <c r="R17" s="1405"/>
      <c r="S17" s="361"/>
    </row>
    <row r="18" spans="1:19" ht="15" x14ac:dyDescent="0.25">
      <c r="A18" s="187">
        <v>11</v>
      </c>
      <c r="B18" s="188" t="s">
        <v>24</v>
      </c>
      <c r="C18" s="1417">
        <v>69</v>
      </c>
      <c r="D18" s="1413">
        <v>240</v>
      </c>
      <c r="E18" s="1413">
        <v>177</v>
      </c>
      <c r="F18" s="1413">
        <v>269</v>
      </c>
      <c r="G18" s="1413">
        <v>212</v>
      </c>
      <c r="H18" s="1418">
        <v>101</v>
      </c>
      <c r="I18" s="1411">
        <f t="shared" si="0"/>
        <v>1068</v>
      </c>
      <c r="K18" s="1407"/>
      <c r="L18" s="1407"/>
      <c r="M18" s="1405"/>
      <c r="N18" s="1405"/>
      <c r="O18" s="1405"/>
      <c r="P18" s="1405"/>
      <c r="Q18" s="1405"/>
      <c r="R18" s="1405"/>
      <c r="S18" s="361"/>
    </row>
    <row r="19" spans="1:19" ht="15" x14ac:dyDescent="0.25">
      <c r="A19" s="187">
        <v>12</v>
      </c>
      <c r="B19" s="188" t="s">
        <v>25</v>
      </c>
      <c r="C19" s="1417">
        <v>142</v>
      </c>
      <c r="D19" s="1413">
        <v>363</v>
      </c>
      <c r="E19" s="1413">
        <v>285</v>
      </c>
      <c r="F19" s="1413">
        <v>336</v>
      </c>
      <c r="G19" s="1413">
        <v>325</v>
      </c>
      <c r="H19" s="1418">
        <v>151</v>
      </c>
      <c r="I19" s="1410">
        <f t="shared" si="0"/>
        <v>1602</v>
      </c>
      <c r="K19" s="1407"/>
      <c r="L19" s="1407"/>
      <c r="M19" s="1405"/>
      <c r="N19" s="1405"/>
      <c r="O19" s="1405"/>
      <c r="P19" s="1405"/>
      <c r="Q19" s="1405"/>
      <c r="R19" s="1405"/>
      <c r="S19" s="361"/>
    </row>
    <row r="20" spans="1:19" ht="15" x14ac:dyDescent="0.25">
      <c r="A20" s="187">
        <v>13</v>
      </c>
      <c r="B20" s="188" t="s">
        <v>26</v>
      </c>
      <c r="C20" s="1417">
        <v>78</v>
      </c>
      <c r="D20" s="1413">
        <v>280</v>
      </c>
      <c r="E20" s="1413">
        <v>259</v>
      </c>
      <c r="F20" s="1413">
        <v>264</v>
      </c>
      <c r="G20" s="1413">
        <v>431</v>
      </c>
      <c r="H20" s="1418">
        <v>304</v>
      </c>
      <c r="I20" s="1410">
        <f t="shared" si="0"/>
        <v>1616</v>
      </c>
      <c r="K20" s="1407"/>
      <c r="L20" s="1407"/>
      <c r="M20" s="1405"/>
      <c r="N20" s="1405"/>
      <c r="O20" s="1405"/>
      <c r="P20" s="1405"/>
      <c r="Q20" s="1405"/>
      <c r="R20" s="1405"/>
      <c r="S20" s="361"/>
    </row>
    <row r="21" spans="1:19" ht="15" x14ac:dyDescent="0.25">
      <c r="A21" s="187">
        <v>14</v>
      </c>
      <c r="B21" s="188" t="s">
        <v>27</v>
      </c>
      <c r="C21" s="1417">
        <v>53</v>
      </c>
      <c r="D21" s="1413">
        <v>258</v>
      </c>
      <c r="E21" s="1413">
        <v>213</v>
      </c>
      <c r="F21" s="1413">
        <v>312</v>
      </c>
      <c r="G21" s="1413">
        <v>375</v>
      </c>
      <c r="H21" s="1418">
        <v>290</v>
      </c>
      <c r="I21" s="1410">
        <f t="shared" si="0"/>
        <v>1501</v>
      </c>
      <c r="K21" s="1407"/>
      <c r="L21" s="1407"/>
      <c r="M21" s="1405"/>
      <c r="N21" s="1405"/>
      <c r="O21" s="1405"/>
      <c r="P21" s="1405"/>
      <c r="Q21" s="1405"/>
      <c r="R21" s="1405"/>
      <c r="S21" s="361"/>
    </row>
    <row r="22" spans="1:19" ht="13.9" customHeight="1" thickBot="1" x14ac:dyDescent="0.3">
      <c r="A22" s="437">
        <v>15</v>
      </c>
      <c r="B22" s="191" t="s">
        <v>28</v>
      </c>
      <c r="C22" s="1420">
        <v>74</v>
      </c>
      <c r="D22" s="1421">
        <v>338</v>
      </c>
      <c r="E22" s="1421">
        <v>229</v>
      </c>
      <c r="F22" s="1421">
        <v>222</v>
      </c>
      <c r="G22" s="1421">
        <v>129</v>
      </c>
      <c r="H22" s="1422">
        <v>50</v>
      </c>
      <c r="I22" s="1412">
        <f t="shared" si="0"/>
        <v>1042</v>
      </c>
      <c r="J22" s="793"/>
      <c r="K22" s="1583"/>
      <c r="L22" s="1583"/>
      <c r="M22" s="1405"/>
      <c r="N22" s="1405"/>
      <c r="O22" s="1405"/>
      <c r="P22" s="1405"/>
      <c r="Q22" s="1405"/>
      <c r="R22" s="1405"/>
      <c r="S22" s="361"/>
    </row>
    <row r="23" spans="1:19" ht="15" x14ac:dyDescent="0.25">
      <c r="A23" s="1433" t="s">
        <v>350</v>
      </c>
      <c r="B23" s="1434" t="s">
        <v>485</v>
      </c>
      <c r="C23" s="1430">
        <f t="shared" ref="C23:I23" si="1">SUM(C8:C22)</f>
        <v>958</v>
      </c>
      <c r="D23" s="1423">
        <f t="shared" si="1"/>
        <v>4049</v>
      </c>
      <c r="E23" s="1423">
        <f t="shared" si="1"/>
        <v>3143</v>
      </c>
      <c r="F23" s="1423">
        <f t="shared" si="1"/>
        <v>3878</v>
      </c>
      <c r="G23" s="1423">
        <f t="shared" si="1"/>
        <v>3722</v>
      </c>
      <c r="H23" s="1424">
        <f t="shared" si="1"/>
        <v>2115</v>
      </c>
      <c r="I23" s="1427">
        <f t="shared" si="1"/>
        <v>17865</v>
      </c>
      <c r="J23" s="793"/>
    </row>
    <row r="24" spans="1:19" ht="14.25" x14ac:dyDescent="0.2">
      <c r="A24" s="1435" t="s">
        <v>350</v>
      </c>
      <c r="B24" s="1436" t="s">
        <v>422</v>
      </c>
      <c r="C24" s="1431">
        <v>874</v>
      </c>
      <c r="D24" s="1413">
        <v>3911</v>
      </c>
      <c r="E24" s="1413">
        <v>3105</v>
      </c>
      <c r="F24" s="1413">
        <v>3738</v>
      </c>
      <c r="G24" s="1413">
        <v>3821</v>
      </c>
      <c r="H24" s="1425">
        <v>2108</v>
      </c>
      <c r="I24" s="1428">
        <v>17557</v>
      </c>
      <c r="J24" s="793"/>
    </row>
    <row r="25" spans="1:19" ht="14.25" x14ac:dyDescent="0.2">
      <c r="A25" s="1435" t="s">
        <v>350</v>
      </c>
      <c r="B25" s="1436" t="s">
        <v>380</v>
      </c>
      <c r="C25" s="1431">
        <v>807</v>
      </c>
      <c r="D25" s="1413">
        <v>3973</v>
      </c>
      <c r="E25" s="1413">
        <v>3166</v>
      </c>
      <c r="F25" s="1413">
        <v>3740</v>
      </c>
      <c r="G25" s="1413">
        <v>4022</v>
      </c>
      <c r="H25" s="1425">
        <v>2081</v>
      </c>
      <c r="I25" s="1428">
        <v>17789</v>
      </c>
      <c r="J25" s="793"/>
    </row>
    <row r="26" spans="1:19" s="302" customFormat="1" ht="15" thickBot="1" x14ac:dyDescent="0.25">
      <c r="A26" s="1437"/>
      <c r="B26" s="1438" t="s">
        <v>334</v>
      </c>
      <c r="C26" s="1432">
        <v>777</v>
      </c>
      <c r="D26" s="1419">
        <v>3818</v>
      </c>
      <c r="E26" s="1419">
        <v>3068</v>
      </c>
      <c r="F26" s="1419">
        <v>3615</v>
      </c>
      <c r="G26" s="1419">
        <v>4059</v>
      </c>
      <c r="H26" s="1426">
        <v>2073</v>
      </c>
      <c r="I26" s="1429">
        <f>SUM(C26:H26)</f>
        <v>17410</v>
      </c>
    </row>
    <row r="27" spans="1:19" x14ac:dyDescent="0.2">
      <c r="A27" s="1" t="s">
        <v>386</v>
      </c>
    </row>
    <row r="28" spans="1:19" ht="20.25" customHeight="1" x14ac:dyDescent="0.2">
      <c r="A28" s="362" t="s">
        <v>367</v>
      </c>
      <c r="M28" s="362" t="s">
        <v>76</v>
      </c>
    </row>
    <row r="29" spans="1:19" x14ac:dyDescent="0.2">
      <c r="A29" s="1" t="s">
        <v>458</v>
      </c>
    </row>
    <row r="30" spans="1:19" x14ac:dyDescent="0.2">
      <c r="A30" s="1"/>
    </row>
  </sheetData>
  <mergeCells count="2">
    <mergeCell ref="C6:I6"/>
    <mergeCell ref="K22:L2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R136"/>
  <sheetViews>
    <sheetView showGridLines="0" zoomScaleNormal="100" zoomScalePageLayoutView="110" workbookViewId="0">
      <selection activeCell="K25" sqref="K25"/>
    </sheetView>
  </sheetViews>
  <sheetFormatPr baseColWidth="10" defaultColWidth="11.42578125" defaultRowHeight="12" x14ac:dyDescent="0.2"/>
  <cols>
    <col min="1" max="1" width="6.28515625" style="487" bestFit="1" customWidth="1"/>
    <col min="2" max="2" width="20.5703125" style="2" customWidth="1"/>
    <col min="3" max="3" width="15" style="2" customWidth="1"/>
    <col min="4" max="5" width="13.42578125" style="2" customWidth="1"/>
    <col min="6" max="6" width="13.42578125" style="2" bestFit="1" customWidth="1"/>
    <col min="7" max="7" width="12.7109375" style="2" customWidth="1"/>
    <col min="8" max="8" width="12.140625" style="2" customWidth="1"/>
    <col min="9" max="10" width="11.42578125" style="2"/>
    <col min="11" max="11" width="34" style="2" customWidth="1"/>
    <col min="12" max="16384" width="11.42578125" style="2"/>
  </cols>
  <sheetData>
    <row r="1" spans="1:11" x14ac:dyDescent="0.2">
      <c r="A1" s="42" t="s">
        <v>0</v>
      </c>
    </row>
    <row r="2" spans="1:11" x14ac:dyDescent="0.2">
      <c r="A2" s="42" t="str">
        <f>A8</f>
        <v xml:space="preserve">Tabell 3 - 5 - B - A1 - Andel utførte timer av vedtatte timer i hjemmetjenestene </v>
      </c>
    </row>
    <row r="3" spans="1:11" x14ac:dyDescent="0.2">
      <c r="A3" s="42" t="str">
        <f>A42</f>
        <v>Tabell 3 - 5 - B - A2 - Antall vedtakstimer i hjemmetjenesten - hittil i år</v>
      </c>
    </row>
    <row r="4" spans="1:11" x14ac:dyDescent="0.2">
      <c r="A4" s="42" t="str">
        <f>A73</f>
        <v>Tabell 3 - 5 - B - A3 - Antall utførte timer i hjemmetjenesten - hittil i år</v>
      </c>
      <c r="G4" s="6"/>
      <c r="H4" s="6"/>
    </row>
    <row r="5" spans="1:11" x14ac:dyDescent="0.2">
      <c r="A5" s="42" t="str">
        <f>A106</f>
        <v>Tabell 3 - 5 - B - A4- Antall utførte timer i hjemmetjenesten - herav utført av private leverandører - hittil i år</v>
      </c>
      <c r="H5" s="2" t="s">
        <v>76</v>
      </c>
    </row>
    <row r="7" spans="1:11" s="8" customFormat="1" ht="12.75" x14ac:dyDescent="0.2">
      <c r="A7" s="1440" t="s">
        <v>100</v>
      </c>
      <c r="B7" s="477"/>
      <c r="C7" s="477"/>
    </row>
    <row r="8" spans="1:11" s="8" customFormat="1" ht="13.5" thickBot="1" x14ac:dyDescent="0.25">
      <c r="A8" s="82" t="s">
        <v>462</v>
      </c>
      <c r="B8" s="82"/>
      <c r="C8" s="82"/>
      <c r="D8" s="82"/>
      <c r="E8" s="82"/>
      <c r="F8" s="82"/>
      <c r="G8" s="82"/>
      <c r="H8" s="82"/>
    </row>
    <row r="9" spans="1:11" ht="72.75" thickBot="1" x14ac:dyDescent="0.25">
      <c r="A9" s="1441" t="s">
        <v>2</v>
      </c>
      <c r="B9" s="1288" t="s">
        <v>3</v>
      </c>
      <c r="C9" s="1292" t="s">
        <v>90</v>
      </c>
      <c r="D9" s="85" t="s">
        <v>86</v>
      </c>
      <c r="E9" s="86" t="s">
        <v>387</v>
      </c>
      <c r="F9" s="1293" t="s">
        <v>362</v>
      </c>
      <c r="G9" s="86" t="s">
        <v>463</v>
      </c>
      <c r="H9" s="88" t="s">
        <v>45</v>
      </c>
    </row>
    <row r="10" spans="1:11" x14ac:dyDescent="0.2">
      <c r="A10" s="65">
        <v>1</v>
      </c>
      <c r="B10" s="26" t="s">
        <v>14</v>
      </c>
      <c r="C10" s="1124">
        <f t="shared" ref="C10:H19" si="0">C75/C44</f>
        <v>0.99284630329236112</v>
      </c>
      <c r="D10" s="1125">
        <f t="shared" si="0"/>
        <v>0.87276300004234297</v>
      </c>
      <c r="E10" s="1294">
        <f t="shared" si="0"/>
        <v>1</v>
      </c>
      <c r="F10" s="1294">
        <f t="shared" si="0"/>
        <v>1</v>
      </c>
      <c r="G10" s="1289">
        <f t="shared" si="0"/>
        <v>0.7537490555683557</v>
      </c>
      <c r="H10" s="1126">
        <f t="shared" si="0"/>
        <v>0.70233060641779199</v>
      </c>
    </row>
    <row r="11" spans="1:11" x14ac:dyDescent="0.2">
      <c r="A11" s="66">
        <v>2</v>
      </c>
      <c r="B11" s="24" t="s">
        <v>15</v>
      </c>
      <c r="C11" s="1127">
        <f t="shared" si="0"/>
        <v>0.97727261890133565</v>
      </c>
      <c r="D11" s="1128">
        <f t="shared" si="0"/>
        <v>0.6697846710771822</v>
      </c>
      <c r="E11" s="1129">
        <f t="shared" si="0"/>
        <v>1</v>
      </c>
      <c r="F11" s="1129">
        <f t="shared" si="0"/>
        <v>1</v>
      </c>
      <c r="G11" s="1290">
        <f t="shared" si="0"/>
        <v>0.71269225296925842</v>
      </c>
      <c r="H11" s="1129">
        <f t="shared" si="0"/>
        <v>0.46624413901796041</v>
      </c>
    </row>
    <row r="12" spans="1:11" x14ac:dyDescent="0.2">
      <c r="A12" s="66">
        <v>3</v>
      </c>
      <c r="B12" s="24" t="s">
        <v>16</v>
      </c>
      <c r="C12" s="1127">
        <f t="shared" si="0"/>
        <v>0.99005641847012216</v>
      </c>
      <c r="D12" s="1128">
        <f t="shared" si="0"/>
        <v>0.62311739253652043</v>
      </c>
      <c r="E12" s="1129">
        <f t="shared" si="0"/>
        <v>1</v>
      </c>
      <c r="F12" s="1129">
        <f t="shared" si="0"/>
        <v>1</v>
      </c>
      <c r="G12" s="1290">
        <f t="shared" si="0"/>
        <v>0.99864217804975697</v>
      </c>
      <c r="H12" s="1129">
        <f t="shared" si="0"/>
        <v>0.69342479523730916</v>
      </c>
    </row>
    <row r="13" spans="1:11" x14ac:dyDescent="0.2">
      <c r="A13" s="66">
        <v>4</v>
      </c>
      <c r="B13" s="24" t="s">
        <v>17</v>
      </c>
      <c r="C13" s="1127">
        <f t="shared" si="0"/>
        <v>0.99174668681001577</v>
      </c>
      <c r="D13" s="1128">
        <f t="shared" si="0"/>
        <v>0.77620363814106674</v>
      </c>
      <c r="E13" s="1129">
        <f t="shared" si="0"/>
        <v>1</v>
      </c>
      <c r="F13" s="1129">
        <f t="shared" si="0"/>
        <v>1</v>
      </c>
      <c r="G13" s="1290">
        <f t="shared" si="0"/>
        <v>0.83981675989742599</v>
      </c>
      <c r="H13" s="1129">
        <f t="shared" si="0"/>
        <v>0.14466393615256731</v>
      </c>
      <c r="K13" s="2" t="s">
        <v>76</v>
      </c>
    </row>
    <row r="14" spans="1:11" x14ac:dyDescent="0.2">
      <c r="A14" s="66">
        <v>5</v>
      </c>
      <c r="B14" s="24" t="s">
        <v>18</v>
      </c>
      <c r="C14" s="1127">
        <f t="shared" si="0"/>
        <v>0.97386319871109372</v>
      </c>
      <c r="D14" s="1128">
        <f t="shared" si="0"/>
        <v>0.70098517906046509</v>
      </c>
      <c r="E14" s="1129">
        <f t="shared" si="0"/>
        <v>1</v>
      </c>
      <c r="F14" s="1129">
        <f t="shared" si="0"/>
        <v>1</v>
      </c>
      <c r="G14" s="1290">
        <f t="shared" si="0"/>
        <v>0.75374506746093739</v>
      </c>
      <c r="H14" s="1129">
        <f t="shared" si="0"/>
        <v>0.91465994776224768</v>
      </c>
    </row>
    <row r="15" spans="1:11" x14ac:dyDescent="0.2">
      <c r="A15" s="67">
        <v>6</v>
      </c>
      <c r="B15" s="26" t="s">
        <v>19</v>
      </c>
      <c r="C15" s="1127">
        <f t="shared" si="0"/>
        <v>0.99173172243270813</v>
      </c>
      <c r="D15" s="1128">
        <f t="shared" si="0"/>
        <v>0.77257290142307711</v>
      </c>
      <c r="E15" s="1129">
        <f t="shared" si="0"/>
        <v>1</v>
      </c>
      <c r="F15" s="1129">
        <f t="shared" si="0"/>
        <v>1</v>
      </c>
      <c r="G15" s="1290">
        <f t="shared" si="0"/>
        <v>0.94520272027004471</v>
      </c>
      <c r="H15" s="1129">
        <f t="shared" si="0"/>
        <v>0.3448635333681086</v>
      </c>
    </row>
    <row r="16" spans="1:11" x14ac:dyDescent="0.2">
      <c r="A16" s="67">
        <v>7</v>
      </c>
      <c r="B16" s="26" t="s">
        <v>20</v>
      </c>
      <c r="C16" s="1127">
        <f t="shared" si="0"/>
        <v>0.97754911569305858</v>
      </c>
      <c r="D16" s="1128">
        <f t="shared" si="0"/>
        <v>0.493368343568378</v>
      </c>
      <c r="E16" s="1129">
        <f t="shared" si="0"/>
        <v>1</v>
      </c>
      <c r="F16" s="1129">
        <f t="shared" si="0"/>
        <v>1</v>
      </c>
      <c r="G16" s="1290">
        <f t="shared" si="0"/>
        <v>0.81632637376353689</v>
      </c>
      <c r="H16" s="1129">
        <f t="shared" si="0"/>
        <v>5.8430826283107681E-2</v>
      </c>
      <c r="K16" s="2" t="s">
        <v>76</v>
      </c>
    </row>
    <row r="17" spans="1:11" x14ac:dyDescent="0.2">
      <c r="A17" s="66">
        <v>8</v>
      </c>
      <c r="B17" s="24" t="s">
        <v>21</v>
      </c>
      <c r="C17" s="1127">
        <f t="shared" si="0"/>
        <v>0.99311911318408408</v>
      </c>
      <c r="D17" s="1128">
        <f t="shared" si="0"/>
        <v>0.75093417294809861</v>
      </c>
      <c r="E17" s="1129">
        <f t="shared" si="0"/>
        <v>1</v>
      </c>
      <c r="F17" s="1129">
        <f t="shared" si="0"/>
        <v>1</v>
      </c>
      <c r="G17" s="1290">
        <f t="shared" si="0"/>
        <v>1.1281421416261299</v>
      </c>
      <c r="H17" s="1129">
        <f t="shared" si="0"/>
        <v>0.37674407965912116</v>
      </c>
    </row>
    <row r="18" spans="1:11" x14ac:dyDescent="0.2">
      <c r="A18" s="66">
        <v>9</v>
      </c>
      <c r="B18" s="24" t="s">
        <v>22</v>
      </c>
      <c r="C18" s="1127">
        <f t="shared" si="0"/>
        <v>0.9831382544020294</v>
      </c>
      <c r="D18" s="1128">
        <f t="shared" si="0"/>
        <v>0.66028495397621445</v>
      </c>
      <c r="E18" s="1129">
        <f t="shared" si="0"/>
        <v>1</v>
      </c>
      <c r="F18" s="1129">
        <f t="shared" si="0"/>
        <v>1</v>
      </c>
      <c r="G18" s="1290">
        <f t="shared" si="0"/>
        <v>0.73511734010951901</v>
      </c>
      <c r="H18" s="1129">
        <f t="shared" si="0"/>
        <v>1.0988527258881036</v>
      </c>
    </row>
    <row r="19" spans="1:11" x14ac:dyDescent="0.2">
      <c r="A19" s="66">
        <v>10</v>
      </c>
      <c r="B19" s="24" t="s">
        <v>23</v>
      </c>
      <c r="C19" s="1127">
        <f t="shared" si="0"/>
        <v>0.99437360713323197</v>
      </c>
      <c r="D19" s="1128">
        <f t="shared" si="0"/>
        <v>0.84943816018438456</v>
      </c>
      <c r="E19" s="1129">
        <f t="shared" si="0"/>
        <v>1</v>
      </c>
      <c r="F19" s="1129">
        <f t="shared" si="0"/>
        <v>1</v>
      </c>
      <c r="G19" s="1290">
        <f t="shared" si="0"/>
        <v>0.88219767575162455</v>
      </c>
      <c r="H19" s="1129">
        <f t="shared" si="0"/>
        <v>0.42243283001162701</v>
      </c>
    </row>
    <row r="20" spans="1:11" x14ac:dyDescent="0.2">
      <c r="A20" s="67">
        <v>11</v>
      </c>
      <c r="B20" s="26" t="s">
        <v>24</v>
      </c>
      <c r="C20" s="1127">
        <f t="shared" ref="C20:H25" si="1">C85/C54</f>
        <v>0.98742567766853162</v>
      </c>
      <c r="D20" s="1128">
        <f t="shared" si="1"/>
        <v>0.74050487309855528</v>
      </c>
      <c r="E20" s="1129">
        <f t="shared" si="1"/>
        <v>1</v>
      </c>
      <c r="F20" s="1129">
        <f t="shared" si="1"/>
        <v>1</v>
      </c>
      <c r="G20" s="1290">
        <f t="shared" si="1"/>
        <v>0.87459769831009326</v>
      </c>
      <c r="H20" s="1129">
        <f t="shared" si="1"/>
        <v>1.0964158192693461</v>
      </c>
    </row>
    <row r="21" spans="1:11" x14ac:dyDescent="0.2">
      <c r="A21" s="66">
        <v>12</v>
      </c>
      <c r="B21" s="24" t="s">
        <v>25</v>
      </c>
      <c r="C21" s="1127">
        <f t="shared" si="1"/>
        <v>0.99914965223789232</v>
      </c>
      <c r="D21" s="1128">
        <f t="shared" si="1"/>
        <v>0.99038539415598781</v>
      </c>
      <c r="E21" s="1129">
        <f t="shared" si="1"/>
        <v>1</v>
      </c>
      <c r="F21" s="1129">
        <f t="shared" si="1"/>
        <v>1</v>
      </c>
      <c r="G21" s="1290">
        <f t="shared" si="1"/>
        <v>0.77851698921068335</v>
      </c>
      <c r="H21" s="1129">
        <f t="shared" si="1"/>
        <v>0.55099179436867418</v>
      </c>
    </row>
    <row r="22" spans="1:11" x14ac:dyDescent="0.2">
      <c r="A22" s="66">
        <v>13</v>
      </c>
      <c r="B22" s="24" t="s">
        <v>26</v>
      </c>
      <c r="C22" s="1127">
        <f t="shared" si="1"/>
        <v>0.98967008869210449</v>
      </c>
      <c r="D22" s="1128">
        <f t="shared" si="1"/>
        <v>0.79499194135731988</v>
      </c>
      <c r="E22" s="1129">
        <f t="shared" si="1"/>
        <v>1</v>
      </c>
      <c r="F22" s="1129">
        <f t="shared" si="1"/>
        <v>1</v>
      </c>
      <c r="G22" s="1290">
        <f t="shared" si="1"/>
        <v>0.94294011785132137</v>
      </c>
      <c r="H22" s="1129">
        <f t="shared" si="1"/>
        <v>1.0538539370186244</v>
      </c>
    </row>
    <row r="23" spans="1:11" x14ac:dyDescent="0.2">
      <c r="A23" s="66">
        <v>14</v>
      </c>
      <c r="B23" s="24" t="s">
        <v>27</v>
      </c>
      <c r="C23" s="1127">
        <f t="shared" si="1"/>
        <v>0.99278520776032209</v>
      </c>
      <c r="D23" s="1128">
        <f t="shared" si="1"/>
        <v>0.8263628169971442</v>
      </c>
      <c r="E23" s="1129">
        <f t="shared" si="1"/>
        <v>1</v>
      </c>
      <c r="F23" s="1129">
        <f t="shared" si="1"/>
        <v>1</v>
      </c>
      <c r="G23" s="1290">
        <f t="shared" si="1"/>
        <v>0.61039383316384144</v>
      </c>
      <c r="H23" s="1129">
        <f t="shared" si="1"/>
        <v>4.6015162814764504E-2</v>
      </c>
    </row>
    <row r="24" spans="1:11" ht="12.75" customHeight="1" thickBot="1" x14ac:dyDescent="0.25">
      <c r="A24" s="72">
        <v>15</v>
      </c>
      <c r="B24" s="28" t="s">
        <v>28</v>
      </c>
      <c r="C24" s="1458">
        <f t="shared" si="1"/>
        <v>0.99481530551861019</v>
      </c>
      <c r="D24" s="1459">
        <f t="shared" si="1"/>
        <v>0.73488874420692274</v>
      </c>
      <c r="E24" s="1130">
        <f t="shared" si="1"/>
        <v>1</v>
      </c>
      <c r="F24" s="1130">
        <f t="shared" si="1"/>
        <v>1</v>
      </c>
      <c r="G24" s="1291">
        <f t="shared" si="1"/>
        <v>0.92936376546673549</v>
      </c>
      <c r="H24" s="1130">
        <f t="shared" si="1"/>
        <v>0.6789341793907443</v>
      </c>
      <c r="K24" s="302"/>
    </row>
    <row r="25" spans="1:11" x14ac:dyDescent="0.2">
      <c r="A25" s="1460" t="s">
        <v>350</v>
      </c>
      <c r="B25" s="353" t="s">
        <v>504</v>
      </c>
      <c r="C25" s="1461">
        <f t="shared" si="1"/>
        <v>0.9890487595145282</v>
      </c>
      <c r="D25" s="1461">
        <f t="shared" si="1"/>
        <v>0.7591150973823515</v>
      </c>
      <c r="E25" s="1461">
        <f t="shared" si="1"/>
        <v>1</v>
      </c>
      <c r="F25" s="1461">
        <f t="shared" si="1"/>
        <v>1</v>
      </c>
      <c r="G25" s="1461">
        <f t="shared" si="1"/>
        <v>0.82514536560210971</v>
      </c>
      <c r="H25" s="1462">
        <f t="shared" si="1"/>
        <v>0.58324549468847608</v>
      </c>
      <c r="I25" s="793"/>
    </row>
    <row r="26" spans="1:11" s="362" customFormat="1" x14ac:dyDescent="0.2">
      <c r="A26" s="134" t="s">
        <v>350</v>
      </c>
      <c r="B26" s="320" t="s">
        <v>460</v>
      </c>
      <c r="C26" s="1059">
        <v>0.9891855519028524</v>
      </c>
      <c r="D26" s="1059">
        <v>0.79544156460921256</v>
      </c>
      <c r="E26" s="1059">
        <v>1</v>
      </c>
      <c r="F26" s="1059">
        <v>1</v>
      </c>
      <c r="G26" s="1059">
        <v>0.79928072863617983</v>
      </c>
      <c r="H26" s="1287">
        <v>0.55636402222846149</v>
      </c>
      <c r="I26" s="793"/>
    </row>
    <row r="27" spans="1:11" s="362" customFormat="1" x14ac:dyDescent="0.2">
      <c r="A27" s="134" t="s">
        <v>350</v>
      </c>
      <c r="B27" s="320" t="s">
        <v>394</v>
      </c>
      <c r="C27" s="1059">
        <v>0.98754270133858191</v>
      </c>
      <c r="D27" s="1059">
        <v>0.79307048344009934</v>
      </c>
      <c r="E27" s="1059">
        <v>1</v>
      </c>
      <c r="F27" s="1059">
        <v>1</v>
      </c>
      <c r="G27" s="1059">
        <v>0.82561199251408313</v>
      </c>
      <c r="H27" s="1287">
        <v>0.64253083599817273</v>
      </c>
      <c r="I27" s="793"/>
    </row>
    <row r="28" spans="1:11" s="362" customFormat="1" x14ac:dyDescent="0.2">
      <c r="A28" s="134"/>
      <c r="B28" s="320" t="s">
        <v>335</v>
      </c>
      <c r="C28" s="1059">
        <v>0.8592467944964185</v>
      </c>
      <c r="D28" s="1059">
        <v>0.74832017647131721</v>
      </c>
      <c r="E28" s="1059">
        <v>0.84507111804802337</v>
      </c>
      <c r="F28" s="1059">
        <v>0.96404396470789611</v>
      </c>
      <c r="G28" s="1059">
        <v>0.82099531422571015</v>
      </c>
      <c r="H28" s="1287">
        <v>0.6630451332779953</v>
      </c>
    </row>
    <row r="29" spans="1:11" s="362" customFormat="1" x14ac:dyDescent="0.2">
      <c r="A29" s="134"/>
      <c r="B29" s="320" t="s">
        <v>311</v>
      </c>
      <c r="C29" s="1059">
        <v>0.79935304273965813</v>
      </c>
      <c r="D29" s="1059">
        <v>0.76058794220229198</v>
      </c>
      <c r="E29" s="1059">
        <v>0.7657938692264864</v>
      </c>
      <c r="F29" s="1059">
        <v>0.96169225599977126</v>
      </c>
      <c r="G29" s="1059">
        <v>0.81162919214964702</v>
      </c>
      <c r="H29" s="1287">
        <v>0.44604869713797524</v>
      </c>
      <c r="K29" s="950"/>
    </row>
    <row r="30" spans="1:11" s="362" customFormat="1" x14ac:dyDescent="0.2">
      <c r="A30" s="134"/>
      <c r="B30" s="320" t="s">
        <v>276</v>
      </c>
      <c r="C30" s="1059">
        <v>0.74848991118699426</v>
      </c>
      <c r="D30" s="1059">
        <v>0.84986119892972034</v>
      </c>
      <c r="E30" s="1059">
        <v>0.78431722326330622</v>
      </c>
      <c r="F30" s="1059">
        <v>0.94179414928295024</v>
      </c>
      <c r="G30" s="1059">
        <v>0.78388944629503288</v>
      </c>
      <c r="H30" s="1287">
        <v>0.66259422365114962</v>
      </c>
      <c r="K30" s="950"/>
    </row>
    <row r="31" spans="1:11" s="362" customFormat="1" x14ac:dyDescent="0.2">
      <c r="A31" s="134"/>
      <c r="B31" s="320" t="s">
        <v>251</v>
      </c>
      <c r="C31" s="1059">
        <v>0.73683823706360252</v>
      </c>
      <c r="D31" s="1059">
        <v>0.76939650802019754</v>
      </c>
      <c r="E31" s="1059">
        <v>0.69493415244706191</v>
      </c>
      <c r="F31" s="1059">
        <v>0.90236147303072967</v>
      </c>
      <c r="G31" s="1059">
        <v>0.78694153310239823</v>
      </c>
      <c r="H31" s="1287">
        <v>0.86062752560849543</v>
      </c>
      <c r="K31" s="950"/>
    </row>
    <row r="32" spans="1:11" s="362" customFormat="1" x14ac:dyDescent="0.2">
      <c r="A32" s="134"/>
      <c r="B32" s="320" t="s">
        <v>228</v>
      </c>
      <c r="C32" s="1059">
        <v>0.72490223557107969</v>
      </c>
      <c r="D32" s="1059">
        <v>0.7588986823361823</v>
      </c>
      <c r="E32" s="1059">
        <v>0.71351050311509712</v>
      </c>
      <c r="F32" s="1059">
        <v>0.66369498861199983</v>
      </c>
      <c r="G32" s="1059">
        <v>0.79052328872067823</v>
      </c>
      <c r="H32" s="1287">
        <v>0.64922740534046919</v>
      </c>
      <c r="K32" s="950"/>
    </row>
    <row r="33" spans="1:11" s="301" customFormat="1" ht="12.75" thickBot="1" x14ac:dyDescent="0.25">
      <c r="A33" s="135"/>
      <c r="B33" s="354" t="s">
        <v>99</v>
      </c>
      <c r="C33" s="1463">
        <v>0.73277723358692437</v>
      </c>
      <c r="D33" s="1463">
        <v>0.79148483007922765</v>
      </c>
      <c r="E33" s="1463">
        <v>0.72087064822926439</v>
      </c>
      <c r="F33" s="1463">
        <v>0.66417943195857498</v>
      </c>
      <c r="G33" s="1463">
        <v>0.80268214074545807</v>
      </c>
      <c r="H33" s="1464">
        <v>0.56362934611302307</v>
      </c>
    </row>
    <row r="34" spans="1:11" ht="38.1" customHeight="1" x14ac:dyDescent="0.2">
      <c r="A34" s="1601" t="s">
        <v>420</v>
      </c>
      <c r="B34" s="1602"/>
      <c r="C34" s="1602"/>
      <c r="D34" s="1602"/>
      <c r="E34" s="1602"/>
      <c r="F34" s="1602"/>
      <c r="G34" s="1602"/>
      <c r="H34" s="1602"/>
    </row>
    <row r="35" spans="1:11" s="362" customFormat="1" x14ac:dyDescent="0.2">
      <c r="A35" s="1444"/>
    </row>
    <row r="36" spans="1:11" s="362" customFormat="1" x14ac:dyDescent="0.2">
      <c r="A36" s="1444" t="s">
        <v>461</v>
      </c>
    </row>
    <row r="37" spans="1:11" s="362" customFormat="1" x14ac:dyDescent="0.2">
      <c r="A37" s="1445" t="s">
        <v>390</v>
      </c>
    </row>
    <row r="38" spans="1:11" s="362" customFormat="1" x14ac:dyDescent="0.2">
      <c r="A38" s="1444" t="s">
        <v>389</v>
      </c>
      <c r="E38" s="362" t="s">
        <v>76</v>
      </c>
    </row>
    <row r="39" spans="1:11" s="362" customFormat="1" x14ac:dyDescent="0.2">
      <c r="A39" s="42"/>
      <c r="C39" s="303"/>
      <c r="D39" s="303"/>
      <c r="E39" s="303"/>
      <c r="F39" s="303"/>
      <c r="G39" s="303"/>
      <c r="H39" s="303"/>
    </row>
    <row r="40" spans="1:11" x14ac:dyDescent="0.2">
      <c r="A40" s="31"/>
      <c r="C40" s="50"/>
      <c r="D40" s="50"/>
      <c r="E40" s="50"/>
      <c r="F40" s="50"/>
      <c r="G40" s="50"/>
      <c r="H40" s="50"/>
    </row>
    <row r="41" spans="1:11" x14ac:dyDescent="0.2">
      <c r="C41" s="50"/>
      <c r="D41" s="50"/>
      <c r="E41" s="50"/>
      <c r="F41" s="50"/>
      <c r="G41" s="50"/>
      <c r="H41" s="50"/>
      <c r="K41" s="2" t="s">
        <v>76</v>
      </c>
    </row>
    <row r="42" spans="1:11" ht="13.5" thickBot="1" x14ac:dyDescent="0.25">
      <c r="A42" s="82" t="s">
        <v>338</v>
      </c>
      <c r="B42" s="82"/>
      <c r="C42" s="82"/>
      <c r="D42" s="82"/>
      <c r="E42" s="82"/>
      <c r="F42" s="82"/>
      <c r="G42" s="82"/>
      <c r="H42" s="82"/>
    </row>
    <row r="43" spans="1:11" ht="72.75" thickBot="1" x14ac:dyDescent="0.25">
      <c r="A43" s="1359" t="s">
        <v>2</v>
      </c>
      <c r="B43" s="1201" t="s">
        <v>3</v>
      </c>
      <c r="C43" s="1202" t="s">
        <v>88</v>
      </c>
      <c r="D43" s="1203" t="s">
        <v>86</v>
      </c>
      <c r="E43" s="1204" t="s">
        <v>391</v>
      </c>
      <c r="F43" s="1205" t="s">
        <v>392</v>
      </c>
      <c r="G43" s="1206" t="s">
        <v>418</v>
      </c>
      <c r="H43" s="1207" t="s">
        <v>393</v>
      </c>
      <c r="I43" s="1037"/>
    </row>
    <row r="44" spans="1:11" x14ac:dyDescent="0.2">
      <c r="A44" s="67">
        <v>1</v>
      </c>
      <c r="B44" s="26" t="s">
        <v>14</v>
      </c>
      <c r="C44" s="1055">
        <f>D44+E44+F44</f>
        <v>262395.7868749958</v>
      </c>
      <c r="D44" s="304">
        <v>14752.783209999343</v>
      </c>
      <c r="E44" s="304">
        <v>111236.33370699851</v>
      </c>
      <c r="F44" s="304">
        <v>136406.66995799798</v>
      </c>
      <c r="G44" s="304">
        <v>157858.63892098697</v>
      </c>
      <c r="H44" s="1408">
        <v>25647.821461000869</v>
      </c>
      <c r="I44" s="793"/>
    </row>
    <row r="45" spans="1:11" x14ac:dyDescent="0.2">
      <c r="A45" s="66">
        <v>2</v>
      </c>
      <c r="B45" s="24" t="s">
        <v>15</v>
      </c>
      <c r="C45" s="1056">
        <f t="shared" ref="C45:C58" si="2">D45+E45+F45</f>
        <v>260636.48005099609</v>
      </c>
      <c r="D45" s="73">
        <v>17938.551277000082</v>
      </c>
      <c r="E45" s="73">
        <v>183827.07453699593</v>
      </c>
      <c r="F45" s="73">
        <v>58870.85423700008</v>
      </c>
      <c r="G45" s="73">
        <v>158160.15425598959</v>
      </c>
      <c r="H45" s="74">
        <v>39093.324307999937</v>
      </c>
      <c r="I45" s="793"/>
    </row>
    <row r="46" spans="1:11" x14ac:dyDescent="0.2">
      <c r="A46" s="66">
        <v>3</v>
      </c>
      <c r="B46" s="24" t="s">
        <v>16</v>
      </c>
      <c r="C46" s="1056">
        <f t="shared" si="2"/>
        <v>413221.3015319957</v>
      </c>
      <c r="D46" s="73">
        <v>10902.333034998979</v>
      </c>
      <c r="E46" s="73">
        <v>260898.1548039951</v>
      </c>
      <c r="F46" s="73">
        <v>141420.81369300163</v>
      </c>
      <c r="G46" s="73">
        <v>111975.44271400526</v>
      </c>
      <c r="H46" s="74">
        <v>15936.575592000243</v>
      </c>
      <c r="I46" s="793"/>
      <c r="K46" s="2" t="s">
        <v>76</v>
      </c>
    </row>
    <row r="47" spans="1:11" x14ac:dyDescent="0.2">
      <c r="A47" s="66">
        <v>4</v>
      </c>
      <c r="B47" s="24" t="s">
        <v>17</v>
      </c>
      <c r="C47" s="1056">
        <f t="shared" si="2"/>
        <v>206637.85735599662</v>
      </c>
      <c r="D47" s="73">
        <v>7620.5302869996722</v>
      </c>
      <c r="E47" s="73">
        <v>125375.64817299844</v>
      </c>
      <c r="F47" s="73">
        <v>73641.678895998528</v>
      </c>
      <c r="G47" s="73">
        <v>111504.64141499645</v>
      </c>
      <c r="H47" s="74">
        <v>5982.6013980009311</v>
      </c>
      <c r="I47" s="793"/>
    </row>
    <row r="48" spans="1:11" x14ac:dyDescent="0.2">
      <c r="A48" s="66">
        <v>5</v>
      </c>
      <c r="B48" s="24" t="s">
        <v>18</v>
      </c>
      <c r="C48" s="1056">
        <f t="shared" si="2"/>
        <v>298016.93038999406</v>
      </c>
      <c r="D48" s="73">
        <v>26049.575956999764</v>
      </c>
      <c r="E48" s="73">
        <v>195282.29023899414</v>
      </c>
      <c r="F48" s="73">
        <v>76685.064194000137</v>
      </c>
      <c r="G48" s="73">
        <v>206521.63892897902</v>
      </c>
      <c r="H48" s="74">
        <v>16487.857996000672</v>
      </c>
      <c r="I48" s="793"/>
      <c r="K48" s="2" t="s">
        <v>76</v>
      </c>
    </row>
    <row r="49" spans="1:11" x14ac:dyDescent="0.2">
      <c r="A49" s="67">
        <v>6</v>
      </c>
      <c r="B49" s="26" t="s">
        <v>19</v>
      </c>
      <c r="C49" s="1056">
        <f t="shared" si="2"/>
        <v>345186.79242499761</v>
      </c>
      <c r="D49" s="73">
        <v>12549.516878999686</v>
      </c>
      <c r="E49" s="73">
        <v>242353.17888099831</v>
      </c>
      <c r="F49" s="73">
        <v>90284.096664999626</v>
      </c>
      <c r="G49" s="73">
        <v>104588.25168399484</v>
      </c>
      <c r="H49" s="74">
        <v>2760.7538670001277</v>
      </c>
      <c r="I49" s="793"/>
    </row>
    <row r="50" spans="1:11" x14ac:dyDescent="0.2">
      <c r="A50" s="67">
        <v>7</v>
      </c>
      <c r="B50" s="26" t="s">
        <v>20</v>
      </c>
      <c r="C50" s="1056">
        <f t="shared" si="2"/>
        <v>682662.89075596724</v>
      </c>
      <c r="D50" s="73">
        <v>30251.53558100442</v>
      </c>
      <c r="E50" s="73">
        <v>537842.57783096097</v>
      </c>
      <c r="F50" s="73">
        <v>114568.77734400175</v>
      </c>
      <c r="G50" s="73">
        <v>182811.21554195281</v>
      </c>
      <c r="H50" s="74">
        <v>7010.8541340006614</v>
      </c>
      <c r="I50" s="793"/>
    </row>
    <row r="51" spans="1:11" x14ac:dyDescent="0.2">
      <c r="A51" s="66">
        <v>8</v>
      </c>
      <c r="B51" s="24" t="s">
        <v>21</v>
      </c>
      <c r="C51" s="1056">
        <f t="shared" si="2"/>
        <v>519836.21806698351</v>
      </c>
      <c r="D51" s="73">
        <v>14361.400845999378</v>
      </c>
      <c r="E51" s="73">
        <v>438793.7787879848</v>
      </c>
      <c r="F51" s="73">
        <v>66681.03843299931</v>
      </c>
      <c r="G51" s="73">
        <v>127989.67849199583</v>
      </c>
      <c r="H51" s="74">
        <v>6869.0749850000448</v>
      </c>
      <c r="I51" s="793"/>
    </row>
    <row r="52" spans="1:11" x14ac:dyDescent="0.2">
      <c r="A52" s="66">
        <v>9</v>
      </c>
      <c r="B52" s="24" t="s">
        <v>22</v>
      </c>
      <c r="C52" s="1056">
        <f t="shared" si="2"/>
        <v>296109.11438498646</v>
      </c>
      <c r="D52" s="73">
        <v>14697.366555999981</v>
      </c>
      <c r="E52" s="73">
        <v>222303.46996498707</v>
      </c>
      <c r="F52" s="73">
        <v>59108.277863999378</v>
      </c>
      <c r="G52" s="73">
        <v>146731.33677397697</v>
      </c>
      <c r="H52" s="74">
        <v>6127.6030670000719</v>
      </c>
      <c r="I52" s="793"/>
    </row>
    <row r="53" spans="1:11" x14ac:dyDescent="0.2">
      <c r="A53" s="66">
        <v>10</v>
      </c>
      <c r="B53" s="24" t="s">
        <v>23</v>
      </c>
      <c r="C53" s="1056">
        <f t="shared" si="2"/>
        <v>483657.94582296471</v>
      </c>
      <c r="D53" s="73">
        <v>18073.966283000645</v>
      </c>
      <c r="E53" s="73">
        <v>413191.9966139638</v>
      </c>
      <c r="F53" s="73">
        <v>52391.982926000252</v>
      </c>
      <c r="G53" s="73">
        <v>101794.92926399792</v>
      </c>
      <c r="H53" s="74">
        <v>13992.875506000102</v>
      </c>
      <c r="I53" s="793"/>
    </row>
    <row r="54" spans="1:11" x14ac:dyDescent="0.2">
      <c r="A54" s="67">
        <v>11</v>
      </c>
      <c r="B54" s="26" t="s">
        <v>24</v>
      </c>
      <c r="C54" s="1056">
        <f t="shared" si="2"/>
        <v>435069.40945100004</v>
      </c>
      <c r="D54" s="73">
        <v>21082.102990998475</v>
      </c>
      <c r="E54" s="73">
        <v>380321.17408900132</v>
      </c>
      <c r="F54" s="73">
        <v>33666.132371000262</v>
      </c>
      <c r="G54" s="73">
        <v>195744.9697509961</v>
      </c>
      <c r="H54" s="74">
        <v>25671.738318001611</v>
      </c>
      <c r="I54" s="793"/>
    </row>
    <row r="55" spans="1:11" x14ac:dyDescent="0.2">
      <c r="A55" s="66">
        <v>12</v>
      </c>
      <c r="B55" s="24" t="s">
        <v>25</v>
      </c>
      <c r="C55" s="1056">
        <f t="shared" si="2"/>
        <v>436604.41905499808</v>
      </c>
      <c r="D55" s="73">
        <v>38614.748924003114</v>
      </c>
      <c r="E55" s="73">
        <v>330876.4461419952</v>
      </c>
      <c r="F55" s="73">
        <v>67113.223988999802</v>
      </c>
      <c r="G55" s="73">
        <v>230540.71928300022</v>
      </c>
      <c r="H55" s="74">
        <v>18125.950517000678</v>
      </c>
      <c r="I55" s="793"/>
    </row>
    <row r="56" spans="1:11" x14ac:dyDescent="0.2">
      <c r="A56" s="66">
        <v>13</v>
      </c>
      <c r="B56" s="24" t="s">
        <v>26</v>
      </c>
      <c r="C56" s="1056">
        <f t="shared" si="2"/>
        <v>558758.84528900764</v>
      </c>
      <c r="D56" s="73">
        <v>28154.645981004294</v>
      </c>
      <c r="E56" s="73">
        <v>422866.20819300355</v>
      </c>
      <c r="F56" s="73">
        <v>107737.99111499985</v>
      </c>
      <c r="G56" s="73">
        <v>169788.98974499249</v>
      </c>
      <c r="H56" s="74">
        <v>5764.5875960000058</v>
      </c>
      <c r="I56" s="793"/>
    </row>
    <row r="57" spans="1:11" x14ac:dyDescent="0.2">
      <c r="A57" s="66">
        <v>14</v>
      </c>
      <c r="B57" s="24" t="s">
        <v>27</v>
      </c>
      <c r="C57" s="1056">
        <f t="shared" si="2"/>
        <v>486516.58269898762</v>
      </c>
      <c r="D57" s="73">
        <v>20215.232731997905</v>
      </c>
      <c r="E57" s="73">
        <v>399392.71306798956</v>
      </c>
      <c r="F57" s="73">
        <v>66908.636899000136</v>
      </c>
      <c r="G57" s="73">
        <v>226465.97298801481</v>
      </c>
      <c r="H57" s="74">
        <v>27634.369243000747</v>
      </c>
      <c r="I57" s="793"/>
    </row>
    <row r="58" spans="1:11" ht="13.5" customHeight="1" thickBot="1" x14ac:dyDescent="0.25">
      <c r="A58" s="72">
        <v>15</v>
      </c>
      <c r="B58" s="28" t="s">
        <v>28</v>
      </c>
      <c r="C58" s="1057">
        <f t="shared" si="2"/>
        <v>648332.15658097668</v>
      </c>
      <c r="D58" s="75">
        <v>12679.220820999604</v>
      </c>
      <c r="E58" s="75">
        <v>540996.52400397731</v>
      </c>
      <c r="F58" s="75">
        <v>94656.411755999812</v>
      </c>
      <c r="G58" s="75">
        <v>97097.412251001471</v>
      </c>
      <c r="H58" s="76">
        <v>13731.571655001038</v>
      </c>
      <c r="I58" s="793"/>
    </row>
    <row r="59" spans="1:11" x14ac:dyDescent="0.2">
      <c r="A59" s="1446" t="s">
        <v>350</v>
      </c>
      <c r="B59" s="1058" t="s">
        <v>504</v>
      </c>
      <c r="C59" s="1121">
        <f t="shared" ref="C59:H59" si="3">SUM(C44:C58)</f>
        <v>6333642.7307348475</v>
      </c>
      <c r="D59" s="1121">
        <f t="shared" si="3"/>
        <v>287943.51136000536</v>
      </c>
      <c r="E59" s="1121">
        <f t="shared" si="3"/>
        <v>4805557.5690348437</v>
      </c>
      <c r="F59" s="1208">
        <f t="shared" si="3"/>
        <v>1240141.6503399983</v>
      </c>
      <c r="G59" s="1209">
        <f t="shared" si="3"/>
        <v>2329573.9920088802</v>
      </c>
      <c r="H59" s="1122">
        <f t="shared" si="3"/>
        <v>230837.55964300776</v>
      </c>
      <c r="I59" s="793"/>
      <c r="K59" s="929"/>
    </row>
    <row r="60" spans="1:11" s="362" customFormat="1" x14ac:dyDescent="0.2">
      <c r="A60" s="1447" t="s">
        <v>350</v>
      </c>
      <c r="B60" s="320" t="s">
        <v>460</v>
      </c>
      <c r="C60" s="73">
        <v>5902009.9625338288</v>
      </c>
      <c r="D60" s="73">
        <v>312023.21374200267</v>
      </c>
      <c r="E60" s="73">
        <v>4444442.3365328377</v>
      </c>
      <c r="F60" s="73">
        <v>1145544.4122589873</v>
      </c>
      <c r="G60" s="73">
        <v>2261930.3646728303</v>
      </c>
      <c r="H60" s="73">
        <v>220896.86204799247</v>
      </c>
      <c r="I60" s="793"/>
      <c r="K60" s="929"/>
    </row>
    <row r="61" spans="1:11" s="362" customFormat="1" x14ac:dyDescent="0.2">
      <c r="A61" s="1447" t="s">
        <v>350</v>
      </c>
      <c r="B61" s="320" t="s">
        <v>394</v>
      </c>
      <c r="C61" s="73">
        <v>5577694</v>
      </c>
      <c r="D61" s="73">
        <v>335781</v>
      </c>
      <c r="E61" s="73">
        <v>4212535</v>
      </c>
      <c r="F61" s="73">
        <v>1029378</v>
      </c>
      <c r="G61" s="73">
        <v>2126660</v>
      </c>
      <c r="H61" s="73">
        <v>214522</v>
      </c>
      <c r="I61" s="793"/>
      <c r="K61" s="929"/>
    </row>
    <row r="62" spans="1:11" s="362" customFormat="1" x14ac:dyDescent="0.2">
      <c r="A62" s="1447"/>
      <c r="B62" s="320" t="s">
        <v>335</v>
      </c>
      <c r="C62" s="73">
        <v>5336525</v>
      </c>
      <c r="D62" s="73">
        <v>403465</v>
      </c>
      <c r="E62" s="73">
        <v>3969105</v>
      </c>
      <c r="F62" s="73">
        <v>963955</v>
      </c>
      <c r="G62" s="73">
        <v>2022718</v>
      </c>
      <c r="H62" s="73">
        <v>203597</v>
      </c>
      <c r="I62" s="929"/>
    </row>
    <row r="63" spans="1:11" s="362" customFormat="1" x14ac:dyDescent="0.2">
      <c r="A63" s="1447"/>
      <c r="B63" s="320" t="s">
        <v>311</v>
      </c>
      <c r="C63" s="73">
        <v>4822266</v>
      </c>
      <c r="D63" s="73">
        <v>437526</v>
      </c>
      <c r="E63" s="73">
        <v>3545458</v>
      </c>
      <c r="F63" s="73">
        <v>839282</v>
      </c>
      <c r="G63" s="73">
        <v>1943454</v>
      </c>
      <c r="H63" s="73">
        <v>257510</v>
      </c>
    </row>
    <row r="64" spans="1:11" s="362" customFormat="1" x14ac:dyDescent="0.2">
      <c r="A64" s="1442"/>
      <c r="B64" s="356" t="s">
        <v>276</v>
      </c>
      <c r="C64" s="360">
        <v>4743843.5</v>
      </c>
      <c r="D64" s="360">
        <v>757559</v>
      </c>
      <c r="E64" s="360">
        <v>2797298</v>
      </c>
      <c r="F64" s="360">
        <v>821386.5</v>
      </c>
      <c r="G64" s="360">
        <v>1868775</v>
      </c>
      <c r="H64" s="359">
        <v>185065</v>
      </c>
    </row>
    <row r="65" spans="1:11" s="362" customFormat="1" x14ac:dyDescent="0.2">
      <c r="A65" s="1442"/>
      <c r="B65" s="356" t="s">
        <v>251</v>
      </c>
      <c r="C65" s="360">
        <v>4612509</v>
      </c>
      <c r="D65" s="360">
        <v>591756</v>
      </c>
      <c r="E65" s="360">
        <v>3307640</v>
      </c>
      <c r="F65" s="360">
        <v>714554</v>
      </c>
      <c r="G65" s="360">
        <v>1802815</v>
      </c>
      <c r="H65" s="359">
        <v>170256</v>
      </c>
    </row>
    <row r="66" spans="1:11" s="362" customFormat="1" x14ac:dyDescent="0.2">
      <c r="A66" s="1442"/>
      <c r="B66" s="356" t="s">
        <v>228</v>
      </c>
      <c r="C66" s="360">
        <v>4290671</v>
      </c>
      <c r="D66" s="360">
        <v>673920</v>
      </c>
      <c r="E66" s="360">
        <v>3047096</v>
      </c>
      <c r="F66" s="360">
        <v>598876</v>
      </c>
      <c r="G66" s="360">
        <v>1749130</v>
      </c>
      <c r="H66" s="359">
        <v>157327</v>
      </c>
    </row>
    <row r="67" spans="1:11" s="301" customFormat="1" ht="12.75" thickBot="1" x14ac:dyDescent="0.25">
      <c r="A67" s="1443"/>
      <c r="B67" s="597" t="s">
        <v>99</v>
      </c>
      <c r="C67" s="546">
        <v>4194811</v>
      </c>
      <c r="D67" s="546">
        <v>747466</v>
      </c>
      <c r="E67" s="546">
        <v>2907351</v>
      </c>
      <c r="F67" s="546">
        <v>592492</v>
      </c>
      <c r="G67" s="546">
        <v>1755538</v>
      </c>
      <c r="H67" s="547">
        <v>155455</v>
      </c>
    </row>
    <row r="68" spans="1:11" ht="36" customHeight="1" x14ac:dyDescent="0.2">
      <c r="A68" s="1599" t="s">
        <v>420</v>
      </c>
      <c r="B68" s="1600"/>
      <c r="C68" s="1600"/>
      <c r="D68" s="1600"/>
      <c r="E68" s="1600"/>
      <c r="F68" s="1600"/>
      <c r="G68" s="1600"/>
      <c r="H68" s="1600"/>
    </row>
    <row r="69" spans="1:11" s="362" customFormat="1" x14ac:dyDescent="0.2">
      <c r="A69" s="487"/>
      <c r="C69" s="303"/>
      <c r="D69" s="303"/>
      <c r="E69" s="303"/>
      <c r="F69" s="303"/>
      <c r="G69" s="303"/>
      <c r="H69" s="303"/>
    </row>
    <row r="70" spans="1:11" s="362" customFormat="1" x14ac:dyDescent="0.2">
      <c r="A70" s="487"/>
      <c r="C70" s="303"/>
      <c r="D70" s="303"/>
      <c r="E70" s="303"/>
      <c r="F70" s="303"/>
      <c r="G70" s="303"/>
      <c r="H70" s="303"/>
    </row>
    <row r="71" spans="1:11" x14ac:dyDescent="0.2">
      <c r="C71" s="50"/>
      <c r="D71" s="50"/>
      <c r="E71" s="50"/>
      <c r="F71" s="50"/>
      <c r="G71" s="50"/>
      <c r="H71" s="50"/>
    </row>
    <row r="72" spans="1:11" x14ac:dyDescent="0.2">
      <c r="C72" s="50"/>
      <c r="D72" s="50"/>
      <c r="E72" s="50"/>
      <c r="F72" s="50"/>
      <c r="G72" s="50"/>
      <c r="H72" s="50"/>
    </row>
    <row r="73" spans="1:11" ht="13.5" thickBot="1" x14ac:dyDescent="0.25">
      <c r="A73" s="82" t="s">
        <v>336</v>
      </c>
      <c r="B73" s="82"/>
      <c r="C73" s="82"/>
      <c r="D73" s="82"/>
      <c r="E73" s="82"/>
      <c r="F73" s="82"/>
      <c r="G73" s="82"/>
      <c r="H73" s="82"/>
    </row>
    <row r="74" spans="1:11" s="11" customFormat="1" ht="72.75" thickBot="1" x14ac:dyDescent="0.25">
      <c r="A74" s="1359" t="s">
        <v>2</v>
      </c>
      <c r="B74" s="1201" t="s">
        <v>3</v>
      </c>
      <c r="C74" s="1202" t="s">
        <v>87</v>
      </c>
      <c r="D74" s="1203" t="s">
        <v>86</v>
      </c>
      <c r="E74" s="1204" t="s">
        <v>387</v>
      </c>
      <c r="F74" s="1204" t="s">
        <v>362</v>
      </c>
      <c r="G74" s="1206" t="s">
        <v>419</v>
      </c>
      <c r="H74" s="1207" t="s">
        <v>388</v>
      </c>
      <c r="K74" s="11" t="s">
        <v>76</v>
      </c>
    </row>
    <row r="75" spans="1:11" x14ac:dyDescent="0.2">
      <c r="A75" s="144">
        <v>1</v>
      </c>
      <c r="B75" s="145" t="s">
        <v>14</v>
      </c>
      <c r="C75" s="1055">
        <f>D75+E75+F75</f>
        <v>260518.68699832982</v>
      </c>
      <c r="D75" s="304">
        <v>12875.683333333332</v>
      </c>
      <c r="E75" s="304">
        <v>111236.33370699851</v>
      </c>
      <c r="F75" s="304">
        <v>136406.66995799798</v>
      </c>
      <c r="G75" s="304">
        <v>118985.8</v>
      </c>
      <c r="H75" s="1408">
        <v>18013.25</v>
      </c>
      <c r="I75" s="793"/>
    </row>
    <row r="76" spans="1:11" x14ac:dyDescent="0.2">
      <c r="A76" s="66">
        <v>2</v>
      </c>
      <c r="B76" s="24" t="s">
        <v>15</v>
      </c>
      <c r="C76" s="1056">
        <f t="shared" ref="C76:C89" si="4">D76+E76+F76</f>
        <v>254712.89544066269</v>
      </c>
      <c r="D76" s="73">
        <v>12014.966666666667</v>
      </c>
      <c r="E76" s="73">
        <v>183827.07453699593</v>
      </c>
      <c r="F76" s="73">
        <v>58870.85423700008</v>
      </c>
      <c r="G76" s="73">
        <v>112719.51666666666</v>
      </c>
      <c r="H76" s="74">
        <v>18227.033333333333</v>
      </c>
      <c r="I76" s="793"/>
    </row>
    <row r="77" spans="1:11" x14ac:dyDescent="0.2">
      <c r="A77" s="66">
        <v>3</v>
      </c>
      <c r="B77" s="24" t="s">
        <v>16</v>
      </c>
      <c r="C77" s="1056">
        <f t="shared" si="4"/>
        <v>409112.40183033008</v>
      </c>
      <c r="D77" s="73">
        <v>6793.4333333333334</v>
      </c>
      <c r="E77" s="73">
        <v>260898.1548039951</v>
      </c>
      <c r="F77" s="73">
        <v>141420.81369300163</v>
      </c>
      <c r="G77" s="73">
        <v>111823.4</v>
      </c>
      <c r="H77" s="74">
        <v>11050.816666666668</v>
      </c>
      <c r="I77" s="793"/>
      <c r="K77" s="2" t="s">
        <v>76</v>
      </c>
    </row>
    <row r="78" spans="1:11" x14ac:dyDescent="0.2">
      <c r="A78" s="66">
        <v>4</v>
      </c>
      <c r="B78" s="24" t="s">
        <v>17</v>
      </c>
      <c r="C78" s="1056">
        <f t="shared" si="4"/>
        <v>204932.41040233028</v>
      </c>
      <c r="D78" s="73">
        <v>5915.083333333333</v>
      </c>
      <c r="E78" s="73">
        <v>125375.64817299844</v>
      </c>
      <c r="F78" s="73">
        <v>73641.678895998528</v>
      </c>
      <c r="G78" s="73">
        <v>93643.46666666666</v>
      </c>
      <c r="H78" s="74">
        <v>865.4666666666667</v>
      </c>
      <c r="I78" s="793"/>
    </row>
    <row r="79" spans="1:11" x14ac:dyDescent="0.2">
      <c r="A79" s="66">
        <v>5</v>
      </c>
      <c r="B79" s="24" t="s">
        <v>18</v>
      </c>
      <c r="C79" s="1056">
        <f t="shared" si="4"/>
        <v>290227.72109966096</v>
      </c>
      <c r="D79" s="73">
        <v>18260.366666666665</v>
      </c>
      <c r="E79" s="73">
        <v>195282.29023899414</v>
      </c>
      <c r="F79" s="73">
        <v>76685.064194000137</v>
      </c>
      <c r="G79" s="73">
        <v>155664.66666666666</v>
      </c>
      <c r="H79" s="74">
        <v>15080.783333333333</v>
      </c>
      <c r="I79" s="793"/>
      <c r="K79" s="2" t="s">
        <v>76</v>
      </c>
    </row>
    <row r="80" spans="1:11" x14ac:dyDescent="0.2">
      <c r="A80" s="67">
        <v>6</v>
      </c>
      <c r="B80" s="26" t="s">
        <v>19</v>
      </c>
      <c r="C80" s="1056">
        <f t="shared" si="4"/>
        <v>342332.69221266458</v>
      </c>
      <c r="D80" s="73">
        <v>9695.4166666666661</v>
      </c>
      <c r="E80" s="73">
        <v>242353.17888099831</v>
      </c>
      <c r="F80" s="73">
        <v>90284.096664999626</v>
      </c>
      <c r="G80" s="73">
        <v>98857.1</v>
      </c>
      <c r="H80" s="74">
        <v>952.08333333333337</v>
      </c>
      <c r="I80" s="793"/>
    </row>
    <row r="81" spans="1:9" x14ac:dyDescent="0.2">
      <c r="A81" s="67">
        <v>7</v>
      </c>
      <c r="B81" s="26" t="s">
        <v>20</v>
      </c>
      <c r="C81" s="1056">
        <f t="shared" si="4"/>
        <v>667336.5051749628</v>
      </c>
      <c r="D81" s="73">
        <v>14925.15</v>
      </c>
      <c r="E81" s="73">
        <v>537842.57783096097</v>
      </c>
      <c r="F81" s="73">
        <v>114568.77734400175</v>
      </c>
      <c r="G81" s="73">
        <v>149233.61666666667</v>
      </c>
      <c r="H81" s="74">
        <v>409.65</v>
      </c>
      <c r="I81" s="793"/>
    </row>
    <row r="82" spans="1:9" x14ac:dyDescent="0.2">
      <c r="A82" s="66">
        <v>8</v>
      </c>
      <c r="B82" s="24" t="s">
        <v>21</v>
      </c>
      <c r="C82" s="1056">
        <f t="shared" si="4"/>
        <v>516259.28388765082</v>
      </c>
      <c r="D82" s="73">
        <v>10784.466666666667</v>
      </c>
      <c r="E82" s="73">
        <v>438793.7787879848</v>
      </c>
      <c r="F82" s="73">
        <v>66681.03843299931</v>
      </c>
      <c r="G82" s="73">
        <v>144390.54999999999</v>
      </c>
      <c r="H82" s="74">
        <v>2587.8833333333332</v>
      </c>
      <c r="I82" s="793"/>
    </row>
    <row r="83" spans="1:9" x14ac:dyDescent="0.2">
      <c r="A83" s="66">
        <v>9</v>
      </c>
      <c r="B83" s="24" t="s">
        <v>22</v>
      </c>
      <c r="C83" s="1056">
        <f t="shared" si="4"/>
        <v>291116.19782898645</v>
      </c>
      <c r="D83" s="73">
        <v>9704.4500000000007</v>
      </c>
      <c r="E83" s="73">
        <v>222303.46996498707</v>
      </c>
      <c r="F83" s="73">
        <v>59108.277863999378</v>
      </c>
      <c r="G83" s="73">
        <v>107864.75</v>
      </c>
      <c r="H83" s="74">
        <v>6733.333333333333</v>
      </c>
      <c r="I83" s="793"/>
    </row>
    <row r="84" spans="1:9" x14ac:dyDescent="0.2">
      <c r="A84" s="66">
        <v>10</v>
      </c>
      <c r="B84" s="24" t="s">
        <v>23</v>
      </c>
      <c r="C84" s="1056">
        <f t="shared" si="4"/>
        <v>480936.69620663073</v>
      </c>
      <c r="D84" s="73">
        <v>15352.716666666667</v>
      </c>
      <c r="E84" s="73">
        <v>413191.9966139638</v>
      </c>
      <c r="F84" s="73">
        <v>52391.982926000252</v>
      </c>
      <c r="G84" s="73">
        <v>89803.25</v>
      </c>
      <c r="H84" s="74">
        <v>5911.05</v>
      </c>
      <c r="I84" s="793"/>
    </row>
    <row r="85" spans="1:9" x14ac:dyDescent="0.2">
      <c r="A85" s="67">
        <v>11</v>
      </c>
      <c r="B85" s="26" t="s">
        <v>24</v>
      </c>
      <c r="C85" s="1056">
        <f t="shared" si="4"/>
        <v>429598.70646000159</v>
      </c>
      <c r="D85" s="73">
        <v>15611.4</v>
      </c>
      <c r="E85" s="73">
        <v>380321.17408900132</v>
      </c>
      <c r="F85" s="73">
        <v>33666.132371000262</v>
      </c>
      <c r="G85" s="73">
        <v>171198.1</v>
      </c>
      <c r="H85" s="74">
        <v>28146.9</v>
      </c>
      <c r="I85" s="793"/>
    </row>
    <row r="86" spans="1:9" x14ac:dyDescent="0.2">
      <c r="A86" s="66">
        <v>12</v>
      </c>
      <c r="B86" s="24" t="s">
        <v>25</v>
      </c>
      <c r="C86" s="1056">
        <f t="shared" si="4"/>
        <v>436233.15346432832</v>
      </c>
      <c r="D86" s="73">
        <v>38243.48333333333</v>
      </c>
      <c r="E86" s="73">
        <v>330876.4461419952</v>
      </c>
      <c r="F86" s="73">
        <v>67113.223988999802</v>
      </c>
      <c r="G86" s="73">
        <v>179479.86666666667</v>
      </c>
      <c r="H86" s="74">
        <v>9987.25</v>
      </c>
      <c r="I86" s="793"/>
    </row>
    <row r="87" spans="1:9" x14ac:dyDescent="0.2">
      <c r="A87" s="66">
        <v>13</v>
      </c>
      <c r="B87" s="24" t="s">
        <v>26</v>
      </c>
      <c r="C87" s="1056">
        <f t="shared" si="4"/>
        <v>552986.91597467009</v>
      </c>
      <c r="D87" s="73">
        <v>22382.716666666667</v>
      </c>
      <c r="E87" s="73">
        <v>422866.20819300355</v>
      </c>
      <c r="F87" s="73">
        <v>107737.99111499985</v>
      </c>
      <c r="G87" s="73">
        <v>160100.85</v>
      </c>
      <c r="H87" s="74">
        <v>6075.0333333333338</v>
      </c>
      <c r="I87" s="793"/>
    </row>
    <row r="88" spans="1:9" x14ac:dyDescent="0.2">
      <c r="A88" s="66">
        <v>14</v>
      </c>
      <c r="B88" s="24" t="s">
        <v>27</v>
      </c>
      <c r="C88" s="1056">
        <f t="shared" si="4"/>
        <v>483006.46663365635</v>
      </c>
      <c r="D88" s="73">
        <v>16705.116666666665</v>
      </c>
      <c r="E88" s="73">
        <v>399392.71306798956</v>
      </c>
      <c r="F88" s="73">
        <v>66908.636899000136</v>
      </c>
      <c r="G88" s="73">
        <v>138233.43333333332</v>
      </c>
      <c r="H88" s="74">
        <v>1271.5999999999999</v>
      </c>
      <c r="I88" s="793"/>
    </row>
    <row r="89" spans="1:9" s="362" customFormat="1" ht="13.5" customHeight="1" thickBot="1" x14ac:dyDescent="0.25">
      <c r="A89" s="68">
        <v>15</v>
      </c>
      <c r="B89" s="69" t="s">
        <v>28</v>
      </c>
      <c r="C89" s="1057">
        <f t="shared" si="4"/>
        <v>644970.75242664374</v>
      </c>
      <c r="D89" s="75">
        <v>9317.8166666666675</v>
      </c>
      <c r="E89" s="75">
        <v>540996.52400397731</v>
      </c>
      <c r="F89" s="75">
        <v>94656.411755999812</v>
      </c>
      <c r="G89" s="75">
        <v>90238.816666666666</v>
      </c>
      <c r="H89" s="76">
        <v>9322.8333333333339</v>
      </c>
      <c r="I89" s="793"/>
    </row>
    <row r="90" spans="1:9" s="30" customFormat="1" x14ac:dyDescent="0.2">
      <c r="A90" s="1448" t="s">
        <v>350</v>
      </c>
      <c r="B90" s="1210" t="s">
        <v>504</v>
      </c>
      <c r="C90" s="1193">
        <f t="shared" ref="C90:H90" si="5">SUM(C75:C89)</f>
        <v>6264281.4860415095</v>
      </c>
      <c r="D90" s="1211">
        <f t="shared" si="5"/>
        <v>218582.26666666669</v>
      </c>
      <c r="E90" s="1193">
        <f t="shared" si="5"/>
        <v>4805557.5690348437</v>
      </c>
      <c r="F90" s="1193">
        <f t="shared" si="5"/>
        <v>1240141.6503399983</v>
      </c>
      <c r="G90" s="1193">
        <f t="shared" si="5"/>
        <v>1922237.1833333336</v>
      </c>
      <c r="H90" s="1193">
        <f t="shared" si="5"/>
        <v>134634.96666666667</v>
      </c>
      <c r="I90" s="793"/>
    </row>
    <row r="91" spans="1:9" s="362" customFormat="1" x14ac:dyDescent="0.2">
      <c r="A91" s="1449" t="s">
        <v>350</v>
      </c>
      <c r="B91" s="356" t="s">
        <v>460</v>
      </c>
      <c r="C91" s="360">
        <v>5838182.9821251584</v>
      </c>
      <c r="D91" s="1286">
        <v>248196.23333333337</v>
      </c>
      <c r="E91" s="360">
        <v>4444442.3365328377</v>
      </c>
      <c r="F91" s="360">
        <v>1145544.4122589873</v>
      </c>
      <c r="G91" s="360">
        <v>1807917.3499999999</v>
      </c>
      <c r="H91" s="360">
        <v>122899.06666666668</v>
      </c>
      <c r="I91" s="793"/>
    </row>
    <row r="92" spans="1:9" s="362" customFormat="1" x14ac:dyDescent="0.2">
      <c r="A92" s="1447" t="s">
        <v>350</v>
      </c>
      <c r="B92" s="320" t="s">
        <v>394</v>
      </c>
      <c r="C92" s="73">
        <v>5508211</v>
      </c>
      <c r="D92" s="1123">
        <v>266298</v>
      </c>
      <c r="E92" s="73">
        <v>4212535</v>
      </c>
      <c r="F92" s="73">
        <v>1029378</v>
      </c>
      <c r="G92" s="73">
        <v>1755796</v>
      </c>
      <c r="H92" s="73">
        <v>137837</v>
      </c>
      <c r="I92" s="793"/>
    </row>
    <row r="93" spans="1:9" s="362" customFormat="1" x14ac:dyDescent="0.2">
      <c r="A93" s="1447"/>
      <c r="B93" s="320" t="s">
        <v>335</v>
      </c>
      <c r="C93" s="73">
        <v>4585392</v>
      </c>
      <c r="D93" s="73">
        <v>301921</v>
      </c>
      <c r="E93" s="73">
        <v>3354176</v>
      </c>
      <c r="F93" s="73">
        <v>929295</v>
      </c>
      <c r="G93" s="73">
        <v>1660642</v>
      </c>
      <c r="H93" s="73">
        <v>134994</v>
      </c>
      <c r="I93" s="793"/>
    </row>
    <row r="94" spans="1:9" s="362" customFormat="1" x14ac:dyDescent="0.2">
      <c r="A94" s="1447"/>
      <c r="B94" s="320" t="s">
        <v>311</v>
      </c>
      <c r="C94" s="73">
        <v>3854693</v>
      </c>
      <c r="D94" s="73">
        <v>332777</v>
      </c>
      <c r="E94" s="73">
        <v>2715090</v>
      </c>
      <c r="F94" s="73">
        <v>807131</v>
      </c>
      <c r="G94" s="73">
        <v>1577364</v>
      </c>
      <c r="H94" s="73">
        <v>114862</v>
      </c>
    </row>
    <row r="95" spans="1:9" s="362" customFormat="1" x14ac:dyDescent="0.2">
      <c r="A95" s="1442"/>
      <c r="B95" s="356" t="s">
        <v>276</v>
      </c>
      <c r="C95" s="360">
        <v>3550719</v>
      </c>
      <c r="D95" s="360">
        <v>643820</v>
      </c>
      <c r="E95" s="360">
        <v>2193969</v>
      </c>
      <c r="F95" s="360">
        <v>773577</v>
      </c>
      <c r="G95" s="360">
        <v>1464913</v>
      </c>
      <c r="H95" s="359">
        <v>122623</v>
      </c>
    </row>
    <row r="96" spans="1:9" s="362" customFormat="1" x14ac:dyDescent="0.2">
      <c r="A96" s="1442"/>
      <c r="B96" s="356" t="s">
        <v>251</v>
      </c>
      <c r="C96" s="360">
        <v>3398673</v>
      </c>
      <c r="D96" s="360">
        <v>455295</v>
      </c>
      <c r="E96" s="360">
        <v>2298592</v>
      </c>
      <c r="F96" s="360">
        <v>644786</v>
      </c>
      <c r="G96" s="360">
        <v>1418710</v>
      </c>
      <c r="H96" s="359">
        <v>146527</v>
      </c>
    </row>
    <row r="97" spans="1:18" s="362" customFormat="1" x14ac:dyDescent="0.2">
      <c r="A97" s="1442"/>
      <c r="B97" s="356" t="s">
        <v>228</v>
      </c>
      <c r="C97" s="360">
        <v>3110317</v>
      </c>
      <c r="D97" s="360">
        <v>511437</v>
      </c>
      <c r="E97" s="360">
        <v>2174135</v>
      </c>
      <c r="F97" s="360">
        <v>397471</v>
      </c>
      <c r="G97" s="360">
        <v>1382728</v>
      </c>
      <c r="H97" s="359">
        <v>102141</v>
      </c>
    </row>
    <row r="98" spans="1:18" s="301" customFormat="1" ht="12.75" thickBot="1" x14ac:dyDescent="0.25">
      <c r="A98" s="1443"/>
      <c r="B98" s="597" t="s">
        <v>99</v>
      </c>
      <c r="C98" s="546">
        <v>3073862</v>
      </c>
      <c r="D98" s="546">
        <v>591608</v>
      </c>
      <c r="E98" s="546">
        <v>2095824</v>
      </c>
      <c r="F98" s="546">
        <v>393521</v>
      </c>
      <c r="G98" s="546">
        <v>1409139</v>
      </c>
      <c r="H98" s="547">
        <v>87619</v>
      </c>
    </row>
    <row r="99" spans="1:18" ht="38.1" customHeight="1" x14ac:dyDescent="0.2">
      <c r="A99" s="1599" t="s">
        <v>420</v>
      </c>
      <c r="B99" s="1600"/>
      <c r="C99" s="1600"/>
      <c r="D99" s="1600"/>
      <c r="E99" s="1600"/>
      <c r="F99" s="1600"/>
      <c r="G99" s="1600"/>
      <c r="H99" s="1600"/>
    </row>
    <row r="100" spans="1:18" s="362" customFormat="1" x14ac:dyDescent="0.2">
      <c r="A100" s="1444"/>
    </row>
    <row r="101" spans="1:18" s="362" customFormat="1" x14ac:dyDescent="0.2">
      <c r="A101" s="1444" t="s">
        <v>461</v>
      </c>
    </row>
    <row r="102" spans="1:18" s="362" customFormat="1" x14ac:dyDescent="0.2">
      <c r="A102" s="1445" t="s">
        <v>390</v>
      </c>
    </row>
    <row r="103" spans="1:18" s="362" customFormat="1" x14ac:dyDescent="0.2">
      <c r="A103" s="1444" t="s">
        <v>389</v>
      </c>
      <c r="E103" s="362" t="s">
        <v>76</v>
      </c>
    </row>
    <row r="104" spans="1:18" s="362" customFormat="1" x14ac:dyDescent="0.2">
      <c r="A104" s="487"/>
    </row>
    <row r="105" spans="1:18" x14ac:dyDescent="0.2">
      <c r="J105" s="362"/>
      <c r="K105" s="362"/>
      <c r="L105" s="362"/>
      <c r="M105" s="362"/>
      <c r="N105" s="362"/>
      <c r="O105" s="362"/>
      <c r="P105" s="362"/>
      <c r="Q105" s="362"/>
      <c r="R105" s="362"/>
    </row>
    <row r="106" spans="1:18" ht="13.5" thickBot="1" x14ac:dyDescent="0.25">
      <c r="A106" s="82" t="s">
        <v>337</v>
      </c>
      <c r="B106" s="82"/>
      <c r="C106" s="82"/>
      <c r="D106" s="82"/>
      <c r="E106" s="82"/>
      <c r="F106" s="82"/>
      <c r="G106" s="82"/>
      <c r="H106" s="82"/>
      <c r="J106" s="362"/>
      <c r="K106" s="362"/>
      <c r="L106" s="362"/>
      <c r="M106" s="362"/>
      <c r="N106" s="362"/>
      <c r="O106" s="362"/>
      <c r="P106" s="362"/>
      <c r="Q106" s="362"/>
      <c r="R106" s="362"/>
    </row>
    <row r="107" spans="1:18" ht="84.75" thickBot="1" x14ac:dyDescent="0.25">
      <c r="A107" s="1453" t="s">
        <v>2</v>
      </c>
      <c r="B107" s="83" t="s">
        <v>3</v>
      </c>
      <c r="C107" s="84" t="s">
        <v>89</v>
      </c>
      <c r="D107" s="85" t="s">
        <v>86</v>
      </c>
      <c r="E107" s="86" t="s">
        <v>361</v>
      </c>
      <c r="F107" s="87" t="s">
        <v>362</v>
      </c>
      <c r="G107" s="85" t="s">
        <v>464</v>
      </c>
      <c r="H107" s="88" t="s">
        <v>45</v>
      </c>
      <c r="J107" s="362"/>
      <c r="K107" s="362" t="s">
        <v>76</v>
      </c>
      <c r="L107" s="362"/>
      <c r="M107" s="362"/>
      <c r="N107" s="362"/>
      <c r="O107" s="362"/>
      <c r="P107" s="362"/>
      <c r="Q107" s="362"/>
      <c r="R107" s="362"/>
    </row>
    <row r="108" spans="1:18" x14ac:dyDescent="0.2">
      <c r="A108" s="1454">
        <v>1</v>
      </c>
      <c r="B108" s="1450" t="s">
        <v>14</v>
      </c>
      <c r="C108" s="1055">
        <f>D108+E108+F108</f>
        <v>142456.04367666479</v>
      </c>
      <c r="D108" s="304">
        <v>4277.6166666666668</v>
      </c>
      <c r="E108" s="304">
        <v>25354</v>
      </c>
      <c r="F108" s="304">
        <v>112824.42700999812</v>
      </c>
      <c r="G108" s="304">
        <v>14176.266666666666</v>
      </c>
      <c r="H108" s="1439">
        <v>0</v>
      </c>
      <c r="J108" s="362"/>
      <c r="K108" s="362"/>
      <c r="L108" s="362"/>
      <c r="M108" s="362"/>
      <c r="N108" s="362"/>
      <c r="O108" s="362"/>
      <c r="P108" s="362"/>
      <c r="Q108" s="362"/>
      <c r="R108" s="362"/>
    </row>
    <row r="109" spans="1:18" x14ac:dyDescent="0.2">
      <c r="A109" s="1455">
        <v>2</v>
      </c>
      <c r="B109" s="1451" t="s">
        <v>15</v>
      </c>
      <c r="C109" s="1056">
        <f t="shared" ref="C109:C122" si="6">D109+E109+F109</f>
        <v>180156.59819966674</v>
      </c>
      <c r="D109" s="73">
        <v>1234.3166666666666</v>
      </c>
      <c r="E109" s="73">
        <v>120051.42729599998</v>
      </c>
      <c r="F109" s="73">
        <v>58870.854237000087</v>
      </c>
      <c r="G109" s="73">
        <v>15346.7</v>
      </c>
      <c r="H109" s="548">
        <v>0</v>
      </c>
      <c r="J109" s="362"/>
      <c r="K109" s="362"/>
      <c r="L109" s="362"/>
      <c r="M109" s="362"/>
      <c r="N109" s="362"/>
      <c r="O109" s="362"/>
      <c r="P109" s="362"/>
      <c r="Q109" s="362"/>
      <c r="R109" s="362"/>
    </row>
    <row r="110" spans="1:18" x14ac:dyDescent="0.2">
      <c r="A110" s="1455">
        <v>3</v>
      </c>
      <c r="B110" s="1451" t="s">
        <v>16</v>
      </c>
      <c r="C110" s="1056">
        <f t="shared" si="6"/>
        <v>291446.90086533484</v>
      </c>
      <c r="D110" s="73">
        <v>2515.0333333333333</v>
      </c>
      <c r="E110" s="73">
        <v>150840.48230300003</v>
      </c>
      <c r="F110" s="73">
        <v>138091.38522900149</v>
      </c>
      <c r="G110" s="73">
        <v>13042.333333333334</v>
      </c>
      <c r="H110" s="548">
        <v>0</v>
      </c>
      <c r="J110" s="362"/>
      <c r="K110" s="362"/>
      <c r="L110" s="362"/>
      <c r="M110" s="362"/>
      <c r="N110" s="362"/>
      <c r="O110" s="362"/>
      <c r="P110" s="362"/>
      <c r="Q110" s="362"/>
      <c r="R110" s="362"/>
    </row>
    <row r="111" spans="1:18" x14ac:dyDescent="0.2">
      <c r="A111" s="1455">
        <v>4</v>
      </c>
      <c r="B111" s="1451" t="s">
        <v>17</v>
      </c>
      <c r="C111" s="1056">
        <f t="shared" si="6"/>
        <v>155907.10988266554</v>
      </c>
      <c r="D111" s="73">
        <v>2187.4666666666667</v>
      </c>
      <c r="E111" s="73">
        <v>84602.249634999956</v>
      </c>
      <c r="F111" s="73">
        <v>69117.39358099892</v>
      </c>
      <c r="G111" s="73">
        <v>12790.65</v>
      </c>
      <c r="H111" s="548">
        <v>0</v>
      </c>
      <c r="J111" s="362"/>
      <c r="K111" s="362"/>
      <c r="L111" s="362"/>
      <c r="M111" s="362"/>
      <c r="N111" s="362"/>
      <c r="O111" s="362"/>
      <c r="P111" s="362"/>
      <c r="Q111" s="362"/>
      <c r="R111" s="362"/>
    </row>
    <row r="112" spans="1:18" x14ac:dyDescent="0.2">
      <c r="A112" s="1455">
        <v>5</v>
      </c>
      <c r="B112" s="1451" t="s">
        <v>18</v>
      </c>
      <c r="C112" s="1056">
        <f t="shared" si="6"/>
        <v>165042.09337566706</v>
      </c>
      <c r="D112" s="73">
        <v>3909.7166666666667</v>
      </c>
      <c r="E112" s="73">
        <v>88827.312515000303</v>
      </c>
      <c r="F112" s="73">
        <v>72305.064194000093</v>
      </c>
      <c r="G112" s="73">
        <v>11580.983333333334</v>
      </c>
      <c r="H112" s="548">
        <v>14</v>
      </c>
      <c r="J112" s="362"/>
      <c r="K112" s="362"/>
      <c r="L112" s="362"/>
      <c r="M112" s="362"/>
      <c r="N112" s="362"/>
      <c r="O112" s="362"/>
      <c r="P112" s="362"/>
      <c r="Q112" s="362"/>
      <c r="R112" s="362"/>
    </row>
    <row r="113" spans="1:18" x14ac:dyDescent="0.2">
      <c r="A113" s="1456">
        <v>6</v>
      </c>
      <c r="B113" s="1450" t="s">
        <v>19</v>
      </c>
      <c r="C113" s="1056">
        <f t="shared" si="6"/>
        <v>197781.16887466656</v>
      </c>
      <c r="D113" s="73">
        <v>5473.2166666666662</v>
      </c>
      <c r="E113" s="73">
        <v>103374.64113500006</v>
      </c>
      <c r="F113" s="73">
        <v>88933.311072999859</v>
      </c>
      <c r="G113" s="73">
        <v>28806.983333333334</v>
      </c>
      <c r="H113" s="548">
        <v>13</v>
      </c>
      <c r="J113" s="362"/>
      <c r="K113" s="362"/>
      <c r="L113" s="362"/>
      <c r="M113" s="362"/>
      <c r="N113" s="362"/>
      <c r="O113" s="362"/>
      <c r="P113" s="362"/>
      <c r="Q113" s="362"/>
      <c r="R113" s="362"/>
    </row>
    <row r="114" spans="1:18" x14ac:dyDescent="0.2">
      <c r="A114" s="1456">
        <v>7</v>
      </c>
      <c r="B114" s="1450" t="s">
        <v>20</v>
      </c>
      <c r="C114" s="1056">
        <f t="shared" si="6"/>
        <v>344187.2746383365</v>
      </c>
      <c r="D114" s="73">
        <v>5664.9333333333334</v>
      </c>
      <c r="E114" s="73">
        <v>223953.56681800142</v>
      </c>
      <c r="F114" s="73">
        <v>114568.77448700176</v>
      </c>
      <c r="G114" s="73">
        <v>36498.216666666667</v>
      </c>
      <c r="H114" s="548">
        <v>0</v>
      </c>
      <c r="J114" s="362"/>
      <c r="K114" s="362"/>
      <c r="L114" s="362"/>
      <c r="M114" s="362"/>
      <c r="N114" s="362"/>
      <c r="O114" s="362"/>
      <c r="P114" s="362"/>
      <c r="Q114" s="362"/>
      <c r="R114" s="362"/>
    </row>
    <row r="115" spans="1:18" x14ac:dyDescent="0.2">
      <c r="A115" s="1455">
        <v>8</v>
      </c>
      <c r="B115" s="1451" t="s">
        <v>21</v>
      </c>
      <c r="C115" s="1056">
        <f t="shared" si="6"/>
        <v>240342.09409700101</v>
      </c>
      <c r="D115" s="73">
        <v>2596.6999999999998</v>
      </c>
      <c r="E115" s="73">
        <v>177296.56901100176</v>
      </c>
      <c r="F115" s="73">
        <v>60448.825085999233</v>
      </c>
      <c r="G115" s="73">
        <v>4418.0166666666664</v>
      </c>
      <c r="H115" s="548">
        <v>0</v>
      </c>
      <c r="J115" s="362"/>
      <c r="K115" s="362"/>
      <c r="L115" s="362"/>
      <c r="M115" s="362"/>
      <c r="N115" s="362"/>
      <c r="O115" s="362"/>
      <c r="P115" s="362"/>
      <c r="Q115" s="362"/>
      <c r="R115" s="362"/>
    </row>
    <row r="116" spans="1:18" x14ac:dyDescent="0.2">
      <c r="A116" s="1455">
        <v>9</v>
      </c>
      <c r="B116" s="1451" t="s">
        <v>22</v>
      </c>
      <c r="C116" s="1056">
        <f t="shared" si="6"/>
        <v>134971.90071366634</v>
      </c>
      <c r="D116" s="73">
        <v>3729.2666666666669</v>
      </c>
      <c r="E116" s="73">
        <v>72134.356183000302</v>
      </c>
      <c r="F116" s="73">
        <v>59108.277863999378</v>
      </c>
      <c r="G116" s="73">
        <v>7920.8833333333332</v>
      </c>
      <c r="H116" s="548">
        <v>0</v>
      </c>
      <c r="J116" s="362"/>
      <c r="K116" s="362"/>
      <c r="L116" s="362"/>
      <c r="M116" s="362"/>
      <c r="N116" s="362"/>
      <c r="O116" s="362"/>
      <c r="P116" s="362"/>
      <c r="Q116" s="362"/>
      <c r="R116" s="362"/>
    </row>
    <row r="117" spans="1:18" x14ac:dyDescent="0.2">
      <c r="A117" s="1455">
        <v>10</v>
      </c>
      <c r="B117" s="1451" t="s">
        <v>23</v>
      </c>
      <c r="C117" s="1056">
        <f t="shared" si="6"/>
        <v>195636.03175499974</v>
      </c>
      <c r="D117" s="73">
        <v>4775.1499999999996</v>
      </c>
      <c r="E117" s="73">
        <v>146302.85555399995</v>
      </c>
      <c r="F117" s="73">
        <v>44558.026200999797</v>
      </c>
      <c r="G117" s="73">
        <v>17839.916666666668</v>
      </c>
      <c r="H117" s="548">
        <v>0</v>
      </c>
      <c r="J117" s="362"/>
      <c r="K117" s="362"/>
      <c r="L117" s="362"/>
      <c r="M117" s="362"/>
      <c r="N117" s="362"/>
      <c r="O117" s="362"/>
      <c r="P117" s="362"/>
      <c r="Q117" s="362"/>
      <c r="R117" s="362"/>
    </row>
    <row r="118" spans="1:18" x14ac:dyDescent="0.2">
      <c r="A118" s="1456">
        <v>11</v>
      </c>
      <c r="B118" s="1450" t="s">
        <v>24</v>
      </c>
      <c r="C118" s="1056">
        <f t="shared" si="6"/>
        <v>243956.38273599924</v>
      </c>
      <c r="D118" s="73">
        <v>6785.4</v>
      </c>
      <c r="E118" s="73">
        <v>209687.94890499918</v>
      </c>
      <c r="F118" s="73">
        <v>27483.033831000055</v>
      </c>
      <c r="G118" s="73">
        <v>35051</v>
      </c>
      <c r="H118" s="548">
        <v>0</v>
      </c>
      <c r="J118" s="362"/>
      <c r="K118" s="362"/>
      <c r="L118" s="362"/>
      <c r="M118" s="362"/>
      <c r="N118" s="362"/>
      <c r="O118" s="362"/>
      <c r="P118" s="362"/>
      <c r="Q118" s="362"/>
      <c r="R118" s="362"/>
    </row>
    <row r="119" spans="1:18" x14ac:dyDescent="0.2">
      <c r="A119" s="1455">
        <v>12</v>
      </c>
      <c r="B119" s="1451" t="s">
        <v>25</v>
      </c>
      <c r="C119" s="1056">
        <f t="shared" si="6"/>
        <v>238131.3593206676</v>
      </c>
      <c r="D119" s="73">
        <v>7015.0666666666666</v>
      </c>
      <c r="E119" s="73">
        <v>171684.75354500103</v>
      </c>
      <c r="F119" s="73">
        <v>59431.539108999896</v>
      </c>
      <c r="G119" s="73">
        <v>34810.25</v>
      </c>
      <c r="H119" s="548">
        <v>1</v>
      </c>
      <c r="J119" s="362"/>
      <c r="K119" s="362"/>
      <c r="L119" s="362"/>
      <c r="M119" s="362"/>
      <c r="N119" s="362"/>
      <c r="O119" s="362"/>
      <c r="P119" s="362"/>
      <c r="Q119" s="362"/>
      <c r="R119" s="362"/>
    </row>
    <row r="120" spans="1:18" x14ac:dyDescent="0.2">
      <c r="A120" s="1455">
        <v>13</v>
      </c>
      <c r="B120" s="1451" t="s">
        <v>26</v>
      </c>
      <c r="C120" s="1056">
        <f t="shared" si="6"/>
        <v>224833.01988133258</v>
      </c>
      <c r="D120" s="73">
        <v>7630.2833333333338</v>
      </c>
      <c r="E120" s="73">
        <v>111725.38385299906</v>
      </c>
      <c r="F120" s="73">
        <v>105477.3526950002</v>
      </c>
      <c r="G120" s="73">
        <v>15406.883333333333</v>
      </c>
      <c r="H120" s="548">
        <v>0</v>
      </c>
      <c r="J120" s="362"/>
      <c r="K120" s="362"/>
      <c r="L120" s="362"/>
      <c r="M120" s="362"/>
      <c r="N120" s="362"/>
      <c r="O120" s="362"/>
      <c r="P120" s="362"/>
      <c r="Q120" s="362"/>
      <c r="R120" s="362"/>
    </row>
    <row r="121" spans="1:18" x14ac:dyDescent="0.2">
      <c r="A121" s="1455">
        <v>14</v>
      </c>
      <c r="B121" s="1451" t="s">
        <v>27</v>
      </c>
      <c r="C121" s="1056">
        <f t="shared" si="6"/>
        <v>105786.20466866659</v>
      </c>
      <c r="D121" s="73">
        <v>8794.1166666666668</v>
      </c>
      <c r="E121" s="73">
        <v>44954.77793899973</v>
      </c>
      <c r="F121" s="73">
        <v>52037.310063000186</v>
      </c>
      <c r="G121" s="73">
        <v>24479.85</v>
      </c>
      <c r="H121" s="548">
        <v>0</v>
      </c>
      <c r="J121" s="362"/>
      <c r="K121" s="362"/>
      <c r="L121" s="362"/>
      <c r="M121" s="362"/>
      <c r="N121" s="362"/>
      <c r="O121" s="362"/>
      <c r="P121" s="362"/>
      <c r="Q121" s="362"/>
      <c r="R121" s="362"/>
    </row>
    <row r="122" spans="1:18" s="362" customFormat="1" ht="13.5" customHeight="1" thickBot="1" x14ac:dyDescent="0.25">
      <c r="A122" s="1457">
        <v>15</v>
      </c>
      <c r="B122" s="1452" t="s">
        <v>28</v>
      </c>
      <c r="C122" s="1057">
        <f t="shared" si="6"/>
        <v>440824.99991266412</v>
      </c>
      <c r="D122" s="75">
        <v>4070.2666666666669</v>
      </c>
      <c r="E122" s="75">
        <v>343094.74996499793</v>
      </c>
      <c r="F122" s="75">
        <v>93659.983280999528</v>
      </c>
      <c r="G122" s="75">
        <v>17391.400000000001</v>
      </c>
      <c r="H122" s="549">
        <v>0</v>
      </c>
    </row>
    <row r="123" spans="1:18" x14ac:dyDescent="0.2">
      <c r="A123" s="1448" t="s">
        <v>350</v>
      </c>
      <c r="B123" s="353" t="s">
        <v>504</v>
      </c>
      <c r="C123" s="96">
        <f t="shared" ref="C123:H123" si="7">SUM(C108:C122)</f>
        <v>3301459.1825979995</v>
      </c>
      <c r="D123" s="910">
        <f t="shared" si="7"/>
        <v>70658.55</v>
      </c>
      <c r="E123" s="910">
        <f t="shared" si="7"/>
        <v>2073885.0746570006</v>
      </c>
      <c r="F123" s="910">
        <f t="shared" si="7"/>
        <v>1156915.5579409986</v>
      </c>
      <c r="G123" s="910">
        <f t="shared" si="7"/>
        <v>289560.33333333331</v>
      </c>
      <c r="H123" s="550">
        <f t="shared" si="7"/>
        <v>28</v>
      </c>
      <c r="J123" s="362"/>
      <c r="K123" s="362"/>
      <c r="L123" s="362"/>
      <c r="M123" s="362"/>
      <c r="N123" s="362"/>
      <c r="O123" s="362"/>
      <c r="P123" s="362"/>
      <c r="Q123" s="362"/>
      <c r="R123" s="362"/>
    </row>
    <row r="124" spans="1:18" s="362" customFormat="1" x14ac:dyDescent="0.2">
      <c r="A124" s="1449" t="s">
        <v>350</v>
      </c>
      <c r="B124" s="356" t="s">
        <v>460</v>
      </c>
      <c r="C124" s="360">
        <v>2976938.1481283219</v>
      </c>
      <c r="D124" s="1117">
        <v>79748.733333333308</v>
      </c>
      <c r="E124" s="1117">
        <v>1824546.2948049989</v>
      </c>
      <c r="F124" s="1117">
        <v>1072643.1199899896</v>
      </c>
      <c r="G124" s="1117">
        <v>271756.16666666669</v>
      </c>
      <c r="H124" s="548">
        <v>141</v>
      </c>
    </row>
    <row r="125" spans="1:18" s="362" customFormat="1" x14ac:dyDescent="0.2">
      <c r="A125" s="1447" t="s">
        <v>350</v>
      </c>
      <c r="B125" s="356" t="s">
        <v>394</v>
      </c>
      <c r="C125" s="360">
        <v>2704599</v>
      </c>
      <c r="D125" s="1117">
        <v>97260</v>
      </c>
      <c r="E125" s="1117">
        <v>1659177</v>
      </c>
      <c r="F125" s="1117">
        <v>948162</v>
      </c>
      <c r="G125" s="1117">
        <v>256040</v>
      </c>
      <c r="H125" s="548">
        <v>0</v>
      </c>
    </row>
    <row r="126" spans="1:18" s="362" customFormat="1" x14ac:dyDescent="0.2">
      <c r="A126" s="1447"/>
      <c r="B126" s="356" t="s">
        <v>335</v>
      </c>
      <c r="C126" s="360">
        <v>2013672</v>
      </c>
      <c r="D126" s="360">
        <v>89581</v>
      </c>
      <c r="E126" s="360">
        <v>1036546</v>
      </c>
      <c r="F126" s="360">
        <v>887545</v>
      </c>
      <c r="G126" s="360">
        <v>233286</v>
      </c>
      <c r="H126" s="548">
        <v>0</v>
      </c>
    </row>
    <row r="127" spans="1:18" s="362" customFormat="1" x14ac:dyDescent="0.2">
      <c r="A127" s="1442"/>
      <c r="B127" s="356" t="s">
        <v>311</v>
      </c>
      <c r="C127" s="360">
        <v>1071034</v>
      </c>
      <c r="D127" s="360">
        <v>104117</v>
      </c>
      <c r="E127" s="360">
        <v>237743</v>
      </c>
      <c r="F127" s="360">
        <v>729174</v>
      </c>
      <c r="G127" s="360">
        <v>237195</v>
      </c>
      <c r="H127" s="548">
        <v>0</v>
      </c>
    </row>
    <row r="128" spans="1:18" s="362" customFormat="1" x14ac:dyDescent="0.2">
      <c r="A128" s="1442"/>
      <c r="B128" s="356" t="s">
        <v>276</v>
      </c>
      <c r="C128" s="360">
        <v>772445.16</v>
      </c>
      <c r="D128" s="360">
        <v>114103</v>
      </c>
      <c r="E128" s="360">
        <v>20103</v>
      </c>
      <c r="F128" s="360">
        <v>638721.15999999992</v>
      </c>
      <c r="G128" s="360">
        <v>218007</v>
      </c>
      <c r="H128" s="548">
        <v>0</v>
      </c>
    </row>
    <row r="129" spans="1:11" s="362" customFormat="1" x14ac:dyDescent="0.2">
      <c r="A129" s="1442"/>
      <c r="B129" s="356" t="s">
        <v>251</v>
      </c>
      <c r="C129" s="360">
        <v>740643</v>
      </c>
      <c r="D129" s="360">
        <v>143077</v>
      </c>
      <c r="E129" s="360">
        <v>417</v>
      </c>
      <c r="F129" s="360">
        <v>597149</v>
      </c>
      <c r="G129" s="360">
        <v>167553</v>
      </c>
      <c r="H129" s="548">
        <v>0</v>
      </c>
    </row>
    <row r="130" spans="1:11" s="362" customFormat="1" x14ac:dyDescent="0.2">
      <c r="A130" s="1442"/>
      <c r="B130" s="356" t="s">
        <v>228</v>
      </c>
      <c r="C130" s="360">
        <v>560356</v>
      </c>
      <c r="D130" s="360">
        <v>151912</v>
      </c>
      <c r="E130" s="360">
        <v>5435</v>
      </c>
      <c r="F130" s="360">
        <v>362743.43</v>
      </c>
      <c r="G130" s="360">
        <v>154575</v>
      </c>
      <c r="H130" s="548">
        <v>0</v>
      </c>
    </row>
    <row r="131" spans="1:11" s="301" customFormat="1" ht="12.75" thickBot="1" x14ac:dyDescent="0.25">
      <c r="A131" s="1443"/>
      <c r="B131" s="597" t="s">
        <v>99</v>
      </c>
      <c r="C131" s="546">
        <v>454113</v>
      </c>
      <c r="D131" s="546">
        <v>154717</v>
      </c>
      <c r="E131" s="546">
        <v>28567</v>
      </c>
      <c r="F131" s="546">
        <v>294677</v>
      </c>
      <c r="G131" s="546">
        <v>114241</v>
      </c>
      <c r="H131" s="549">
        <v>0</v>
      </c>
    </row>
    <row r="132" spans="1:11" ht="33" customHeight="1" x14ac:dyDescent="0.2">
      <c r="A132" s="1599" t="s">
        <v>420</v>
      </c>
      <c r="B132" s="1600"/>
      <c r="C132" s="1600"/>
      <c r="D132" s="1600"/>
      <c r="E132" s="1600"/>
      <c r="F132" s="1600"/>
      <c r="G132" s="1600"/>
      <c r="H132" s="1600"/>
    </row>
    <row r="133" spans="1:11" x14ac:dyDescent="0.2">
      <c r="A133" s="1444"/>
      <c r="B133" s="362"/>
      <c r="C133" s="362"/>
      <c r="D133" s="362"/>
      <c r="E133" s="362"/>
      <c r="F133" s="362"/>
      <c r="G133" s="362"/>
      <c r="H133" s="362"/>
      <c r="K133" s="2" t="s">
        <v>76</v>
      </c>
    </row>
    <row r="134" spans="1:11" x14ac:dyDescent="0.2">
      <c r="A134" s="1444" t="s">
        <v>461</v>
      </c>
      <c r="B134" s="362"/>
      <c r="C134" s="362"/>
      <c r="D134" s="362"/>
      <c r="E134" s="362"/>
      <c r="F134" s="362"/>
      <c r="G134" s="362"/>
      <c r="H134" s="362"/>
    </row>
    <row r="135" spans="1:11" x14ac:dyDescent="0.2">
      <c r="A135" s="1445" t="s">
        <v>390</v>
      </c>
      <c r="B135" s="362"/>
      <c r="C135" s="362"/>
      <c r="D135" s="362"/>
      <c r="E135" s="362"/>
      <c r="F135" s="362"/>
      <c r="G135" s="362"/>
      <c r="H135" s="362"/>
    </row>
    <row r="136" spans="1:11" x14ac:dyDescent="0.2">
      <c r="A136" s="1444" t="s">
        <v>389</v>
      </c>
      <c r="B136" s="362"/>
      <c r="C136" s="362"/>
      <c r="D136" s="362"/>
      <c r="E136" s="362" t="s">
        <v>76</v>
      </c>
      <c r="F136" s="362"/>
      <c r="G136" s="362"/>
      <c r="H136" s="362"/>
    </row>
  </sheetData>
  <mergeCells count="4">
    <mergeCell ref="A99:H99"/>
    <mergeCell ref="A68:H68"/>
    <mergeCell ref="A34:H34"/>
    <mergeCell ref="A132:H132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7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/>
  <dimension ref="A1:X61"/>
  <sheetViews>
    <sheetView showGridLines="0" zoomScaleNormal="100" workbookViewId="0">
      <selection activeCell="J29" sqref="J29"/>
    </sheetView>
  </sheetViews>
  <sheetFormatPr baseColWidth="10" defaultRowHeight="12.75" x14ac:dyDescent="0.2"/>
  <cols>
    <col min="2" max="2" width="19.42578125" customWidth="1"/>
    <col min="3" max="3" width="12.140625" customWidth="1"/>
    <col min="7" max="7" width="14.5703125" customWidth="1"/>
    <col min="10" max="10" width="22.28515625" customWidth="1"/>
    <col min="18" max="18" width="22.140625" customWidth="1"/>
  </cols>
  <sheetData>
    <row r="1" spans="1:24" x14ac:dyDescent="0.2">
      <c r="A1" s="1" t="s">
        <v>0</v>
      </c>
    </row>
    <row r="2" spans="1:24" s="361" customFormat="1" x14ac:dyDescent="0.2">
      <c r="A2" s="1" t="str">
        <f>A7</f>
        <v>Tabell 3 - 5 - C Antall mottagere av hverdagsrehabilitering 1), antall vedtakstimer og antall utførte timer - hittil i år</v>
      </c>
    </row>
    <row r="3" spans="1:24" s="361" customFormat="1" x14ac:dyDescent="0.2">
      <c r="A3" s="1" t="str">
        <f>I7</f>
        <v>Tabell 3 - 5 - C Antall mottagere av avklaring og mestring, antall vedtakstimer og antall utførte timer - hittil i år</v>
      </c>
    </row>
    <row r="4" spans="1:24" x14ac:dyDescent="0.2">
      <c r="A4" t="str">
        <f>Q7</f>
        <v>Tabell 3 - 5 - C Antall unike mottagere av hverdagsrehabilitering og/eller avklaring og mestring 1), antall vedtakstimer og antall utførte timer - hittil i år</v>
      </c>
    </row>
    <row r="5" spans="1:24" x14ac:dyDescent="0.2">
      <c r="A5" t="str">
        <f>A38</f>
        <v>Tabell 3 - 5 - C  Antall mottagere av aktivitetstid, antall vedtakstimer og antall utførte timer - hittil i år</v>
      </c>
    </row>
    <row r="6" spans="1:24" s="361" customFormat="1" x14ac:dyDescent="0.2"/>
    <row r="7" spans="1:24" ht="30" customHeight="1" thickBot="1" x14ac:dyDescent="0.25">
      <c r="A7" s="1603" t="s">
        <v>358</v>
      </c>
      <c r="B7" s="1603"/>
      <c r="C7" s="1603"/>
      <c r="D7" s="1603"/>
      <c r="E7" s="1603"/>
      <c r="F7" s="1603"/>
      <c r="G7" s="1603"/>
      <c r="I7" s="1603" t="s">
        <v>507</v>
      </c>
      <c r="J7" s="1603"/>
      <c r="K7" s="1603"/>
      <c r="L7" s="1603"/>
      <c r="M7" s="1603"/>
      <c r="N7" s="1603"/>
      <c r="O7" s="1603"/>
      <c r="Q7" s="1603" t="s">
        <v>506</v>
      </c>
      <c r="R7" s="1603"/>
      <c r="S7" s="1603"/>
      <c r="T7" s="1603"/>
      <c r="U7" s="1603"/>
      <c r="V7" s="1603"/>
      <c r="W7" s="1603"/>
    </row>
    <row r="8" spans="1:24" ht="60.75" thickBot="1" x14ac:dyDescent="0.25">
      <c r="A8" s="824" t="s">
        <v>2</v>
      </c>
      <c r="B8" s="825" t="s">
        <v>3</v>
      </c>
      <c r="C8" s="84" t="s">
        <v>246</v>
      </c>
      <c r="D8" s="85" t="s">
        <v>241</v>
      </c>
      <c r="E8" s="86" t="s">
        <v>242</v>
      </c>
      <c r="F8" s="87" t="s">
        <v>243</v>
      </c>
      <c r="G8" s="551" t="s">
        <v>244</v>
      </c>
      <c r="I8" s="824" t="s">
        <v>2</v>
      </c>
      <c r="J8" s="825" t="s">
        <v>3</v>
      </c>
      <c r="K8" s="84" t="s">
        <v>360</v>
      </c>
      <c r="L8" s="85" t="s">
        <v>241</v>
      </c>
      <c r="M8" s="86" t="s">
        <v>242</v>
      </c>
      <c r="N8" s="87" t="s">
        <v>243</v>
      </c>
      <c r="O8" s="551" t="s">
        <v>244</v>
      </c>
      <c r="Q8" s="824" t="s">
        <v>2</v>
      </c>
      <c r="R8" s="825" t="s">
        <v>3</v>
      </c>
      <c r="S8" s="84" t="s">
        <v>505</v>
      </c>
      <c r="T8" s="85" t="s">
        <v>241</v>
      </c>
      <c r="U8" s="86" t="s">
        <v>242</v>
      </c>
      <c r="V8" s="87" t="s">
        <v>243</v>
      </c>
      <c r="W8" s="551" t="s">
        <v>244</v>
      </c>
    </row>
    <row r="9" spans="1:24" x14ac:dyDescent="0.2">
      <c r="A9" s="144">
        <v>1</v>
      </c>
      <c r="B9" s="467" t="s">
        <v>14</v>
      </c>
      <c r="C9" s="975">
        <v>322</v>
      </c>
      <c r="D9" s="976">
        <v>22.519974000000047</v>
      </c>
      <c r="E9" s="977">
        <v>2320.1333333333332</v>
      </c>
      <c r="F9" s="826">
        <f>E9/D9</f>
        <v>103.02557779744011</v>
      </c>
      <c r="G9" s="552">
        <f>E9/C9</f>
        <v>7.2053830227743267</v>
      </c>
      <c r="I9" s="144">
        <v>1</v>
      </c>
      <c r="J9" s="467" t="s">
        <v>14</v>
      </c>
      <c r="K9" s="975">
        <v>23</v>
      </c>
      <c r="L9" s="976">
        <v>387.43853299999995</v>
      </c>
      <c r="M9" s="977">
        <v>19.283333333333335</v>
      </c>
      <c r="N9" s="826">
        <f>M9/L9</f>
        <v>4.9771335814275702E-2</v>
      </c>
      <c r="O9" s="1061">
        <f>M9/K9</f>
        <v>0.83840579710144936</v>
      </c>
      <c r="P9" t="s">
        <v>76</v>
      </c>
      <c r="Q9" s="144">
        <v>1</v>
      </c>
      <c r="R9" s="467" t="s">
        <v>14</v>
      </c>
      <c r="S9" s="975">
        <v>335</v>
      </c>
      <c r="T9" s="976">
        <v>409.958507</v>
      </c>
      <c r="U9" s="977">
        <v>2339.4166666666665</v>
      </c>
      <c r="V9" s="826">
        <f>U9/T9</f>
        <v>5.706471817809275</v>
      </c>
      <c r="W9" s="552">
        <f>U9/S9</f>
        <v>6.9833333333333325</v>
      </c>
      <c r="X9" s="1296"/>
    </row>
    <row r="10" spans="1:24" x14ac:dyDescent="0.2">
      <c r="A10" s="66">
        <v>2</v>
      </c>
      <c r="B10" s="468" t="s">
        <v>15</v>
      </c>
      <c r="C10" s="938">
        <v>238</v>
      </c>
      <c r="D10" s="939">
        <v>1755.6809859999823</v>
      </c>
      <c r="E10" s="940">
        <v>2475.5833333333335</v>
      </c>
      <c r="F10" s="827">
        <f t="shared" ref="F10:F23" si="0">E10/D10</f>
        <v>1.4100416607993944</v>
      </c>
      <c r="G10" s="553">
        <f t="shared" ref="G10:G23" si="1">E10/C10</f>
        <v>10.401610644257703</v>
      </c>
      <c r="I10" s="66">
        <v>2</v>
      </c>
      <c r="J10" s="468" t="s">
        <v>15</v>
      </c>
      <c r="K10" s="938">
        <v>11</v>
      </c>
      <c r="L10" s="939">
        <v>30.571398000000016</v>
      </c>
      <c r="M10" s="940">
        <v>51.733333333333334</v>
      </c>
      <c r="N10" s="827">
        <f t="shared" ref="N10:N23" si="2">M10/L10</f>
        <v>1.6922135302197598</v>
      </c>
      <c r="O10" s="553">
        <f t="shared" ref="O10:O23" si="3">M10/K10</f>
        <v>4.7030303030303031</v>
      </c>
      <c r="Q10" s="66">
        <v>2</v>
      </c>
      <c r="R10" s="468" t="s">
        <v>15</v>
      </c>
      <c r="S10" s="938">
        <v>243</v>
      </c>
      <c r="T10" s="939">
        <v>1786.2523839999801</v>
      </c>
      <c r="U10" s="940">
        <v>2527.3166666666666</v>
      </c>
      <c r="V10" s="827">
        <f t="shared" ref="V10:V23" si="4">U10/T10</f>
        <v>1.4148709831290531</v>
      </c>
      <c r="W10" s="553">
        <f t="shared" ref="W10:W23" si="5">U10/S10</f>
        <v>10.40048010973937</v>
      </c>
      <c r="X10" s="997"/>
    </row>
    <row r="11" spans="1:24" x14ac:dyDescent="0.2">
      <c r="A11" s="66">
        <v>3</v>
      </c>
      <c r="B11" s="468" t="s">
        <v>16</v>
      </c>
      <c r="C11" s="938">
        <v>31</v>
      </c>
      <c r="D11" s="939">
        <v>308.42826299999962</v>
      </c>
      <c r="E11" s="940">
        <v>246.4</v>
      </c>
      <c r="F11" s="827">
        <f t="shared" si="0"/>
        <v>0.79888917313651087</v>
      </c>
      <c r="G11" s="553">
        <f t="shared" si="1"/>
        <v>7.9483870967741934</v>
      </c>
      <c r="I11" s="66">
        <v>3</v>
      </c>
      <c r="J11" s="468" t="s">
        <v>16</v>
      </c>
      <c r="K11" s="938">
        <v>315</v>
      </c>
      <c r="L11" s="939">
        <v>4989.9378170000791</v>
      </c>
      <c r="M11" s="940">
        <v>5007.583333333333</v>
      </c>
      <c r="N11" s="827">
        <f t="shared" si="2"/>
        <v>1.0035362196845696</v>
      </c>
      <c r="O11" s="553">
        <f t="shared" si="3"/>
        <v>15.897089947089945</v>
      </c>
      <c r="Q11" s="66">
        <v>3</v>
      </c>
      <c r="R11" s="468" t="s">
        <v>16</v>
      </c>
      <c r="S11" s="938">
        <v>325</v>
      </c>
      <c r="T11" s="939">
        <v>5298.3660800000716</v>
      </c>
      <c r="U11" s="940">
        <v>5253.9833333333336</v>
      </c>
      <c r="V11" s="827">
        <f t="shared" si="4"/>
        <v>0.99162331443380802</v>
      </c>
      <c r="W11" s="553">
        <f t="shared" si="5"/>
        <v>16.166102564102566</v>
      </c>
      <c r="X11" s="997"/>
    </row>
    <row r="12" spans="1:24" x14ac:dyDescent="0.2">
      <c r="A12" s="66">
        <v>4</v>
      </c>
      <c r="B12" s="468" t="s">
        <v>17</v>
      </c>
      <c r="C12" s="938">
        <v>70</v>
      </c>
      <c r="D12" s="939">
        <v>1355.5075350000116</v>
      </c>
      <c r="E12" s="940">
        <v>1220.75</v>
      </c>
      <c r="F12" s="827">
        <f t="shared" si="0"/>
        <v>0.90058518191858639</v>
      </c>
      <c r="G12" s="553">
        <f t="shared" si="1"/>
        <v>17.439285714285713</v>
      </c>
      <c r="I12" s="66">
        <v>4</v>
      </c>
      <c r="J12" s="468" t="s">
        <v>17</v>
      </c>
      <c r="K12" s="938">
        <v>327</v>
      </c>
      <c r="L12" s="939">
        <v>3758.8490800000168</v>
      </c>
      <c r="M12" s="940">
        <v>3932.95</v>
      </c>
      <c r="N12" s="827">
        <f t="shared" si="2"/>
        <v>1.0463176137946943</v>
      </c>
      <c r="O12" s="553">
        <f t="shared" si="3"/>
        <v>12.027370030581039</v>
      </c>
      <c r="Q12" s="66">
        <v>4</v>
      </c>
      <c r="R12" s="468" t="s">
        <v>17</v>
      </c>
      <c r="S12" s="938">
        <v>365</v>
      </c>
      <c r="T12" s="939">
        <v>5114.3566149999388</v>
      </c>
      <c r="U12" s="940">
        <v>5153.7</v>
      </c>
      <c r="V12" s="827">
        <f t="shared" si="4"/>
        <v>1.007692733996036</v>
      </c>
      <c r="W12" s="553">
        <f t="shared" si="5"/>
        <v>14.11972602739726</v>
      </c>
      <c r="X12" s="997"/>
    </row>
    <row r="13" spans="1:24" x14ac:dyDescent="0.2">
      <c r="A13" s="66">
        <v>5</v>
      </c>
      <c r="B13" s="468" t="s">
        <v>263</v>
      </c>
      <c r="C13" s="938">
        <v>4</v>
      </c>
      <c r="D13" s="939">
        <v>15.302745000000021</v>
      </c>
      <c r="E13" s="940">
        <v>3.2166666666666668</v>
      </c>
      <c r="F13" s="827">
        <f t="shared" si="0"/>
        <v>0.2102019387153522</v>
      </c>
      <c r="G13" s="553">
        <f t="shared" si="1"/>
        <v>0.8041666666666667</v>
      </c>
      <c r="I13" s="66">
        <v>5</v>
      </c>
      <c r="J13" s="468" t="s">
        <v>263</v>
      </c>
      <c r="K13" s="938">
        <v>559</v>
      </c>
      <c r="L13" s="939">
        <v>273.79023899999754</v>
      </c>
      <c r="M13" s="940">
        <v>88.516666666666666</v>
      </c>
      <c r="N13" s="827">
        <f t="shared" si="2"/>
        <v>0.32330103143913563</v>
      </c>
      <c r="O13" s="553">
        <f t="shared" si="3"/>
        <v>0.15834824090638044</v>
      </c>
      <c r="Q13" s="66">
        <v>5</v>
      </c>
      <c r="R13" s="468" t="s">
        <v>263</v>
      </c>
      <c r="S13" s="938">
        <v>561</v>
      </c>
      <c r="T13" s="939">
        <v>289.092984</v>
      </c>
      <c r="U13" s="940">
        <v>91.733333333333334</v>
      </c>
      <c r="V13" s="827">
        <f t="shared" si="4"/>
        <v>0.31731428436649067</v>
      </c>
      <c r="W13" s="553">
        <f t="shared" si="5"/>
        <v>0.16351752822341059</v>
      </c>
      <c r="X13" s="997"/>
    </row>
    <row r="14" spans="1:24" x14ac:dyDescent="0.2">
      <c r="A14" s="67">
        <v>6</v>
      </c>
      <c r="B14" s="469" t="s">
        <v>264</v>
      </c>
      <c r="C14" s="938">
        <v>2</v>
      </c>
      <c r="D14" s="939">
        <v>30.411426999999986</v>
      </c>
      <c r="E14" s="940">
        <v>3.1333333333333333</v>
      </c>
      <c r="F14" s="827">
        <f t="shared" si="0"/>
        <v>0.1030314471377267</v>
      </c>
      <c r="G14" s="553">
        <f t="shared" si="1"/>
        <v>1.5666666666666667</v>
      </c>
      <c r="I14" s="67">
        <v>6</v>
      </c>
      <c r="J14" s="469" t="s">
        <v>264</v>
      </c>
      <c r="K14" s="938">
        <v>516</v>
      </c>
      <c r="L14" s="939">
        <v>87.682756999999782</v>
      </c>
      <c r="M14" s="940">
        <v>3375.0333333333333</v>
      </c>
      <c r="N14" s="827">
        <f t="shared" si="2"/>
        <v>38.491414376185062</v>
      </c>
      <c r="O14" s="553">
        <f t="shared" si="3"/>
        <v>6.5407622739018088</v>
      </c>
      <c r="Q14" s="67">
        <v>6</v>
      </c>
      <c r="R14" s="469" t="s">
        <v>264</v>
      </c>
      <c r="S14" s="938">
        <v>516</v>
      </c>
      <c r="T14" s="939">
        <v>118.09418399999979</v>
      </c>
      <c r="U14" s="940">
        <v>3378.1666666666665</v>
      </c>
      <c r="V14" s="827">
        <f t="shared" si="4"/>
        <v>28.605698877318741</v>
      </c>
      <c r="W14" s="553">
        <f t="shared" si="5"/>
        <v>6.5468346253229974</v>
      </c>
      <c r="X14" s="997"/>
    </row>
    <row r="15" spans="1:24" x14ac:dyDescent="0.2">
      <c r="A15" s="67">
        <v>7</v>
      </c>
      <c r="B15" s="469" t="s">
        <v>20</v>
      </c>
      <c r="C15" s="938">
        <v>59</v>
      </c>
      <c r="D15" s="939">
        <v>2765.5603309999965</v>
      </c>
      <c r="E15" s="940">
        <v>1258.9166666666667</v>
      </c>
      <c r="F15" s="827">
        <f t="shared" si="0"/>
        <v>0.45521215088135725</v>
      </c>
      <c r="G15" s="553">
        <f t="shared" si="1"/>
        <v>21.337570621468927</v>
      </c>
      <c r="I15" s="67">
        <v>7</v>
      </c>
      <c r="J15" s="469" t="s">
        <v>20</v>
      </c>
      <c r="K15" s="938">
        <v>832</v>
      </c>
      <c r="L15" s="939">
        <v>4192.6643280001726</v>
      </c>
      <c r="M15" s="940">
        <v>6342.1166666666668</v>
      </c>
      <c r="N15" s="827">
        <f t="shared" si="2"/>
        <v>1.5126697895444792</v>
      </c>
      <c r="O15" s="553">
        <f t="shared" si="3"/>
        <v>7.6227363782051283</v>
      </c>
      <c r="Q15" s="67">
        <v>7</v>
      </c>
      <c r="R15" s="469" t="s">
        <v>20</v>
      </c>
      <c r="S15" s="938">
        <v>838</v>
      </c>
      <c r="T15" s="939">
        <v>6958.224659000156</v>
      </c>
      <c r="U15" s="940">
        <v>7601.0333333333338</v>
      </c>
      <c r="V15" s="827">
        <f t="shared" si="4"/>
        <v>1.0923811325208843</v>
      </c>
      <c r="W15" s="553">
        <f t="shared" si="5"/>
        <v>9.0704455051710422</v>
      </c>
      <c r="X15" s="997"/>
    </row>
    <row r="16" spans="1:24" x14ac:dyDescent="0.2">
      <c r="A16" s="66">
        <v>8</v>
      </c>
      <c r="B16" s="468" t="s">
        <v>21</v>
      </c>
      <c r="C16" s="938">
        <v>20</v>
      </c>
      <c r="D16" s="939">
        <v>168.2623540000001</v>
      </c>
      <c r="E16" s="940">
        <v>121.35</v>
      </c>
      <c r="F16" s="827">
        <f t="shared" si="0"/>
        <v>0.72119518784338366</v>
      </c>
      <c r="G16" s="553">
        <f t="shared" si="1"/>
        <v>6.0674999999999999</v>
      </c>
      <c r="I16" s="66">
        <v>8</v>
      </c>
      <c r="J16" s="468" t="s">
        <v>21</v>
      </c>
      <c r="K16" s="938">
        <v>466</v>
      </c>
      <c r="L16" s="939">
        <v>441.31779700000402</v>
      </c>
      <c r="M16" s="940">
        <v>6020.45</v>
      </c>
      <c r="N16" s="827">
        <f t="shared" si="2"/>
        <v>13.641983262233916</v>
      </c>
      <c r="O16" s="553">
        <f t="shared" si="3"/>
        <v>12.919420600858368</v>
      </c>
      <c r="Q16" s="66">
        <v>8</v>
      </c>
      <c r="R16" s="468" t="s">
        <v>21</v>
      </c>
      <c r="S16" s="938">
        <v>474</v>
      </c>
      <c r="T16" s="939">
        <v>609.58015100000318</v>
      </c>
      <c r="U16" s="940">
        <v>6141.8</v>
      </c>
      <c r="V16" s="827">
        <f t="shared" si="4"/>
        <v>10.075459297558343</v>
      </c>
      <c r="W16" s="553">
        <f t="shared" si="5"/>
        <v>12.957383966244727</v>
      </c>
      <c r="X16" s="997"/>
    </row>
    <row r="17" spans="1:24" x14ac:dyDescent="0.2">
      <c r="A17" s="66">
        <v>9</v>
      </c>
      <c r="B17" s="468" t="s">
        <v>265</v>
      </c>
      <c r="C17" s="938">
        <v>415</v>
      </c>
      <c r="D17" s="939">
        <v>5804.865087000192</v>
      </c>
      <c r="E17" s="940">
        <v>3895.2833333333333</v>
      </c>
      <c r="F17" s="827">
        <f t="shared" si="0"/>
        <v>0.67103770284975173</v>
      </c>
      <c r="G17" s="553">
        <f t="shared" si="1"/>
        <v>9.3862248995983943</v>
      </c>
      <c r="I17" s="66">
        <v>9</v>
      </c>
      <c r="J17" s="468" t="s">
        <v>265</v>
      </c>
      <c r="K17" s="938">
        <v>16</v>
      </c>
      <c r="L17" s="939">
        <v>117.3741629999999</v>
      </c>
      <c r="M17" s="940">
        <v>113.1</v>
      </c>
      <c r="N17" s="827">
        <f t="shared" si="2"/>
        <v>0.96358514607682522</v>
      </c>
      <c r="O17" s="553">
        <f t="shared" si="3"/>
        <v>7.0687499999999996</v>
      </c>
      <c r="Q17" s="66">
        <v>9</v>
      </c>
      <c r="R17" s="468" t="s">
        <v>265</v>
      </c>
      <c r="S17" s="938">
        <v>421</v>
      </c>
      <c r="T17" s="939">
        <v>5922.2392500002352</v>
      </c>
      <c r="U17" s="940">
        <v>4008.3833333333332</v>
      </c>
      <c r="V17" s="827">
        <f t="shared" si="4"/>
        <v>0.67683576500783449</v>
      </c>
      <c r="W17" s="553">
        <f t="shared" si="5"/>
        <v>9.5211005542359466</v>
      </c>
      <c r="X17" s="997"/>
    </row>
    <row r="18" spans="1:24" x14ac:dyDescent="0.2">
      <c r="A18" s="66">
        <v>10</v>
      </c>
      <c r="B18" s="468" t="s">
        <v>266</v>
      </c>
      <c r="C18" s="938">
        <v>138</v>
      </c>
      <c r="D18" s="939">
        <v>3951.4959960000187</v>
      </c>
      <c r="E18" s="940">
        <v>1294.7</v>
      </c>
      <c r="F18" s="827">
        <f t="shared" si="0"/>
        <v>0.32764806071183827</v>
      </c>
      <c r="G18" s="553">
        <f t="shared" si="1"/>
        <v>9.3818840579710141</v>
      </c>
      <c r="I18" s="66">
        <v>10</v>
      </c>
      <c r="J18" s="468" t="s">
        <v>266</v>
      </c>
      <c r="K18" s="938">
        <v>240</v>
      </c>
      <c r="L18" s="939">
        <v>1661.7885700000013</v>
      </c>
      <c r="M18" s="940">
        <v>480.26666666666665</v>
      </c>
      <c r="N18" s="827">
        <f t="shared" si="2"/>
        <v>0.28900587916949405</v>
      </c>
      <c r="O18" s="553">
        <f t="shared" si="3"/>
        <v>2.0011111111111108</v>
      </c>
      <c r="Q18" s="66">
        <v>10</v>
      </c>
      <c r="R18" s="468" t="s">
        <v>266</v>
      </c>
      <c r="S18" s="938">
        <v>331</v>
      </c>
      <c r="T18" s="939">
        <v>5613.2845659999402</v>
      </c>
      <c r="U18" s="940">
        <v>1774.9666666666667</v>
      </c>
      <c r="V18" s="827">
        <f t="shared" si="4"/>
        <v>0.31620821032622587</v>
      </c>
      <c r="W18" s="553">
        <f t="shared" si="5"/>
        <v>5.3624370594159112</v>
      </c>
      <c r="X18" s="997"/>
    </row>
    <row r="19" spans="1:24" x14ac:dyDescent="0.2">
      <c r="A19" s="67">
        <v>11</v>
      </c>
      <c r="B19" s="469" t="s">
        <v>24</v>
      </c>
      <c r="C19" s="938">
        <v>294</v>
      </c>
      <c r="D19" s="939">
        <v>4248.112698999963</v>
      </c>
      <c r="E19" s="940">
        <v>4075.5166666666669</v>
      </c>
      <c r="F19" s="827">
        <f t="shared" si="0"/>
        <v>0.95937112676555725</v>
      </c>
      <c r="G19" s="553">
        <f t="shared" si="1"/>
        <v>13.862301587301587</v>
      </c>
      <c r="I19" s="67">
        <v>11</v>
      </c>
      <c r="J19" s="469" t="s">
        <v>24</v>
      </c>
      <c r="K19" s="938">
        <v>10</v>
      </c>
      <c r="L19" s="939">
        <v>27.442836000000003</v>
      </c>
      <c r="M19" s="940">
        <v>37.15</v>
      </c>
      <c r="N19" s="827">
        <f t="shared" si="2"/>
        <v>1.3537230627330206</v>
      </c>
      <c r="O19" s="553">
        <f t="shared" si="3"/>
        <v>3.7149999999999999</v>
      </c>
      <c r="Q19" s="67">
        <v>11</v>
      </c>
      <c r="R19" s="469" t="s">
        <v>24</v>
      </c>
      <c r="S19" s="938">
        <v>300</v>
      </c>
      <c r="T19" s="939">
        <v>4275.5555349999786</v>
      </c>
      <c r="U19" s="940">
        <v>4112.666666666667</v>
      </c>
      <c r="V19" s="827">
        <f t="shared" si="4"/>
        <v>0.96190229152682205</v>
      </c>
      <c r="W19" s="553">
        <f t="shared" si="5"/>
        <v>13.70888888888889</v>
      </c>
      <c r="X19" s="997"/>
    </row>
    <row r="20" spans="1:24" x14ac:dyDescent="0.2">
      <c r="A20" s="66">
        <v>12</v>
      </c>
      <c r="B20" s="468" t="s">
        <v>25</v>
      </c>
      <c r="C20" s="938">
        <v>145</v>
      </c>
      <c r="D20" s="939">
        <v>996.26035000000218</v>
      </c>
      <c r="E20" s="940">
        <v>2031</v>
      </c>
      <c r="F20" s="827">
        <f t="shared" si="0"/>
        <v>2.0386237392665438</v>
      </c>
      <c r="G20" s="553">
        <f t="shared" si="1"/>
        <v>14.006896551724138</v>
      </c>
      <c r="I20" s="66">
        <v>12</v>
      </c>
      <c r="J20" s="468" t="s">
        <v>25</v>
      </c>
      <c r="K20" s="938">
        <v>458</v>
      </c>
      <c r="L20" s="939">
        <v>2188.551385000022</v>
      </c>
      <c r="M20" s="940">
        <v>3755.8166666666666</v>
      </c>
      <c r="N20" s="827">
        <f t="shared" si="2"/>
        <v>1.716119937785527</v>
      </c>
      <c r="O20" s="553">
        <f t="shared" si="3"/>
        <v>8.2004730713246001</v>
      </c>
      <c r="Q20" s="66">
        <v>12</v>
      </c>
      <c r="R20" s="468" t="s">
        <v>25</v>
      </c>
      <c r="S20" s="938">
        <v>562</v>
      </c>
      <c r="T20" s="939">
        <v>3184.8117350000416</v>
      </c>
      <c r="U20" s="940">
        <v>5786.8166666666666</v>
      </c>
      <c r="V20" s="827">
        <f t="shared" si="4"/>
        <v>1.8170043155365951</v>
      </c>
      <c r="W20" s="553">
        <f t="shared" si="5"/>
        <v>10.296826809015421</v>
      </c>
      <c r="X20" s="997"/>
    </row>
    <row r="21" spans="1:24" x14ac:dyDescent="0.2">
      <c r="A21" s="66">
        <v>13</v>
      </c>
      <c r="B21" s="468" t="s">
        <v>26</v>
      </c>
      <c r="C21" s="938">
        <v>114</v>
      </c>
      <c r="D21" s="939">
        <v>185.46416399999981</v>
      </c>
      <c r="E21" s="940">
        <v>1666.8166666666666</v>
      </c>
      <c r="F21" s="827">
        <f t="shared" si="0"/>
        <v>8.9872708059475492</v>
      </c>
      <c r="G21" s="553">
        <f t="shared" si="1"/>
        <v>14.621198830409357</v>
      </c>
      <c r="I21" s="66">
        <v>13</v>
      </c>
      <c r="J21" s="468" t="s">
        <v>26</v>
      </c>
      <c r="K21" s="938">
        <v>567</v>
      </c>
      <c r="L21" s="939">
        <v>83.642833999999993</v>
      </c>
      <c r="M21" s="940">
        <v>4675.416666666667</v>
      </c>
      <c r="N21" s="827">
        <f t="shared" si="2"/>
        <v>55.897396621767591</v>
      </c>
      <c r="O21" s="553">
        <f t="shared" si="3"/>
        <v>8.2458847736625511</v>
      </c>
      <c r="Q21" s="66">
        <v>13</v>
      </c>
      <c r="R21" s="468" t="s">
        <v>26</v>
      </c>
      <c r="S21" s="938">
        <v>583</v>
      </c>
      <c r="T21" s="939">
        <v>269.10699799999969</v>
      </c>
      <c r="U21" s="940">
        <v>6342.2333333333336</v>
      </c>
      <c r="V21" s="827">
        <f t="shared" si="4"/>
        <v>23.567701250687435</v>
      </c>
      <c r="W21" s="553">
        <f t="shared" si="5"/>
        <v>10.878616352201258</v>
      </c>
      <c r="X21" s="997"/>
    </row>
    <row r="22" spans="1:24" s="361" customFormat="1" x14ac:dyDescent="0.2">
      <c r="A22" s="66">
        <v>14</v>
      </c>
      <c r="B22" s="468" t="s">
        <v>27</v>
      </c>
      <c r="C22" s="938">
        <v>223</v>
      </c>
      <c r="D22" s="939">
        <v>3594.518023000016</v>
      </c>
      <c r="E22" s="940">
        <v>2961.7833333333333</v>
      </c>
      <c r="F22" s="827">
        <f t="shared" si="0"/>
        <v>0.82397231405767246</v>
      </c>
      <c r="G22" s="553">
        <f t="shared" si="1"/>
        <v>13.281539611360239</v>
      </c>
      <c r="I22" s="66">
        <v>14</v>
      </c>
      <c r="J22" s="468" t="s">
        <v>27</v>
      </c>
      <c r="K22" s="938">
        <v>877</v>
      </c>
      <c r="L22" s="939">
        <v>3409.0764339999942</v>
      </c>
      <c r="M22" s="940">
        <v>1815.85</v>
      </c>
      <c r="N22" s="827">
        <f t="shared" si="2"/>
        <v>0.53265159498621062</v>
      </c>
      <c r="O22" s="553">
        <f t="shared" si="3"/>
        <v>2.0705245153933864</v>
      </c>
      <c r="Q22" s="66">
        <v>14</v>
      </c>
      <c r="R22" s="468" t="s">
        <v>27</v>
      </c>
      <c r="S22" s="938">
        <v>935</v>
      </c>
      <c r="T22" s="939">
        <v>7003.5944570000529</v>
      </c>
      <c r="U22" s="940">
        <v>4777.6333333333332</v>
      </c>
      <c r="V22" s="827">
        <f t="shared" si="4"/>
        <v>0.68216875815219657</v>
      </c>
      <c r="W22" s="553">
        <f t="shared" si="5"/>
        <v>5.1097682709447412</v>
      </c>
      <c r="X22" s="997"/>
    </row>
    <row r="23" spans="1:24" s="361" customFormat="1" ht="24.75" thickBot="1" x14ac:dyDescent="0.25">
      <c r="A23" s="68">
        <v>15</v>
      </c>
      <c r="B23" s="470" t="s">
        <v>28</v>
      </c>
      <c r="C23" s="978">
        <v>182</v>
      </c>
      <c r="D23" s="979">
        <v>1659.4499600000092</v>
      </c>
      <c r="E23" s="980">
        <v>1380.8</v>
      </c>
      <c r="F23" s="828">
        <f t="shared" si="0"/>
        <v>0.83208293909627273</v>
      </c>
      <c r="G23" s="616">
        <f t="shared" si="1"/>
        <v>7.5868131868131865</v>
      </c>
      <c r="I23" s="68">
        <v>15</v>
      </c>
      <c r="J23" s="470" t="s">
        <v>28</v>
      </c>
      <c r="K23" s="978">
        <v>594</v>
      </c>
      <c r="L23" s="979">
        <v>525.06236100000831</v>
      </c>
      <c r="M23" s="980">
        <v>4158.2666666666664</v>
      </c>
      <c r="N23" s="828">
        <f t="shared" si="2"/>
        <v>7.919567227685171</v>
      </c>
      <c r="O23" s="616">
        <f t="shared" si="3"/>
        <v>7.0004489337822671</v>
      </c>
      <c r="Q23" s="68">
        <v>15</v>
      </c>
      <c r="R23" s="470" t="s">
        <v>28</v>
      </c>
      <c r="S23" s="978">
        <v>680</v>
      </c>
      <c r="T23" s="979">
        <v>2184.5123210000102</v>
      </c>
      <c r="U23" s="980">
        <v>5539.0666666666666</v>
      </c>
      <c r="V23" s="828">
        <f t="shared" si="4"/>
        <v>2.5356078853018476</v>
      </c>
      <c r="W23" s="616">
        <f t="shared" si="5"/>
        <v>8.1456862745098046</v>
      </c>
      <c r="X23" s="997"/>
    </row>
    <row r="24" spans="1:24" s="361" customFormat="1" ht="18" customHeight="1" thickBot="1" x14ac:dyDescent="0.25">
      <c r="A24" s="831" t="s">
        <v>350</v>
      </c>
      <c r="B24" s="832" t="s">
        <v>504</v>
      </c>
      <c r="C24" s="724">
        <f t="shared" ref="C24:E24" si="6">SUM(C9:C23)</f>
        <v>2257</v>
      </c>
      <c r="D24" s="725">
        <f t="shared" si="6"/>
        <v>26861.839894000193</v>
      </c>
      <c r="E24" s="606">
        <f t="shared" si="6"/>
        <v>24955.383333333331</v>
      </c>
      <c r="F24" s="833">
        <f>E24/D24</f>
        <v>0.92902732768157537</v>
      </c>
      <c r="G24" s="834">
        <f>E24/C24</f>
        <v>11.056882292128194</v>
      </c>
      <c r="I24" s="831" t="s">
        <v>350</v>
      </c>
      <c r="J24" s="832" t="s">
        <v>504</v>
      </c>
      <c r="K24" s="724">
        <f t="shared" ref="K24:M24" si="7">SUM(K9:K23)</f>
        <v>5811</v>
      </c>
      <c r="L24" s="725">
        <f t="shared" si="7"/>
        <v>22175.190532000295</v>
      </c>
      <c r="M24" s="606">
        <f t="shared" si="7"/>
        <v>39873.533333333326</v>
      </c>
      <c r="N24" s="833">
        <f>M24/L24</f>
        <v>1.7981145765486493</v>
      </c>
      <c r="O24" s="834">
        <f>M24/K24</f>
        <v>6.8617334939482575</v>
      </c>
      <c r="Q24" s="831" t="s">
        <v>350</v>
      </c>
      <c r="R24" s="832" t="s">
        <v>504</v>
      </c>
      <c r="S24" s="724">
        <f t="shared" ref="S24:U24" si="8">SUM(S9:S23)</f>
        <v>7469</v>
      </c>
      <c r="T24" s="725">
        <f t="shared" si="8"/>
        <v>49037.030426000405</v>
      </c>
      <c r="U24" s="606">
        <f t="shared" si="8"/>
        <v>64828.916666666657</v>
      </c>
      <c r="V24" s="833">
        <f>U24/T24</f>
        <v>1.3220400196234778</v>
      </c>
      <c r="W24" s="834">
        <f>U24/S24</f>
        <v>8.6797317802472431</v>
      </c>
      <c r="X24" s="997"/>
    </row>
    <row r="25" spans="1:24" s="364" customFormat="1" ht="18" customHeight="1" x14ac:dyDescent="0.2">
      <c r="A25" s="144" t="s">
        <v>350</v>
      </c>
      <c r="B25" s="145" t="s">
        <v>460</v>
      </c>
      <c r="C25" s="975">
        <v>2203</v>
      </c>
      <c r="D25" s="976">
        <v>31700.856110000157</v>
      </c>
      <c r="E25" s="977">
        <v>25434.033333333336</v>
      </c>
      <c r="F25" s="1465">
        <v>0.80231376859598669</v>
      </c>
      <c r="G25" s="552">
        <v>11.54518081404146</v>
      </c>
      <c r="I25" s="144" t="s">
        <v>350</v>
      </c>
      <c r="J25" s="145" t="s">
        <v>460</v>
      </c>
      <c r="K25" s="975">
        <v>5382</v>
      </c>
      <c r="L25" s="976">
        <v>24388.09724800014</v>
      </c>
      <c r="M25" s="977">
        <v>36530.050000000003</v>
      </c>
      <c r="N25" s="1465">
        <v>1.4978638812421301</v>
      </c>
      <c r="O25" s="552">
        <v>6.7874489037532522</v>
      </c>
      <c r="Q25" s="144" t="s">
        <v>350</v>
      </c>
      <c r="R25" s="145" t="s">
        <v>460</v>
      </c>
      <c r="S25" s="975">
        <v>6876</v>
      </c>
      <c r="T25" s="976">
        <v>56088.953358000537</v>
      </c>
      <c r="U25" s="977">
        <v>61964.083333333343</v>
      </c>
      <c r="V25" s="1465">
        <v>1.1047466501618144</v>
      </c>
      <c r="W25" s="552">
        <v>9.011646790769829</v>
      </c>
      <c r="X25" s="1295"/>
    </row>
    <row r="26" spans="1:24" s="364" customFormat="1" x14ac:dyDescent="0.2">
      <c r="A26" s="67" t="s">
        <v>350</v>
      </c>
      <c r="B26" s="26" t="s">
        <v>417</v>
      </c>
      <c r="C26" s="938">
        <v>1579</v>
      </c>
      <c r="D26" s="939">
        <v>19747</v>
      </c>
      <c r="E26" s="940">
        <v>16457</v>
      </c>
      <c r="F26" s="941">
        <v>0.83339241403757536</v>
      </c>
      <c r="G26" s="942">
        <v>10.422419252691578</v>
      </c>
      <c r="Q26" s="364" t="s">
        <v>508</v>
      </c>
      <c r="S26" s="1295"/>
      <c r="T26" s="1295"/>
      <c r="U26" s="1295"/>
    </row>
    <row r="27" spans="1:24" s="364" customFormat="1" x14ac:dyDescent="0.2">
      <c r="A27" s="67" t="s">
        <v>350</v>
      </c>
      <c r="B27" s="26" t="s">
        <v>394</v>
      </c>
      <c r="C27" s="938">
        <v>2572</v>
      </c>
      <c r="D27" s="939">
        <v>44670</v>
      </c>
      <c r="E27" s="940">
        <v>37118</v>
      </c>
      <c r="F27" s="941">
        <v>0.83093798970226107</v>
      </c>
      <c r="G27" s="942">
        <v>14.431570762052877</v>
      </c>
    </row>
    <row r="28" spans="1:24" s="361" customFormat="1" x14ac:dyDescent="0.2">
      <c r="A28" s="67" t="s">
        <v>350</v>
      </c>
      <c r="B28" s="26" t="s">
        <v>357</v>
      </c>
      <c r="C28" s="938">
        <v>1848</v>
      </c>
      <c r="D28" s="939">
        <v>31201</v>
      </c>
      <c r="E28" s="940">
        <v>24487</v>
      </c>
      <c r="F28" s="941">
        <v>0.7848145892759848</v>
      </c>
      <c r="G28" s="942">
        <v>13.250541125541126</v>
      </c>
    </row>
    <row r="29" spans="1:24" s="364" customFormat="1" x14ac:dyDescent="0.2">
      <c r="A29" s="67"/>
      <c r="B29" s="26" t="s">
        <v>335</v>
      </c>
      <c r="C29" s="938">
        <v>3548</v>
      </c>
      <c r="D29" s="939">
        <v>84927</v>
      </c>
      <c r="E29" s="940">
        <v>49526</v>
      </c>
      <c r="F29" s="941">
        <v>0.58315965476232534</v>
      </c>
      <c r="G29" s="942">
        <v>13.958850056369785</v>
      </c>
      <c r="K29" s="1295"/>
    </row>
    <row r="30" spans="1:24" s="364" customFormat="1" x14ac:dyDescent="0.2">
      <c r="A30" s="67"/>
      <c r="B30" s="26" t="s">
        <v>327</v>
      </c>
      <c r="C30" s="938">
        <v>2693</v>
      </c>
      <c r="D30" s="939">
        <v>51751</v>
      </c>
      <c r="E30" s="940">
        <v>32309</v>
      </c>
      <c r="F30" s="941">
        <v>0.62431643832969408</v>
      </c>
      <c r="G30" s="942">
        <v>11.997400668399555</v>
      </c>
      <c r="K30" s="364" t="s">
        <v>76</v>
      </c>
    </row>
    <row r="31" spans="1:24" s="361" customFormat="1" x14ac:dyDescent="0.2">
      <c r="A31" s="67"/>
      <c r="B31" s="26" t="s">
        <v>311</v>
      </c>
      <c r="C31" s="938">
        <v>3366</v>
      </c>
      <c r="D31" s="939">
        <v>74595</v>
      </c>
      <c r="E31" s="940">
        <v>53902</v>
      </c>
      <c r="F31" s="941">
        <v>0.72259534821368721</v>
      </c>
      <c r="G31" s="942">
        <v>16.013666072489602</v>
      </c>
    </row>
    <row r="32" spans="1:24" s="361" customFormat="1" x14ac:dyDescent="0.2">
      <c r="A32" s="67"/>
      <c r="B32" s="26" t="s">
        <v>276</v>
      </c>
      <c r="C32" s="819">
        <v>2810</v>
      </c>
      <c r="D32" s="818">
        <v>57828</v>
      </c>
      <c r="E32" s="820">
        <v>43583</v>
      </c>
      <c r="F32" s="576">
        <v>0.7536660441308709</v>
      </c>
      <c r="G32" s="553">
        <v>15.509964412811389</v>
      </c>
    </row>
    <row r="33" spans="1:9" s="361" customFormat="1" ht="13.5" thickBot="1" x14ac:dyDescent="0.25">
      <c r="A33" s="829"/>
      <c r="B33" s="89" t="s">
        <v>251</v>
      </c>
      <c r="C33" s="821">
        <v>2101</v>
      </c>
      <c r="D33" s="822">
        <v>46787</v>
      </c>
      <c r="E33" s="823">
        <v>31185</v>
      </c>
      <c r="F33" s="830">
        <v>0.66653130142988437</v>
      </c>
      <c r="G33" s="616">
        <f t="shared" ref="G33" si="9">E33/C33</f>
        <v>14.842931937172775</v>
      </c>
    </row>
    <row r="34" spans="1:9" x14ac:dyDescent="0.2">
      <c r="A34" t="s">
        <v>245</v>
      </c>
    </row>
    <row r="37" spans="1:9" x14ac:dyDescent="0.2">
      <c r="I37" t="s">
        <v>76</v>
      </c>
    </row>
    <row r="38" spans="1:9" ht="13.5" thickBot="1" x14ac:dyDescent="0.25">
      <c r="A38" s="1603" t="s">
        <v>359</v>
      </c>
      <c r="B38" s="1603"/>
      <c r="C38" s="1603"/>
      <c r="D38" s="1603"/>
      <c r="E38" s="1603"/>
      <c r="F38" s="1603"/>
      <c r="G38" s="1603"/>
    </row>
    <row r="39" spans="1:9" ht="72.75" thickBot="1" x14ac:dyDescent="0.25">
      <c r="A39" s="824" t="s">
        <v>2</v>
      </c>
      <c r="B39" s="825" t="s">
        <v>3</v>
      </c>
      <c r="C39" s="84" t="s">
        <v>356</v>
      </c>
      <c r="D39" s="85" t="s">
        <v>241</v>
      </c>
      <c r="E39" s="86" t="s">
        <v>242</v>
      </c>
      <c r="F39" s="86" t="s">
        <v>243</v>
      </c>
      <c r="G39" s="86" t="s">
        <v>509</v>
      </c>
      <c r="H39" s="551" t="s">
        <v>368</v>
      </c>
    </row>
    <row r="40" spans="1:9" x14ac:dyDescent="0.2">
      <c r="A40" s="144">
        <v>1</v>
      </c>
      <c r="B40" s="145" t="s">
        <v>14</v>
      </c>
      <c r="C40" s="975">
        <v>57</v>
      </c>
      <c r="D40" s="976">
        <v>2071.2836429999543</v>
      </c>
      <c r="E40" s="977">
        <v>1242.6500000000001</v>
      </c>
      <c r="F40" s="1465">
        <f>E40/D40</f>
        <v>0.5999419752092483</v>
      </c>
      <c r="G40" s="977">
        <f>D40/C40</f>
        <v>36.338309526314987</v>
      </c>
      <c r="H40" s="1061">
        <f t="shared" ref="H40:H56" si="10">E40/C40</f>
        <v>21.800877192982458</v>
      </c>
    </row>
    <row r="41" spans="1:9" x14ac:dyDescent="0.2">
      <c r="A41" s="66">
        <v>2</v>
      </c>
      <c r="B41" s="24" t="s">
        <v>15</v>
      </c>
      <c r="C41" s="819">
        <v>123</v>
      </c>
      <c r="D41" s="818">
        <v>4087.145686000265</v>
      </c>
      <c r="E41" s="820">
        <v>2232.7666666666669</v>
      </c>
      <c r="F41" s="576">
        <f t="shared" ref="F41:F54" si="11">E41/D41</f>
        <v>0.54628996326570434</v>
      </c>
      <c r="G41" s="820">
        <f t="shared" ref="G41:G56" si="12">D41/C41</f>
        <v>33.228826715449308</v>
      </c>
      <c r="H41" s="1062">
        <f t="shared" si="10"/>
        <v>18.152574525745258</v>
      </c>
    </row>
    <row r="42" spans="1:9" x14ac:dyDescent="0.2">
      <c r="A42" s="66">
        <v>3</v>
      </c>
      <c r="B42" s="24" t="s">
        <v>16</v>
      </c>
      <c r="C42" s="819">
        <v>46</v>
      </c>
      <c r="D42" s="818">
        <v>1133.4274379999995</v>
      </c>
      <c r="E42" s="820">
        <v>346.11666666666667</v>
      </c>
      <c r="F42" s="576">
        <f t="shared" si="11"/>
        <v>0.30537170273326913</v>
      </c>
      <c r="G42" s="820">
        <f t="shared" si="12"/>
        <v>24.639726913043468</v>
      </c>
      <c r="H42" s="1062">
        <f t="shared" si="10"/>
        <v>7.524275362318841</v>
      </c>
    </row>
    <row r="43" spans="1:9" x14ac:dyDescent="0.2">
      <c r="A43" s="66">
        <v>4</v>
      </c>
      <c r="B43" s="24" t="s">
        <v>17</v>
      </c>
      <c r="C43" s="819">
        <v>33</v>
      </c>
      <c r="D43" s="818">
        <v>678.28503600000488</v>
      </c>
      <c r="E43" s="820">
        <v>73.86666666666666</v>
      </c>
      <c r="F43" s="576">
        <f t="shared" si="11"/>
        <v>0.10890210272406206</v>
      </c>
      <c r="G43" s="820">
        <f t="shared" si="12"/>
        <v>20.554092000000146</v>
      </c>
      <c r="H43" s="1062">
        <f t="shared" si="10"/>
        <v>2.2383838383838381</v>
      </c>
    </row>
    <row r="44" spans="1:9" x14ac:dyDescent="0.2">
      <c r="A44" s="66">
        <v>5</v>
      </c>
      <c r="B44" s="24" t="s">
        <v>263</v>
      </c>
      <c r="C44" s="819">
        <v>130</v>
      </c>
      <c r="D44" s="818">
        <v>4285.138572000219</v>
      </c>
      <c r="E44" s="820">
        <v>3074.9833333333331</v>
      </c>
      <c r="F44" s="576">
        <f t="shared" si="11"/>
        <v>0.71759250760891757</v>
      </c>
      <c r="G44" s="820">
        <f t="shared" si="12"/>
        <v>32.962604400001688</v>
      </c>
      <c r="H44" s="1062">
        <f t="shared" si="10"/>
        <v>23.653717948717947</v>
      </c>
    </row>
    <row r="45" spans="1:9" x14ac:dyDescent="0.2">
      <c r="A45" s="67">
        <v>6</v>
      </c>
      <c r="B45" s="26" t="s">
        <v>264</v>
      </c>
      <c r="C45" s="819">
        <v>17</v>
      </c>
      <c r="D45" s="818">
        <v>569.9994299999945</v>
      </c>
      <c r="E45" s="820">
        <v>117.33333333333333</v>
      </c>
      <c r="F45" s="576">
        <f t="shared" si="11"/>
        <v>0.2058481590645353</v>
      </c>
      <c r="G45" s="820">
        <f t="shared" si="12"/>
        <v>33.529378235293791</v>
      </c>
      <c r="H45" s="1062">
        <f t="shared" si="10"/>
        <v>6.901960784313725</v>
      </c>
    </row>
    <row r="46" spans="1:9" x14ac:dyDescent="0.2">
      <c r="A46" s="67">
        <v>7</v>
      </c>
      <c r="B46" s="26" t="s">
        <v>20</v>
      </c>
      <c r="C46" s="819">
        <v>65</v>
      </c>
      <c r="D46" s="818">
        <v>2396.4618699999655</v>
      </c>
      <c r="E46" s="820">
        <v>137.03333333333333</v>
      </c>
      <c r="F46" s="576">
        <f t="shared" si="11"/>
        <v>5.7181520410894457E-2</v>
      </c>
      <c r="G46" s="820">
        <f t="shared" si="12"/>
        <v>36.868644153845622</v>
      </c>
      <c r="H46" s="1062">
        <f t="shared" si="10"/>
        <v>2.1082051282051282</v>
      </c>
    </row>
    <row r="47" spans="1:9" x14ac:dyDescent="0.2">
      <c r="A47" s="66">
        <v>8</v>
      </c>
      <c r="B47" s="24" t="s">
        <v>21</v>
      </c>
      <c r="C47" s="819">
        <v>103</v>
      </c>
      <c r="D47" s="818">
        <v>1972.7361119999514</v>
      </c>
      <c r="E47" s="820">
        <v>831.9666666666667</v>
      </c>
      <c r="F47" s="576">
        <f t="shared" si="11"/>
        <v>0.42173236532037855</v>
      </c>
      <c r="G47" s="820">
        <f t="shared" si="12"/>
        <v>19.152777786407295</v>
      </c>
      <c r="H47" s="1062">
        <f t="shared" si="10"/>
        <v>8.0773462783171528</v>
      </c>
    </row>
    <row r="48" spans="1:9" x14ac:dyDescent="0.2">
      <c r="A48" s="66">
        <v>9</v>
      </c>
      <c r="B48" s="24" t="s">
        <v>265</v>
      </c>
      <c r="C48" s="819">
        <v>105</v>
      </c>
      <c r="D48" s="818">
        <v>2447.3540999999655</v>
      </c>
      <c r="E48" s="820">
        <v>780.33333333333337</v>
      </c>
      <c r="F48" s="576">
        <f t="shared" si="11"/>
        <v>0.31884774390977766</v>
      </c>
      <c r="G48" s="820">
        <f t="shared" si="12"/>
        <v>23.308134285713958</v>
      </c>
      <c r="H48" s="1062">
        <f t="shared" si="10"/>
        <v>7.431746031746032</v>
      </c>
    </row>
    <row r="49" spans="1:8" x14ac:dyDescent="0.2">
      <c r="A49" s="66">
        <v>10</v>
      </c>
      <c r="B49" s="24" t="s">
        <v>266</v>
      </c>
      <c r="C49" s="819">
        <v>27</v>
      </c>
      <c r="D49" s="818">
        <v>449.40240200000272</v>
      </c>
      <c r="E49" s="820">
        <v>224.28333333333333</v>
      </c>
      <c r="F49" s="576">
        <f t="shared" si="11"/>
        <v>0.4990701703755735</v>
      </c>
      <c r="G49" s="820">
        <f t="shared" si="12"/>
        <v>16.644533407407508</v>
      </c>
      <c r="H49" s="1062">
        <f t="shared" si="10"/>
        <v>8.3067901234567909</v>
      </c>
    </row>
    <row r="50" spans="1:8" x14ac:dyDescent="0.2">
      <c r="A50" s="67">
        <v>11</v>
      </c>
      <c r="B50" s="26" t="s">
        <v>24</v>
      </c>
      <c r="C50" s="819">
        <v>26</v>
      </c>
      <c r="D50" s="818">
        <v>807.71107299999142</v>
      </c>
      <c r="E50" s="820">
        <v>3.2666666666666666</v>
      </c>
      <c r="F50" s="576">
        <f t="shared" si="11"/>
        <v>4.0443504810868201E-3</v>
      </c>
      <c r="G50" s="820">
        <f t="shared" si="12"/>
        <v>31.065810499999671</v>
      </c>
      <c r="H50" s="1062">
        <f t="shared" si="10"/>
        <v>0.12564102564102564</v>
      </c>
    </row>
    <row r="51" spans="1:8" x14ac:dyDescent="0.2">
      <c r="A51" s="66">
        <v>12</v>
      </c>
      <c r="B51" s="24" t="s">
        <v>25</v>
      </c>
      <c r="C51" s="819">
        <v>90</v>
      </c>
      <c r="D51" s="818">
        <v>2314.6005199999881</v>
      </c>
      <c r="E51" s="820">
        <v>729.26666666666665</v>
      </c>
      <c r="F51" s="576">
        <f t="shared" si="11"/>
        <v>0.31507236793788951</v>
      </c>
      <c r="G51" s="820">
        <f t="shared" si="12"/>
        <v>25.717783555555425</v>
      </c>
      <c r="H51" s="1062">
        <f t="shared" si="10"/>
        <v>8.1029629629629625</v>
      </c>
    </row>
    <row r="52" spans="1:8" x14ac:dyDescent="0.2">
      <c r="A52" s="66">
        <v>13</v>
      </c>
      <c r="B52" s="24" t="s">
        <v>26</v>
      </c>
      <c r="C52" s="819">
        <v>130</v>
      </c>
      <c r="D52" s="818">
        <v>3513.4958620001698</v>
      </c>
      <c r="E52" s="820">
        <v>2089.6</v>
      </c>
      <c r="F52" s="576">
        <f t="shared" si="11"/>
        <v>0.59473529557835547</v>
      </c>
      <c r="G52" s="820">
        <f t="shared" si="12"/>
        <v>27.026891246155152</v>
      </c>
      <c r="H52" s="1062">
        <f t="shared" si="10"/>
        <v>16.073846153846151</v>
      </c>
    </row>
    <row r="53" spans="1:8" x14ac:dyDescent="0.2">
      <c r="A53" s="66">
        <v>14</v>
      </c>
      <c r="B53" s="24" t="s">
        <v>27</v>
      </c>
      <c r="C53" s="819">
        <v>107</v>
      </c>
      <c r="D53" s="818">
        <v>4507.3183540000227</v>
      </c>
      <c r="E53" s="820">
        <v>549.2166666666667</v>
      </c>
      <c r="F53" s="576">
        <f t="shared" si="11"/>
        <v>0.12184998341181381</v>
      </c>
      <c r="G53" s="820">
        <f t="shared" si="12"/>
        <v>42.124470598131055</v>
      </c>
      <c r="H53" s="1062">
        <f t="shared" si="10"/>
        <v>5.1328660436137072</v>
      </c>
    </row>
    <row r="54" spans="1:8" ht="24.75" thickBot="1" x14ac:dyDescent="0.25">
      <c r="A54" s="68">
        <v>15</v>
      </c>
      <c r="B54" s="69" t="s">
        <v>28</v>
      </c>
      <c r="C54" s="821">
        <v>94</v>
      </c>
      <c r="D54" s="822">
        <v>3101.2826129999976</v>
      </c>
      <c r="E54" s="823">
        <v>1661.05</v>
      </c>
      <c r="F54" s="830">
        <f t="shared" si="11"/>
        <v>0.53560097781388527</v>
      </c>
      <c r="G54" s="823">
        <f t="shared" si="12"/>
        <v>32.992368223404227</v>
      </c>
      <c r="H54" s="1063">
        <f t="shared" si="10"/>
        <v>17.670744680851062</v>
      </c>
    </row>
    <row r="55" spans="1:8" x14ac:dyDescent="0.2">
      <c r="A55" s="831" t="s">
        <v>350</v>
      </c>
      <c r="B55" s="832" t="s">
        <v>504</v>
      </c>
      <c r="C55" s="724">
        <f t="shared" ref="C55:E55" si="13">SUM(C40:C54)</f>
        <v>1153</v>
      </c>
      <c r="D55" s="725">
        <f t="shared" si="13"/>
        <v>34335.642711000488</v>
      </c>
      <c r="E55" s="606">
        <f t="shared" si="13"/>
        <v>14093.733333333334</v>
      </c>
      <c r="F55" s="833">
        <f>E55/D55</f>
        <v>0.41046947779480386</v>
      </c>
      <c r="G55" s="606">
        <f>D55/C55</f>
        <v>29.779395239375965</v>
      </c>
      <c r="H55" s="1060">
        <f t="shared" si="10"/>
        <v>12.223532812951721</v>
      </c>
    </row>
    <row r="56" spans="1:8" s="361" customFormat="1" ht="13.5" thickBot="1" x14ac:dyDescent="0.25">
      <c r="A56" s="829" t="s">
        <v>350</v>
      </c>
      <c r="B56" s="89" t="s">
        <v>460</v>
      </c>
      <c r="C56" s="821">
        <v>1299</v>
      </c>
      <c r="D56" s="822">
        <v>39323</v>
      </c>
      <c r="E56" s="823">
        <v>12876</v>
      </c>
      <c r="F56" s="830">
        <f>E56/D56</f>
        <v>0.32744195508989649</v>
      </c>
      <c r="G56" s="823">
        <f t="shared" si="12"/>
        <v>30.271747498075442</v>
      </c>
      <c r="H56" s="1063">
        <f t="shared" si="10"/>
        <v>9.9122401847575059</v>
      </c>
    </row>
    <row r="61" spans="1:8" x14ac:dyDescent="0.2">
      <c r="G61" t="s">
        <v>76</v>
      </c>
    </row>
  </sheetData>
  <mergeCells count="4">
    <mergeCell ref="A7:G7"/>
    <mergeCell ref="A38:G38"/>
    <mergeCell ref="I7:O7"/>
    <mergeCell ref="Q7:W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tabColor rgb="FFFF0000"/>
  </sheetPr>
  <dimension ref="A1:O54"/>
  <sheetViews>
    <sheetView showGridLines="0" zoomScaleNormal="100" workbookViewId="0">
      <selection activeCell="S13" sqref="S13"/>
    </sheetView>
  </sheetViews>
  <sheetFormatPr baseColWidth="10" defaultColWidth="11.42578125" defaultRowHeight="12" x14ac:dyDescent="0.2"/>
  <cols>
    <col min="1" max="1" width="6.140625" style="413" bestFit="1" customWidth="1"/>
    <col min="2" max="2" width="20.5703125" style="56" customWidth="1"/>
    <col min="3" max="3" width="8.5703125" style="56" customWidth="1"/>
    <col min="4" max="4" width="9.5703125" style="56" customWidth="1"/>
    <col min="5" max="5" width="9" style="56" customWidth="1"/>
    <col min="6" max="6" width="7.7109375" style="56" customWidth="1"/>
    <col min="7" max="8" width="11.42578125" style="56" customWidth="1"/>
    <col min="9" max="9" width="8.5703125" style="56" customWidth="1"/>
    <col min="10" max="10" width="8.28515625" style="56" customWidth="1"/>
    <col min="11" max="11" width="8.85546875" style="56" customWidth="1"/>
    <col min="12" max="12" width="8.28515625" style="56" customWidth="1"/>
    <col min="13" max="13" width="8" style="56" customWidth="1"/>
    <col min="14" max="14" width="8.42578125" style="56" customWidth="1"/>
    <col min="15" max="15" width="3.7109375" style="56" customWidth="1"/>
    <col min="16" max="16384" width="11.42578125" style="56"/>
  </cols>
  <sheetData>
    <row r="1" spans="1:15" x14ac:dyDescent="0.2">
      <c r="A1" s="426" t="s">
        <v>0</v>
      </c>
    </row>
    <row r="2" spans="1:15" x14ac:dyDescent="0.2">
      <c r="A2" s="426"/>
    </row>
    <row r="3" spans="1:15" x14ac:dyDescent="0.2">
      <c r="A3" s="426" t="str">
        <f>A5</f>
        <v>Tabell 3-6 - A -  Andel brukere av hjemmetjenester pr. 31.12. av antall innbyggere i samme aldersgruppe.   1)</v>
      </c>
    </row>
    <row r="4" spans="1:15" x14ac:dyDescent="0.2">
      <c r="A4" s="426"/>
    </row>
    <row r="5" spans="1:15" s="57" customFormat="1" ht="30" customHeight="1" thickBot="1" x14ac:dyDescent="0.25">
      <c r="A5" s="412" t="s">
        <v>316</v>
      </c>
      <c r="O5" s="56"/>
    </row>
    <row r="6" spans="1:15" s="403" customFormat="1" ht="12.75" thickBot="1" x14ac:dyDescent="0.25">
      <c r="A6" s="394"/>
      <c r="B6" s="395"/>
      <c r="C6" s="1543" t="s">
        <v>255</v>
      </c>
      <c r="D6" s="1543"/>
      <c r="E6" s="1543"/>
      <c r="F6" s="1543"/>
      <c r="G6" s="1543"/>
      <c r="H6" s="1543"/>
      <c r="I6" s="1543" t="s">
        <v>46</v>
      </c>
      <c r="J6" s="1543"/>
      <c r="K6" s="1543"/>
      <c r="L6" s="1543"/>
      <c r="M6" s="1543"/>
      <c r="N6" s="1543"/>
      <c r="O6" s="56"/>
    </row>
    <row r="7" spans="1:15" s="403" customFormat="1" ht="48.75" thickBot="1" x14ac:dyDescent="0.25">
      <c r="A7" s="396" t="s">
        <v>2</v>
      </c>
      <c r="B7" s="397" t="s">
        <v>3</v>
      </c>
      <c r="C7" s="401" t="s">
        <v>47</v>
      </c>
      <c r="D7" s="402" t="s">
        <v>48</v>
      </c>
      <c r="E7" s="400" t="s">
        <v>49</v>
      </c>
      <c r="F7" s="400" t="s">
        <v>50</v>
      </c>
      <c r="G7" s="398" t="s">
        <v>51</v>
      </c>
      <c r="H7" s="400" t="s">
        <v>52</v>
      </c>
      <c r="I7" s="399" t="s">
        <v>256</v>
      </c>
      <c r="J7" s="402" t="s">
        <v>257</v>
      </c>
      <c r="K7" s="402" t="s">
        <v>258</v>
      </c>
      <c r="L7" s="400" t="s">
        <v>259</v>
      </c>
      <c r="M7" s="400" t="s">
        <v>260</v>
      </c>
      <c r="N7" s="400" t="s">
        <v>261</v>
      </c>
      <c r="O7" s="56"/>
    </row>
    <row r="8" spans="1:15" x14ac:dyDescent="0.2">
      <c r="A8" s="404">
        <v>1</v>
      </c>
      <c r="B8" s="405" t="s">
        <v>14</v>
      </c>
      <c r="C8" s="430">
        <f>kriteriebefolkning!C6+kriteriebefolkning!D6+kriteriebefolkning!E6+kriteriebefolkning!F6+kriteriebefolkning!G6+kriteriebefolkning!H6+kriteriebefolkning!I6+kriteriebefolkning!J6+kriteriebefolkning!K6+kriteriebefolkning!L6+kriteriebefolkning!M6+kriteriebefolkning!N6+kriteriebefolkning!O6+kriteriebefolkning!P6</f>
        <v>56356</v>
      </c>
      <c r="D8" s="1065">
        <f>kriteriebefolkning!Q6+kriteriebefolkning!R6</f>
        <v>3153</v>
      </c>
      <c r="E8" s="1065">
        <f>kriteriebefolkning!S6+kriteriebefolkning!T6</f>
        <v>577</v>
      </c>
      <c r="F8" s="431">
        <f>kriteriebefolkning!U6+kriteriebefolkning!V6</f>
        <v>167</v>
      </c>
      <c r="G8" s="554">
        <f t="shared" ref="G8:G22" si="0">SUM(E8:F8)</f>
        <v>744</v>
      </c>
      <c r="H8" s="1133">
        <f>D8+E8+F8</f>
        <v>3897</v>
      </c>
      <c r="I8" s="1067">
        <f>('Tab_3_5_-_hjemmetjenester'!X10+'Tab_3_5_-_hjemmetjenester'!Y10)/'Tab_3_6_-_andel_mottakere_hj_tj'!C8</f>
        <v>1.1019234864078358E-2</v>
      </c>
      <c r="J8" s="1068">
        <f>'Tab_3_5_-_hjemmetjenester'!Z10/'Tab_3_6_-_andel_mottakere_hj_tj'!D8</f>
        <v>7.7703774183317476E-2</v>
      </c>
      <c r="K8" s="1068">
        <f>'Tab_3_5_-_hjemmetjenester'!AA10/'Tab_3_6_-_andel_mottakere_hj_tj'!E8</f>
        <v>0.23223570190641249</v>
      </c>
      <c r="L8" s="1068">
        <f>'Tab_3_5_-_hjemmetjenester'!AB10/'Tab_3_6_-_andel_mottakere_hj_tj'!F8</f>
        <v>0.3532934131736527</v>
      </c>
      <c r="M8" s="1068">
        <f>('Tab_3_5_-_hjemmetjenester'!AA10+'Tab_3_5_-_hjemmetjenester'!AB10)/'Tab_3_6_-_andel_mottakere_hj_tj'!G8</f>
        <v>0.25940860215053763</v>
      </c>
      <c r="N8" s="1069">
        <f>('Tab_3_5_-_hjemmetjenester'!Z10+'Tab_3_5_-_hjemmetjenester'!AA10+'Tab_3_5_-_hjemmetjenester'!AB10)/'Tab_3_6_-_andel_mottakere_hj_tj'!H8</f>
        <v>0.11239414934565051</v>
      </c>
    </row>
    <row r="9" spans="1:15" x14ac:dyDescent="0.2">
      <c r="A9" s="406">
        <v>2</v>
      </c>
      <c r="B9" s="407" t="s">
        <v>15</v>
      </c>
      <c r="C9" s="432">
        <f>kriteriebefolkning!C7+kriteriebefolkning!D7+kriteriebefolkning!E7+kriteriebefolkning!F7+kriteriebefolkning!G7+kriteriebefolkning!H7+kriteriebefolkning!I7+kriteriebefolkning!J7+kriteriebefolkning!K7+kriteriebefolkning!L7+kriteriebefolkning!M7+kriteriebefolkning!N7+kriteriebefolkning!O7+kriteriebefolkning!P7</f>
        <v>60427</v>
      </c>
      <c r="D9" s="425">
        <f>kriteriebefolkning!Q7+kriteriebefolkning!R7</f>
        <v>2769</v>
      </c>
      <c r="E9" s="425">
        <f>kriteriebefolkning!S7+kriteriebefolkning!T7</f>
        <v>521</v>
      </c>
      <c r="F9" s="433">
        <f>kriteriebefolkning!U7+kriteriebefolkning!V7</f>
        <v>154</v>
      </c>
      <c r="G9" s="555">
        <f t="shared" si="0"/>
        <v>675</v>
      </c>
      <c r="H9" s="1134">
        <f t="shared" ref="H9:H22" si="1">D9+E9+F9</f>
        <v>3444</v>
      </c>
      <c r="I9" s="656">
        <f>('Tab_3_5_-_hjemmetjenester'!X11+'Tab_3_5_-_hjemmetjenester'!Y11)/'Tab_3_6_-_andel_mottakere_hj_tj'!C9</f>
        <v>1.0475449716186472E-2</v>
      </c>
      <c r="J9" s="509">
        <f>'Tab_3_5_-_hjemmetjenester'!Z11/'Tab_3_6_-_andel_mottakere_hj_tj'!D9</f>
        <v>0.11123149151318165</v>
      </c>
      <c r="K9" s="509">
        <f>'Tab_3_5_-_hjemmetjenester'!AA11/'Tab_3_6_-_andel_mottakere_hj_tj'!E9</f>
        <v>0.33205374280230326</v>
      </c>
      <c r="L9" s="509">
        <f>'Tab_3_5_-_hjemmetjenester'!AB11/'Tab_3_6_-_andel_mottakere_hj_tj'!F9</f>
        <v>0.44155844155844154</v>
      </c>
      <c r="M9" s="509">
        <f>('Tab_3_5_-_hjemmetjenester'!AA11+'Tab_3_5_-_hjemmetjenester'!AB11)/'Tab_3_6_-_andel_mottakere_hj_tj'!G9</f>
        <v>0.35703703703703704</v>
      </c>
      <c r="N9" s="510">
        <f>('Tab_3_5_-_hjemmetjenester'!Z11+'Tab_3_5_-_hjemmetjenester'!AA11+'Tab_3_5_-_hjemmetjenester'!AB11)/'Tab_3_6_-_andel_mottakere_hj_tj'!H9</f>
        <v>0.15940766550522648</v>
      </c>
    </row>
    <row r="10" spans="1:15" x14ac:dyDescent="0.2">
      <c r="A10" s="406">
        <v>3</v>
      </c>
      <c r="B10" s="407" t="s">
        <v>16</v>
      </c>
      <c r="C10" s="432">
        <f>kriteriebefolkning!C8+kriteriebefolkning!D8+kriteriebefolkning!E8+kriteriebefolkning!F8+kriteriebefolkning!G8+kriteriebefolkning!H8+kriteriebefolkning!I8+kriteriebefolkning!J8+kriteriebefolkning!K8+kriteriebefolkning!L8+kriteriebefolkning!M8+kriteriebefolkning!N8+kriteriebefolkning!O8+kriteriebefolkning!P8</f>
        <v>43147</v>
      </c>
      <c r="D10" s="425">
        <f>kriteriebefolkning!Q8+kriteriebefolkning!R8</f>
        <v>2578</v>
      </c>
      <c r="E10" s="425">
        <f>kriteriebefolkning!S8+kriteriebefolkning!T8</f>
        <v>496</v>
      </c>
      <c r="F10" s="433">
        <f>kriteriebefolkning!U8+kriteriebefolkning!V8</f>
        <v>130</v>
      </c>
      <c r="G10" s="555">
        <f t="shared" si="0"/>
        <v>626</v>
      </c>
      <c r="H10" s="1134">
        <f t="shared" si="1"/>
        <v>3204</v>
      </c>
      <c r="I10" s="656">
        <f>('Tab_3_5_-_hjemmetjenester'!X12+'Tab_3_5_-_hjemmetjenester'!Y12)/'Tab_3_6_-_andel_mottakere_hj_tj'!C10</f>
        <v>1.1472408278675227E-2</v>
      </c>
      <c r="J10" s="509">
        <f>'Tab_3_5_-_hjemmetjenester'!Z12/'Tab_3_6_-_andel_mottakere_hj_tj'!D10</f>
        <v>9.6586501163692787E-2</v>
      </c>
      <c r="K10" s="509">
        <f>'Tab_3_5_-_hjemmetjenester'!AA12/'Tab_3_6_-_andel_mottakere_hj_tj'!E10</f>
        <v>0.30645161290322581</v>
      </c>
      <c r="L10" s="509">
        <f>'Tab_3_5_-_hjemmetjenester'!AB12/'Tab_3_6_-_andel_mottakere_hj_tj'!F10</f>
        <v>0.40769230769230769</v>
      </c>
      <c r="M10" s="509">
        <f>('Tab_3_5_-_hjemmetjenester'!AA12+'Tab_3_5_-_hjemmetjenester'!AB12)/'Tab_3_6_-_andel_mottakere_hj_tj'!G10</f>
        <v>0.32747603833865813</v>
      </c>
      <c r="N10" s="510">
        <f>('Tab_3_5_-_hjemmetjenester'!Z12+'Tab_3_5_-_hjemmetjenester'!AA12+'Tab_3_5_-_hjemmetjenester'!AB12)/'Tab_3_6_-_andel_mottakere_hj_tj'!H10</f>
        <v>0.14169787765293385</v>
      </c>
    </row>
    <row r="11" spans="1:15" x14ac:dyDescent="0.2">
      <c r="A11" s="406">
        <v>4</v>
      </c>
      <c r="B11" s="407" t="s">
        <v>17</v>
      </c>
      <c r="C11" s="432">
        <f>kriteriebefolkning!C9+kriteriebefolkning!D9+kriteriebefolkning!E9+kriteriebefolkning!F9+kriteriebefolkning!G9+kriteriebefolkning!H9+kriteriebefolkning!I9+kriteriebefolkning!J9+kriteriebefolkning!K9+kriteriebefolkning!L9+kriteriebefolkning!M9+kriteriebefolkning!N9+kriteriebefolkning!O9+kriteriebefolkning!P9</f>
        <v>37635</v>
      </c>
      <c r="D11" s="425">
        <f>kriteriebefolkning!Q9+kriteriebefolkning!R9</f>
        <v>2191</v>
      </c>
      <c r="E11" s="425">
        <f>kriteriebefolkning!S9+kriteriebefolkning!T9</f>
        <v>577</v>
      </c>
      <c r="F11" s="433">
        <f>kriteriebefolkning!U9+kriteriebefolkning!V9</f>
        <v>147</v>
      </c>
      <c r="G11" s="555">
        <f t="shared" si="0"/>
        <v>724</v>
      </c>
      <c r="H11" s="1134">
        <f t="shared" si="1"/>
        <v>2915</v>
      </c>
      <c r="I11" s="656">
        <f>('Tab_3_5_-_hjemmetjenester'!X13+'Tab_3_5_-_hjemmetjenester'!Y13)/'Tab_3_6_-_andel_mottakere_hj_tj'!C11</f>
        <v>8.8481466719808697E-3</v>
      </c>
      <c r="J11" s="509">
        <f>'Tab_3_5_-_hjemmetjenester'!Z13/'Tab_3_6_-_andel_mottakere_hj_tj'!D11</f>
        <v>8.1697854860794158E-2</v>
      </c>
      <c r="K11" s="509">
        <f>'Tab_3_5_-_hjemmetjenester'!AA13/'Tab_3_6_-_andel_mottakere_hj_tj'!E11</f>
        <v>0.25996533795493937</v>
      </c>
      <c r="L11" s="509">
        <f>'Tab_3_5_-_hjemmetjenester'!AB13/'Tab_3_6_-_andel_mottakere_hj_tj'!F11</f>
        <v>0.46258503401360546</v>
      </c>
      <c r="M11" s="509">
        <f>('Tab_3_5_-_hjemmetjenester'!AA13+'Tab_3_5_-_hjemmetjenester'!AB13)/'Tab_3_6_-_andel_mottakere_hj_tj'!G11</f>
        <v>0.30110497237569062</v>
      </c>
      <c r="N11" s="510">
        <f>('Tab_3_5_-_hjemmetjenester'!Z13+'Tab_3_5_-_hjemmetjenester'!AA13+'Tab_3_5_-_hjemmetjenester'!AB13)/'Tab_3_6_-_andel_mottakere_hj_tj'!H11</f>
        <v>0.13619210977701543</v>
      </c>
    </row>
    <row r="12" spans="1:15" x14ac:dyDescent="0.2">
      <c r="A12" s="406">
        <v>5</v>
      </c>
      <c r="B12" s="407" t="s">
        <v>18</v>
      </c>
      <c r="C12" s="432">
        <f>kriteriebefolkning!C10+kriteriebefolkning!D10+kriteriebefolkning!E10+kriteriebefolkning!F10+kriteriebefolkning!G10+kriteriebefolkning!H10+kriteriebefolkning!I10+kriteriebefolkning!J10+kriteriebefolkning!K10+kriteriebefolkning!L10+kriteriebefolkning!M10+kriteriebefolkning!N10+kriteriebefolkning!O10+kriteriebefolkning!P10</f>
        <v>51038</v>
      </c>
      <c r="D12" s="425">
        <f>kriteriebefolkning!Q10+kriteriebefolkning!R10</f>
        <v>5812</v>
      </c>
      <c r="E12" s="425">
        <f>kriteriebefolkning!S10+kriteriebefolkning!T10</f>
        <v>1790</v>
      </c>
      <c r="F12" s="433">
        <f>kriteriebefolkning!U10+kriteriebefolkning!V10</f>
        <v>454</v>
      </c>
      <c r="G12" s="555">
        <f t="shared" si="0"/>
        <v>2244</v>
      </c>
      <c r="H12" s="1134">
        <f t="shared" si="1"/>
        <v>8056</v>
      </c>
      <c r="I12" s="656">
        <f>('Tab_3_5_-_hjemmetjenester'!X14+'Tab_3_5_-_hjemmetjenester'!Y14)/'Tab_3_6_-_andel_mottakere_hj_tj'!C12</f>
        <v>8.2487558289901647E-3</v>
      </c>
      <c r="J12" s="509">
        <f>'Tab_3_5_-_hjemmetjenester'!Z14/'Tab_3_6_-_andel_mottakere_hj_tj'!D12</f>
        <v>5.24776324845148E-2</v>
      </c>
      <c r="K12" s="509">
        <f>'Tab_3_5_-_hjemmetjenester'!AA14/'Tab_3_6_-_andel_mottakere_hj_tj'!E12</f>
        <v>0.21340782122905028</v>
      </c>
      <c r="L12" s="509">
        <f>'Tab_3_5_-_hjemmetjenester'!AB14/'Tab_3_6_-_andel_mottakere_hj_tj'!F12</f>
        <v>0.37004405286343611</v>
      </c>
      <c r="M12" s="509">
        <f>('Tab_3_5_-_hjemmetjenester'!AA14+'Tab_3_5_-_hjemmetjenester'!AB14)/'Tab_3_6_-_andel_mottakere_hj_tj'!G12</f>
        <v>0.24509803921568626</v>
      </c>
      <c r="N12" s="510">
        <f>('Tab_3_5_-_hjemmetjenester'!Z14+'Tab_3_5_-_hjemmetjenester'!AA14+'Tab_3_5_-_hjemmetjenester'!AB14)/'Tab_3_6_-_andel_mottakere_hj_tj'!H12</f>
        <v>0.10613207547169812</v>
      </c>
    </row>
    <row r="13" spans="1:15" x14ac:dyDescent="0.2">
      <c r="A13" s="408">
        <v>6</v>
      </c>
      <c r="B13" s="409" t="s">
        <v>19</v>
      </c>
      <c r="C13" s="432">
        <f>kriteriebefolkning!C11+kriteriebefolkning!D11+kriteriebefolkning!E11+kriteriebefolkning!F11+kriteriebefolkning!G11+kriteriebefolkning!H11+kriteriebefolkning!I11+kriteriebefolkning!J11+kriteriebefolkning!K11+kriteriebefolkning!L11+kriteriebefolkning!M11+kriteriebefolkning!N11+kriteriebefolkning!O11+kriteriebefolkning!P11</f>
        <v>28557</v>
      </c>
      <c r="D13" s="425">
        <f>kriteriebefolkning!Q11+kriteriebefolkning!R11</f>
        <v>4521</v>
      </c>
      <c r="E13" s="425">
        <f>kriteriebefolkning!S11+kriteriebefolkning!T11</f>
        <v>1396</v>
      </c>
      <c r="F13" s="433">
        <f>kriteriebefolkning!U11+kriteriebefolkning!V11</f>
        <v>385</v>
      </c>
      <c r="G13" s="555">
        <f t="shared" si="0"/>
        <v>1781</v>
      </c>
      <c r="H13" s="1134">
        <f t="shared" si="1"/>
        <v>6302</v>
      </c>
      <c r="I13" s="656">
        <f>('Tab_3_5_-_hjemmetjenester'!X15+'Tab_3_5_-_hjemmetjenester'!Y15)/'Tab_3_6_-_andel_mottakere_hj_tj'!C13</f>
        <v>1.019014602374199E-2</v>
      </c>
      <c r="J13" s="509">
        <f>'Tab_3_5_-_hjemmetjenester'!Z15/'Tab_3_6_-_andel_mottakere_hj_tj'!D13</f>
        <v>5.4855120548551205E-2</v>
      </c>
      <c r="K13" s="509">
        <f>'Tab_3_5_-_hjemmetjenester'!AA15/'Tab_3_6_-_andel_mottakere_hj_tj'!E13</f>
        <v>0.18051575931232092</v>
      </c>
      <c r="L13" s="509">
        <f>'Tab_3_5_-_hjemmetjenester'!AB15/'Tab_3_6_-_andel_mottakere_hj_tj'!F13</f>
        <v>0.42077922077922075</v>
      </c>
      <c r="M13" s="509">
        <f>('Tab_3_5_-_hjemmetjenester'!AA15+'Tab_3_5_-_hjemmetjenester'!AB15)/'Tab_3_6_-_andel_mottakere_hj_tj'!G13</f>
        <v>0.23245367770915215</v>
      </c>
      <c r="N13" s="510">
        <f>('Tab_3_5_-_hjemmetjenester'!Z15+'Tab_3_5_-_hjemmetjenester'!AA15+'Tab_3_5_-_hjemmetjenester'!AB15)/'Tab_3_6_-_andel_mottakere_hj_tj'!H13</f>
        <v>0.10504601713741669</v>
      </c>
    </row>
    <row r="14" spans="1:15" x14ac:dyDescent="0.2">
      <c r="A14" s="408">
        <v>7</v>
      </c>
      <c r="B14" s="409" t="s">
        <v>20</v>
      </c>
      <c r="C14" s="432">
        <f>kriteriebefolkning!C12+kriteriebefolkning!D12+kriteriebefolkning!E12+kriteriebefolkning!F12+kriteriebefolkning!G12+kriteriebefolkning!H12+kriteriebefolkning!I12+kriteriebefolkning!J12+kriteriebefolkning!K12+kriteriebefolkning!L12+kriteriebefolkning!M12+kriteriebefolkning!N12+kriteriebefolkning!O12+kriteriebefolkning!P12</f>
        <v>43164</v>
      </c>
      <c r="D14" s="425">
        <f>kriteriebefolkning!Q12+kriteriebefolkning!R12</f>
        <v>5990</v>
      </c>
      <c r="E14" s="425">
        <f>kriteriebefolkning!S12+kriteriebefolkning!T12</f>
        <v>1776</v>
      </c>
      <c r="F14" s="433">
        <f>kriteriebefolkning!U12+kriteriebefolkning!V12</f>
        <v>535</v>
      </c>
      <c r="G14" s="555">
        <f t="shared" si="0"/>
        <v>2311</v>
      </c>
      <c r="H14" s="1134">
        <f t="shared" si="1"/>
        <v>8301</v>
      </c>
      <c r="I14" s="656">
        <f>('Tab_3_5_-_hjemmetjenester'!X16+'Tab_3_5_-_hjemmetjenester'!Y16)/'Tab_3_6_-_andel_mottakere_hj_tj'!C14</f>
        <v>8.0854415716801031E-3</v>
      </c>
      <c r="J14" s="509">
        <f>'Tab_3_5_-_hjemmetjenester'!Z16/'Tab_3_6_-_andel_mottakere_hj_tj'!D14</f>
        <v>4.6243739565943236E-2</v>
      </c>
      <c r="K14" s="509">
        <f>'Tab_3_5_-_hjemmetjenester'!AA16/'Tab_3_6_-_andel_mottakere_hj_tj'!E14</f>
        <v>0.18243243243243243</v>
      </c>
      <c r="L14" s="509">
        <f>'Tab_3_5_-_hjemmetjenester'!AB16/'Tab_3_6_-_andel_mottakere_hj_tj'!F14</f>
        <v>0.43925233644859812</v>
      </c>
      <c r="M14" s="509">
        <f>('Tab_3_5_-_hjemmetjenester'!AA16+'Tab_3_5_-_hjemmetjenester'!AB16)/'Tab_3_6_-_andel_mottakere_hj_tj'!G14</f>
        <v>0.2418866291648637</v>
      </c>
      <c r="N14" s="510">
        <f>('Tab_3_5_-_hjemmetjenester'!Z16+'Tab_3_5_-_hjemmetjenester'!AA16+'Tab_3_5_-_hjemmetjenester'!AB16)/'Tab_3_6_-_andel_mottakere_hj_tj'!H14</f>
        <v>0.10071075774003133</v>
      </c>
    </row>
    <row r="15" spans="1:15" x14ac:dyDescent="0.2">
      <c r="A15" s="406">
        <v>8</v>
      </c>
      <c r="B15" s="407" t="s">
        <v>21</v>
      </c>
      <c r="C15" s="432">
        <f>kriteriebefolkning!C13+kriteriebefolkning!D13+kriteriebefolkning!E13+kriteriebefolkning!F13+kriteriebefolkning!G13+kriteriebefolkning!H13+kriteriebefolkning!I13+kriteriebefolkning!J13+kriteriebefolkning!K13+kriteriebefolkning!L13+kriteriebefolkning!M13+kriteriebefolkning!N13+kriteriebefolkning!O13+kriteriebefolkning!P13</f>
        <v>47244</v>
      </c>
      <c r="D15" s="425">
        <f>kriteriebefolkning!Q13+kriteriebefolkning!R13</f>
        <v>4812</v>
      </c>
      <c r="E15" s="425">
        <f>kriteriebefolkning!S13+kriteriebefolkning!T13</f>
        <v>1512</v>
      </c>
      <c r="F15" s="433">
        <f>kriteriebefolkning!U13+kriteriebefolkning!V13</f>
        <v>487</v>
      </c>
      <c r="G15" s="555">
        <f t="shared" si="0"/>
        <v>1999</v>
      </c>
      <c r="H15" s="1134">
        <f t="shared" si="1"/>
        <v>6811</v>
      </c>
      <c r="I15" s="656">
        <f>('Tab_3_5_-_hjemmetjenester'!X17+'Tab_3_5_-_hjemmetjenester'!Y17)/'Tab_3_6_-_andel_mottakere_hj_tj'!C15</f>
        <v>1.1154855643044619E-2</v>
      </c>
      <c r="J15" s="509">
        <f>'Tab_3_5_-_hjemmetjenester'!Z17/'Tab_3_6_-_andel_mottakere_hj_tj'!D15</f>
        <v>4.6342477140482126E-2</v>
      </c>
      <c r="K15" s="509">
        <f>'Tab_3_5_-_hjemmetjenester'!AA17/'Tab_3_6_-_andel_mottakere_hj_tj'!E15</f>
        <v>0.17526455026455026</v>
      </c>
      <c r="L15" s="509">
        <f>'Tab_3_5_-_hjemmetjenester'!AB17/'Tab_3_6_-_andel_mottakere_hj_tj'!F15</f>
        <v>0.38809034907597534</v>
      </c>
      <c r="M15" s="509">
        <f>('Tab_3_5_-_hjemmetjenester'!AA17+'Tab_3_5_-_hjemmetjenester'!AB17)/'Tab_3_6_-_andel_mottakere_hj_tj'!G15</f>
        <v>0.22711355677838921</v>
      </c>
      <c r="N15" s="510">
        <f>('Tab_3_5_-_hjemmetjenester'!Z17+'Tab_3_5_-_hjemmetjenester'!AA17+'Tab_3_5_-_hjemmetjenester'!AB17)/'Tab_3_6_-_andel_mottakere_hj_tj'!H15</f>
        <v>9.9398032594332691E-2</v>
      </c>
    </row>
    <row r="16" spans="1:15" x14ac:dyDescent="0.2">
      <c r="A16" s="406">
        <v>9</v>
      </c>
      <c r="B16" s="407" t="s">
        <v>22</v>
      </c>
      <c r="C16" s="432">
        <f>kriteriebefolkning!C14+kriteriebefolkning!D14+kriteriebefolkning!E14+kriteriebefolkning!F14+kriteriebefolkning!G14+kriteriebefolkning!H14+kriteriebefolkning!I14+kriteriebefolkning!J14+kriteriebefolkning!K14+kriteriebefolkning!L14+kriteriebefolkning!M14+kriteriebefolkning!N14+kriteriebefolkning!O14+kriteriebefolkning!P14</f>
        <v>31814</v>
      </c>
      <c r="D16" s="425">
        <f>kriteriebefolkning!Q14+kriteriebefolkning!R14</f>
        <v>2304</v>
      </c>
      <c r="E16" s="425">
        <f>kriteriebefolkning!S14+kriteriebefolkning!T14</f>
        <v>753</v>
      </c>
      <c r="F16" s="433">
        <f>kriteriebefolkning!U14+kriteriebefolkning!V14</f>
        <v>273</v>
      </c>
      <c r="G16" s="555">
        <f t="shared" si="0"/>
        <v>1026</v>
      </c>
      <c r="H16" s="1134">
        <f t="shared" si="1"/>
        <v>3330</v>
      </c>
      <c r="I16" s="656">
        <f>('Tab_3_5_-_hjemmetjenester'!X18+'Tab_3_5_-_hjemmetjenester'!Y18)/'Tab_3_6_-_andel_mottakere_hj_tj'!C16</f>
        <v>1.3390331300685234E-2</v>
      </c>
      <c r="J16" s="509">
        <f>'Tab_3_5_-_hjemmetjenester'!Z18/'Tab_3_6_-_andel_mottakere_hj_tj'!D16</f>
        <v>8.1163194444444448E-2</v>
      </c>
      <c r="K16" s="509">
        <f>'Tab_3_5_-_hjemmetjenester'!AA18/'Tab_3_6_-_andel_mottakere_hj_tj'!E16</f>
        <v>0.25099601593625498</v>
      </c>
      <c r="L16" s="509">
        <f>'Tab_3_5_-_hjemmetjenester'!AB18/'Tab_3_6_-_andel_mottakere_hj_tj'!F16</f>
        <v>0.46153846153846156</v>
      </c>
      <c r="M16" s="509">
        <f>('Tab_3_5_-_hjemmetjenester'!AA18+'Tab_3_5_-_hjemmetjenester'!AB18)/'Tab_3_6_-_andel_mottakere_hj_tj'!G16</f>
        <v>0.30701754385964913</v>
      </c>
      <c r="N16" s="510">
        <f>('Tab_3_5_-_hjemmetjenester'!Z18+'Tab_3_5_-_hjemmetjenester'!AA18+'Tab_3_5_-_hjemmetjenester'!AB18)/'Tab_3_6_-_andel_mottakere_hj_tj'!H16</f>
        <v>0.15075075075075076</v>
      </c>
    </row>
    <row r="17" spans="1:15" x14ac:dyDescent="0.2">
      <c r="A17" s="406">
        <v>10</v>
      </c>
      <c r="B17" s="407" t="s">
        <v>23</v>
      </c>
      <c r="C17" s="432">
        <f>kriteriebefolkning!C15+kriteriebefolkning!D15+kriteriebefolkning!E15+kriteriebefolkning!F15+kriteriebefolkning!G15+kriteriebefolkning!H15+kriteriebefolkning!I15+kriteriebefolkning!J15+kriteriebefolkning!K15+kriteriebefolkning!L15+kriteriebefolkning!M15+kriteriebefolkning!N15+kriteriebefolkning!O15+kriteriebefolkning!P15</f>
        <v>24088</v>
      </c>
      <c r="D17" s="425">
        <f>kriteriebefolkning!Q15+kriteriebefolkning!R15</f>
        <v>2379</v>
      </c>
      <c r="E17" s="425">
        <f>kriteriebefolkning!S15+kriteriebefolkning!T15</f>
        <v>755</v>
      </c>
      <c r="F17" s="433">
        <f>kriteriebefolkning!U15+kriteriebefolkning!V15</f>
        <v>196</v>
      </c>
      <c r="G17" s="555">
        <f t="shared" si="0"/>
        <v>951</v>
      </c>
      <c r="H17" s="1134">
        <f t="shared" si="1"/>
        <v>3330</v>
      </c>
      <c r="I17" s="656">
        <f>('Tab_3_5_-_hjemmetjenester'!X19+'Tab_3_5_-_hjemmetjenester'!Y19)/'Tab_3_6_-_andel_mottakere_hj_tj'!C17</f>
        <v>1.656426436399867E-2</v>
      </c>
      <c r="J17" s="509">
        <f>'Tab_3_5_-_hjemmetjenester'!Z19/'Tab_3_6_-_andel_mottakere_hj_tj'!D17</f>
        <v>9.6679277007145861E-2</v>
      </c>
      <c r="K17" s="509">
        <f>'Tab_3_5_-_hjemmetjenester'!AA19/'Tab_3_6_-_andel_mottakere_hj_tj'!E17</f>
        <v>0.28874172185430463</v>
      </c>
      <c r="L17" s="509">
        <f>'Tab_3_5_-_hjemmetjenester'!AB19/'Tab_3_6_-_andel_mottakere_hj_tj'!F17</f>
        <v>0.43877551020408162</v>
      </c>
      <c r="M17" s="509">
        <f>('Tab_3_5_-_hjemmetjenester'!AA19+'Tab_3_5_-_hjemmetjenester'!AB19)/'Tab_3_6_-_andel_mottakere_hj_tj'!G17</f>
        <v>0.31966351209253419</v>
      </c>
      <c r="N17" s="510">
        <f>('Tab_3_5_-_hjemmetjenester'!Z19+'Tab_3_5_-_hjemmetjenester'!AA19+'Tab_3_5_-_hjemmetjenester'!AB19)/'Tab_3_6_-_andel_mottakere_hj_tj'!H17</f>
        <v>0.16036036036036036</v>
      </c>
    </row>
    <row r="18" spans="1:15" x14ac:dyDescent="0.2">
      <c r="A18" s="408">
        <v>11</v>
      </c>
      <c r="B18" s="409" t="s">
        <v>24</v>
      </c>
      <c r="C18" s="432">
        <f>kriteriebefolkning!C16+kriteriebefolkning!D16+kriteriebefolkning!E16+kriteriebefolkning!F16+kriteriebefolkning!G16+kriteriebefolkning!H16+kriteriebefolkning!I16+kriteriebefolkning!J16+kriteriebefolkning!K16+kriteriebefolkning!L16+kriteriebefolkning!M16+kriteriebefolkning!N16+kriteriebefolkning!O16+kriteriebefolkning!P16</f>
        <v>28724</v>
      </c>
      <c r="D18" s="425">
        <f>kriteriebefolkning!Q16+kriteriebefolkning!R16</f>
        <v>3256</v>
      </c>
      <c r="E18" s="425">
        <f>kriteriebefolkning!S16+kriteriebefolkning!T16</f>
        <v>1025</v>
      </c>
      <c r="F18" s="433">
        <f>kriteriebefolkning!U16+kriteriebefolkning!V16</f>
        <v>195</v>
      </c>
      <c r="G18" s="555">
        <f t="shared" si="0"/>
        <v>1220</v>
      </c>
      <c r="H18" s="1134">
        <f t="shared" si="1"/>
        <v>4476</v>
      </c>
      <c r="I18" s="656">
        <f>('Tab_3_5_-_hjemmetjenester'!X20+'Tab_3_5_-_hjemmetjenester'!Y20)/'Tab_3_6_-_andel_mottakere_hj_tj'!C18</f>
        <v>1.3159727057512881E-2</v>
      </c>
      <c r="J18" s="509">
        <f>'Tab_3_5_-_hjemmetjenester'!Z20/'Tab_3_6_-_andel_mottakere_hj_tj'!D18</f>
        <v>8.1695331695331691E-2</v>
      </c>
      <c r="K18" s="509">
        <f>'Tab_3_5_-_hjemmetjenester'!AA20/'Tab_3_6_-_andel_mottakere_hj_tj'!E18</f>
        <v>0.20487804878048779</v>
      </c>
      <c r="L18" s="509">
        <f>'Tab_3_5_-_hjemmetjenester'!AB20/'Tab_3_6_-_andel_mottakere_hj_tj'!F18</f>
        <v>0.51282051282051277</v>
      </c>
      <c r="M18" s="509">
        <f>('Tab_3_5_-_hjemmetjenester'!AA20+'Tab_3_5_-_hjemmetjenester'!AB20)/'Tab_3_6_-_andel_mottakere_hj_tj'!G18</f>
        <v>0.25409836065573771</v>
      </c>
      <c r="N18" s="510">
        <f>('Tab_3_5_-_hjemmetjenester'!Z20+'Tab_3_5_-_hjemmetjenester'!AA20+'Tab_3_5_-_hjemmetjenester'!AB20)/'Tab_3_6_-_andel_mottakere_hj_tj'!H18</f>
        <v>0.12868632707774799</v>
      </c>
    </row>
    <row r="19" spans="1:15" x14ac:dyDescent="0.2">
      <c r="A19" s="406">
        <v>12</v>
      </c>
      <c r="B19" s="407" t="s">
        <v>25</v>
      </c>
      <c r="C19" s="432">
        <f>kriteriebefolkning!C17+kriteriebefolkning!D17+kriteriebefolkning!E17+kriteriebefolkning!F17+kriteriebefolkning!G17+kriteriebefolkning!H17+kriteriebefolkning!I17+kriteriebefolkning!J17+kriteriebefolkning!K17+kriteriebefolkning!L17+kriteriebefolkning!M17+kriteriebefolkning!N17+kriteriebefolkning!O17+kriteriebefolkning!P17</f>
        <v>43035</v>
      </c>
      <c r="D19" s="425">
        <f>kriteriebefolkning!Q17+kriteriebefolkning!R17</f>
        <v>4697</v>
      </c>
      <c r="E19" s="425">
        <f>kriteriebefolkning!S17+kriteriebefolkning!T17</f>
        <v>1357</v>
      </c>
      <c r="F19" s="433">
        <f>kriteriebefolkning!U17+kriteriebefolkning!V17</f>
        <v>340</v>
      </c>
      <c r="G19" s="555">
        <f t="shared" si="0"/>
        <v>1697</v>
      </c>
      <c r="H19" s="1134">
        <f t="shared" si="1"/>
        <v>6394</v>
      </c>
      <c r="I19" s="656">
        <f>('Tab_3_5_-_hjemmetjenester'!X21+'Tab_3_5_-_hjemmetjenester'!Y21)/'Tab_3_6_-_andel_mottakere_hj_tj'!C19</f>
        <v>1.343092831416289E-2</v>
      </c>
      <c r="J19" s="509">
        <f>'Tab_3_5_-_hjemmetjenester'!Z21/'Tab_3_6_-_andel_mottakere_hj_tj'!D19</f>
        <v>6.9618905684479454E-2</v>
      </c>
      <c r="K19" s="509">
        <f>'Tab_3_5_-_hjemmetjenester'!AA21/'Tab_3_6_-_andel_mottakere_hj_tj'!E19</f>
        <v>0.23876197494473103</v>
      </c>
      <c r="L19" s="509">
        <f>'Tab_3_5_-_hjemmetjenester'!AB21/'Tab_3_6_-_andel_mottakere_hj_tj'!F19</f>
        <v>0.44411764705882351</v>
      </c>
      <c r="M19" s="509">
        <f>('Tab_3_5_-_hjemmetjenester'!AA21+'Tab_3_5_-_hjemmetjenester'!AB21)/'Tab_3_6_-_andel_mottakere_hj_tj'!G19</f>
        <v>0.2799057159693577</v>
      </c>
      <c r="N19" s="510">
        <f>('Tab_3_5_-_hjemmetjenester'!Z21+'Tab_3_5_-_hjemmetjenester'!AA21+'Tab_3_5_-_hjemmetjenester'!AB21)/'Tab_3_6_-_andel_mottakere_hj_tj'!H19</f>
        <v>0.12543009071004066</v>
      </c>
    </row>
    <row r="20" spans="1:15" x14ac:dyDescent="0.2">
      <c r="A20" s="406">
        <v>13</v>
      </c>
      <c r="B20" s="407" t="s">
        <v>26</v>
      </c>
      <c r="C20" s="432">
        <f>kriteriebefolkning!C18+kriteriebefolkning!D18+kriteriebefolkning!E18+kriteriebefolkning!F18+kriteriebefolkning!G18+kriteriebefolkning!H18+kriteriebefolkning!I18+kriteriebefolkning!J18+kriteriebefolkning!K18+kriteriebefolkning!L18+kriteriebefolkning!M18+kriteriebefolkning!N18+kriteriebefolkning!O18+kriteriebefolkning!P18</f>
        <v>44050</v>
      </c>
      <c r="D20" s="425">
        <f>kriteriebefolkning!Q18+kriteriebefolkning!R18</f>
        <v>4348</v>
      </c>
      <c r="E20" s="425">
        <f>kriteriebefolkning!S18+kriteriebefolkning!T18</f>
        <v>1881</v>
      </c>
      <c r="F20" s="433">
        <f>kriteriebefolkning!U18+kriteriebefolkning!V18</f>
        <v>645</v>
      </c>
      <c r="G20" s="555">
        <f t="shared" si="0"/>
        <v>2526</v>
      </c>
      <c r="H20" s="1134">
        <f t="shared" si="1"/>
        <v>6874</v>
      </c>
      <c r="I20" s="656">
        <f>('Tab_3_5_-_hjemmetjenester'!X22+'Tab_3_5_-_hjemmetjenester'!Y22)/'Tab_3_6_-_andel_mottakere_hj_tj'!C20</f>
        <v>1.2531214528944382E-2</v>
      </c>
      <c r="J20" s="509">
        <f>'Tab_3_5_-_hjemmetjenester'!Z22/'Tab_3_6_-_andel_mottakere_hj_tj'!D20</f>
        <v>5.9567617295308191E-2</v>
      </c>
      <c r="K20" s="509">
        <f>'Tab_3_5_-_hjemmetjenester'!AA22/'Tab_3_6_-_andel_mottakere_hj_tj'!E20</f>
        <v>0.22807017543859648</v>
      </c>
      <c r="L20" s="509">
        <f>'Tab_3_5_-_hjemmetjenester'!AB22/'Tab_3_6_-_andel_mottakere_hj_tj'!F20</f>
        <v>0.47131782945736433</v>
      </c>
      <c r="M20" s="509">
        <f>('Tab_3_5_-_hjemmetjenester'!AA22+'Tab_3_5_-_hjemmetjenester'!AB22)/'Tab_3_6_-_andel_mottakere_hj_tj'!G20</f>
        <v>0.29018210609659539</v>
      </c>
      <c r="N20" s="510">
        <f>('Tab_3_5_-_hjemmetjenester'!Z22+'Tab_3_5_-_hjemmetjenester'!AA22+'Tab_3_5_-_hjemmetjenester'!AB22)/'Tab_3_6_-_andel_mottakere_hj_tj'!H20</f>
        <v>0.14431189991271456</v>
      </c>
    </row>
    <row r="21" spans="1:15" x14ac:dyDescent="0.2">
      <c r="A21" s="406">
        <v>14</v>
      </c>
      <c r="B21" s="407" t="s">
        <v>27</v>
      </c>
      <c r="C21" s="432">
        <f>kriteriebefolkning!C19+kriteriebefolkning!D19+kriteriebefolkning!E19+kriteriebefolkning!F19+kriteriebefolkning!G19+kriteriebefolkning!H19+kriteriebefolkning!I19+kriteriebefolkning!J19+kriteriebefolkning!K19+kriteriebefolkning!L19+kriteriebefolkning!M19+kriteriebefolkning!N19+kriteriebefolkning!O19+kriteriebefolkning!P19</f>
        <v>44708</v>
      </c>
      <c r="D21" s="425">
        <f>kriteriebefolkning!Q19+kriteriebefolkning!R19</f>
        <v>5552</v>
      </c>
      <c r="E21" s="425">
        <f>kriteriebefolkning!S19+kriteriebefolkning!T19</f>
        <v>1789</v>
      </c>
      <c r="F21" s="433">
        <f>kriteriebefolkning!U19+kriteriebefolkning!V19</f>
        <v>619</v>
      </c>
      <c r="G21" s="555">
        <f t="shared" si="0"/>
        <v>2408</v>
      </c>
      <c r="H21" s="1134">
        <f t="shared" si="1"/>
        <v>7960</v>
      </c>
      <c r="I21" s="656">
        <f>('Tab_3_5_-_hjemmetjenester'!X23+'Tab_3_5_-_hjemmetjenester'!Y23)/'Tab_3_6_-_andel_mottakere_hj_tj'!C21</f>
        <v>1.0288986311174734E-2</v>
      </c>
      <c r="J21" s="509">
        <f>'Tab_3_5_-_hjemmetjenester'!Z23/'Tab_3_6_-_andel_mottakere_hj_tj'!D21</f>
        <v>5.5835734870317004E-2</v>
      </c>
      <c r="K21" s="509">
        <f>'Tab_3_5_-_hjemmetjenester'!AA23/'Tab_3_6_-_andel_mottakere_hj_tj'!E21</f>
        <v>0.20961430967020683</v>
      </c>
      <c r="L21" s="509">
        <f>'Tab_3_5_-_hjemmetjenester'!AB23/'Tab_3_6_-_andel_mottakere_hj_tj'!F21</f>
        <v>0.46849757673667203</v>
      </c>
      <c r="M21" s="509">
        <f>('Tab_3_5_-_hjemmetjenester'!AA23+'Tab_3_5_-_hjemmetjenester'!AB23)/'Tab_3_6_-_andel_mottakere_hj_tj'!G21</f>
        <v>0.27616279069767441</v>
      </c>
      <c r="N21" s="510">
        <f>('Tab_3_5_-_hjemmetjenester'!Z23+'Tab_3_5_-_hjemmetjenester'!AA23+'Tab_3_5_-_hjemmetjenester'!AB23)/'Tab_3_6_-_andel_mottakere_hj_tj'!H21</f>
        <v>0.12248743718592965</v>
      </c>
    </row>
    <row r="22" spans="1:15" ht="14.25" customHeight="1" thickBot="1" x14ac:dyDescent="0.25">
      <c r="A22" s="410">
        <v>15</v>
      </c>
      <c r="B22" s="411" t="s">
        <v>28</v>
      </c>
      <c r="C22" s="534">
        <f>kriteriebefolkning!C20+kriteriebefolkning!D20+kriteriebefolkning!E20+kriteriebefolkning!F20+kriteriebefolkning!G20+kriteriebefolkning!H20+kriteriebefolkning!I20+kriteriebefolkning!J20+kriteriebefolkning!K20+kriteriebefolkning!L20+kriteriebefolkning!M20+kriteriebefolkning!N20+kriteriebefolkning!O20+kriteriebefolkning!P20</f>
        <v>35085</v>
      </c>
      <c r="D22" s="429">
        <f>kriteriebefolkning!Q20+kriteriebefolkning!R20</f>
        <v>3262</v>
      </c>
      <c r="E22" s="429">
        <f>kriteriebefolkning!S20+kriteriebefolkning!T20</f>
        <v>597</v>
      </c>
      <c r="F22" s="1066">
        <f>kriteriebefolkning!U20+kriteriebefolkning!V20</f>
        <v>137</v>
      </c>
      <c r="G22" s="556">
        <f t="shared" si="0"/>
        <v>734</v>
      </c>
      <c r="H22" s="1135">
        <f t="shared" si="1"/>
        <v>3996</v>
      </c>
      <c r="I22" s="1137">
        <f>('Tab_3_5_-_hjemmetjenester'!X24+'Tab_3_5_-_hjemmetjenester'!Y24)/'Tab_3_6_-_andel_mottakere_hj_tj'!C22</f>
        <v>1.4650135385492376E-2</v>
      </c>
      <c r="J22" s="512">
        <f>'Tab_3_5_-_hjemmetjenester'!Z24/'Tab_3_6_-_andel_mottakere_hj_tj'!D22</f>
        <v>6.7443286327406496E-2</v>
      </c>
      <c r="K22" s="512">
        <f>'Tab_3_5_-_hjemmetjenester'!AA24/'Tab_3_6_-_andel_mottakere_hj_tj'!E22</f>
        <v>0.21440536013400335</v>
      </c>
      <c r="L22" s="512">
        <f>'Tab_3_5_-_hjemmetjenester'!AB24/'Tab_3_6_-_andel_mottakere_hj_tj'!F22</f>
        <v>0.36496350364963503</v>
      </c>
      <c r="M22" s="512">
        <f>('Tab_3_5_-_hjemmetjenester'!AA24+'Tab_3_5_-_hjemmetjenester'!AB24)/'Tab_3_6_-_andel_mottakere_hj_tj'!G22</f>
        <v>0.24250681198910082</v>
      </c>
      <c r="N22" s="513">
        <f>('Tab_3_5_-_hjemmetjenester'!Z24+'Tab_3_5_-_hjemmetjenester'!AA24+'Tab_3_5_-_hjemmetjenester'!AB24)/'Tab_3_6_-_andel_mottakere_hj_tj'!H22</f>
        <v>9.9599599599599603E-2</v>
      </c>
    </row>
    <row r="23" spans="1:15" s="507" customFormat="1" x14ac:dyDescent="0.2">
      <c r="A23" s="427"/>
      <c r="B23" s="568" t="s">
        <v>485</v>
      </c>
      <c r="C23" s="713">
        <f t="shared" ref="C23:H23" si="2">SUM(C8:C22)</f>
        <v>619072</v>
      </c>
      <c r="D23" s="714">
        <f t="shared" si="2"/>
        <v>57624</v>
      </c>
      <c r="E23" s="714">
        <f t="shared" si="2"/>
        <v>16802</v>
      </c>
      <c r="F23" s="715">
        <f t="shared" si="2"/>
        <v>4864</v>
      </c>
      <c r="G23" s="569">
        <f t="shared" si="2"/>
        <v>21666</v>
      </c>
      <c r="H23" s="651">
        <f t="shared" si="2"/>
        <v>79290</v>
      </c>
      <c r="I23" s="1136">
        <f>('Tab_3_5_-_hjemmetjenester'!X25+'Tab_3_5_-_hjemmetjenester'!Y25)/'Tab_3_6_-_andel_mottakere_hj_tj'!C23</f>
        <v>1.127009459319756E-2</v>
      </c>
      <c r="J23" s="1131">
        <f>'Tab_3_5_-_hjemmetjenester'!Z25/'Tab_3_6_-_andel_mottakere_hj_tj'!D23</f>
        <v>6.6517423295848949E-2</v>
      </c>
      <c r="K23" s="1131">
        <f>'Tab_3_5_-_hjemmetjenester'!AA25/'Tab_3_6_-_andel_mottakere_hj_tj'!E23</f>
        <v>0.22050946315914771</v>
      </c>
      <c r="L23" s="1131">
        <f>'Tab_3_5_-_hjemmetjenester'!AB25/'Tab_3_6_-_andel_mottakere_hj_tj'!F23</f>
        <v>0.43359375</v>
      </c>
      <c r="M23" s="1131">
        <f>('Tab_3_5_-_hjemmetjenester'!AA25+'Tab_3_5_-_hjemmetjenester'!AB25)/'Tab_3_6_-_andel_mottakere_hj_tj'!G23</f>
        <v>0.26834671836056495</v>
      </c>
      <c r="N23" s="1132">
        <f>('Tab_3_5_-_hjemmetjenester'!Z25+'Tab_3_5_-_hjemmetjenester'!AA25+'Tab_3_5_-_hjemmetjenester'!AB25)/'Tab_3_6_-_andel_mottakere_hj_tj'!H23</f>
        <v>0.121667297263211</v>
      </c>
      <c r="O23" s="56"/>
    </row>
    <row r="24" spans="1:15" s="507" customFormat="1" x14ac:dyDescent="0.2">
      <c r="A24" s="532"/>
      <c r="B24" s="530" t="s">
        <v>422</v>
      </c>
      <c r="C24" s="567">
        <v>616943</v>
      </c>
      <c r="D24" s="529">
        <v>56226</v>
      </c>
      <c r="E24" s="529">
        <v>16771</v>
      </c>
      <c r="F24" s="764">
        <v>4918</v>
      </c>
      <c r="G24" s="567">
        <v>21689</v>
      </c>
      <c r="H24" s="764">
        <v>77915</v>
      </c>
      <c r="I24" s="1297">
        <v>1.090214168894047E-2</v>
      </c>
      <c r="J24" s="767">
        <v>6.5610215914345682E-2</v>
      </c>
      <c r="K24" s="767">
        <v>0.22628346550593287</v>
      </c>
      <c r="L24" s="767">
        <v>0.42781618544123629</v>
      </c>
      <c r="M24" s="767">
        <v>0.27198118862095993</v>
      </c>
      <c r="N24" s="768">
        <v>0.12305717769364051</v>
      </c>
      <c r="O24" s="56"/>
    </row>
    <row r="25" spans="1:15" x14ac:dyDescent="0.2">
      <c r="A25" s="532"/>
      <c r="B25" s="530" t="s">
        <v>380</v>
      </c>
      <c r="C25" s="567">
        <v>614823</v>
      </c>
      <c r="D25" s="529">
        <v>55034</v>
      </c>
      <c r="E25" s="529">
        <v>16459</v>
      </c>
      <c r="F25" s="764">
        <v>4856</v>
      </c>
      <c r="G25" s="567">
        <v>21315</v>
      </c>
      <c r="H25" s="764">
        <v>76349</v>
      </c>
      <c r="I25" s="1297">
        <v>1.1128406061581952E-2</v>
      </c>
      <c r="J25" s="767">
        <v>6.7013119162699419E-2</v>
      </c>
      <c r="K25" s="767">
        <v>0.24412175709338355</v>
      </c>
      <c r="L25" s="767">
        <v>0.42874794069192751</v>
      </c>
      <c r="M25" s="767">
        <v>0.28618343889279851</v>
      </c>
      <c r="N25" s="768">
        <v>0.12820076228896252</v>
      </c>
    </row>
    <row r="26" spans="1:15" x14ac:dyDescent="0.2">
      <c r="A26" s="532"/>
      <c r="B26" s="530" t="s">
        <v>334</v>
      </c>
      <c r="C26" s="567">
        <v>604219</v>
      </c>
      <c r="D26" s="529">
        <v>53574</v>
      </c>
      <c r="E26" s="529">
        <v>16141</v>
      </c>
      <c r="F26" s="764">
        <v>4796</v>
      </c>
      <c r="G26" s="567">
        <v>20937</v>
      </c>
      <c r="H26" s="764">
        <v>74511</v>
      </c>
      <c r="I26" s="765">
        <v>1.0610391265418665E-2</v>
      </c>
      <c r="J26" s="766">
        <v>6.266099227237093E-2</v>
      </c>
      <c r="K26" s="767">
        <v>0.24000991264481755</v>
      </c>
      <c r="L26" s="767">
        <v>0.42535446205170974</v>
      </c>
      <c r="M26" s="767">
        <v>0.2824664469599274</v>
      </c>
      <c r="N26" s="768">
        <v>0.12442458160540054</v>
      </c>
    </row>
    <row r="27" spans="1:15" x14ac:dyDescent="0.2">
      <c r="A27" s="532"/>
      <c r="B27" s="530" t="s">
        <v>308</v>
      </c>
      <c r="C27" s="567">
        <v>600523</v>
      </c>
      <c r="D27" s="529">
        <v>52087.363489823998</v>
      </c>
      <c r="E27" s="529">
        <v>16088.389025033806</v>
      </c>
      <c r="F27" s="764">
        <v>4839.6222896809222</v>
      </c>
      <c r="G27" s="567">
        <v>20928.011314714728</v>
      </c>
      <c r="H27" s="764">
        <v>73015.374804538718</v>
      </c>
      <c r="I27" s="765">
        <v>1.0675694353088891E-2</v>
      </c>
      <c r="J27" s="766">
        <v>6.4449412968576106E-2</v>
      </c>
      <c r="K27" s="767">
        <v>0.24079477404306859</v>
      </c>
      <c r="L27" s="767">
        <v>0.42152049847974765</v>
      </c>
      <c r="M27" s="767">
        <v>0.28258776770833444</v>
      </c>
      <c r="N27" s="768">
        <v>0.10556680727359441</v>
      </c>
    </row>
    <row r="28" spans="1:15" s="507" customFormat="1" x14ac:dyDescent="0.2">
      <c r="A28" s="532"/>
      <c r="B28" s="530" t="s">
        <v>272</v>
      </c>
      <c r="C28" s="567">
        <v>591892</v>
      </c>
      <c r="D28" s="529">
        <v>50499</v>
      </c>
      <c r="E28" s="529">
        <v>15998</v>
      </c>
      <c r="F28" s="764">
        <v>4965</v>
      </c>
      <c r="G28" s="567">
        <v>20963</v>
      </c>
      <c r="H28" s="764">
        <v>71462</v>
      </c>
      <c r="I28" s="765">
        <v>1.0309313185513574E-2</v>
      </c>
      <c r="J28" s="766">
        <v>6.4258698192043412E-2</v>
      </c>
      <c r="K28" s="767">
        <v>0.25565695711963998</v>
      </c>
      <c r="L28" s="767">
        <v>0.43705941591137965</v>
      </c>
      <c r="M28" s="767">
        <v>0.29862138052759624</v>
      </c>
      <c r="N28" s="768">
        <v>0.10949875458285523</v>
      </c>
      <c r="O28" s="56"/>
    </row>
    <row r="29" spans="1:15" x14ac:dyDescent="0.2">
      <c r="A29" s="424"/>
      <c r="B29" s="531" t="s">
        <v>248</v>
      </c>
      <c r="C29" s="432">
        <v>585090</v>
      </c>
      <c r="D29" s="425">
        <v>48562</v>
      </c>
      <c r="E29" s="425">
        <v>16205</v>
      </c>
      <c r="F29" s="652">
        <v>5015</v>
      </c>
      <c r="G29" s="432">
        <v>21220</v>
      </c>
      <c r="H29" s="652">
        <v>69782</v>
      </c>
      <c r="I29" s="655">
        <v>1.0118101488659863E-2</v>
      </c>
      <c r="J29" s="508">
        <v>6.6677649190725261E-2</v>
      </c>
      <c r="K29" s="509">
        <v>0.27065720456649184</v>
      </c>
      <c r="L29" s="509">
        <v>0.45004985044865403</v>
      </c>
      <c r="M29" s="509">
        <v>0.31305372290292177</v>
      </c>
      <c r="N29" s="510">
        <v>0.11576051130664068</v>
      </c>
    </row>
    <row r="30" spans="1:15" s="557" customFormat="1" x14ac:dyDescent="0.2">
      <c r="A30" s="648"/>
      <c r="B30" s="531" t="s">
        <v>218</v>
      </c>
      <c r="C30" s="650">
        <v>574518</v>
      </c>
      <c r="D30" s="649">
        <v>46503</v>
      </c>
      <c r="E30" s="649">
        <v>16527</v>
      </c>
      <c r="F30" s="653">
        <v>5055</v>
      </c>
      <c r="G30" s="650">
        <v>21582</v>
      </c>
      <c r="H30" s="653">
        <v>68085</v>
      </c>
      <c r="I30" s="656">
        <v>1.0361729310482874E-2</v>
      </c>
      <c r="J30" s="509">
        <v>6.8490204933015081E-2</v>
      </c>
      <c r="K30" s="509">
        <v>0.28825558177527683</v>
      </c>
      <c r="L30" s="509">
        <v>0.44431256181998025</v>
      </c>
      <c r="M30" s="509">
        <v>0.32480771012881104</v>
      </c>
      <c r="N30" s="510">
        <v>0.14973929646765072</v>
      </c>
    </row>
    <row r="31" spans="1:15" s="507" customFormat="1" ht="12.75" thickBot="1" x14ac:dyDescent="0.25">
      <c r="A31" s="428"/>
      <c r="B31" s="533" t="s">
        <v>98</v>
      </c>
      <c r="C31" s="534">
        <v>555191</v>
      </c>
      <c r="D31" s="429">
        <v>41315</v>
      </c>
      <c r="E31" s="429">
        <v>17503</v>
      </c>
      <c r="F31" s="654">
        <v>4798</v>
      </c>
      <c r="G31" s="534">
        <v>22301</v>
      </c>
      <c r="H31" s="654">
        <v>63616</v>
      </c>
      <c r="I31" s="657">
        <v>1.0322573672844121E-2</v>
      </c>
      <c r="J31" s="511">
        <v>7.6146677961999268E-2</v>
      </c>
      <c r="K31" s="512">
        <v>0.28960749585785295</v>
      </c>
      <c r="L31" s="512">
        <v>0.45706544393497289</v>
      </c>
      <c r="M31" s="512">
        <v>0.32563562172099908</v>
      </c>
      <c r="N31" s="513">
        <v>0.1636066398390342</v>
      </c>
      <c r="O31" s="56"/>
    </row>
    <row r="32" spans="1:15" s="507" customFormat="1" x14ac:dyDescent="0.2">
      <c r="A32" s="520" t="s">
        <v>277</v>
      </c>
      <c r="B32" s="521"/>
      <c r="C32" s="522"/>
      <c r="D32" s="522"/>
      <c r="E32" s="522"/>
      <c r="F32" s="522"/>
      <c r="G32" s="522"/>
      <c r="H32" s="522"/>
      <c r="I32" s="523"/>
      <c r="J32" s="523"/>
      <c r="K32" s="524"/>
      <c r="L32" s="524"/>
      <c r="M32" s="524"/>
      <c r="N32" s="524"/>
      <c r="O32" s="56"/>
    </row>
    <row r="33" spans="1:15" s="507" customFormat="1" x14ac:dyDescent="0.2">
      <c r="A33" s="362" t="s">
        <v>395</v>
      </c>
      <c r="B33" s="521"/>
      <c r="C33" s="522"/>
      <c r="D33" s="522"/>
      <c r="E33" s="522"/>
      <c r="F33" s="522"/>
      <c r="G33" s="522"/>
      <c r="H33" s="522"/>
      <c r="I33" s="523"/>
      <c r="J33" s="523"/>
      <c r="K33" s="524"/>
      <c r="L33" s="524"/>
      <c r="M33" s="524"/>
      <c r="N33" s="524"/>
      <c r="O33" s="56"/>
    </row>
    <row r="34" spans="1:15" s="507" customFormat="1" x14ac:dyDescent="0.2">
      <c r="A34" s="1036" t="s">
        <v>396</v>
      </c>
      <c r="B34" s="521"/>
      <c r="C34" s="522"/>
      <c r="D34" s="522"/>
      <c r="E34" s="522"/>
      <c r="F34" s="522"/>
      <c r="G34" s="522"/>
      <c r="H34" s="522"/>
      <c r="I34" s="523"/>
      <c r="J34" s="523"/>
      <c r="K34" s="524"/>
      <c r="L34" s="524"/>
      <c r="M34" s="524"/>
      <c r="N34" s="524"/>
      <c r="O34" s="56"/>
    </row>
    <row r="35" spans="1:15" s="507" customFormat="1" x14ac:dyDescent="0.2">
      <c r="A35" s="1" t="s">
        <v>397</v>
      </c>
      <c r="B35" s="521"/>
      <c r="C35" s="522"/>
      <c r="D35" s="522"/>
      <c r="E35" s="522"/>
      <c r="F35" s="522"/>
      <c r="G35" s="522"/>
      <c r="H35" s="522"/>
      <c r="I35" s="523"/>
      <c r="J35" s="523"/>
      <c r="K35" s="524"/>
      <c r="L35" s="524"/>
      <c r="M35" s="524"/>
      <c r="N35" s="524"/>
      <c r="O35" s="56"/>
    </row>
    <row r="36" spans="1:15" s="507" customFormat="1" x14ac:dyDescent="0.2">
      <c r="A36" s="520" t="s">
        <v>373</v>
      </c>
      <c r="B36" s="521"/>
      <c r="C36" s="522"/>
      <c r="D36" s="522"/>
      <c r="E36" s="522"/>
      <c r="F36" s="522"/>
      <c r="G36" s="522"/>
      <c r="H36" s="522"/>
      <c r="I36" s="523"/>
      <c r="J36" s="523"/>
      <c r="K36" s="524"/>
      <c r="L36" s="524"/>
      <c r="M36" s="524"/>
      <c r="N36" s="524"/>
      <c r="O36" s="56"/>
    </row>
    <row r="37" spans="1:15" s="507" customFormat="1" x14ac:dyDescent="0.2">
      <c r="A37" s="520" t="s">
        <v>374</v>
      </c>
      <c r="B37" s="521"/>
      <c r="C37" s="522"/>
      <c r="D37" s="522"/>
      <c r="E37" s="522"/>
      <c r="F37" s="522"/>
      <c r="G37" s="522"/>
      <c r="H37" s="522"/>
      <c r="I37" s="523"/>
      <c r="J37" s="523"/>
      <c r="K37" s="524"/>
      <c r="L37" s="524"/>
      <c r="M37" s="524"/>
      <c r="N37" s="524"/>
      <c r="O37" s="56"/>
    </row>
    <row r="38" spans="1:15" s="519" customFormat="1" ht="22.5" customHeight="1" x14ac:dyDescent="0.2">
      <c r="A38" s="57"/>
      <c r="B38" s="514"/>
      <c r="C38" s="515"/>
      <c r="D38" s="515"/>
      <c r="E38" s="515"/>
      <c r="F38" s="515"/>
      <c r="G38" s="515"/>
      <c r="H38" s="515"/>
      <c r="I38" s="516"/>
      <c r="J38" s="516"/>
      <c r="K38" s="517"/>
      <c r="L38" s="517"/>
      <c r="M38" s="517"/>
      <c r="N38" s="517"/>
      <c r="O38" s="518"/>
    </row>
    <row r="44" spans="1:15" x14ac:dyDescent="0.2">
      <c r="O44" s="56" t="s">
        <v>76</v>
      </c>
    </row>
    <row r="54" spans="1:1" x14ac:dyDescent="0.2">
      <c r="A54" s="56"/>
    </row>
  </sheetData>
  <mergeCells count="2">
    <mergeCell ref="C6:H6"/>
    <mergeCell ref="I6:N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M43"/>
  <sheetViews>
    <sheetView showGridLines="0" zoomScaleNormal="100" workbookViewId="0">
      <selection activeCell="L13" sqref="L13"/>
    </sheetView>
  </sheetViews>
  <sheetFormatPr baseColWidth="10" defaultColWidth="11.42578125" defaultRowHeight="12.75" x14ac:dyDescent="0.2"/>
  <cols>
    <col min="1" max="1" width="6.140625" style="178" bestFit="1" customWidth="1"/>
    <col min="2" max="2" width="34.140625" style="81" customWidth="1"/>
    <col min="3" max="3" width="11.85546875" style="81" customWidth="1"/>
    <col min="4" max="4" width="11.28515625" style="81" customWidth="1"/>
    <col min="5" max="5" width="12.42578125" style="81" customWidth="1"/>
    <col min="6" max="6" width="11.5703125" style="81" customWidth="1"/>
    <col min="7" max="7" width="12.42578125" style="81" customWidth="1"/>
    <col min="8" max="8" width="11" style="81" customWidth="1"/>
    <col min="9" max="16384" width="11.42578125" style="81"/>
  </cols>
  <sheetData>
    <row r="1" spans="1:13" x14ac:dyDescent="0.2">
      <c r="A1" s="151"/>
      <c r="B1" s="152"/>
    </row>
    <row r="2" spans="1:13" x14ac:dyDescent="0.2">
      <c r="A2" s="153" t="s">
        <v>0</v>
      </c>
    </row>
    <row r="3" spans="1:13" x14ac:dyDescent="0.2">
      <c r="A3" s="153"/>
    </row>
    <row r="4" spans="1:13" x14ac:dyDescent="0.2">
      <c r="A4" s="153" t="str">
        <f>A7</f>
        <v>Tabell 3 -7 - A1 -  Saksbehandlingstider i pleie- og omsorgssektoren - hjemmetjenester hittil i år</v>
      </c>
    </row>
    <row r="5" spans="1:13" x14ac:dyDescent="0.2">
      <c r="A5" s="153"/>
    </row>
    <row r="7" spans="1:13" s="154" customFormat="1" ht="30" customHeight="1" thickBot="1" x14ac:dyDescent="0.25">
      <c r="A7" s="7" t="s">
        <v>91</v>
      </c>
    </row>
    <row r="8" spans="1:13" s="158" customFormat="1" ht="26.25" customHeight="1" thickBot="1" x14ac:dyDescent="0.25">
      <c r="A8" s="155"/>
      <c r="B8" s="156"/>
      <c r="C8" s="1604" t="s">
        <v>29</v>
      </c>
      <c r="D8" s="1605"/>
      <c r="E8" s="1606" t="s">
        <v>53</v>
      </c>
      <c r="F8" s="1607"/>
      <c r="G8" s="154"/>
      <c r="H8" s="157"/>
    </row>
    <row r="9" spans="1:13" s="158" customFormat="1" ht="82.5" customHeight="1" thickBot="1" x14ac:dyDescent="0.25">
      <c r="A9" s="159" t="s">
        <v>2</v>
      </c>
      <c r="B9" s="160" t="s">
        <v>3</v>
      </c>
      <c r="C9" s="161" t="s">
        <v>513</v>
      </c>
      <c r="D9" s="162" t="s">
        <v>514</v>
      </c>
      <c r="E9" s="163" t="s">
        <v>54</v>
      </c>
      <c r="F9" s="164" t="s">
        <v>55</v>
      </c>
      <c r="G9" s="154"/>
      <c r="H9" s="157"/>
    </row>
    <row r="10" spans="1:13" x14ac:dyDescent="0.2">
      <c r="A10" s="165">
        <v>1</v>
      </c>
      <c r="B10" s="166" t="s">
        <v>14</v>
      </c>
      <c r="C10" s="1138">
        <v>33.880000000000003</v>
      </c>
      <c r="D10" s="1139">
        <v>0.8</v>
      </c>
      <c r="E10" s="1139">
        <v>9.7899999999999991</v>
      </c>
      <c r="F10" s="773">
        <v>1.17</v>
      </c>
      <c r="H10" s="371"/>
      <c r="I10" s="370"/>
      <c r="J10" s="759"/>
      <c r="K10" s="759"/>
      <c r="L10" s="759"/>
      <c r="M10" s="759"/>
    </row>
    <row r="11" spans="1:13" x14ac:dyDescent="0.2">
      <c r="A11" s="167">
        <v>2</v>
      </c>
      <c r="B11" s="168" t="s">
        <v>15</v>
      </c>
      <c r="C11" s="1140">
        <v>18.37</v>
      </c>
      <c r="D11" s="771">
        <v>3.3</v>
      </c>
      <c r="E11" s="771">
        <v>23.79</v>
      </c>
      <c r="F11" s="772">
        <v>1.68</v>
      </c>
      <c r="H11" s="371"/>
      <c r="I11" s="370"/>
      <c r="J11" s="759"/>
      <c r="K11" s="759"/>
      <c r="L11" s="759"/>
      <c r="M11" s="759"/>
    </row>
    <row r="12" spans="1:13" x14ac:dyDescent="0.2">
      <c r="A12" s="167">
        <v>3</v>
      </c>
      <c r="B12" s="168" t="s">
        <v>16</v>
      </c>
      <c r="C12" s="1140">
        <v>47.1</v>
      </c>
      <c r="D12" s="771">
        <v>1.4</v>
      </c>
      <c r="E12" s="771">
        <v>10.81</v>
      </c>
      <c r="F12" s="772">
        <v>1.63</v>
      </c>
      <c r="H12" s="371"/>
      <c r="I12" s="370"/>
      <c r="J12" s="759"/>
      <c r="K12" s="759"/>
      <c r="L12" s="759"/>
      <c r="M12" s="759"/>
    </row>
    <row r="13" spans="1:13" x14ac:dyDescent="0.2">
      <c r="A13" s="167">
        <v>4</v>
      </c>
      <c r="B13" s="168" t="s">
        <v>17</v>
      </c>
      <c r="C13" s="1140">
        <v>13.86</v>
      </c>
      <c r="D13" s="771">
        <v>2.2000000000000002</v>
      </c>
      <c r="E13" s="771">
        <v>8.31</v>
      </c>
      <c r="F13" s="772">
        <v>2.3199999999999998</v>
      </c>
      <c r="H13" s="371"/>
      <c r="I13" s="370"/>
      <c r="J13" s="759"/>
      <c r="K13" s="759"/>
      <c r="L13" s="759"/>
      <c r="M13" s="759"/>
    </row>
    <row r="14" spans="1:13" x14ac:dyDescent="0.2">
      <c r="A14" s="167">
        <v>5</v>
      </c>
      <c r="B14" s="168" t="s">
        <v>18</v>
      </c>
      <c r="C14" s="1140">
        <v>31.65</v>
      </c>
      <c r="D14" s="771">
        <v>3.9</v>
      </c>
      <c r="E14" s="771">
        <v>3.6</v>
      </c>
      <c r="F14" s="772">
        <v>1.1100000000000001</v>
      </c>
      <c r="H14" s="152"/>
      <c r="J14" s="759"/>
      <c r="K14" s="759"/>
      <c r="L14" s="759"/>
      <c r="M14" s="759"/>
    </row>
    <row r="15" spans="1:13" x14ac:dyDescent="0.2">
      <c r="A15" s="170">
        <v>6</v>
      </c>
      <c r="B15" s="171" t="s">
        <v>19</v>
      </c>
      <c r="C15" s="1140">
        <v>20.02</v>
      </c>
      <c r="D15" s="771">
        <v>1.2</v>
      </c>
      <c r="E15" s="771">
        <v>13.52</v>
      </c>
      <c r="F15" s="772">
        <v>2.5299999999999998</v>
      </c>
      <c r="H15" s="152"/>
      <c r="J15" s="759"/>
      <c r="K15" s="759"/>
      <c r="L15" s="759"/>
      <c r="M15" s="759"/>
    </row>
    <row r="16" spans="1:13" x14ac:dyDescent="0.2">
      <c r="A16" s="170">
        <v>7</v>
      </c>
      <c r="B16" s="171" t="s">
        <v>20</v>
      </c>
      <c r="C16" s="1140">
        <v>25.5</v>
      </c>
      <c r="D16" s="771">
        <v>1.8</v>
      </c>
      <c r="E16" s="771">
        <v>8.09</v>
      </c>
      <c r="F16" s="772">
        <v>1.62</v>
      </c>
      <c r="H16" s="152"/>
      <c r="J16" s="759"/>
      <c r="K16" s="759"/>
      <c r="L16" s="759"/>
      <c r="M16" s="759"/>
    </row>
    <row r="17" spans="1:13" x14ac:dyDescent="0.2">
      <c r="A17" s="167">
        <v>8</v>
      </c>
      <c r="B17" s="168" t="s">
        <v>21</v>
      </c>
      <c r="C17" s="1140">
        <v>19.39</v>
      </c>
      <c r="D17" s="771">
        <v>8.1</v>
      </c>
      <c r="E17" s="771">
        <v>9.89</v>
      </c>
      <c r="F17" s="772">
        <v>1.08</v>
      </c>
      <c r="H17" s="152" t="s">
        <v>76</v>
      </c>
      <c r="J17" s="759"/>
      <c r="K17" s="759"/>
      <c r="L17" s="759"/>
      <c r="M17" s="759"/>
    </row>
    <row r="18" spans="1:13" x14ac:dyDescent="0.2">
      <c r="A18" s="167">
        <v>9</v>
      </c>
      <c r="B18" s="168" t="s">
        <v>22</v>
      </c>
      <c r="C18" s="1140">
        <v>47.9</v>
      </c>
      <c r="D18" s="771">
        <v>1</v>
      </c>
      <c r="E18" s="771">
        <v>5.0199999999999996</v>
      </c>
      <c r="F18" s="772">
        <v>3.43</v>
      </c>
      <c r="H18" s="152"/>
      <c r="J18" s="759"/>
      <c r="K18" s="759"/>
      <c r="L18" s="759"/>
      <c r="M18" s="759"/>
    </row>
    <row r="19" spans="1:13" x14ac:dyDescent="0.2">
      <c r="A19" s="167">
        <v>10</v>
      </c>
      <c r="B19" s="168" t="s">
        <v>23</v>
      </c>
      <c r="C19" s="1140">
        <v>24.09</v>
      </c>
      <c r="D19" s="771">
        <v>0.5</v>
      </c>
      <c r="E19" s="771">
        <v>12.97</v>
      </c>
      <c r="F19" s="772">
        <v>1.54</v>
      </c>
      <c r="H19" s="152"/>
      <c r="J19" s="759"/>
      <c r="K19" s="759"/>
      <c r="L19" s="759"/>
      <c r="M19" s="759"/>
    </row>
    <row r="20" spans="1:13" x14ac:dyDescent="0.2">
      <c r="A20" s="170">
        <v>11</v>
      </c>
      <c r="B20" s="171" t="s">
        <v>24</v>
      </c>
      <c r="C20" s="1140">
        <v>22.52</v>
      </c>
      <c r="D20" s="771">
        <v>0.3</v>
      </c>
      <c r="E20" s="771">
        <v>2.59</v>
      </c>
      <c r="F20" s="772">
        <v>1.67</v>
      </c>
      <c r="H20" s="152"/>
      <c r="J20" s="759"/>
      <c r="K20" s="759"/>
      <c r="L20" s="759"/>
      <c r="M20" s="759"/>
    </row>
    <row r="21" spans="1:13" x14ac:dyDescent="0.2">
      <c r="A21" s="167">
        <v>12</v>
      </c>
      <c r="B21" s="168" t="s">
        <v>25</v>
      </c>
      <c r="C21" s="1140">
        <v>20.56</v>
      </c>
      <c r="D21" s="771">
        <v>1.1000000000000001</v>
      </c>
      <c r="E21" s="771">
        <v>1.323</v>
      </c>
      <c r="F21" s="772">
        <v>1.58</v>
      </c>
      <c r="G21" s="107"/>
      <c r="H21" s="152"/>
      <c r="J21" s="759"/>
      <c r="K21" s="759"/>
      <c r="L21" s="759"/>
      <c r="M21" s="759"/>
    </row>
    <row r="22" spans="1:13" x14ac:dyDescent="0.2">
      <c r="A22" s="167">
        <v>13</v>
      </c>
      <c r="B22" s="168" t="s">
        <v>26</v>
      </c>
      <c r="C22" s="1140">
        <v>39.25</v>
      </c>
      <c r="D22" s="771">
        <v>0.7</v>
      </c>
      <c r="E22" s="771">
        <v>14.59</v>
      </c>
      <c r="F22" s="772">
        <v>7.4</v>
      </c>
      <c r="H22" s="152"/>
      <c r="J22" s="759"/>
      <c r="K22" s="759"/>
      <c r="L22" s="759"/>
      <c r="M22" s="759"/>
    </row>
    <row r="23" spans="1:13" x14ac:dyDescent="0.2">
      <c r="A23" s="167">
        <v>14</v>
      </c>
      <c r="B23" s="168" t="s">
        <v>27</v>
      </c>
      <c r="C23" s="1140">
        <v>11.24</v>
      </c>
      <c r="D23" s="771">
        <v>4</v>
      </c>
      <c r="E23" s="771">
        <v>3.1</v>
      </c>
      <c r="F23" s="772">
        <v>0.77</v>
      </c>
      <c r="H23" s="152"/>
      <c r="J23" s="759"/>
      <c r="K23" s="759"/>
      <c r="L23" s="759"/>
      <c r="M23" s="759"/>
    </row>
    <row r="24" spans="1:13" ht="13.5" thickBot="1" x14ac:dyDescent="0.25">
      <c r="A24" s="172">
        <v>15</v>
      </c>
      <c r="B24" s="173" t="s">
        <v>28</v>
      </c>
      <c r="C24" s="1141">
        <v>32.659999999999997</v>
      </c>
      <c r="D24" s="1142">
        <v>3.2</v>
      </c>
      <c r="E24" s="1142">
        <v>17.87</v>
      </c>
      <c r="F24" s="774">
        <v>3.63</v>
      </c>
      <c r="H24" s="152"/>
      <c r="J24" s="759"/>
      <c r="K24" s="759"/>
      <c r="L24" s="759"/>
      <c r="M24" s="759"/>
    </row>
    <row r="25" spans="1:13" x14ac:dyDescent="0.2">
      <c r="A25" s="174"/>
      <c r="B25" s="608" t="s">
        <v>490</v>
      </c>
      <c r="C25" s="609">
        <v>26.1</v>
      </c>
      <c r="D25" s="658">
        <v>2.1</v>
      </c>
      <c r="E25" s="609">
        <v>9</v>
      </c>
      <c r="F25" s="607">
        <v>2.2799999999999998</v>
      </c>
      <c r="H25" s="152"/>
    </row>
    <row r="26" spans="1:13" s="364" customFormat="1" x14ac:dyDescent="0.2">
      <c r="A26" s="769"/>
      <c r="B26" s="770" t="s">
        <v>439</v>
      </c>
      <c r="C26" s="369">
        <v>27</v>
      </c>
      <c r="D26" s="771">
        <v>6</v>
      </c>
      <c r="E26" s="369">
        <v>9.86</v>
      </c>
      <c r="F26" s="772">
        <v>3.1190000000000002</v>
      </c>
      <c r="H26" s="366"/>
    </row>
    <row r="27" spans="1:13" s="364" customFormat="1" x14ac:dyDescent="0.2">
      <c r="A27" s="769"/>
      <c r="B27" s="770" t="s">
        <v>381</v>
      </c>
      <c r="C27" s="369">
        <v>30.293333333333333</v>
      </c>
      <c r="D27" s="771">
        <v>7.8133333333333326</v>
      </c>
      <c r="E27" s="369">
        <v>10.146666666666667</v>
      </c>
      <c r="F27" s="772">
        <v>2.7199999999999998</v>
      </c>
      <c r="H27" s="366"/>
    </row>
    <row r="28" spans="1:13" s="364" customFormat="1" x14ac:dyDescent="0.2">
      <c r="A28" s="769"/>
      <c r="B28" s="770" t="s">
        <v>344</v>
      </c>
      <c r="C28" s="369">
        <v>26.853333333333335</v>
      </c>
      <c r="D28" s="771">
        <v>7.1933333333333325</v>
      </c>
      <c r="E28" s="369">
        <v>11.120000000000001</v>
      </c>
      <c r="F28" s="772">
        <v>3.4666666666666663</v>
      </c>
      <c r="H28" s="366"/>
    </row>
    <row r="29" spans="1:13" s="364" customFormat="1" x14ac:dyDescent="0.2">
      <c r="A29" s="769"/>
      <c r="B29" s="770" t="s">
        <v>310</v>
      </c>
      <c r="C29" s="369">
        <v>26.266666666666666</v>
      </c>
      <c r="D29" s="771">
        <v>9.0200000000000014</v>
      </c>
      <c r="E29" s="369">
        <v>8.3733333333333331</v>
      </c>
      <c r="F29" s="772">
        <v>3.1466666666666665</v>
      </c>
      <c r="H29" s="366"/>
    </row>
    <row r="30" spans="1:13" s="364" customFormat="1" x14ac:dyDescent="0.2">
      <c r="A30" s="769"/>
      <c r="B30" s="770" t="s">
        <v>278</v>
      </c>
      <c r="C30" s="369">
        <v>24.326666666666668</v>
      </c>
      <c r="D30" s="771">
        <v>6.98</v>
      </c>
      <c r="E30" s="369">
        <v>9.7200000000000006</v>
      </c>
      <c r="F30" s="772">
        <v>3.1733333333333333</v>
      </c>
      <c r="H30" s="366"/>
    </row>
    <row r="31" spans="1:13" s="364" customFormat="1" x14ac:dyDescent="0.2">
      <c r="A31" s="175"/>
      <c r="B31" s="558" t="s">
        <v>269</v>
      </c>
      <c r="C31" s="560">
        <v>24.073333333333327</v>
      </c>
      <c r="D31" s="659">
        <v>5.6799999999999988</v>
      </c>
      <c r="E31" s="560">
        <v>10.146666666666667</v>
      </c>
      <c r="F31" s="169">
        <v>2.1533333333333333</v>
      </c>
      <c r="H31" s="366"/>
    </row>
    <row r="32" spans="1:13" s="364" customFormat="1" ht="13.5" thickBot="1" x14ac:dyDescent="0.25">
      <c r="A32" s="176"/>
      <c r="B32" s="559" t="s">
        <v>268</v>
      </c>
      <c r="C32" s="561">
        <v>26.573333333333334</v>
      </c>
      <c r="D32" s="660">
        <v>5.1800000000000006</v>
      </c>
      <c r="E32" s="561">
        <v>9.3199999999999985</v>
      </c>
      <c r="F32" s="177">
        <v>1.4400000000000004</v>
      </c>
      <c r="H32" s="366"/>
    </row>
    <row r="33" spans="1:4" x14ac:dyDescent="0.2">
      <c r="A33" s="153" t="s">
        <v>30</v>
      </c>
    </row>
    <row r="34" spans="1:4" x14ac:dyDescent="0.2">
      <c r="A34" s="153" t="s">
        <v>73</v>
      </c>
    </row>
    <row r="35" spans="1:4" x14ac:dyDescent="0.2">
      <c r="A35" s="1469" t="s">
        <v>512</v>
      </c>
    </row>
    <row r="36" spans="1:4" x14ac:dyDescent="0.2">
      <c r="A36" s="153" t="s">
        <v>515</v>
      </c>
    </row>
    <row r="43" spans="1:4" x14ac:dyDescent="0.2">
      <c r="D43" s="81" t="s">
        <v>76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>
    <tabColor rgb="FFFF0000"/>
  </sheetPr>
  <dimension ref="A1:J29"/>
  <sheetViews>
    <sheetView showGridLines="0" topLeftCell="A6" zoomScaleNormal="100" workbookViewId="0">
      <selection activeCell="D33" sqref="D33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4" width="16.28515625" style="2" customWidth="1"/>
    <col min="5" max="6" width="16.28515625" style="362" customWidth="1"/>
    <col min="7" max="7" width="26.42578125" style="2" customWidth="1"/>
    <col min="8" max="8" width="19.85546875" style="2" customWidth="1"/>
    <col min="9" max="9" width="6.42578125" style="2" customWidth="1"/>
    <col min="10" max="10" width="7.140625" style="2" customWidth="1"/>
    <col min="11" max="11" width="11.42578125" style="2" customWidth="1"/>
    <col min="12" max="16384" width="11.42578125" style="2"/>
  </cols>
  <sheetData>
    <row r="1" spans="1:10" x14ac:dyDescent="0.2">
      <c r="A1" s="101" t="s">
        <v>101</v>
      </c>
      <c r="B1" s="102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3-7 -  Brukerundersøkelse og kvalitetsmåling i hjemmetjenesten</v>
      </c>
    </row>
    <row r="6" spans="1:10" x14ac:dyDescent="0.2">
      <c r="A6" s="1"/>
    </row>
    <row r="8" spans="1:10" s="31" customFormat="1" ht="30" customHeight="1" thickBot="1" x14ac:dyDescent="0.25">
      <c r="A8" s="478" t="s">
        <v>135</v>
      </c>
    </row>
    <row r="9" spans="1:10" s="37" customFormat="1" ht="26.25" customHeight="1" thickBot="1" x14ac:dyDescent="0.25">
      <c r="A9" s="392"/>
      <c r="B9" s="393"/>
      <c r="C9" s="1582" t="s">
        <v>229</v>
      </c>
      <c r="D9" s="1608"/>
      <c r="E9" s="1610" t="s">
        <v>230</v>
      </c>
      <c r="F9" s="1611"/>
      <c r="G9" s="1609" t="s">
        <v>136</v>
      </c>
      <c r="H9" s="1582"/>
      <c r="I9" s="479"/>
    </row>
    <row r="10" spans="1:10" s="37" customFormat="1" ht="53.25" customHeight="1" thickBot="1" x14ac:dyDescent="0.25">
      <c r="A10" s="480" t="s">
        <v>2</v>
      </c>
      <c r="B10" s="481" t="s">
        <v>3</v>
      </c>
      <c r="C10" s="482" t="s">
        <v>137</v>
      </c>
      <c r="D10" s="716" t="s">
        <v>138</v>
      </c>
      <c r="E10" s="865" t="s">
        <v>137</v>
      </c>
      <c r="F10" s="866" t="s">
        <v>138</v>
      </c>
      <c r="G10" s="717" t="s">
        <v>139</v>
      </c>
      <c r="H10" s="483" t="s">
        <v>140</v>
      </c>
    </row>
    <row r="11" spans="1:10" s="6" customFormat="1" ht="12.95" customHeight="1" x14ac:dyDescent="0.2">
      <c r="A11" s="17">
        <v>1</v>
      </c>
      <c r="B11" s="18" t="s">
        <v>14</v>
      </c>
      <c r="C11" s="577"/>
      <c r="D11" s="581"/>
      <c r="E11" s="577"/>
      <c r="F11" s="721"/>
      <c r="G11" s="718"/>
      <c r="H11" s="610"/>
      <c r="I11" s="38"/>
      <c r="J11" s="38"/>
    </row>
    <row r="12" spans="1:10" s="6" customFormat="1" ht="12.95" customHeight="1" x14ac:dyDescent="0.2">
      <c r="A12" s="23">
        <v>2</v>
      </c>
      <c r="B12" s="24" t="s">
        <v>15</v>
      </c>
      <c r="C12" s="578"/>
      <c r="D12" s="582"/>
      <c r="E12" s="578"/>
      <c r="F12" s="722"/>
      <c r="G12" s="719"/>
      <c r="H12" s="611"/>
      <c r="I12" s="38"/>
      <c r="J12" s="38"/>
    </row>
    <row r="13" spans="1:10" s="6" customFormat="1" ht="12.95" customHeight="1" x14ac:dyDescent="0.2">
      <c r="A13" s="23">
        <v>3</v>
      </c>
      <c r="B13" s="24" t="s">
        <v>16</v>
      </c>
      <c r="C13" s="578"/>
      <c r="D13" s="582"/>
      <c r="E13" s="578"/>
      <c r="F13" s="722"/>
      <c r="G13" s="719"/>
      <c r="H13" s="611"/>
      <c r="I13" s="38"/>
      <c r="J13" s="38"/>
    </row>
    <row r="14" spans="1:10" s="6" customFormat="1" ht="12.95" customHeight="1" x14ac:dyDescent="0.2">
      <c r="A14" s="23">
        <v>4</v>
      </c>
      <c r="B14" s="24" t="s">
        <v>17</v>
      </c>
      <c r="C14" s="578"/>
      <c r="D14" s="582"/>
      <c r="E14" s="578"/>
      <c r="F14" s="722"/>
      <c r="G14" s="719"/>
      <c r="H14" s="611"/>
      <c r="I14" s="38"/>
      <c r="J14" s="38"/>
    </row>
    <row r="15" spans="1:10" s="6" customFormat="1" ht="12.95" customHeight="1" x14ac:dyDescent="0.2">
      <c r="A15" s="23">
        <v>5</v>
      </c>
      <c r="B15" s="24" t="s">
        <v>18</v>
      </c>
      <c r="C15" s="578"/>
      <c r="D15" s="582"/>
      <c r="E15" s="578"/>
      <c r="F15" s="722"/>
      <c r="G15" s="719"/>
      <c r="H15" s="611"/>
      <c r="I15" s="38"/>
      <c r="J15" s="38"/>
    </row>
    <row r="16" spans="1:10" s="6" customFormat="1" ht="12.95" customHeight="1" x14ac:dyDescent="0.2">
      <c r="A16" s="23">
        <v>6</v>
      </c>
      <c r="B16" s="24" t="s">
        <v>19</v>
      </c>
      <c r="C16" s="578"/>
      <c r="D16" s="582"/>
      <c r="E16" s="578"/>
      <c r="F16" s="722"/>
      <c r="G16" s="719"/>
      <c r="H16" s="611"/>
      <c r="I16" s="38"/>
      <c r="J16" s="38"/>
    </row>
    <row r="17" spans="1:10" s="6" customFormat="1" ht="12.95" customHeight="1" x14ac:dyDescent="0.2">
      <c r="A17" s="25">
        <v>7</v>
      </c>
      <c r="B17" s="26" t="s">
        <v>20</v>
      </c>
      <c r="C17" s="578"/>
      <c r="D17" s="582"/>
      <c r="E17" s="578"/>
      <c r="F17" s="722"/>
      <c r="G17" s="719"/>
      <c r="H17" s="611"/>
      <c r="I17" s="38"/>
      <c r="J17" s="38"/>
    </row>
    <row r="18" spans="1:10" s="6" customFormat="1" ht="12.95" customHeight="1" x14ac:dyDescent="0.2">
      <c r="A18" s="23">
        <v>8</v>
      </c>
      <c r="B18" s="24" t="s">
        <v>21</v>
      </c>
      <c r="C18" s="578"/>
      <c r="D18" s="582"/>
      <c r="E18" s="578"/>
      <c r="F18" s="722"/>
      <c r="G18" s="719"/>
      <c r="H18" s="611"/>
      <c r="I18" s="38"/>
      <c r="J18" s="38"/>
    </row>
    <row r="19" spans="1:10" s="6" customFormat="1" ht="12.95" customHeight="1" x14ac:dyDescent="0.2">
      <c r="A19" s="23">
        <v>9</v>
      </c>
      <c r="B19" s="24" t="s">
        <v>22</v>
      </c>
      <c r="C19" s="578"/>
      <c r="D19" s="582"/>
      <c r="E19" s="578"/>
      <c r="F19" s="722"/>
      <c r="G19" s="719"/>
      <c r="H19" s="611"/>
      <c r="I19" s="38"/>
      <c r="J19" s="38"/>
    </row>
    <row r="20" spans="1:10" s="6" customFormat="1" ht="12.95" customHeight="1" x14ac:dyDescent="0.2">
      <c r="A20" s="23">
        <v>10</v>
      </c>
      <c r="B20" s="24" t="s">
        <v>23</v>
      </c>
      <c r="C20" s="578"/>
      <c r="D20" s="582"/>
      <c r="E20" s="578"/>
      <c r="F20" s="722"/>
      <c r="G20" s="719"/>
      <c r="H20" s="611"/>
      <c r="I20" s="38"/>
      <c r="J20" s="38"/>
    </row>
    <row r="21" spans="1:10" s="6" customFormat="1" ht="12.75" x14ac:dyDescent="0.2">
      <c r="A21" s="25">
        <v>11</v>
      </c>
      <c r="B21" s="26" t="s">
        <v>24</v>
      </c>
      <c r="C21" s="578"/>
      <c r="D21" s="582"/>
      <c r="E21" s="578"/>
      <c r="F21" s="722"/>
      <c r="G21" s="719"/>
      <c r="H21" s="611"/>
      <c r="I21" s="38"/>
      <c r="J21" s="38"/>
    </row>
    <row r="22" spans="1:10" s="6" customFormat="1" ht="12.95" customHeight="1" x14ac:dyDescent="0.2">
      <c r="A22" s="23">
        <v>12</v>
      </c>
      <c r="B22" s="24" t="s">
        <v>25</v>
      </c>
      <c r="C22" s="578"/>
      <c r="D22" s="582"/>
      <c r="E22" s="578"/>
      <c r="F22" s="722"/>
      <c r="G22" s="719"/>
      <c r="H22" s="611"/>
      <c r="I22" s="38"/>
      <c r="J22" s="38"/>
    </row>
    <row r="23" spans="1:10" s="6" customFormat="1" ht="12.95" customHeight="1" x14ac:dyDescent="0.2">
      <c r="A23" s="23">
        <v>13</v>
      </c>
      <c r="B23" s="24" t="s">
        <v>26</v>
      </c>
      <c r="C23" s="579"/>
      <c r="D23" s="582"/>
      <c r="E23" s="579"/>
      <c r="F23" s="722"/>
      <c r="G23" s="719"/>
      <c r="H23" s="611"/>
      <c r="I23" s="38"/>
      <c r="J23" s="38"/>
    </row>
    <row r="24" spans="1:10" s="6" customFormat="1" ht="12.95" customHeight="1" x14ac:dyDescent="0.2">
      <c r="A24" s="23">
        <v>14</v>
      </c>
      <c r="B24" s="24" t="s">
        <v>27</v>
      </c>
      <c r="C24" s="579"/>
      <c r="D24" s="582"/>
      <c r="E24" s="579"/>
      <c r="F24" s="722"/>
      <c r="G24" s="719"/>
      <c r="H24" s="611"/>
      <c r="I24" s="38"/>
      <c r="J24" s="38"/>
    </row>
    <row r="25" spans="1:10" s="6" customFormat="1" ht="12.95" customHeight="1" thickBot="1" x14ac:dyDescent="0.25">
      <c r="A25" s="484">
        <v>15</v>
      </c>
      <c r="B25" s="485" t="s">
        <v>28</v>
      </c>
      <c r="C25" s="580"/>
      <c r="D25" s="583"/>
      <c r="E25" s="580"/>
      <c r="F25" s="723"/>
      <c r="G25" s="720"/>
      <c r="H25" s="612"/>
      <c r="I25" s="38"/>
      <c r="J25" s="38"/>
    </row>
    <row r="26" spans="1:10" s="39" customFormat="1" ht="22.5" customHeight="1" x14ac:dyDescent="0.2">
      <c r="A26" s="42" t="s">
        <v>317</v>
      </c>
      <c r="B26" s="6"/>
      <c r="C26" s="6"/>
      <c r="D26" s="6"/>
      <c r="E26" s="6"/>
      <c r="F26" s="6"/>
      <c r="G26" s="6"/>
      <c r="H26" s="6"/>
      <c r="I26" s="486"/>
      <c r="J26" s="486"/>
    </row>
    <row r="27" spans="1:10" s="6" customFormat="1" x14ac:dyDescent="0.2">
      <c r="A27" s="42"/>
    </row>
    <row r="28" spans="1:10" s="6" customFormat="1" x14ac:dyDescent="0.2">
      <c r="A28" s="487"/>
    </row>
    <row r="29" spans="1:10" s="6" customFormat="1" x14ac:dyDescent="0.2">
      <c r="A29" s="487"/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AG51"/>
  <sheetViews>
    <sheetView showGridLines="0" topLeftCell="A6" zoomScaleNormal="100" workbookViewId="0">
      <selection activeCell="S17" sqref="S17"/>
    </sheetView>
  </sheetViews>
  <sheetFormatPr baseColWidth="10" defaultRowHeight="12.75" x14ac:dyDescent="0.2"/>
  <cols>
    <col min="1" max="1" width="5.5703125" customWidth="1"/>
    <col min="2" max="2" width="23.28515625" customWidth="1"/>
    <col min="3" max="3" width="8.7109375" customWidth="1"/>
    <col min="4" max="4" width="8.7109375" style="361" customWidth="1"/>
    <col min="5" max="5" width="9.5703125" customWidth="1"/>
    <col min="6" max="6" width="11.140625" customWidth="1"/>
    <col min="7" max="7" width="11" customWidth="1"/>
    <col min="8" max="8" width="11.85546875" customWidth="1"/>
    <col min="9" max="9" width="9.28515625" style="361" customWidth="1"/>
    <col min="10" max="10" width="11.7109375" customWidth="1"/>
    <col min="11" max="11" width="10.7109375" customWidth="1"/>
    <col min="12" max="12" width="11.140625" customWidth="1"/>
    <col min="13" max="13" width="10" customWidth="1"/>
    <col min="14" max="14" width="9.42578125" style="361" customWidth="1"/>
    <col min="15" max="15" width="8.7109375" customWidth="1"/>
    <col min="16" max="16" width="11.5703125" customWidth="1"/>
    <col min="17" max="17" width="10.85546875" customWidth="1"/>
    <col min="18" max="18" width="11.42578125" customWidth="1"/>
    <col min="26" max="26" width="20.5703125" customWidth="1"/>
  </cols>
  <sheetData>
    <row r="1" spans="1:33" x14ac:dyDescent="0.2">
      <c r="A1" s="48"/>
      <c r="B1" s="6"/>
      <c r="C1" s="2"/>
      <c r="D1" s="362"/>
      <c r="E1" s="2"/>
      <c r="F1" s="2"/>
      <c r="G1" s="2"/>
      <c r="H1" s="2"/>
      <c r="I1" s="362"/>
      <c r="J1" s="2"/>
      <c r="K1" s="2"/>
      <c r="L1" s="2"/>
    </row>
    <row r="2" spans="1:33" x14ac:dyDescent="0.2">
      <c r="A2" s="1" t="s">
        <v>0</v>
      </c>
      <c r="B2" s="2"/>
      <c r="C2" s="2"/>
      <c r="D2" s="362"/>
      <c r="E2" s="2"/>
      <c r="F2" s="2"/>
      <c r="G2" s="2"/>
      <c r="H2" s="2"/>
      <c r="I2" s="362"/>
      <c r="J2" s="2"/>
      <c r="K2" s="2"/>
      <c r="L2" s="2"/>
    </row>
    <row r="3" spans="1:33" x14ac:dyDescent="0.2">
      <c r="A3" s="5"/>
      <c r="B3" s="2"/>
      <c r="C3" s="2"/>
      <c r="D3" s="362"/>
      <c r="E3" s="2"/>
      <c r="F3" s="2"/>
      <c r="G3" s="2"/>
      <c r="H3" s="2"/>
      <c r="I3" s="362"/>
      <c r="J3" s="2"/>
      <c r="K3" s="2"/>
      <c r="L3" s="2"/>
    </row>
    <row r="4" spans="1:33" x14ac:dyDescent="0.2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362"/>
      <c r="E4" s="2"/>
      <c r="F4" s="2"/>
      <c r="G4" s="2"/>
      <c r="H4" s="2"/>
      <c r="I4" s="362"/>
      <c r="J4" s="2"/>
      <c r="K4" s="2"/>
      <c r="L4" s="2"/>
    </row>
    <row r="5" spans="1:33" x14ac:dyDescent="0.2">
      <c r="A5" s="5"/>
      <c r="B5" s="2"/>
      <c r="C5" s="2"/>
      <c r="D5" s="362"/>
      <c r="E5" s="2"/>
      <c r="F5" s="2"/>
      <c r="G5" s="2"/>
      <c r="H5" s="2"/>
      <c r="I5" s="362"/>
      <c r="J5" s="2"/>
      <c r="K5" s="2"/>
      <c r="L5" s="2"/>
    </row>
    <row r="6" spans="1:33" x14ac:dyDescent="0.2">
      <c r="A6" s="5"/>
      <c r="B6" s="2"/>
      <c r="C6" s="2"/>
      <c r="D6" s="362"/>
      <c r="E6" s="2"/>
      <c r="F6" s="2"/>
      <c r="G6" s="2"/>
      <c r="H6" s="2"/>
      <c r="I6" s="362"/>
      <c r="J6" s="2"/>
      <c r="K6" s="2"/>
      <c r="L6" s="2"/>
    </row>
    <row r="7" spans="1:33" ht="20.25" customHeight="1" thickBot="1" x14ac:dyDescent="0.25">
      <c r="A7" s="150" t="s">
        <v>97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2"/>
      <c r="N7" s="362"/>
      <c r="O7" s="2"/>
      <c r="P7" s="2"/>
      <c r="Q7" s="2"/>
    </row>
    <row r="8" spans="1:33" s="79" customFormat="1" ht="13.5" customHeight="1" thickBot="1" x14ac:dyDescent="0.25">
      <c r="A8" s="92"/>
      <c r="B8" s="62"/>
      <c r="C8" s="1567" t="s">
        <v>153</v>
      </c>
      <c r="D8" s="1567"/>
      <c r="E8" s="1567"/>
      <c r="F8" s="1567"/>
      <c r="G8" s="1567"/>
      <c r="H8" s="1567" t="s">
        <v>241</v>
      </c>
      <c r="I8" s="1567"/>
      <c r="J8" s="1567"/>
      <c r="K8" s="1567"/>
      <c r="L8" s="1567"/>
      <c r="M8" s="1612" t="s">
        <v>289</v>
      </c>
      <c r="N8" s="1612"/>
      <c r="O8" s="1612"/>
      <c r="P8" s="1612"/>
      <c r="Q8" s="1613"/>
    </row>
    <row r="9" spans="1:33" ht="159" customHeight="1" thickBot="1" x14ac:dyDescent="0.25">
      <c r="A9" s="1077" t="s">
        <v>33</v>
      </c>
      <c r="B9" s="254" t="s">
        <v>3</v>
      </c>
      <c r="C9" s="1078" t="s">
        <v>285</v>
      </c>
      <c r="D9" s="1079" t="s">
        <v>369</v>
      </c>
      <c r="E9" s="1080" t="s">
        <v>370</v>
      </c>
      <c r="F9" s="1081" t="s">
        <v>371</v>
      </c>
      <c r="G9" s="1081" t="s">
        <v>372</v>
      </c>
      <c r="H9" s="1078" t="s">
        <v>285</v>
      </c>
      <c r="I9" s="1079" t="s">
        <v>465</v>
      </c>
      <c r="J9" s="1080" t="s">
        <v>466</v>
      </c>
      <c r="K9" s="1081" t="s">
        <v>468</v>
      </c>
      <c r="L9" s="1081" t="s">
        <v>467</v>
      </c>
      <c r="M9" s="1078" t="s">
        <v>285</v>
      </c>
      <c r="N9" s="1079" t="s">
        <v>324</v>
      </c>
      <c r="O9" s="1080" t="s">
        <v>286</v>
      </c>
      <c r="P9" s="1081" t="s">
        <v>287</v>
      </c>
      <c r="Q9" s="1081" t="s">
        <v>288</v>
      </c>
      <c r="W9" s="146"/>
    </row>
    <row r="10" spans="1:33" ht="15" x14ac:dyDescent="0.2">
      <c r="A10" s="189">
        <v>1</v>
      </c>
      <c r="B10" s="190" t="s">
        <v>14</v>
      </c>
      <c r="C10" s="264">
        <f>SUM(D10:G10)</f>
        <v>234</v>
      </c>
      <c r="D10" s="1143">
        <v>123</v>
      </c>
      <c r="E10" s="1212">
        <v>80</v>
      </c>
      <c r="F10" s="1212">
        <v>4</v>
      </c>
      <c r="G10" s="1215">
        <v>27</v>
      </c>
      <c r="H10" s="1143">
        <f>SUM(I10:L10)</f>
        <v>100381</v>
      </c>
      <c r="I10" s="1143">
        <v>1669</v>
      </c>
      <c r="J10" s="1212">
        <v>56129</v>
      </c>
      <c r="K10" s="1212">
        <v>3258</v>
      </c>
      <c r="L10" s="266">
        <v>39325</v>
      </c>
      <c r="M10" s="264">
        <f>H10/C10</f>
        <v>428.97863247863251</v>
      </c>
      <c r="N10" s="264">
        <f t="shared" ref="N10:N24" si="0">IFERROR(I10/D10,0)</f>
        <v>13.56910569105691</v>
      </c>
      <c r="O10" s="265">
        <f t="shared" ref="O10:O24" si="1">IFERROR(J10/E10,0)</f>
        <v>701.61249999999995</v>
      </c>
      <c r="P10" s="265">
        <f t="shared" ref="P10:P24" si="2">IFERROR(K10/F10,0)</f>
        <v>814.5</v>
      </c>
      <c r="Q10" s="266">
        <f t="shared" ref="Q10:Q12" si="3">IFERROR(L10/G10,0)</f>
        <v>1456.4814814814815</v>
      </c>
      <c r="S10" s="1070"/>
    </row>
    <row r="11" spans="1:33" ht="15" x14ac:dyDescent="0.2">
      <c r="A11" s="187">
        <v>2</v>
      </c>
      <c r="B11" s="188" t="s">
        <v>15</v>
      </c>
      <c r="C11" s="267">
        <f t="shared" ref="C11:C35" si="4">SUM(D11:G11)</f>
        <v>104</v>
      </c>
      <c r="D11" s="1144"/>
      <c r="E11" s="1213">
        <v>81</v>
      </c>
      <c r="F11" s="1213">
        <v>9</v>
      </c>
      <c r="G11" s="1216">
        <v>14</v>
      </c>
      <c r="H11" s="1144">
        <f t="shared" ref="H11:H35" si="5">SUM(I11:L11)</f>
        <v>53433</v>
      </c>
      <c r="I11" s="1144"/>
      <c r="J11" s="1213">
        <v>23482</v>
      </c>
      <c r="K11" s="1213">
        <v>5994</v>
      </c>
      <c r="L11" s="269">
        <v>23957</v>
      </c>
      <c r="M11" s="267">
        <f t="shared" ref="M11:M24" si="6">H11/C11</f>
        <v>513.77884615384619</v>
      </c>
      <c r="N11" s="267">
        <f t="shared" si="0"/>
        <v>0</v>
      </c>
      <c r="O11" s="268">
        <f t="shared" si="1"/>
        <v>289.90123456790121</v>
      </c>
      <c r="P11" s="268">
        <f t="shared" si="2"/>
        <v>666</v>
      </c>
      <c r="Q11" s="269">
        <f t="shared" si="3"/>
        <v>1711.2142857142858</v>
      </c>
      <c r="S11" s="1070"/>
      <c r="T11" s="372"/>
      <c r="U11" s="373"/>
      <c r="V11" s="373"/>
      <c r="W11" s="373"/>
      <c r="X11" s="372"/>
      <c r="Y11" s="373"/>
      <c r="Z11" s="372"/>
      <c r="AA11" s="372"/>
      <c r="AB11" s="373"/>
      <c r="AC11" s="373"/>
      <c r="AD11" s="373"/>
      <c r="AE11" s="373"/>
      <c r="AF11" s="373"/>
      <c r="AG11" s="373"/>
    </row>
    <row r="12" spans="1:33" ht="15" x14ac:dyDescent="0.2">
      <c r="A12" s="187">
        <v>3</v>
      </c>
      <c r="B12" s="188" t="s">
        <v>16</v>
      </c>
      <c r="C12" s="267">
        <f t="shared" si="4"/>
        <v>55</v>
      </c>
      <c r="D12" s="1144"/>
      <c r="E12" s="1213">
        <v>23</v>
      </c>
      <c r="F12" s="1213">
        <v>3</v>
      </c>
      <c r="G12" s="1216">
        <v>29</v>
      </c>
      <c r="H12" s="1144">
        <f t="shared" si="5"/>
        <v>57550</v>
      </c>
      <c r="I12" s="1144"/>
      <c r="J12" s="1213">
        <v>6745</v>
      </c>
      <c r="K12" s="1213">
        <v>1971</v>
      </c>
      <c r="L12" s="269">
        <v>48834</v>
      </c>
      <c r="M12" s="267">
        <f t="shared" si="6"/>
        <v>1046.3636363636363</v>
      </c>
      <c r="N12" s="267">
        <f t="shared" si="0"/>
        <v>0</v>
      </c>
      <c r="O12" s="268">
        <f t="shared" si="1"/>
        <v>293.26086956521738</v>
      </c>
      <c r="P12" s="268">
        <f t="shared" si="2"/>
        <v>657</v>
      </c>
      <c r="Q12" s="269">
        <f t="shared" si="3"/>
        <v>1683.9310344827586</v>
      </c>
      <c r="S12" s="1070"/>
      <c r="T12" s="372"/>
      <c r="U12" s="373"/>
      <c r="V12" s="373"/>
      <c r="W12" s="373"/>
      <c r="X12" s="372" t="s">
        <v>76</v>
      </c>
      <c r="Y12" s="373"/>
      <c r="Z12" s="372"/>
      <c r="AA12" s="372"/>
      <c r="AB12" s="373"/>
      <c r="AC12" s="373"/>
      <c r="AD12" s="373"/>
      <c r="AE12" s="373"/>
      <c r="AF12" s="373"/>
      <c r="AG12" s="373"/>
    </row>
    <row r="13" spans="1:33" ht="15" x14ac:dyDescent="0.2">
      <c r="A13" s="187">
        <v>4</v>
      </c>
      <c r="B13" s="188" t="s">
        <v>17</v>
      </c>
      <c r="C13" s="267">
        <f t="shared" si="4"/>
        <v>63</v>
      </c>
      <c r="D13" s="1144"/>
      <c r="E13" s="1213">
        <v>58</v>
      </c>
      <c r="F13" s="1213">
        <v>5</v>
      </c>
      <c r="G13" s="1070">
        <v>0</v>
      </c>
      <c r="H13" s="1144">
        <f t="shared" si="5"/>
        <v>29933</v>
      </c>
      <c r="I13" s="1144"/>
      <c r="J13" s="1213">
        <v>26022</v>
      </c>
      <c r="K13" s="1213">
        <v>3911</v>
      </c>
      <c r="L13" s="1070"/>
      <c r="M13" s="267">
        <f t="shared" si="6"/>
        <v>475.12698412698415</v>
      </c>
      <c r="N13" s="267">
        <f t="shared" si="0"/>
        <v>0</v>
      </c>
      <c r="O13" s="268">
        <f t="shared" si="1"/>
        <v>448.65517241379308</v>
      </c>
      <c r="P13" s="268">
        <f t="shared" si="2"/>
        <v>782.2</v>
      </c>
      <c r="Q13" s="269">
        <f t="shared" ref="Q13:Q23" si="7">IFERROR(L14/G14,0)</f>
        <v>1742.0625</v>
      </c>
      <c r="S13" s="1070"/>
      <c r="T13" s="372"/>
      <c r="U13" s="373"/>
      <c r="V13" s="373"/>
      <c r="W13" s="373"/>
      <c r="X13" s="372"/>
      <c r="Y13" s="373"/>
      <c r="Z13" s="760"/>
      <c r="AA13" s="372"/>
      <c r="AB13" s="373"/>
      <c r="AC13" s="373"/>
      <c r="AD13" s="373"/>
      <c r="AE13" s="373"/>
      <c r="AF13" s="373"/>
      <c r="AG13" s="373"/>
    </row>
    <row r="14" spans="1:33" s="361" customFormat="1" ht="15" x14ac:dyDescent="0.2">
      <c r="A14" s="187">
        <v>5</v>
      </c>
      <c r="B14" s="188" t="s">
        <v>253</v>
      </c>
      <c r="C14" s="267">
        <f t="shared" si="4"/>
        <v>261</v>
      </c>
      <c r="D14" s="1144">
        <v>174</v>
      </c>
      <c r="E14" s="1213">
        <v>69</v>
      </c>
      <c r="F14" s="1213">
        <v>2</v>
      </c>
      <c r="G14" s="1216">
        <v>16</v>
      </c>
      <c r="H14" s="1144">
        <f t="shared" si="5"/>
        <v>57309</v>
      </c>
      <c r="I14" s="1144">
        <v>6081</v>
      </c>
      <c r="J14" s="1213">
        <v>21396</v>
      </c>
      <c r="K14" s="1213">
        <v>1959</v>
      </c>
      <c r="L14" s="269">
        <v>27873</v>
      </c>
      <c r="M14" s="267">
        <f t="shared" si="6"/>
        <v>219.57471264367817</v>
      </c>
      <c r="N14" s="267">
        <f t="shared" si="0"/>
        <v>34.948275862068968</v>
      </c>
      <c r="O14" s="268">
        <f t="shared" si="1"/>
        <v>310.08695652173913</v>
      </c>
      <c r="P14" s="268">
        <f t="shared" si="2"/>
        <v>979.5</v>
      </c>
      <c r="Q14" s="269">
        <f t="shared" si="7"/>
        <v>1359.1111111111111</v>
      </c>
      <c r="S14" s="1070"/>
      <c r="T14" s="372"/>
      <c r="U14" s="373"/>
      <c r="V14" s="373"/>
      <c r="W14" s="373"/>
      <c r="X14" s="372"/>
      <c r="Y14" s="373"/>
      <c r="Z14" s="372"/>
      <c r="AA14" s="372"/>
      <c r="AB14" s="373"/>
      <c r="AC14" s="373"/>
      <c r="AD14" s="373"/>
      <c r="AE14" s="373"/>
      <c r="AF14" s="373"/>
      <c r="AG14" s="373"/>
    </row>
    <row r="15" spans="1:33" ht="15" x14ac:dyDescent="0.2">
      <c r="A15" s="187">
        <v>6</v>
      </c>
      <c r="B15" s="188" t="s">
        <v>19</v>
      </c>
      <c r="C15" s="267">
        <f t="shared" si="4"/>
        <v>180</v>
      </c>
      <c r="D15" s="1144"/>
      <c r="E15" s="1213">
        <v>142</v>
      </c>
      <c r="F15" s="1213">
        <v>2</v>
      </c>
      <c r="G15" s="1216">
        <v>36</v>
      </c>
      <c r="H15" s="1144">
        <f t="shared" si="5"/>
        <v>90814</v>
      </c>
      <c r="I15" s="1144"/>
      <c r="J15" s="1213">
        <v>41260</v>
      </c>
      <c r="K15" s="1213">
        <v>626</v>
      </c>
      <c r="L15" s="269">
        <v>48928</v>
      </c>
      <c r="M15" s="267">
        <f t="shared" si="6"/>
        <v>504.52222222222224</v>
      </c>
      <c r="N15" s="267">
        <f t="shared" si="0"/>
        <v>0</v>
      </c>
      <c r="O15" s="268">
        <f t="shared" si="1"/>
        <v>290.56338028169012</v>
      </c>
      <c r="P15" s="268">
        <f t="shared" si="2"/>
        <v>313</v>
      </c>
      <c r="Q15" s="269">
        <f t="shared" si="7"/>
        <v>1355.1886792452831</v>
      </c>
      <c r="S15" s="1070"/>
      <c r="T15" s="372"/>
      <c r="U15" s="373"/>
      <c r="V15" s="373"/>
      <c r="W15" s="373"/>
      <c r="X15" s="372"/>
      <c r="Y15" s="373"/>
      <c r="Z15" s="372"/>
      <c r="AA15" s="372"/>
      <c r="AB15" s="373"/>
      <c r="AC15" s="373"/>
      <c r="AD15" s="373"/>
      <c r="AE15" s="373"/>
      <c r="AF15" s="373"/>
      <c r="AG15" s="373"/>
    </row>
    <row r="16" spans="1:33" ht="15" x14ac:dyDescent="0.2">
      <c r="A16" s="187">
        <v>7</v>
      </c>
      <c r="B16" s="188" t="s">
        <v>254</v>
      </c>
      <c r="C16" s="267">
        <f t="shared" si="4"/>
        <v>167</v>
      </c>
      <c r="D16" s="1144">
        <v>1</v>
      </c>
      <c r="E16" s="1213">
        <v>108</v>
      </c>
      <c r="F16" s="1213">
        <v>5</v>
      </c>
      <c r="G16" s="1216">
        <v>53</v>
      </c>
      <c r="H16" s="1144">
        <f t="shared" si="5"/>
        <v>111224</v>
      </c>
      <c r="I16" s="1144">
        <v>4</v>
      </c>
      <c r="J16" s="1213">
        <v>35380</v>
      </c>
      <c r="K16" s="1213">
        <v>4015</v>
      </c>
      <c r="L16" s="269">
        <v>71825</v>
      </c>
      <c r="M16" s="267">
        <f t="shared" si="6"/>
        <v>666.01197604790423</v>
      </c>
      <c r="N16" s="267">
        <f t="shared" si="0"/>
        <v>4</v>
      </c>
      <c r="O16" s="268">
        <f t="shared" si="1"/>
        <v>327.59259259259261</v>
      </c>
      <c r="P16" s="268">
        <f t="shared" si="2"/>
        <v>803</v>
      </c>
      <c r="Q16" s="269">
        <f t="shared" si="7"/>
        <v>1248.9444444444443</v>
      </c>
      <c r="S16" s="1070"/>
    </row>
    <row r="17" spans="1:19" ht="15" x14ac:dyDescent="0.2">
      <c r="A17" s="187">
        <v>8</v>
      </c>
      <c r="B17" s="188" t="s">
        <v>21</v>
      </c>
      <c r="C17" s="267">
        <f t="shared" si="4"/>
        <v>139</v>
      </c>
      <c r="D17" s="1144"/>
      <c r="E17" s="1213">
        <v>81</v>
      </c>
      <c r="F17" s="1213">
        <v>4</v>
      </c>
      <c r="G17" s="1216">
        <v>54</v>
      </c>
      <c r="H17" s="1144">
        <f t="shared" si="5"/>
        <v>98878</v>
      </c>
      <c r="I17" s="1144"/>
      <c r="J17" s="1213">
        <v>28604</v>
      </c>
      <c r="K17" s="1213">
        <v>2831</v>
      </c>
      <c r="L17" s="269">
        <v>67443</v>
      </c>
      <c r="M17" s="267">
        <f t="shared" si="6"/>
        <v>711.35251798561148</v>
      </c>
      <c r="N17" s="267">
        <f t="shared" si="0"/>
        <v>0</v>
      </c>
      <c r="O17" s="268">
        <f t="shared" si="1"/>
        <v>353.1358024691358</v>
      </c>
      <c r="P17" s="268">
        <f t="shared" si="2"/>
        <v>707.75</v>
      </c>
      <c r="Q17" s="269">
        <f t="shared" si="7"/>
        <v>1258.9749999999999</v>
      </c>
      <c r="S17" s="1070"/>
    </row>
    <row r="18" spans="1:19" ht="15" x14ac:dyDescent="0.2">
      <c r="A18" s="187">
        <v>9</v>
      </c>
      <c r="B18" s="188" t="s">
        <v>22</v>
      </c>
      <c r="C18" s="267">
        <f t="shared" si="4"/>
        <v>162</v>
      </c>
      <c r="D18" s="1144"/>
      <c r="E18" s="1213">
        <v>119</v>
      </c>
      <c r="F18" s="1213">
        <v>3</v>
      </c>
      <c r="G18" s="1216">
        <v>40</v>
      </c>
      <c r="H18" s="1144">
        <f t="shared" si="5"/>
        <v>122607</v>
      </c>
      <c r="I18" s="1144"/>
      <c r="J18" s="1213">
        <v>69789</v>
      </c>
      <c r="K18" s="1213">
        <v>2459</v>
      </c>
      <c r="L18" s="269">
        <v>50359</v>
      </c>
      <c r="M18" s="267">
        <f t="shared" si="6"/>
        <v>756.83333333333337</v>
      </c>
      <c r="N18" s="267">
        <f t="shared" si="0"/>
        <v>0</v>
      </c>
      <c r="O18" s="268">
        <f t="shared" si="1"/>
        <v>586.46218487394958</v>
      </c>
      <c r="P18" s="268">
        <f t="shared" si="2"/>
        <v>819.66666666666663</v>
      </c>
      <c r="Q18" s="269">
        <f t="shared" si="7"/>
        <v>1415.719298245614</v>
      </c>
      <c r="S18" s="1070"/>
    </row>
    <row r="19" spans="1:19" ht="15" x14ac:dyDescent="0.2">
      <c r="A19" s="187">
        <v>10</v>
      </c>
      <c r="B19" s="188" t="s">
        <v>23</v>
      </c>
      <c r="C19" s="267">
        <f t="shared" si="4"/>
        <v>160</v>
      </c>
      <c r="D19" s="1144"/>
      <c r="E19" s="1213">
        <v>102</v>
      </c>
      <c r="F19" s="1213">
        <v>1</v>
      </c>
      <c r="G19" s="1216">
        <v>57</v>
      </c>
      <c r="H19" s="1144">
        <f t="shared" si="5"/>
        <v>103843</v>
      </c>
      <c r="I19" s="1144"/>
      <c r="J19" s="1213">
        <v>22626</v>
      </c>
      <c r="K19" s="1213">
        <v>521</v>
      </c>
      <c r="L19" s="269">
        <v>80696</v>
      </c>
      <c r="M19" s="267">
        <f t="shared" si="6"/>
        <v>649.01874999999995</v>
      </c>
      <c r="N19" s="267">
        <f t="shared" si="0"/>
        <v>0</v>
      </c>
      <c r="O19" s="268">
        <f t="shared" si="1"/>
        <v>221.8235294117647</v>
      </c>
      <c r="P19" s="268">
        <f t="shared" si="2"/>
        <v>521</v>
      </c>
      <c r="Q19" s="269">
        <f t="shared" si="7"/>
        <v>1342.265625</v>
      </c>
      <c r="S19" s="1070"/>
    </row>
    <row r="20" spans="1:19" ht="15" x14ac:dyDescent="0.2">
      <c r="A20" s="187">
        <v>11</v>
      </c>
      <c r="B20" s="188" t="s">
        <v>24</v>
      </c>
      <c r="C20" s="267">
        <f t="shared" si="4"/>
        <v>180</v>
      </c>
      <c r="D20" s="1144">
        <v>5</v>
      </c>
      <c r="E20" s="1213">
        <v>101</v>
      </c>
      <c r="F20" s="1213">
        <v>10</v>
      </c>
      <c r="G20" s="1216">
        <v>64</v>
      </c>
      <c r="H20" s="1144">
        <f t="shared" si="5"/>
        <v>156070</v>
      </c>
      <c r="I20" s="1144">
        <v>1361</v>
      </c>
      <c r="J20" s="1213">
        <v>61061</v>
      </c>
      <c r="K20" s="1213">
        <v>7743</v>
      </c>
      <c r="L20" s="269">
        <v>85905</v>
      </c>
      <c r="M20" s="267">
        <f t="shared" si="6"/>
        <v>867.05555555555554</v>
      </c>
      <c r="N20" s="267">
        <f t="shared" si="0"/>
        <v>272.2</v>
      </c>
      <c r="O20" s="268">
        <f t="shared" si="1"/>
        <v>604.56435643564362</v>
      </c>
      <c r="P20" s="268">
        <f t="shared" si="2"/>
        <v>774.3</v>
      </c>
      <c r="Q20" s="269">
        <f t="shared" si="7"/>
        <v>1408.063829787234</v>
      </c>
      <c r="S20" s="1070"/>
    </row>
    <row r="21" spans="1:19" ht="15" x14ac:dyDescent="0.2">
      <c r="A21" s="187">
        <v>12</v>
      </c>
      <c r="B21" s="188" t="s">
        <v>25</v>
      </c>
      <c r="C21" s="267">
        <f t="shared" si="4"/>
        <v>150</v>
      </c>
      <c r="D21" s="1144">
        <v>36</v>
      </c>
      <c r="E21" s="1213">
        <v>59</v>
      </c>
      <c r="F21" s="1213">
        <v>8</v>
      </c>
      <c r="G21" s="1216">
        <v>47</v>
      </c>
      <c r="H21" s="1144">
        <f t="shared" si="5"/>
        <v>108981</v>
      </c>
      <c r="I21" s="1144">
        <v>13294</v>
      </c>
      <c r="J21" s="1213">
        <v>20279</v>
      </c>
      <c r="K21" s="1213">
        <v>9229</v>
      </c>
      <c r="L21" s="269">
        <v>66179</v>
      </c>
      <c r="M21" s="267">
        <f t="shared" si="6"/>
        <v>726.54</v>
      </c>
      <c r="N21" s="267">
        <f t="shared" si="0"/>
        <v>369.27777777777777</v>
      </c>
      <c r="O21" s="268">
        <f t="shared" si="1"/>
        <v>343.71186440677968</v>
      </c>
      <c r="P21" s="268">
        <f t="shared" si="2"/>
        <v>1153.625</v>
      </c>
      <c r="Q21" s="269">
        <f t="shared" si="7"/>
        <v>1304.2162162162163</v>
      </c>
      <c r="S21" s="1070"/>
    </row>
    <row r="22" spans="1:19" ht="15" x14ac:dyDescent="0.2">
      <c r="A22" s="187">
        <v>13</v>
      </c>
      <c r="B22" s="188" t="s">
        <v>26</v>
      </c>
      <c r="C22" s="267">
        <f t="shared" si="4"/>
        <v>126</v>
      </c>
      <c r="D22" s="1144"/>
      <c r="E22" s="1213">
        <v>85</v>
      </c>
      <c r="F22" s="1213">
        <v>4</v>
      </c>
      <c r="G22" s="1216">
        <v>37</v>
      </c>
      <c r="H22" s="1144">
        <f t="shared" si="5"/>
        <v>83351</v>
      </c>
      <c r="I22" s="1144"/>
      <c r="J22" s="1213">
        <v>33468</v>
      </c>
      <c r="K22" s="1213">
        <v>1627</v>
      </c>
      <c r="L22" s="269">
        <v>48256</v>
      </c>
      <c r="M22" s="267">
        <f t="shared" si="6"/>
        <v>661.51587301587301</v>
      </c>
      <c r="N22" s="267">
        <f t="shared" si="0"/>
        <v>0</v>
      </c>
      <c r="O22" s="268">
        <f t="shared" si="1"/>
        <v>393.74117647058824</v>
      </c>
      <c r="P22" s="268">
        <f t="shared" si="2"/>
        <v>406.75</v>
      </c>
      <c r="Q22" s="269">
        <f t="shared" si="7"/>
        <v>1256.953488372093</v>
      </c>
      <c r="S22" s="1070"/>
    </row>
    <row r="23" spans="1:19" ht="15" x14ac:dyDescent="0.2">
      <c r="A23" s="187">
        <v>14</v>
      </c>
      <c r="B23" s="188" t="s">
        <v>27</v>
      </c>
      <c r="C23" s="267">
        <f t="shared" si="4"/>
        <v>265</v>
      </c>
      <c r="D23" s="1144"/>
      <c r="E23" s="1213">
        <v>220</v>
      </c>
      <c r="F23" s="1213">
        <v>2</v>
      </c>
      <c r="G23" s="1216">
        <v>43</v>
      </c>
      <c r="H23" s="1144">
        <f t="shared" si="5"/>
        <v>149580</v>
      </c>
      <c r="I23" s="1144"/>
      <c r="J23" s="1213">
        <v>95200</v>
      </c>
      <c r="K23" s="1213">
        <v>331</v>
      </c>
      <c r="L23" s="269">
        <v>54049</v>
      </c>
      <c r="M23" s="267">
        <f t="shared" si="6"/>
        <v>564.45283018867929</v>
      </c>
      <c r="N23" s="267">
        <f t="shared" si="0"/>
        <v>0</v>
      </c>
      <c r="O23" s="268">
        <f t="shared" si="1"/>
        <v>432.72727272727275</v>
      </c>
      <c r="P23" s="268">
        <f t="shared" si="2"/>
        <v>165.5</v>
      </c>
      <c r="Q23" s="269">
        <f t="shared" si="7"/>
        <v>1291.4107142857142</v>
      </c>
      <c r="R23" t="s">
        <v>318</v>
      </c>
      <c r="S23" s="1070"/>
    </row>
    <row r="24" spans="1:19" ht="32.25" customHeight="1" thickBot="1" x14ac:dyDescent="0.25">
      <c r="A24" s="437">
        <v>15</v>
      </c>
      <c r="B24" s="191" t="s">
        <v>28</v>
      </c>
      <c r="C24" s="270">
        <f>SUM(D24:G24)</f>
        <v>147</v>
      </c>
      <c r="D24" s="1145"/>
      <c r="E24" s="1214">
        <v>84</v>
      </c>
      <c r="F24" s="1214">
        <v>7</v>
      </c>
      <c r="G24" s="1216">
        <v>56</v>
      </c>
      <c r="H24" s="1145">
        <f>SUM(I24:L24)</f>
        <v>107330</v>
      </c>
      <c r="I24" s="1145"/>
      <c r="J24" s="1214">
        <v>31459</v>
      </c>
      <c r="K24" s="1214">
        <v>3552</v>
      </c>
      <c r="L24" s="269">
        <v>72319</v>
      </c>
      <c r="M24" s="270">
        <f t="shared" si="6"/>
        <v>730.13605442176868</v>
      </c>
      <c r="N24" s="270">
        <f t="shared" si="0"/>
        <v>0</v>
      </c>
      <c r="O24" s="271">
        <f t="shared" si="1"/>
        <v>374.51190476190476</v>
      </c>
      <c r="P24" s="271">
        <f t="shared" si="2"/>
        <v>507.42857142857144</v>
      </c>
      <c r="Q24" s="272">
        <f>IFERROR(#REF!/#REF!,0)</f>
        <v>0</v>
      </c>
      <c r="S24" s="1070"/>
    </row>
    <row r="25" spans="1:19" ht="15.75" x14ac:dyDescent="0.25">
      <c r="A25" s="1175" t="s">
        <v>350</v>
      </c>
      <c r="B25" s="1176" t="s">
        <v>485</v>
      </c>
      <c r="C25" s="586">
        <f t="shared" ref="C25:F25" si="8">SUM(C10:C24)</f>
        <v>2393</v>
      </c>
      <c r="D25" s="586">
        <f t="shared" ref="D25" si="9">SUM(D10:D24)</f>
        <v>339</v>
      </c>
      <c r="E25" s="584">
        <f t="shared" si="8"/>
        <v>1412</v>
      </c>
      <c r="F25" s="584">
        <f t="shared" si="8"/>
        <v>69</v>
      </c>
      <c r="G25" s="585">
        <f>SUM(G10:G24)</f>
        <v>573</v>
      </c>
      <c r="H25" s="586">
        <f t="shared" ref="H25" si="10">SUM(H10:H24)</f>
        <v>1431284</v>
      </c>
      <c r="I25" s="586">
        <f>SUM(I10:I24)</f>
        <v>22409</v>
      </c>
      <c r="J25" s="586">
        <f>SUM(J10:J24)</f>
        <v>572900</v>
      </c>
      <c r="K25" s="586">
        <f>SUM(K10:K24)</f>
        <v>50027</v>
      </c>
      <c r="L25" s="1217">
        <f>SUM(L10:L24)</f>
        <v>785948</v>
      </c>
      <c r="M25" s="586">
        <f>H25/C25</f>
        <v>598.11282908483076</v>
      </c>
      <c r="N25" s="586">
        <f>I25/D25</f>
        <v>66.103244837758112</v>
      </c>
      <c r="O25" s="586">
        <f t="shared" ref="N25:Q35" si="11">J25/E25</f>
        <v>405.73654390934843</v>
      </c>
      <c r="P25" s="586">
        <f t="shared" si="11"/>
        <v>725.02898550724638</v>
      </c>
      <c r="Q25" s="586">
        <f t="shared" si="11"/>
        <v>1371.6369982547992</v>
      </c>
    </row>
    <row r="26" spans="1:19" s="364" customFormat="1" ht="15" x14ac:dyDescent="0.2">
      <c r="A26" s="1177" t="s">
        <v>350</v>
      </c>
      <c r="B26" s="1178" t="s">
        <v>422</v>
      </c>
      <c r="C26" s="775">
        <v>2593</v>
      </c>
      <c r="D26" s="775">
        <v>268</v>
      </c>
      <c r="E26" s="776">
        <v>1694</v>
      </c>
      <c r="F26" s="776">
        <v>77</v>
      </c>
      <c r="G26" s="778">
        <v>554</v>
      </c>
      <c r="H26" s="775">
        <v>1605101.9616490048</v>
      </c>
      <c r="I26" s="775">
        <v>34832</v>
      </c>
      <c r="J26" s="1473">
        <v>738425.34663900023</v>
      </c>
      <c r="K26" s="1473">
        <v>54589.202988000339</v>
      </c>
      <c r="L26" s="1299">
        <v>777255.4120220039</v>
      </c>
      <c r="M26" s="775">
        <v>619.01348308870217</v>
      </c>
      <c r="N26" s="775">
        <v>129.97014925373134</v>
      </c>
      <c r="O26" s="775">
        <v>435.90634394273923</v>
      </c>
      <c r="P26" s="775">
        <v>708.95068815584852</v>
      </c>
      <c r="Q26" s="775">
        <v>1402.9881083429673</v>
      </c>
    </row>
    <row r="27" spans="1:19" s="364" customFormat="1" ht="15" x14ac:dyDescent="0.2">
      <c r="A27" s="1177" t="s">
        <v>350</v>
      </c>
      <c r="B27" s="1178" t="s">
        <v>416</v>
      </c>
      <c r="C27" s="775">
        <v>2381</v>
      </c>
      <c r="D27" s="775">
        <v>190</v>
      </c>
      <c r="E27" s="776">
        <v>1574</v>
      </c>
      <c r="F27" s="776">
        <v>75</v>
      </c>
      <c r="G27" s="778">
        <v>542</v>
      </c>
      <c r="H27" s="775">
        <v>1081763</v>
      </c>
      <c r="I27" s="775">
        <v>24638</v>
      </c>
      <c r="J27" s="1298">
        <v>504663</v>
      </c>
      <c r="K27" s="1298">
        <v>36731</v>
      </c>
      <c r="L27" s="1299">
        <v>515731</v>
      </c>
      <c r="M27" s="775">
        <v>454.33137337253254</v>
      </c>
      <c r="N27" s="775">
        <v>129.67368421052632</v>
      </c>
      <c r="O27" s="775">
        <v>320.62452350698857</v>
      </c>
      <c r="P27" s="775">
        <v>489.74666666666667</v>
      </c>
      <c r="Q27" s="775">
        <v>951.53321033210329</v>
      </c>
    </row>
    <row r="28" spans="1:19" s="364" customFormat="1" ht="15" x14ac:dyDescent="0.2">
      <c r="A28" s="1177" t="s">
        <v>350</v>
      </c>
      <c r="B28" s="1178" t="s">
        <v>380</v>
      </c>
      <c r="C28" s="775">
        <v>3086</v>
      </c>
      <c r="D28" s="775">
        <v>307</v>
      </c>
      <c r="E28" s="776">
        <v>2155</v>
      </c>
      <c r="F28" s="776">
        <v>81</v>
      </c>
      <c r="G28" s="778">
        <v>543</v>
      </c>
      <c r="H28" s="775">
        <v>1766118</v>
      </c>
      <c r="I28" s="775">
        <v>35133</v>
      </c>
      <c r="J28" s="776">
        <v>936634</v>
      </c>
      <c r="K28" s="776">
        <v>60789</v>
      </c>
      <c r="L28" s="777">
        <v>733562</v>
      </c>
      <c r="M28" s="775">
        <v>572.300064808814</v>
      </c>
      <c r="N28" s="775">
        <v>114.43973941368078</v>
      </c>
      <c r="O28" s="775">
        <v>434.63294663573083</v>
      </c>
      <c r="P28" s="775">
        <v>750.48148148148152</v>
      </c>
      <c r="Q28" s="775">
        <v>1350.9429097605894</v>
      </c>
    </row>
    <row r="29" spans="1:19" s="364" customFormat="1" ht="15" x14ac:dyDescent="0.2">
      <c r="A29" s="1177" t="s">
        <v>350</v>
      </c>
      <c r="B29" s="1178" t="s">
        <v>352</v>
      </c>
      <c r="C29" s="775">
        <v>2768</v>
      </c>
      <c r="D29" s="775">
        <v>237</v>
      </c>
      <c r="E29" s="776">
        <v>1918</v>
      </c>
      <c r="F29" s="776">
        <v>79</v>
      </c>
      <c r="G29" s="778">
        <v>534</v>
      </c>
      <c r="H29" s="775">
        <v>1186730</v>
      </c>
      <c r="I29" s="775">
        <v>21428</v>
      </c>
      <c r="J29" s="776">
        <v>630422</v>
      </c>
      <c r="K29" s="776">
        <v>40664</v>
      </c>
      <c r="L29" s="777">
        <v>494216</v>
      </c>
      <c r="M29" s="775">
        <v>428.73193641618496</v>
      </c>
      <c r="N29" s="775">
        <v>90.413502109704638</v>
      </c>
      <c r="O29" s="775">
        <v>328.68717413972888</v>
      </c>
      <c r="P29" s="775">
        <v>514.7341772151899</v>
      </c>
      <c r="Q29" s="775">
        <v>925.498127340824</v>
      </c>
    </row>
    <row r="30" spans="1:19" s="364" customFormat="1" ht="15" x14ac:dyDescent="0.2">
      <c r="A30" s="1179"/>
      <c r="B30" s="1178" t="s">
        <v>339</v>
      </c>
      <c r="C30" s="775">
        <v>3291</v>
      </c>
      <c r="D30" s="775">
        <v>422</v>
      </c>
      <c r="E30" s="776">
        <v>2252</v>
      </c>
      <c r="F30" s="776">
        <v>72</v>
      </c>
      <c r="G30" s="778">
        <v>545</v>
      </c>
      <c r="H30" s="775">
        <v>2042055</v>
      </c>
      <c r="I30" s="775">
        <v>38440</v>
      </c>
      <c r="J30" s="776">
        <v>1003641</v>
      </c>
      <c r="K30" s="776">
        <v>52653</v>
      </c>
      <c r="L30" s="777">
        <v>947321</v>
      </c>
      <c r="M30" s="775">
        <v>620.49680948040111</v>
      </c>
      <c r="N30" s="775">
        <v>91.090047393364927</v>
      </c>
      <c r="O30" s="775">
        <v>445.66651865008879</v>
      </c>
      <c r="P30" s="775">
        <v>731.29166666666663</v>
      </c>
      <c r="Q30" s="775">
        <v>1738.2036697247706</v>
      </c>
    </row>
    <row r="31" spans="1:19" s="364" customFormat="1" ht="15" x14ac:dyDescent="0.2">
      <c r="A31" s="1179"/>
      <c r="B31" s="1178" t="s">
        <v>309</v>
      </c>
      <c r="C31" s="775">
        <v>3253</v>
      </c>
      <c r="D31" s="775">
        <v>402</v>
      </c>
      <c r="E31" s="776">
        <v>2231</v>
      </c>
      <c r="F31" s="776">
        <v>81</v>
      </c>
      <c r="G31" s="778">
        <v>539</v>
      </c>
      <c r="H31" s="775">
        <v>1741671</v>
      </c>
      <c r="I31" s="775" t="s">
        <v>92</v>
      </c>
      <c r="J31" s="776">
        <v>932965</v>
      </c>
      <c r="K31" s="776">
        <v>57180</v>
      </c>
      <c r="L31" s="777">
        <v>722294</v>
      </c>
      <c r="M31" s="775">
        <v>535.40454964648018</v>
      </c>
      <c r="N31" s="775" t="s">
        <v>92</v>
      </c>
      <c r="O31" s="775">
        <v>418.18242940385477</v>
      </c>
      <c r="P31" s="775">
        <v>705.92592592592598</v>
      </c>
      <c r="Q31" s="775">
        <v>1340.0630797773656</v>
      </c>
    </row>
    <row r="32" spans="1:19" s="364" customFormat="1" ht="15" x14ac:dyDescent="0.2">
      <c r="A32" s="1179"/>
      <c r="B32" s="1178" t="s">
        <v>273</v>
      </c>
      <c r="C32" s="775">
        <f t="shared" si="4"/>
        <v>3344</v>
      </c>
      <c r="D32" s="775">
        <v>455</v>
      </c>
      <c r="E32" s="776">
        <v>2297</v>
      </c>
      <c r="F32" s="776">
        <v>68</v>
      </c>
      <c r="G32" s="778">
        <v>524</v>
      </c>
      <c r="H32" s="775">
        <f t="shared" si="5"/>
        <v>1804572</v>
      </c>
      <c r="I32" s="775" t="s">
        <v>92</v>
      </c>
      <c r="J32" s="776">
        <v>1048980</v>
      </c>
      <c r="K32" s="776">
        <v>52370</v>
      </c>
      <c r="L32" s="777">
        <v>703222</v>
      </c>
      <c r="M32" s="775">
        <f t="shared" ref="M32:M35" si="12">H32/C32</f>
        <v>539.64473684210532</v>
      </c>
      <c r="N32" s="775" t="s">
        <v>92</v>
      </c>
      <c r="O32" s="775">
        <f t="shared" si="11"/>
        <v>456.67392250761861</v>
      </c>
      <c r="P32" s="775">
        <f t="shared" si="11"/>
        <v>770.14705882352939</v>
      </c>
      <c r="Q32" s="775">
        <f t="shared" si="11"/>
        <v>1342.0267175572519</v>
      </c>
    </row>
    <row r="33" spans="1:19" s="364" customFormat="1" ht="15" x14ac:dyDescent="0.2">
      <c r="A33" s="1180"/>
      <c r="B33" s="1178" t="s">
        <v>249</v>
      </c>
      <c r="C33" s="661">
        <f t="shared" si="4"/>
        <v>3407</v>
      </c>
      <c r="D33" s="661">
        <v>483</v>
      </c>
      <c r="E33" s="273">
        <v>2289</v>
      </c>
      <c r="F33" s="273">
        <v>69</v>
      </c>
      <c r="G33" s="274">
        <v>566</v>
      </c>
      <c r="H33" s="661">
        <f t="shared" si="5"/>
        <v>1752974</v>
      </c>
      <c r="I33" s="661" t="s">
        <v>92</v>
      </c>
      <c r="J33" s="273">
        <v>1053795</v>
      </c>
      <c r="K33" s="273">
        <v>51742</v>
      </c>
      <c r="L33" s="662">
        <v>647437</v>
      </c>
      <c r="M33" s="661">
        <f t="shared" si="12"/>
        <v>514.52127971822722</v>
      </c>
      <c r="N33" s="661" t="s">
        <v>92</v>
      </c>
      <c r="O33" s="661">
        <f t="shared" si="11"/>
        <v>460.37352555701182</v>
      </c>
      <c r="P33" s="661">
        <f t="shared" si="11"/>
        <v>749.8840579710145</v>
      </c>
      <c r="Q33" s="661">
        <f t="shared" si="11"/>
        <v>1143.8816254416961</v>
      </c>
    </row>
    <row r="34" spans="1:19" s="364" customFormat="1" ht="15" x14ac:dyDescent="0.2">
      <c r="A34" s="1180"/>
      <c r="B34" s="1178" t="s">
        <v>220</v>
      </c>
      <c r="C34" s="661">
        <f t="shared" si="4"/>
        <v>3518</v>
      </c>
      <c r="D34" s="661">
        <v>742</v>
      </c>
      <c r="E34" s="273">
        <v>2214</v>
      </c>
      <c r="F34" s="273">
        <v>75</v>
      </c>
      <c r="G34" s="274">
        <v>487</v>
      </c>
      <c r="H34" s="661">
        <f t="shared" si="5"/>
        <v>1813484</v>
      </c>
      <c r="I34" s="661">
        <v>107104</v>
      </c>
      <c r="J34" s="273">
        <v>984929</v>
      </c>
      <c r="K34" s="273">
        <v>57967</v>
      </c>
      <c r="L34" s="662">
        <v>663484</v>
      </c>
      <c r="M34" s="661">
        <f t="shared" si="12"/>
        <v>515.48720864127347</v>
      </c>
      <c r="N34" s="661">
        <f t="shared" si="11"/>
        <v>144.34501347708894</v>
      </c>
      <c r="O34" s="661">
        <f t="shared" si="11"/>
        <v>444.86404697380306</v>
      </c>
      <c r="P34" s="661">
        <f t="shared" si="11"/>
        <v>772.89333333333332</v>
      </c>
      <c r="Q34" s="661">
        <f t="shared" si="11"/>
        <v>1362.3901437371662</v>
      </c>
    </row>
    <row r="35" spans="1:19" s="319" customFormat="1" ht="15.75" thickBot="1" x14ac:dyDescent="0.25">
      <c r="A35" s="1181"/>
      <c r="B35" s="1182" t="s">
        <v>110</v>
      </c>
      <c r="C35" s="587">
        <f t="shared" si="4"/>
        <v>3758</v>
      </c>
      <c r="D35" s="587">
        <v>811</v>
      </c>
      <c r="E35" s="275">
        <v>2391</v>
      </c>
      <c r="F35" s="275">
        <v>80</v>
      </c>
      <c r="G35" s="276">
        <v>476</v>
      </c>
      <c r="H35" s="587">
        <f t="shared" si="5"/>
        <v>1946664</v>
      </c>
      <c r="I35" s="587">
        <v>105967</v>
      </c>
      <c r="J35" s="275">
        <v>1134910</v>
      </c>
      <c r="K35" s="275">
        <v>58621</v>
      </c>
      <c r="L35" s="588">
        <v>647166</v>
      </c>
      <c r="M35" s="587">
        <f t="shared" si="12"/>
        <v>518.00532197977645</v>
      </c>
      <c r="N35" s="587">
        <f t="shared" si="11"/>
        <v>130.66214549938348</v>
      </c>
      <c r="O35" s="587">
        <f t="shared" si="11"/>
        <v>474.65913843580091</v>
      </c>
      <c r="P35" s="587">
        <f t="shared" si="11"/>
        <v>732.76250000000005</v>
      </c>
      <c r="Q35" s="587">
        <f t="shared" si="11"/>
        <v>1359.59243697479</v>
      </c>
    </row>
    <row r="36" spans="1:19" x14ac:dyDescent="0.2">
      <c r="A36" s="93" t="s">
        <v>78</v>
      </c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S36" s="617"/>
    </row>
    <row r="37" spans="1:19" x14ac:dyDescent="0.2">
      <c r="A37" s="93" t="s">
        <v>79</v>
      </c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S37" s="617"/>
    </row>
    <row r="38" spans="1:19" x14ac:dyDescent="0.2">
      <c r="A38" s="93" t="s">
        <v>80</v>
      </c>
      <c r="B38" s="54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S38" s="617"/>
    </row>
    <row r="39" spans="1:19" x14ac:dyDescent="0.2">
      <c r="A39" s="93" t="s">
        <v>325</v>
      </c>
      <c r="B39" s="93"/>
      <c r="C39" s="2"/>
      <c r="D39" s="362"/>
      <c r="E39" s="2"/>
      <c r="F39" s="2"/>
      <c r="G39" s="2"/>
      <c r="H39" s="2"/>
      <c r="I39" s="362"/>
      <c r="J39" s="2"/>
      <c r="K39" s="2"/>
      <c r="L39" s="2"/>
      <c r="S39" s="617"/>
    </row>
    <row r="40" spans="1:19" x14ac:dyDescent="0.2">
      <c r="A40" s="1"/>
      <c r="B40" s="2"/>
      <c r="C40" s="2"/>
      <c r="D40" s="362"/>
      <c r="E40" s="2"/>
      <c r="F40" s="2"/>
      <c r="G40" s="2"/>
      <c r="H40" s="2"/>
      <c r="I40" s="362"/>
      <c r="J40" s="2"/>
      <c r="K40" s="2"/>
      <c r="L40" s="2"/>
      <c r="S40" s="617"/>
    </row>
    <row r="41" spans="1:19" x14ac:dyDescent="0.2">
      <c r="J41" t="s">
        <v>76</v>
      </c>
    </row>
    <row r="42" spans="1:19" x14ac:dyDescent="0.2">
      <c r="D42" s="361" t="s">
        <v>76</v>
      </c>
      <c r="G42" t="s">
        <v>76</v>
      </c>
    </row>
    <row r="44" spans="1:19" x14ac:dyDescent="0.2">
      <c r="H44" t="s">
        <v>76</v>
      </c>
    </row>
    <row r="47" spans="1:19" x14ac:dyDescent="0.2">
      <c r="G47" t="s">
        <v>76</v>
      </c>
    </row>
    <row r="51" spans="10:10" x14ac:dyDescent="0.2">
      <c r="J51" t="s">
        <v>233</v>
      </c>
    </row>
  </sheetData>
  <mergeCells count="3">
    <mergeCell ref="C8:G8"/>
    <mergeCell ref="H8:L8"/>
    <mergeCell ref="M8:Q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2:E44"/>
  <sheetViews>
    <sheetView showGridLines="0" zoomScaleNormal="100" workbookViewId="0">
      <selection activeCell="J22" sqref="J22"/>
    </sheetView>
  </sheetViews>
  <sheetFormatPr baseColWidth="10" defaultRowHeight="12.75" x14ac:dyDescent="0.2"/>
  <cols>
    <col min="1" max="1" width="5.140625" customWidth="1"/>
    <col min="2" max="2" width="23.42578125" customWidth="1"/>
    <col min="3" max="3" width="21" customWidth="1"/>
    <col min="4" max="4" width="16.42578125" customWidth="1"/>
  </cols>
  <sheetData>
    <row r="2" spans="1:5" x14ac:dyDescent="0.2">
      <c r="A2" s="153" t="s">
        <v>0</v>
      </c>
      <c r="B2" s="364"/>
      <c r="C2" s="364"/>
      <c r="D2" s="364"/>
      <c r="E2" s="364"/>
    </row>
    <row r="3" spans="1:5" x14ac:dyDescent="0.2">
      <c r="A3" s="364" t="str">
        <f>A6</f>
        <v>Tabell 1 - 16 - B - Psykologer i bydelen 1)</v>
      </c>
      <c r="B3" s="364"/>
      <c r="C3" s="364"/>
      <c r="D3" s="364"/>
      <c r="E3" s="364"/>
    </row>
    <row r="4" spans="1:5" x14ac:dyDescent="0.2">
      <c r="A4" s="364"/>
      <c r="B4" s="364"/>
      <c r="C4" s="364"/>
      <c r="D4" s="364"/>
      <c r="E4" s="364"/>
    </row>
    <row r="5" spans="1:5" x14ac:dyDescent="0.2">
      <c r="A5" s="364"/>
      <c r="B5" s="364"/>
      <c r="C5" s="364"/>
      <c r="D5" s="364"/>
      <c r="E5" s="364"/>
    </row>
    <row r="6" spans="1:5" ht="13.5" thickBot="1" x14ac:dyDescent="0.25">
      <c r="A6" s="7" t="s">
        <v>302</v>
      </c>
      <c r="B6" s="364"/>
      <c r="C6" s="364"/>
      <c r="D6" s="364"/>
      <c r="E6" s="364"/>
    </row>
    <row r="7" spans="1:5" ht="13.5" thickBot="1" x14ac:dyDescent="0.25">
      <c r="A7" s="779"/>
      <c r="B7" s="780"/>
      <c r="C7" s="790" t="s">
        <v>295</v>
      </c>
      <c r="D7" s="791" t="s">
        <v>292</v>
      </c>
      <c r="E7" s="364"/>
    </row>
    <row r="8" spans="1:5" ht="13.5" thickBot="1" x14ac:dyDescent="0.25">
      <c r="A8" s="781" t="s">
        <v>33</v>
      </c>
      <c r="B8" s="160" t="s">
        <v>3</v>
      </c>
      <c r="C8" s="782" t="s">
        <v>303</v>
      </c>
      <c r="D8" s="792" t="s">
        <v>303</v>
      </c>
      <c r="E8" s="364"/>
    </row>
    <row r="9" spans="1:5" x14ac:dyDescent="0.2">
      <c r="A9" s="170">
        <v>1</v>
      </c>
      <c r="B9" s="171" t="s">
        <v>14</v>
      </c>
      <c r="C9" s="1319">
        <v>10.4</v>
      </c>
      <c r="D9" s="1325">
        <v>11</v>
      </c>
      <c r="E9" s="364"/>
    </row>
    <row r="10" spans="1:5" x14ac:dyDescent="0.2">
      <c r="A10" s="167">
        <v>2</v>
      </c>
      <c r="B10" s="168" t="s">
        <v>15</v>
      </c>
      <c r="C10" s="1320">
        <v>5</v>
      </c>
      <c r="D10" s="1082">
        <v>5</v>
      </c>
      <c r="E10" s="364"/>
    </row>
    <row r="11" spans="1:5" x14ac:dyDescent="0.2">
      <c r="A11" s="167">
        <v>3</v>
      </c>
      <c r="B11" s="168" t="s">
        <v>16</v>
      </c>
      <c r="C11" s="1320">
        <v>1</v>
      </c>
      <c r="D11" s="1082">
        <v>1</v>
      </c>
      <c r="E11" s="364"/>
    </row>
    <row r="12" spans="1:5" x14ac:dyDescent="0.2">
      <c r="A12" s="167">
        <v>4</v>
      </c>
      <c r="B12" s="168" t="s">
        <v>17</v>
      </c>
      <c r="C12" s="1320">
        <v>2</v>
      </c>
      <c r="D12" s="1082">
        <v>2</v>
      </c>
      <c r="E12" s="364"/>
    </row>
    <row r="13" spans="1:5" x14ac:dyDescent="0.2">
      <c r="A13" s="167">
        <v>5</v>
      </c>
      <c r="B13" s="168" t="s">
        <v>18</v>
      </c>
      <c r="C13" s="1320">
        <v>7.4</v>
      </c>
      <c r="D13" s="1082">
        <v>9</v>
      </c>
      <c r="E13" s="364"/>
    </row>
    <row r="14" spans="1:5" x14ac:dyDescent="0.2">
      <c r="A14" s="167">
        <v>6</v>
      </c>
      <c r="B14" s="168" t="s">
        <v>19</v>
      </c>
      <c r="C14" s="1320">
        <v>2</v>
      </c>
      <c r="D14" s="1082">
        <v>2</v>
      </c>
      <c r="E14" s="364"/>
    </row>
    <row r="15" spans="1:5" x14ac:dyDescent="0.2">
      <c r="A15" s="167">
        <v>7</v>
      </c>
      <c r="B15" s="168" t="s">
        <v>20</v>
      </c>
      <c r="C15" s="1320">
        <v>5</v>
      </c>
      <c r="D15" s="1082">
        <v>5</v>
      </c>
      <c r="E15" s="364"/>
    </row>
    <row r="16" spans="1:5" x14ac:dyDescent="0.2">
      <c r="A16" s="167">
        <v>8</v>
      </c>
      <c r="B16" s="168" t="s">
        <v>21</v>
      </c>
      <c r="C16" s="1320">
        <v>4</v>
      </c>
      <c r="D16" s="1082">
        <v>5</v>
      </c>
      <c r="E16" s="364"/>
    </row>
    <row r="17" spans="1:5" x14ac:dyDescent="0.2">
      <c r="A17" s="167">
        <v>9</v>
      </c>
      <c r="B17" s="168" t="s">
        <v>22</v>
      </c>
      <c r="C17" s="1320">
        <v>4</v>
      </c>
      <c r="D17" s="1082">
        <v>4</v>
      </c>
      <c r="E17" s="364"/>
    </row>
    <row r="18" spans="1:5" x14ac:dyDescent="0.2">
      <c r="A18" s="167">
        <v>10</v>
      </c>
      <c r="B18" s="168" t="s">
        <v>23</v>
      </c>
      <c r="C18" s="1320">
        <v>5</v>
      </c>
      <c r="D18" s="1082">
        <v>5</v>
      </c>
      <c r="E18" s="364"/>
    </row>
    <row r="19" spans="1:5" x14ac:dyDescent="0.2">
      <c r="A19" s="167">
        <v>11</v>
      </c>
      <c r="B19" s="168" t="s">
        <v>24</v>
      </c>
      <c r="C19" s="1320">
        <v>6</v>
      </c>
      <c r="D19" s="1082">
        <v>6</v>
      </c>
      <c r="E19" s="364"/>
    </row>
    <row r="20" spans="1:5" x14ac:dyDescent="0.2">
      <c r="A20" s="167">
        <v>12</v>
      </c>
      <c r="B20" s="168" t="s">
        <v>25</v>
      </c>
      <c r="C20" s="1320">
        <v>6</v>
      </c>
      <c r="D20" s="1082">
        <v>7</v>
      </c>
      <c r="E20" s="364"/>
    </row>
    <row r="21" spans="1:5" x14ac:dyDescent="0.2">
      <c r="A21" s="167">
        <v>13</v>
      </c>
      <c r="B21" s="168" t="s">
        <v>26</v>
      </c>
      <c r="C21" s="1320">
        <v>7</v>
      </c>
      <c r="D21" s="1082">
        <v>7</v>
      </c>
      <c r="E21" s="364"/>
    </row>
    <row r="22" spans="1:5" x14ac:dyDescent="0.2">
      <c r="A22" s="167">
        <v>14</v>
      </c>
      <c r="B22" s="168" t="s">
        <v>27</v>
      </c>
      <c r="C22" s="1320">
        <v>7</v>
      </c>
      <c r="D22" s="1082">
        <v>7</v>
      </c>
      <c r="E22" s="364"/>
    </row>
    <row r="23" spans="1:5" ht="13.5" thickBot="1" x14ac:dyDescent="0.25">
      <c r="A23" s="172">
        <v>15</v>
      </c>
      <c r="B23" s="173" t="s">
        <v>28</v>
      </c>
      <c r="C23" s="1321">
        <v>5</v>
      </c>
      <c r="D23" s="1326">
        <v>5</v>
      </c>
      <c r="E23" s="364"/>
    </row>
    <row r="24" spans="1:5" x14ac:dyDescent="0.2">
      <c r="A24" s="811"/>
      <c r="B24" s="812" t="s">
        <v>480</v>
      </c>
      <c r="C24" s="1322">
        <f>SUM(C9:C23)</f>
        <v>76.8</v>
      </c>
      <c r="D24" s="1327">
        <f t="shared" ref="D24" si="0">SUM(D9:D23)</f>
        <v>81</v>
      </c>
      <c r="E24" s="364"/>
    </row>
    <row r="25" spans="1:5" s="364" customFormat="1" x14ac:dyDescent="0.2">
      <c r="A25" s="769"/>
      <c r="B25" s="954" t="s">
        <v>438</v>
      </c>
      <c r="C25" s="1320">
        <v>70.099999999999994</v>
      </c>
      <c r="D25" s="1082">
        <v>76</v>
      </c>
    </row>
    <row r="26" spans="1:5" s="364" customFormat="1" x14ac:dyDescent="0.2">
      <c r="A26" s="769"/>
      <c r="B26" s="954" t="s">
        <v>415</v>
      </c>
      <c r="C26" s="1320">
        <v>66.199999999999989</v>
      </c>
      <c r="D26" s="1082">
        <v>71</v>
      </c>
    </row>
    <row r="27" spans="1:5" s="364" customFormat="1" x14ac:dyDescent="0.2">
      <c r="A27" s="769"/>
      <c r="B27" s="954" t="s">
        <v>377</v>
      </c>
      <c r="C27" s="1320">
        <v>52.2</v>
      </c>
      <c r="D27" s="1082">
        <v>56.5</v>
      </c>
    </row>
    <row r="28" spans="1:5" s="364" customFormat="1" x14ac:dyDescent="0.2">
      <c r="A28" s="769"/>
      <c r="B28" s="954" t="s">
        <v>364</v>
      </c>
      <c r="C28" s="1320">
        <v>61.5</v>
      </c>
      <c r="D28" s="1082">
        <v>63.4</v>
      </c>
    </row>
    <row r="29" spans="1:5" s="364" customFormat="1" x14ac:dyDescent="0.2">
      <c r="A29" s="769"/>
      <c r="B29" s="954" t="s">
        <v>343</v>
      </c>
      <c r="C29" s="1320">
        <v>60.7</v>
      </c>
      <c r="D29" s="1082">
        <v>67</v>
      </c>
    </row>
    <row r="30" spans="1:5" s="364" customFormat="1" x14ac:dyDescent="0.2">
      <c r="A30" s="769"/>
      <c r="B30" s="954" t="s">
        <v>307</v>
      </c>
      <c r="C30" s="1320">
        <v>44.9</v>
      </c>
      <c r="D30" s="1082">
        <v>56.5</v>
      </c>
    </row>
    <row r="31" spans="1:5" s="364" customFormat="1" x14ac:dyDescent="0.2">
      <c r="A31" s="175"/>
      <c r="B31" s="785" t="s">
        <v>293</v>
      </c>
      <c r="C31" s="1323">
        <v>47</v>
      </c>
      <c r="D31" s="1328">
        <v>52</v>
      </c>
    </row>
    <row r="32" spans="1:5" ht="13.5" thickBot="1" x14ac:dyDescent="0.25">
      <c r="A32" s="176"/>
      <c r="B32" s="786" t="s">
        <v>294</v>
      </c>
      <c r="C32" s="1324">
        <v>40.4</v>
      </c>
      <c r="D32" s="1329">
        <v>43</v>
      </c>
      <c r="E32" s="364"/>
    </row>
    <row r="33" spans="1:5" x14ac:dyDescent="0.2">
      <c r="A33" s="783" t="s">
        <v>304</v>
      </c>
      <c r="B33" s="364"/>
      <c r="C33" s="364"/>
      <c r="D33" s="364"/>
      <c r="E33" s="364"/>
    </row>
    <row r="44" spans="1:5" x14ac:dyDescent="0.2">
      <c r="C44" t="s">
        <v>76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2:I33"/>
  <sheetViews>
    <sheetView showGridLines="0" showRuler="0" zoomScaleNormal="100" workbookViewId="0">
      <selection activeCell="E47" sqref="E47"/>
    </sheetView>
  </sheetViews>
  <sheetFormatPr baseColWidth="10" defaultRowHeight="12.75" x14ac:dyDescent="0.2"/>
  <cols>
    <col min="1" max="1" width="7.7109375" customWidth="1"/>
    <col min="2" max="2" width="28.42578125" customWidth="1"/>
    <col min="3" max="3" width="12.140625" customWidth="1"/>
    <col min="5" max="5" width="13.28515625" customWidth="1"/>
    <col min="8" max="8" width="15.5703125" customWidth="1"/>
    <col min="9" max="9" width="19.85546875" customWidth="1"/>
    <col min="11" max="11" width="11.42578125" customWidth="1"/>
  </cols>
  <sheetData>
    <row r="2" spans="1:9" x14ac:dyDescent="0.2">
      <c r="A2" s="153" t="s">
        <v>0</v>
      </c>
    </row>
    <row r="4" spans="1:9" x14ac:dyDescent="0.2">
      <c r="A4" t="str">
        <f>A6</f>
        <v>Tabell 3 -8 - A-2 - Dagaktivitetstilbud for demente - hittil i år</v>
      </c>
    </row>
    <row r="5" spans="1:9" x14ac:dyDescent="0.2">
      <c r="A5" s="107"/>
    </row>
    <row r="6" spans="1:9" ht="13.5" thickBot="1" x14ac:dyDescent="0.25">
      <c r="A6" s="7" t="s">
        <v>290</v>
      </c>
      <c r="B6" s="154"/>
      <c r="C6" s="154"/>
      <c r="D6" s="154"/>
      <c r="E6" s="154"/>
      <c r="F6" s="154"/>
    </row>
    <row r="7" spans="1:9" ht="13.9" customHeight="1" thickBot="1" x14ac:dyDescent="0.25">
      <c r="A7" s="155"/>
      <c r="B7" s="156"/>
      <c r="C7" s="1604" t="s">
        <v>153</v>
      </c>
      <c r="D7" s="1605"/>
      <c r="E7" s="1606" t="s">
        <v>241</v>
      </c>
      <c r="F7" s="1607"/>
      <c r="H7" s="1483" t="s">
        <v>153</v>
      </c>
      <c r="I7" s="1484" t="s">
        <v>241</v>
      </c>
    </row>
    <row r="8" spans="1:9" ht="90" thickBot="1" x14ac:dyDescent="0.25">
      <c r="A8" s="159" t="s">
        <v>2</v>
      </c>
      <c r="B8" s="784" t="s">
        <v>3</v>
      </c>
      <c r="C8" s="161" t="s">
        <v>516</v>
      </c>
      <c r="D8" s="1485" t="s">
        <v>521</v>
      </c>
      <c r="E8" s="161" t="s">
        <v>516</v>
      </c>
      <c r="F8" s="1485" t="s">
        <v>521</v>
      </c>
      <c r="H8" s="1481" t="s">
        <v>517</v>
      </c>
      <c r="I8" s="1482" t="s">
        <v>517</v>
      </c>
    </row>
    <row r="9" spans="1:9" ht="13.5" customHeight="1" x14ac:dyDescent="0.2">
      <c r="A9" s="1227">
        <v>1</v>
      </c>
      <c r="B9" s="1228" t="s">
        <v>14</v>
      </c>
      <c r="C9" s="1474">
        <v>26</v>
      </c>
      <c r="D9" s="1486">
        <v>5</v>
      </c>
      <c r="E9" s="1474">
        <v>21700</v>
      </c>
      <c r="F9" s="1486">
        <v>2058</v>
      </c>
      <c r="H9" s="1480">
        <f>D9-C9</f>
        <v>-21</v>
      </c>
      <c r="I9" s="1480">
        <f>F9-E9</f>
        <v>-19642</v>
      </c>
    </row>
    <row r="10" spans="1:9" x14ac:dyDescent="0.2">
      <c r="A10" s="167">
        <v>2</v>
      </c>
      <c r="B10" s="168" t="s">
        <v>15</v>
      </c>
      <c r="C10" s="1475">
        <v>31</v>
      </c>
      <c r="D10" s="1487">
        <v>6</v>
      </c>
      <c r="E10" s="1475">
        <v>9667</v>
      </c>
      <c r="F10" s="1487">
        <v>1276</v>
      </c>
      <c r="H10" s="1094">
        <f t="shared" ref="H10:H23" si="0">D10-C10</f>
        <v>-25</v>
      </c>
      <c r="I10" s="1094">
        <f t="shared" ref="I10:I23" si="1">F10-E10</f>
        <v>-8391</v>
      </c>
    </row>
    <row r="11" spans="1:9" ht="12.75" customHeight="1" x14ac:dyDescent="0.2">
      <c r="A11" s="167">
        <v>3</v>
      </c>
      <c r="B11" s="168" t="s">
        <v>16</v>
      </c>
      <c r="C11" s="1475">
        <v>29</v>
      </c>
      <c r="D11" s="1487">
        <v>29</v>
      </c>
      <c r="E11" s="1475">
        <v>6335</v>
      </c>
      <c r="F11" s="1487">
        <v>6335</v>
      </c>
      <c r="H11" s="1094">
        <f t="shared" si="0"/>
        <v>0</v>
      </c>
      <c r="I11" s="1094">
        <f t="shared" si="1"/>
        <v>0</v>
      </c>
    </row>
    <row r="12" spans="1:9" ht="12.75" customHeight="1" x14ac:dyDescent="0.2">
      <c r="A12" s="167">
        <v>4</v>
      </c>
      <c r="B12" s="168" t="s">
        <v>17</v>
      </c>
      <c r="C12" s="1475">
        <v>25</v>
      </c>
      <c r="D12" s="1487">
        <v>29</v>
      </c>
      <c r="E12" s="1475">
        <v>5000</v>
      </c>
      <c r="F12" s="1487">
        <v>22679</v>
      </c>
      <c r="H12" s="1094">
        <f t="shared" si="0"/>
        <v>4</v>
      </c>
      <c r="I12" s="1094">
        <f t="shared" si="1"/>
        <v>17679</v>
      </c>
    </row>
    <row r="13" spans="1:9" ht="12.75" customHeight="1" x14ac:dyDescent="0.2">
      <c r="A13" s="167">
        <v>5</v>
      </c>
      <c r="B13" s="168" t="s">
        <v>18</v>
      </c>
      <c r="C13" s="1475">
        <v>119</v>
      </c>
      <c r="D13" s="1487">
        <v>106</v>
      </c>
      <c r="E13" s="1475">
        <v>41390</v>
      </c>
      <c r="F13" s="1487">
        <v>33645</v>
      </c>
      <c r="H13" s="1094">
        <f t="shared" si="0"/>
        <v>-13</v>
      </c>
      <c r="I13" s="1094">
        <f t="shared" si="1"/>
        <v>-7745</v>
      </c>
    </row>
    <row r="14" spans="1:9" ht="12.75" customHeight="1" x14ac:dyDescent="0.2">
      <c r="A14" s="170">
        <v>6</v>
      </c>
      <c r="B14" s="171" t="s">
        <v>19</v>
      </c>
      <c r="C14" s="1475">
        <v>14</v>
      </c>
      <c r="D14" s="1487">
        <v>12</v>
      </c>
      <c r="E14" s="1475">
        <v>3576</v>
      </c>
      <c r="F14" s="1487">
        <v>3576</v>
      </c>
      <c r="H14" s="1094">
        <f t="shared" si="0"/>
        <v>-2</v>
      </c>
      <c r="I14" s="1094">
        <f t="shared" si="1"/>
        <v>0</v>
      </c>
    </row>
    <row r="15" spans="1:9" ht="12.75" customHeight="1" x14ac:dyDescent="0.2">
      <c r="A15" s="170">
        <v>7</v>
      </c>
      <c r="B15" s="171" t="s">
        <v>20</v>
      </c>
      <c r="C15" s="1475">
        <v>69</v>
      </c>
      <c r="D15" s="1487">
        <v>70</v>
      </c>
      <c r="E15" s="1475">
        <v>27965</v>
      </c>
      <c r="F15" s="1487">
        <v>28219</v>
      </c>
      <c r="H15" s="1094">
        <f t="shared" si="0"/>
        <v>1</v>
      </c>
      <c r="I15" s="1094">
        <f t="shared" si="1"/>
        <v>254</v>
      </c>
    </row>
    <row r="16" spans="1:9" x14ac:dyDescent="0.2">
      <c r="A16" s="167">
        <v>8</v>
      </c>
      <c r="B16" s="168" t="s">
        <v>21</v>
      </c>
      <c r="C16" s="1475">
        <v>92</v>
      </c>
      <c r="D16" s="1487">
        <v>92</v>
      </c>
      <c r="E16" s="1475">
        <v>37011</v>
      </c>
      <c r="F16" s="1487">
        <v>36302</v>
      </c>
      <c r="H16" s="1094">
        <f t="shared" si="0"/>
        <v>0</v>
      </c>
      <c r="I16" s="1094">
        <f t="shared" si="1"/>
        <v>-709</v>
      </c>
    </row>
    <row r="17" spans="1:9" ht="12.75" customHeight="1" x14ac:dyDescent="0.2">
      <c r="A17" s="167">
        <v>9</v>
      </c>
      <c r="B17" s="168" t="s">
        <v>22</v>
      </c>
      <c r="C17" s="1475">
        <v>26</v>
      </c>
      <c r="D17" s="1487">
        <v>26</v>
      </c>
      <c r="E17" s="1475">
        <v>493</v>
      </c>
      <c r="F17" s="1487">
        <v>493</v>
      </c>
      <c r="H17" s="1094">
        <f t="shared" si="0"/>
        <v>0</v>
      </c>
      <c r="I17" s="1094">
        <f t="shared" si="1"/>
        <v>0</v>
      </c>
    </row>
    <row r="18" spans="1:9" ht="12.75" customHeight="1" x14ac:dyDescent="0.2">
      <c r="A18" s="167">
        <v>10</v>
      </c>
      <c r="B18" s="168" t="s">
        <v>23</v>
      </c>
      <c r="C18" s="1475">
        <v>21</v>
      </c>
      <c r="D18" s="1487">
        <v>21</v>
      </c>
      <c r="E18" s="1475">
        <v>9215</v>
      </c>
      <c r="F18" s="1487">
        <v>9842</v>
      </c>
      <c r="H18" s="1094">
        <f t="shared" si="0"/>
        <v>0</v>
      </c>
      <c r="I18" s="1094">
        <f t="shared" si="1"/>
        <v>627</v>
      </c>
    </row>
    <row r="19" spans="1:9" ht="12.75" customHeight="1" x14ac:dyDescent="0.2">
      <c r="A19" s="170">
        <v>11</v>
      </c>
      <c r="B19" s="171" t="s">
        <v>24</v>
      </c>
      <c r="C19" s="1475">
        <v>44</v>
      </c>
      <c r="D19" s="1487">
        <v>43</v>
      </c>
      <c r="E19" s="1475">
        <v>16872</v>
      </c>
      <c r="F19" s="1487">
        <v>18014</v>
      </c>
      <c r="H19" s="1094">
        <f t="shared" si="0"/>
        <v>-1</v>
      </c>
      <c r="I19" s="1094">
        <f t="shared" si="1"/>
        <v>1142</v>
      </c>
    </row>
    <row r="20" spans="1:9" ht="12.75" customHeight="1" x14ac:dyDescent="0.2">
      <c r="A20" s="167">
        <v>12</v>
      </c>
      <c r="B20" s="168" t="s">
        <v>25</v>
      </c>
      <c r="C20" s="1475">
        <v>92</v>
      </c>
      <c r="D20" s="1487">
        <v>93</v>
      </c>
      <c r="E20" s="1475">
        <v>24617</v>
      </c>
      <c r="F20" s="1487">
        <v>23092</v>
      </c>
      <c r="H20" s="1094">
        <f t="shared" si="0"/>
        <v>1</v>
      </c>
      <c r="I20" s="1094">
        <f t="shared" si="1"/>
        <v>-1525</v>
      </c>
    </row>
    <row r="21" spans="1:9" ht="12.75" customHeight="1" x14ac:dyDescent="0.2">
      <c r="A21" s="167">
        <v>13</v>
      </c>
      <c r="B21" s="168" t="s">
        <v>26</v>
      </c>
      <c r="C21" s="1475">
        <v>105</v>
      </c>
      <c r="D21" s="1487">
        <v>100</v>
      </c>
      <c r="E21" s="1475">
        <v>43999</v>
      </c>
      <c r="F21" s="1487">
        <v>42476</v>
      </c>
      <c r="H21" s="1094">
        <f t="shared" si="0"/>
        <v>-5</v>
      </c>
      <c r="I21" s="1094">
        <f t="shared" si="1"/>
        <v>-1523</v>
      </c>
    </row>
    <row r="22" spans="1:9" x14ac:dyDescent="0.2">
      <c r="A22" s="167">
        <v>14</v>
      </c>
      <c r="B22" s="168" t="s">
        <v>27</v>
      </c>
      <c r="C22" s="1475">
        <v>29</v>
      </c>
      <c r="D22" s="1487">
        <v>29</v>
      </c>
      <c r="E22" s="1475">
        <v>10759</v>
      </c>
      <c r="F22" s="1487">
        <v>11152</v>
      </c>
      <c r="H22" s="1094">
        <f t="shared" si="0"/>
        <v>0</v>
      </c>
      <c r="I22" s="1094">
        <f t="shared" si="1"/>
        <v>393</v>
      </c>
    </row>
    <row r="23" spans="1:9" ht="13.5" customHeight="1" thickBot="1" x14ac:dyDescent="0.25">
      <c r="A23" s="1229">
        <v>15</v>
      </c>
      <c r="B23" s="1230" t="s">
        <v>28</v>
      </c>
      <c r="C23" s="1476">
        <v>21</v>
      </c>
      <c r="D23" s="1488">
        <v>21</v>
      </c>
      <c r="E23" s="1476">
        <v>6273</v>
      </c>
      <c r="F23" s="1488">
        <v>6273</v>
      </c>
      <c r="G23" s="107"/>
      <c r="H23" s="1477">
        <f t="shared" si="0"/>
        <v>0</v>
      </c>
      <c r="I23" s="1477">
        <f t="shared" si="1"/>
        <v>0</v>
      </c>
    </row>
    <row r="24" spans="1:9" s="361" customFormat="1" ht="12.75" customHeight="1" thickBot="1" x14ac:dyDescent="0.25">
      <c r="A24" s="1218"/>
      <c r="B24" s="1219" t="s">
        <v>484</v>
      </c>
      <c r="C24" s="1220">
        <f>SUM(C9:C23)</f>
        <v>743</v>
      </c>
      <c r="D24" s="1220">
        <f t="shared" ref="D24:E24" si="2">SUM(D9:D23)</f>
        <v>682</v>
      </c>
      <c r="E24" s="1221">
        <f t="shared" si="2"/>
        <v>264872</v>
      </c>
      <c r="F24" s="1222">
        <f>SUM(F9:F23)</f>
        <v>245432</v>
      </c>
      <c r="H24" s="1478">
        <f>SUM(H9:H23)</f>
        <v>-61</v>
      </c>
      <c r="I24" s="1479">
        <f>SUM(I9:I23)</f>
        <v>-19440</v>
      </c>
    </row>
    <row r="25" spans="1:9" s="364" customFormat="1" ht="12.75" customHeight="1" x14ac:dyDescent="0.2">
      <c r="A25" s="1218"/>
      <c r="B25" s="1223" t="s">
        <v>427</v>
      </c>
      <c r="C25" s="1224">
        <v>576</v>
      </c>
      <c r="D25" s="1224">
        <v>170</v>
      </c>
      <c r="E25" s="1225">
        <v>164899</v>
      </c>
      <c r="F25" s="1226">
        <v>80155.429999999993</v>
      </c>
    </row>
    <row r="26" spans="1:9" s="364" customFormat="1" ht="12.75" customHeight="1" x14ac:dyDescent="0.2">
      <c r="A26" s="1218"/>
      <c r="B26" s="1223" t="s">
        <v>421</v>
      </c>
      <c r="C26" s="1224">
        <v>430</v>
      </c>
      <c r="D26" s="1224">
        <v>148</v>
      </c>
      <c r="E26" s="1225">
        <v>97886</v>
      </c>
      <c r="F26" s="1226">
        <v>53522</v>
      </c>
    </row>
    <row r="27" spans="1:9" s="364" customFormat="1" ht="12.75" customHeight="1" x14ac:dyDescent="0.2">
      <c r="A27" s="1218"/>
      <c r="B27" s="1223" t="s">
        <v>384</v>
      </c>
      <c r="C27" s="1224">
        <v>748</v>
      </c>
      <c r="D27" s="1224">
        <v>176</v>
      </c>
      <c r="E27" s="1225">
        <v>198638</v>
      </c>
      <c r="F27" s="1226">
        <v>79332</v>
      </c>
    </row>
    <row r="28" spans="1:9" s="361" customFormat="1" ht="12.75" customHeight="1" x14ac:dyDescent="0.2">
      <c r="A28" s="1149"/>
      <c r="B28" s="1146" t="s">
        <v>382</v>
      </c>
      <c r="C28" s="1147">
        <v>575</v>
      </c>
      <c r="D28" s="1147">
        <v>142</v>
      </c>
      <c r="E28" s="1148">
        <v>119786</v>
      </c>
      <c r="F28" s="1150">
        <v>38934</v>
      </c>
    </row>
    <row r="29" spans="1:9" s="361" customFormat="1" ht="12.75" customHeight="1" thickBot="1" x14ac:dyDescent="0.25">
      <c r="A29" s="1151"/>
      <c r="B29" s="1152" t="s">
        <v>347</v>
      </c>
      <c r="C29" s="1153">
        <v>543</v>
      </c>
      <c r="D29" s="1153">
        <v>110</v>
      </c>
      <c r="E29" s="1154">
        <v>175249</v>
      </c>
      <c r="F29" s="1155">
        <v>65684</v>
      </c>
    </row>
    <row r="30" spans="1:9" x14ac:dyDescent="0.2">
      <c r="A30" s="1300" t="s">
        <v>469</v>
      </c>
    </row>
    <row r="31" spans="1:9" x14ac:dyDescent="0.2">
      <c r="A31" s="1300" t="s">
        <v>470</v>
      </c>
    </row>
    <row r="32" spans="1:9" x14ac:dyDescent="0.2">
      <c r="A32" s="1300" t="s">
        <v>471</v>
      </c>
    </row>
    <row r="33" spans="1:1" x14ac:dyDescent="0.2">
      <c r="A33" s="1300" t="s">
        <v>472</v>
      </c>
    </row>
  </sheetData>
  <mergeCells count="2">
    <mergeCell ref="C7:D7"/>
    <mergeCell ref="E7:F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/>
  <dimension ref="A1:L25"/>
  <sheetViews>
    <sheetView showGridLines="0" zoomScale="90" zoomScaleNormal="90" workbookViewId="0"/>
  </sheetViews>
  <sheetFormatPr baseColWidth="10" defaultColWidth="11.42578125" defaultRowHeight="14.25" x14ac:dyDescent="0.2"/>
  <cols>
    <col min="1" max="1" width="8.140625" style="322" customWidth="1"/>
    <col min="2" max="2" width="25.28515625" style="322" customWidth="1"/>
    <col min="3" max="3" width="22.28515625" style="322" customWidth="1"/>
    <col min="4" max="4" width="19.5703125" style="322" customWidth="1"/>
    <col min="5" max="5" width="19.140625" style="322" customWidth="1"/>
    <col min="6" max="7" width="11.42578125" style="322"/>
    <col min="8" max="8" width="21" style="322" customWidth="1"/>
    <col min="9" max="16384" width="11.42578125" style="322"/>
  </cols>
  <sheetData>
    <row r="1" spans="1:12" x14ac:dyDescent="0.2">
      <c r="A1" s="153" t="s">
        <v>0</v>
      </c>
    </row>
    <row r="2" spans="1:12" x14ac:dyDescent="0.2">
      <c r="A2" s="361"/>
    </row>
    <row r="3" spans="1:12" x14ac:dyDescent="0.2">
      <c r="A3" s="361" t="str">
        <f>A5</f>
        <v>3-8-B Trygghetsalarmer og velferdsteknologi pr. 31.12.</v>
      </c>
    </row>
    <row r="5" spans="1:12" x14ac:dyDescent="0.2">
      <c r="A5" s="500" t="s">
        <v>473</v>
      </c>
    </row>
    <row r="6" spans="1:12" ht="15" thickBot="1" x14ac:dyDescent="0.25"/>
    <row r="7" spans="1:12" ht="85.5" customHeight="1" thickBot="1" x14ac:dyDescent="0.3">
      <c r="A7" s="867" t="s">
        <v>2</v>
      </c>
      <c r="B7" s="1530" t="s">
        <v>3</v>
      </c>
      <c r="C7" s="1529" t="s">
        <v>524</v>
      </c>
      <c r="D7" s="761" t="s">
        <v>525</v>
      </c>
      <c r="E7" s="761" t="s">
        <v>526</v>
      </c>
      <c r="F7" s="761" t="s">
        <v>527</v>
      </c>
      <c r="G7" s="761" t="s">
        <v>528</v>
      </c>
      <c r="H7" s="762" t="s">
        <v>529</v>
      </c>
    </row>
    <row r="8" spans="1:12" x14ac:dyDescent="0.2">
      <c r="A8" s="868">
        <v>1</v>
      </c>
      <c r="B8" s="1539" t="s">
        <v>14</v>
      </c>
      <c r="C8" s="1332">
        <v>363</v>
      </c>
      <c r="D8" s="1332">
        <v>26</v>
      </c>
      <c r="E8" s="1332">
        <v>45</v>
      </c>
      <c r="F8" s="1332">
        <v>0</v>
      </c>
      <c r="G8" s="1332">
        <v>80</v>
      </c>
      <c r="H8" s="600">
        <v>51</v>
      </c>
    </row>
    <row r="9" spans="1:12" x14ac:dyDescent="0.2">
      <c r="A9" s="192">
        <v>2</v>
      </c>
      <c r="B9" s="1533" t="s">
        <v>15</v>
      </c>
      <c r="C9" s="1331">
        <v>478</v>
      </c>
      <c r="D9" s="1331">
        <v>33</v>
      </c>
      <c r="E9" s="1331">
        <v>90</v>
      </c>
      <c r="F9" s="1331">
        <v>0</v>
      </c>
      <c r="G9" s="1331">
        <v>115</v>
      </c>
      <c r="H9" s="598">
        <v>67</v>
      </c>
    </row>
    <row r="10" spans="1:12" x14ac:dyDescent="0.2">
      <c r="A10" s="192">
        <v>3</v>
      </c>
      <c r="B10" s="1533" t="s">
        <v>16</v>
      </c>
      <c r="C10" s="1331">
        <v>489</v>
      </c>
      <c r="D10" s="1331">
        <v>15</v>
      </c>
      <c r="E10" s="1331">
        <v>63</v>
      </c>
      <c r="F10" s="1331">
        <v>15</v>
      </c>
      <c r="G10" s="1331">
        <v>85</v>
      </c>
      <c r="H10" s="598">
        <v>57</v>
      </c>
    </row>
    <row r="11" spans="1:12" x14ac:dyDescent="0.2">
      <c r="A11" s="192">
        <v>4</v>
      </c>
      <c r="B11" s="1533" t="s">
        <v>17</v>
      </c>
      <c r="C11" s="1331">
        <v>382</v>
      </c>
      <c r="D11" s="1331">
        <v>22</v>
      </c>
      <c r="E11" s="1331">
        <v>92</v>
      </c>
      <c r="F11" s="1331">
        <v>17</v>
      </c>
      <c r="G11" s="1331">
        <v>44</v>
      </c>
      <c r="H11" s="598">
        <v>60</v>
      </c>
    </row>
    <row r="12" spans="1:12" x14ac:dyDescent="0.2">
      <c r="A12" s="192">
        <v>5</v>
      </c>
      <c r="B12" s="1533" t="s">
        <v>18</v>
      </c>
      <c r="C12" s="1331">
        <v>873</v>
      </c>
      <c r="D12" s="1331">
        <v>43</v>
      </c>
      <c r="E12" s="1331">
        <v>54</v>
      </c>
      <c r="F12" s="1331">
        <v>0</v>
      </c>
      <c r="G12" s="1331">
        <v>154</v>
      </c>
      <c r="H12" s="598">
        <v>15</v>
      </c>
    </row>
    <row r="13" spans="1:12" x14ac:dyDescent="0.2">
      <c r="A13" s="192">
        <v>6</v>
      </c>
      <c r="B13" s="1533" t="s">
        <v>19</v>
      </c>
      <c r="C13" s="1331">
        <v>891</v>
      </c>
      <c r="D13" s="1331">
        <v>87</v>
      </c>
      <c r="E13" s="1331">
        <v>105</v>
      </c>
      <c r="F13" s="1331">
        <v>0</v>
      </c>
      <c r="G13" s="1331">
        <v>0</v>
      </c>
      <c r="H13" s="598">
        <v>0</v>
      </c>
    </row>
    <row r="14" spans="1:12" ht="15" x14ac:dyDescent="0.25">
      <c r="A14" s="192">
        <v>7</v>
      </c>
      <c r="B14" s="1533" t="s">
        <v>20</v>
      </c>
      <c r="C14" s="1331">
        <v>833</v>
      </c>
      <c r="D14" s="1331">
        <v>22</v>
      </c>
      <c r="E14" s="1331">
        <v>80</v>
      </c>
      <c r="F14" s="1331">
        <v>0</v>
      </c>
      <c r="G14" s="1331">
        <v>147</v>
      </c>
      <c r="H14" s="598">
        <v>0</v>
      </c>
      <c r="L14" s="1531"/>
    </row>
    <row r="15" spans="1:12" ht="15" x14ac:dyDescent="0.25">
      <c r="A15" s="192">
        <v>8</v>
      </c>
      <c r="B15" s="1533" t="s">
        <v>21</v>
      </c>
      <c r="C15" s="1331">
        <v>853</v>
      </c>
      <c r="D15" s="1331">
        <v>42</v>
      </c>
      <c r="E15" s="1331">
        <v>33</v>
      </c>
      <c r="F15" s="1331">
        <v>0</v>
      </c>
      <c r="G15" s="1331">
        <v>3</v>
      </c>
      <c r="H15" s="598">
        <v>0</v>
      </c>
      <c r="L15" s="1531"/>
    </row>
    <row r="16" spans="1:12" ht="15" x14ac:dyDescent="0.25">
      <c r="A16" s="192">
        <v>9</v>
      </c>
      <c r="B16" s="1533" t="s">
        <v>22</v>
      </c>
      <c r="C16" s="1331">
        <v>642</v>
      </c>
      <c r="D16" s="1331">
        <v>58</v>
      </c>
      <c r="E16" s="1331">
        <v>53</v>
      </c>
      <c r="F16" s="1331">
        <v>0</v>
      </c>
      <c r="G16" s="1331">
        <v>0</v>
      </c>
      <c r="H16" s="598">
        <v>0</v>
      </c>
      <c r="L16" s="1531"/>
    </row>
    <row r="17" spans="1:12" ht="15" x14ac:dyDescent="0.25">
      <c r="A17" s="192">
        <v>10</v>
      </c>
      <c r="B17" s="1533" t="s">
        <v>23</v>
      </c>
      <c r="C17" s="1331">
        <v>545</v>
      </c>
      <c r="D17" s="1331">
        <v>34</v>
      </c>
      <c r="E17" s="1331">
        <v>26</v>
      </c>
      <c r="F17" s="1331">
        <v>0</v>
      </c>
      <c r="G17" s="1331">
        <v>170</v>
      </c>
      <c r="H17" s="598">
        <v>0</v>
      </c>
      <c r="L17" s="1532"/>
    </row>
    <row r="18" spans="1:12" ht="15" x14ac:dyDescent="0.25">
      <c r="A18" s="192">
        <v>11</v>
      </c>
      <c r="B18" s="1533" t="s">
        <v>24</v>
      </c>
      <c r="C18" s="1331">
        <v>631</v>
      </c>
      <c r="D18" s="1331">
        <v>31</v>
      </c>
      <c r="E18" s="1331">
        <v>54</v>
      </c>
      <c r="F18" s="1331">
        <v>0</v>
      </c>
      <c r="G18" s="1331">
        <v>0</v>
      </c>
      <c r="H18" s="598">
        <v>0</v>
      </c>
      <c r="L18" s="1532"/>
    </row>
    <row r="19" spans="1:12" ht="15" x14ac:dyDescent="0.25">
      <c r="A19" s="192">
        <v>12</v>
      </c>
      <c r="B19" s="1533" t="s">
        <v>25</v>
      </c>
      <c r="C19" s="1331">
        <v>773</v>
      </c>
      <c r="D19" s="1331">
        <v>31</v>
      </c>
      <c r="E19" s="1331">
        <v>89</v>
      </c>
      <c r="F19" s="1331">
        <v>0</v>
      </c>
      <c r="G19" s="1331">
        <v>299</v>
      </c>
      <c r="H19" s="598">
        <v>0</v>
      </c>
      <c r="L19" s="1532"/>
    </row>
    <row r="20" spans="1:12" x14ac:dyDescent="0.2">
      <c r="A20" s="192">
        <v>13</v>
      </c>
      <c r="B20" s="1533" t="s">
        <v>26</v>
      </c>
      <c r="C20" s="1331">
        <v>1237</v>
      </c>
      <c r="D20" s="1331">
        <v>47</v>
      </c>
      <c r="E20" s="1331">
        <v>78</v>
      </c>
      <c r="F20" s="1331">
        <v>0</v>
      </c>
      <c r="G20" s="1331">
        <v>211</v>
      </c>
      <c r="H20" s="598">
        <v>0</v>
      </c>
    </row>
    <row r="21" spans="1:12" x14ac:dyDescent="0.2">
      <c r="A21" s="192">
        <v>14</v>
      </c>
      <c r="B21" s="1533" t="s">
        <v>27</v>
      </c>
      <c r="C21" s="1331">
        <v>914</v>
      </c>
      <c r="D21" s="1331">
        <v>28</v>
      </c>
      <c r="E21" s="1331">
        <v>75</v>
      </c>
      <c r="F21" s="1331">
        <v>0</v>
      </c>
      <c r="G21" s="1331">
        <v>34</v>
      </c>
      <c r="H21" s="598">
        <v>0</v>
      </c>
    </row>
    <row r="22" spans="1:12" ht="15" thickBot="1" x14ac:dyDescent="0.25">
      <c r="A22" s="193">
        <v>15</v>
      </c>
      <c r="B22" s="1535" t="s">
        <v>28</v>
      </c>
      <c r="C22" s="1333">
        <v>351</v>
      </c>
      <c r="D22" s="1333">
        <v>4</v>
      </c>
      <c r="E22" s="1333">
        <v>21</v>
      </c>
      <c r="F22" s="1333">
        <v>0</v>
      </c>
      <c r="G22" s="1333">
        <v>89</v>
      </c>
      <c r="H22" s="599">
        <v>0</v>
      </c>
    </row>
    <row r="23" spans="1:12" ht="15" x14ac:dyDescent="0.25">
      <c r="A23" s="869"/>
      <c r="B23" s="1536" t="s">
        <v>481</v>
      </c>
      <c r="C23" s="1188">
        <f>SUM(C8:C22)</f>
        <v>10255</v>
      </c>
      <c r="D23" s="1537">
        <f>SUM(D8:D22)</f>
        <v>523</v>
      </c>
      <c r="E23" s="1537">
        <f t="shared" ref="E23:H23" si="0">SUM(E8:E22)</f>
        <v>958</v>
      </c>
      <c r="F23" s="1537">
        <f t="shared" si="0"/>
        <v>32</v>
      </c>
      <c r="G23" s="1537">
        <f t="shared" si="0"/>
        <v>1431</v>
      </c>
      <c r="H23" s="1538">
        <f t="shared" si="0"/>
        <v>250</v>
      </c>
    </row>
    <row r="24" spans="1:12" ht="15" thickBot="1" x14ac:dyDescent="0.25">
      <c r="A24" s="1534"/>
      <c r="B24" s="1535" t="s">
        <v>531</v>
      </c>
      <c r="C24" s="219">
        <v>10290</v>
      </c>
      <c r="D24" s="1333">
        <v>1313</v>
      </c>
      <c r="E24" s="1333">
        <v>1016</v>
      </c>
      <c r="F24" s="1333">
        <v>20</v>
      </c>
      <c r="G24" s="1333">
        <v>945</v>
      </c>
      <c r="H24" s="599">
        <v>264</v>
      </c>
    </row>
    <row r="25" spans="1:12" x14ac:dyDescent="0.2">
      <c r="A25" s="322" t="s">
        <v>530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5"/>
  <sheetViews>
    <sheetView showGridLines="0" topLeftCell="A4" workbookViewId="0">
      <selection activeCell="E47" sqref="E47"/>
    </sheetView>
  </sheetViews>
  <sheetFormatPr baseColWidth="10" defaultRowHeight="12.75" x14ac:dyDescent="0.2"/>
  <cols>
    <col min="2" max="2" width="24.42578125" customWidth="1"/>
    <col min="3" max="3" width="22.7109375" customWidth="1"/>
    <col min="4" max="4" width="19.140625" customWidth="1"/>
    <col min="5" max="5" width="26.7109375" customWidth="1"/>
  </cols>
  <sheetData>
    <row r="4" spans="1:8" ht="14.25" x14ac:dyDescent="0.2">
      <c r="A4" s="1156" t="s">
        <v>398</v>
      </c>
      <c r="B4" s="322"/>
    </row>
    <row r="5" spans="1:8" ht="15" thickBot="1" x14ac:dyDescent="0.25">
      <c r="A5" s="322"/>
      <c r="B5" s="322"/>
    </row>
    <row r="6" spans="1:8" ht="51.75" thickBot="1" x14ac:dyDescent="0.3">
      <c r="A6" s="1157" t="s">
        <v>2</v>
      </c>
      <c r="B6" s="1158" t="s">
        <v>3</v>
      </c>
      <c r="C6" s="1250" t="s">
        <v>399</v>
      </c>
      <c r="D6" s="1251" t="s">
        <v>434</v>
      </c>
      <c r="E6" s="1252" t="s">
        <v>435</v>
      </c>
    </row>
    <row r="7" spans="1:8" ht="14.25" x14ac:dyDescent="0.2">
      <c r="A7" s="368">
        <v>1</v>
      </c>
      <c r="B7" s="943" t="s">
        <v>14</v>
      </c>
      <c r="C7" s="1253">
        <v>187</v>
      </c>
      <c r="D7" s="1253">
        <v>531</v>
      </c>
      <c r="E7" s="1249">
        <f>C7/D7</f>
        <v>0.35216572504708099</v>
      </c>
      <c r="H7" s="361"/>
    </row>
    <row r="8" spans="1:8" ht="14.25" x14ac:dyDescent="0.2">
      <c r="A8" s="368">
        <v>2</v>
      </c>
      <c r="B8" s="943" t="s">
        <v>15</v>
      </c>
      <c r="C8" s="1254">
        <v>127</v>
      </c>
      <c r="D8" s="1254">
        <v>564</v>
      </c>
      <c r="E8" s="1244">
        <f t="shared" ref="E8:E22" si="0">C8/D8</f>
        <v>0.225177304964539</v>
      </c>
      <c r="H8" s="361"/>
    </row>
    <row r="9" spans="1:8" ht="14.25" x14ac:dyDescent="0.2">
      <c r="A9" s="368">
        <v>3</v>
      </c>
      <c r="B9" s="943" t="s">
        <v>16</v>
      </c>
      <c r="C9" s="1254">
        <v>267</v>
      </c>
      <c r="D9" s="1254">
        <v>515</v>
      </c>
      <c r="E9" s="1244">
        <f t="shared" si="0"/>
        <v>0.51844660194174752</v>
      </c>
      <c r="H9" s="361"/>
    </row>
    <row r="10" spans="1:8" ht="14.25" x14ac:dyDescent="0.2">
      <c r="A10" s="368">
        <v>4</v>
      </c>
      <c r="B10" s="943" t="s">
        <v>17</v>
      </c>
      <c r="C10" s="1254">
        <v>218</v>
      </c>
      <c r="D10" s="1254">
        <v>363</v>
      </c>
      <c r="E10" s="1244">
        <f t="shared" si="0"/>
        <v>0.60055096418732778</v>
      </c>
      <c r="H10" s="361"/>
    </row>
    <row r="11" spans="1:8" ht="14.25" x14ac:dyDescent="0.2">
      <c r="A11" s="368">
        <v>5</v>
      </c>
      <c r="B11" s="943" t="s">
        <v>18</v>
      </c>
      <c r="C11" s="1254">
        <v>389</v>
      </c>
      <c r="D11" s="1254">
        <v>1081</v>
      </c>
      <c r="E11" s="1244">
        <f t="shared" si="0"/>
        <v>0.35985198889916742</v>
      </c>
      <c r="H11" s="361"/>
    </row>
    <row r="12" spans="1:8" ht="14.25" x14ac:dyDescent="0.2">
      <c r="A12" s="368">
        <v>6</v>
      </c>
      <c r="B12" s="943" t="s">
        <v>19</v>
      </c>
      <c r="C12" s="1254">
        <v>155</v>
      </c>
      <c r="D12" s="1254">
        <v>744</v>
      </c>
      <c r="E12" s="1244">
        <f t="shared" si="0"/>
        <v>0.20833333333333334</v>
      </c>
      <c r="H12" s="361"/>
    </row>
    <row r="13" spans="1:8" ht="14.25" x14ac:dyDescent="0.2">
      <c r="A13" s="368">
        <v>7</v>
      </c>
      <c r="B13" s="943" t="s">
        <v>20</v>
      </c>
      <c r="C13" s="1254">
        <v>447</v>
      </c>
      <c r="D13" s="1254">
        <v>810</v>
      </c>
      <c r="E13" s="1244">
        <f t="shared" si="0"/>
        <v>0.55185185185185182</v>
      </c>
      <c r="H13" s="361"/>
    </row>
    <row r="14" spans="1:8" ht="14.25" x14ac:dyDescent="0.2">
      <c r="A14" s="368">
        <v>8</v>
      </c>
      <c r="B14" s="943" t="s">
        <v>21</v>
      </c>
      <c r="C14" s="1254">
        <v>85</v>
      </c>
      <c r="D14" s="1254">
        <v>801</v>
      </c>
      <c r="E14" s="1244">
        <f t="shared" si="0"/>
        <v>0.10611735330836454</v>
      </c>
      <c r="H14" s="361"/>
    </row>
    <row r="15" spans="1:8" ht="14.25" x14ac:dyDescent="0.2">
      <c r="A15" s="368">
        <v>9</v>
      </c>
      <c r="B15" s="943" t="s">
        <v>22</v>
      </c>
      <c r="C15" s="1254">
        <v>250</v>
      </c>
      <c r="D15" s="1254">
        <v>562</v>
      </c>
      <c r="E15" s="1244">
        <f t="shared" si="0"/>
        <v>0.44483985765124556</v>
      </c>
      <c r="H15" s="361"/>
    </row>
    <row r="16" spans="1:8" ht="14.25" x14ac:dyDescent="0.2">
      <c r="A16" s="368">
        <v>10</v>
      </c>
      <c r="B16" s="943" t="s">
        <v>23</v>
      </c>
      <c r="C16" s="1254">
        <v>179</v>
      </c>
      <c r="D16" s="1254">
        <v>607</v>
      </c>
      <c r="E16" s="1244">
        <f t="shared" si="0"/>
        <v>0.29489291598023065</v>
      </c>
      <c r="H16" s="361"/>
    </row>
    <row r="17" spans="1:8" ht="14.25" x14ac:dyDescent="0.2">
      <c r="A17" s="368">
        <v>11</v>
      </c>
      <c r="B17" s="943" t="s">
        <v>24</v>
      </c>
      <c r="C17" s="1254">
        <v>84</v>
      </c>
      <c r="D17" s="1254">
        <v>583</v>
      </c>
      <c r="E17" s="1244">
        <f t="shared" si="0"/>
        <v>0.14408233276157806</v>
      </c>
      <c r="H17" s="361"/>
    </row>
    <row r="18" spans="1:8" ht="14.25" x14ac:dyDescent="0.2">
      <c r="A18" s="368">
        <v>12</v>
      </c>
      <c r="B18" s="943" t="s">
        <v>25</v>
      </c>
      <c r="C18" s="1254">
        <v>219</v>
      </c>
      <c r="D18" s="1254">
        <v>721</v>
      </c>
      <c r="E18" s="1244">
        <f t="shared" si="0"/>
        <v>0.30374479889042993</v>
      </c>
      <c r="H18" s="361"/>
    </row>
    <row r="19" spans="1:8" ht="14.25" x14ac:dyDescent="0.2">
      <c r="A19" s="368">
        <v>13</v>
      </c>
      <c r="B19" s="943" t="s">
        <v>26</v>
      </c>
      <c r="C19" s="1254">
        <v>174</v>
      </c>
      <c r="D19" s="1254">
        <v>1021</v>
      </c>
      <c r="E19" s="1244">
        <f t="shared" si="0"/>
        <v>0.17042115572967678</v>
      </c>
      <c r="H19" s="361"/>
    </row>
    <row r="20" spans="1:8" ht="14.25" x14ac:dyDescent="0.2">
      <c r="A20" s="368">
        <v>14</v>
      </c>
      <c r="B20" s="943" t="s">
        <v>27</v>
      </c>
      <c r="C20" s="1254">
        <v>442</v>
      </c>
      <c r="D20" s="1254">
        <v>1048</v>
      </c>
      <c r="E20" s="1244">
        <f t="shared" si="0"/>
        <v>0.4217557251908397</v>
      </c>
      <c r="H20" s="361"/>
    </row>
    <row r="21" spans="1:8" ht="15" thickBot="1" x14ac:dyDescent="0.25">
      <c r="A21" s="1159">
        <v>15</v>
      </c>
      <c r="B21" s="1160" t="s">
        <v>28</v>
      </c>
      <c r="C21" s="1255">
        <v>91</v>
      </c>
      <c r="D21" s="1255">
        <v>427</v>
      </c>
      <c r="E21" s="1246">
        <f t="shared" si="0"/>
        <v>0.21311475409836064</v>
      </c>
      <c r="H21" s="361"/>
    </row>
    <row r="22" spans="1:8" ht="15.75" thickBot="1" x14ac:dyDescent="0.3">
      <c r="A22" s="1161"/>
      <c r="B22" s="1162" t="s">
        <v>484</v>
      </c>
      <c r="C22" s="1247">
        <f>SUM(C7:C21)</f>
        <v>3314</v>
      </c>
      <c r="D22" s="1247">
        <f>SUM(D7:D21)</f>
        <v>10378</v>
      </c>
      <c r="E22" s="1248">
        <f t="shared" si="0"/>
        <v>0.31932935054923878</v>
      </c>
      <c r="H22" s="361"/>
    </row>
    <row r="23" spans="1:8" s="364" customFormat="1" ht="15" thickBot="1" x14ac:dyDescent="0.25">
      <c r="A23" s="1232"/>
      <c r="B23" s="1233" t="s">
        <v>427</v>
      </c>
      <c r="C23" s="1234">
        <v>3872</v>
      </c>
      <c r="D23" s="1234">
        <v>10205</v>
      </c>
      <c r="E23" s="1245">
        <v>0.37942185203331702</v>
      </c>
    </row>
    <row r="24" spans="1:8" s="364" customFormat="1" ht="15" thickBot="1" x14ac:dyDescent="0.25">
      <c r="A24" s="1232"/>
      <c r="B24" s="1233" t="s">
        <v>384</v>
      </c>
      <c r="C24" s="1234">
        <v>3787</v>
      </c>
      <c r="D24" s="1234">
        <v>9851</v>
      </c>
      <c r="E24" s="1245">
        <v>0.38442797685514163</v>
      </c>
    </row>
    <row r="25" spans="1:8" x14ac:dyDescent="0.2">
      <c r="A25" s="1231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>
    <tabColor rgb="FFFF0000"/>
  </sheetPr>
  <dimension ref="A1:AP344"/>
  <sheetViews>
    <sheetView showGridLines="0" zoomScaleNormal="100" zoomScaleSheetLayoutView="110" workbookViewId="0">
      <selection activeCell="T7" sqref="T7"/>
    </sheetView>
  </sheetViews>
  <sheetFormatPr baseColWidth="10" defaultColWidth="11.42578125" defaultRowHeight="15.75" customHeight="1" x14ac:dyDescent="0.2"/>
  <cols>
    <col min="1" max="1" width="7" style="194" customWidth="1"/>
    <col min="2" max="2" width="20.85546875" style="322" customWidth="1"/>
    <col min="3" max="3" width="6.7109375" style="322" customWidth="1"/>
    <col min="4" max="4" width="9.42578125" style="322" customWidth="1"/>
    <col min="5" max="5" width="9.5703125" style="322" customWidth="1"/>
    <col min="6" max="6" width="10.28515625" style="322" customWidth="1"/>
    <col min="7" max="7" width="5.7109375" style="322" customWidth="1"/>
    <col min="8" max="8" width="6.85546875" style="322" customWidth="1"/>
    <col min="9" max="9" width="10.140625" style="322" customWidth="1"/>
    <col min="10" max="10" width="9.85546875" style="322" customWidth="1"/>
    <col min="11" max="11" width="9.7109375" style="322" customWidth="1"/>
    <col min="12" max="12" width="5.7109375" style="322" customWidth="1"/>
    <col min="13" max="13" width="6.28515625" style="322" customWidth="1"/>
    <col min="14" max="14" width="9.28515625" style="322" customWidth="1"/>
    <col min="15" max="15" width="9.140625" style="322" customWidth="1"/>
    <col min="16" max="16" width="10" style="322" customWidth="1"/>
    <col min="17" max="17" width="5.7109375" style="322" customWidth="1"/>
    <col min="18" max="18" width="11.7109375" style="322" customWidth="1"/>
    <col min="19" max="19" width="7.140625" style="322" customWidth="1"/>
    <col min="20" max="20" width="11.42578125" style="322" customWidth="1"/>
    <col min="21" max="21" width="9.5703125" style="322" customWidth="1"/>
    <col min="22" max="22" width="20" style="322" customWidth="1"/>
    <col min="23" max="23" width="7.28515625" style="322" customWidth="1"/>
    <col min="24" max="24" width="6.85546875" style="322" customWidth="1"/>
    <col min="25" max="25" width="9.42578125" style="322" customWidth="1"/>
    <col min="26" max="26" width="10.42578125" style="322" customWidth="1"/>
    <col min="27" max="27" width="7" style="322" customWidth="1"/>
    <col min="28" max="28" width="8.28515625" style="322" customWidth="1"/>
    <col min="29" max="29" width="6.7109375" style="322" customWidth="1"/>
    <col min="30" max="30" width="9.140625" style="322" customWidth="1"/>
    <col min="31" max="31" width="10.5703125" style="322" customWidth="1"/>
    <col min="32" max="32" width="6.42578125" style="322" customWidth="1"/>
    <col min="33" max="33" width="7.42578125" style="322" customWidth="1"/>
    <col min="34" max="34" width="8.7109375" style="322" customWidth="1"/>
    <col min="35" max="35" width="8.85546875" style="322" customWidth="1"/>
    <col min="36" max="36" width="9.7109375" style="322" customWidth="1"/>
    <col min="37" max="37" width="6.85546875" style="322" customWidth="1"/>
    <col min="38" max="38" width="11" style="322" customWidth="1"/>
    <col min="39" max="16384" width="11.42578125" style="322"/>
  </cols>
  <sheetData>
    <row r="1" spans="1:27" ht="15.75" customHeight="1" x14ac:dyDescent="0.2">
      <c r="A1" s="180" t="s">
        <v>0</v>
      </c>
    </row>
    <row r="2" spans="1:27" ht="15.75" customHeight="1" x14ac:dyDescent="0.2">
      <c r="A2" s="180"/>
    </row>
    <row r="3" spans="1:27" ht="15.75" customHeight="1" x14ac:dyDescent="0.2">
      <c r="A3" s="180" t="str">
        <f>A18</f>
        <v>Tabell 3 -9 - A1 -  Beboere med vedtak om bolig til pleie og omsorgsformål - sum alle aldersgrupper - pr. 31.12.  *)</v>
      </c>
    </row>
    <row r="4" spans="1:27" ht="15.75" customHeight="1" x14ac:dyDescent="0.2">
      <c r="A4" s="180" t="str">
        <f>A48</f>
        <v>Tabell 3 -9 - A2 -  Beboere med vedtak om bolig til pleie og omsorgsformål - antall 0 - 17 år - pr. 31.12.  *)</v>
      </c>
    </row>
    <row r="5" spans="1:27" ht="15.75" customHeight="1" x14ac:dyDescent="0.2">
      <c r="A5" s="180" t="str">
        <f>A78</f>
        <v>Tabell 3 -9 - A3 -  Beboere med vedtak om bolig til pleie og omsorgsformål - antall 18 - 49 år - pr. 31.12*)</v>
      </c>
    </row>
    <row r="6" spans="1:27" ht="15.75" customHeight="1" x14ac:dyDescent="0.2">
      <c r="A6" s="180" t="str">
        <f>A107</f>
        <v>Tabell 3 -9 - A4 -  Beboere med vedtak om bolig til pleie og omsorgsformål - antall 50 - 66 år - pr. 31.12.  *)</v>
      </c>
    </row>
    <row r="7" spans="1:27" ht="15.75" customHeight="1" x14ac:dyDescent="0.2">
      <c r="A7" s="180" t="str">
        <f>A136</f>
        <v>Tabell 3 -9 - A5 -  Beboere med vedtak om bolig til pleie og omsorgsformål - antall 67 - 74 år - pr. 31.12.  *)</v>
      </c>
    </row>
    <row r="8" spans="1:27" ht="15.75" customHeight="1" x14ac:dyDescent="0.2">
      <c r="A8" s="180" t="str">
        <f>A165</f>
        <v>Tabell 3 -9 - A6 -  Beboere med vedtak om bolig til pleie og omsorgsformål - antall 75 - 79 år - pr. 31.12.  *)</v>
      </c>
    </row>
    <row r="9" spans="1:27" ht="15.75" customHeight="1" x14ac:dyDescent="0.2">
      <c r="A9" s="180" t="str">
        <f>A195</f>
        <v>Tabell 3 -9 - A7 -  Beboere med vedtak om bolig til pleie og omsorgsformål - antall 80 - 84 år - pr. 31.12.  *)</v>
      </c>
    </row>
    <row r="10" spans="1:27" ht="15.75" customHeight="1" x14ac:dyDescent="0.2">
      <c r="A10" s="180" t="str">
        <f>A225</f>
        <v>Tabell 3 -9 - A8 -  Beboere med vedtak om bolig til pleie og omsorgsformål - antall 85 - 89 år - pr. 31.12.  *)</v>
      </c>
    </row>
    <row r="11" spans="1:27" ht="15.75" customHeight="1" x14ac:dyDescent="0.2">
      <c r="A11" s="180" t="str">
        <f>A255</f>
        <v>Tabell 3 -9 - A9 -  Beboere med vedtak om bolig til pleie og omsorgsformål - antall 90 - 94 år - pr. 31.12.  *)</v>
      </c>
    </row>
    <row r="12" spans="1:27" ht="15.75" customHeight="1" x14ac:dyDescent="0.2">
      <c r="A12" s="180" t="str">
        <f>A284</f>
        <v>Tabell 3 -9 - A10 -  Beboere med vedtak om bolig til pleie og omsorgsformål - antall ≥ 95 år - pr. 31.12.  *)</v>
      </c>
      <c r="AA12" s="322" t="s">
        <v>76</v>
      </c>
    </row>
    <row r="13" spans="1:27" ht="15.75" customHeight="1" x14ac:dyDescent="0.2">
      <c r="A13" s="180" t="str">
        <f>A315</f>
        <v>Tabell 3 -9 - A11 -  Beboere med vedtak om bolig til pleie og omsorgsformål - sum antall  ≥ 90 år - pr. 31.12.  *)</v>
      </c>
      <c r="P13" s="322" t="s">
        <v>318</v>
      </c>
    </row>
    <row r="14" spans="1:27" ht="15.75" customHeight="1" x14ac:dyDescent="0.2">
      <c r="A14" s="180"/>
    </row>
    <row r="15" spans="1:27" ht="15.75" customHeight="1" x14ac:dyDescent="0.2">
      <c r="A15" s="180"/>
    </row>
    <row r="16" spans="1:27" ht="15.75" customHeight="1" x14ac:dyDescent="0.25">
      <c r="A16" s="180"/>
      <c r="E16" s="741"/>
    </row>
    <row r="18" spans="1:40" s="181" customFormat="1" ht="15.75" customHeight="1" thickBot="1" x14ac:dyDescent="0.25">
      <c r="A18" s="149" t="s">
        <v>405</v>
      </c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</row>
    <row r="19" spans="1:40" s="183" customFormat="1" ht="15.75" customHeight="1" thickBot="1" x14ac:dyDescent="0.3">
      <c r="A19" s="201"/>
      <c r="B19" s="202"/>
      <c r="C19" s="1614" t="s">
        <v>56</v>
      </c>
      <c r="D19" s="1615"/>
      <c r="E19" s="1615"/>
      <c r="F19" s="1615"/>
      <c r="G19" s="1616"/>
      <c r="H19" s="1614" t="s">
        <v>57</v>
      </c>
      <c r="I19" s="1615"/>
      <c r="J19" s="1615"/>
      <c r="K19" s="1615"/>
      <c r="L19" s="1616"/>
      <c r="M19" s="1614" t="s">
        <v>58</v>
      </c>
      <c r="N19" s="1615"/>
      <c r="O19" s="1615"/>
      <c r="P19" s="1615"/>
      <c r="Q19" s="1615"/>
      <c r="R19" s="1616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2"/>
      <c r="AN19" s="322"/>
    </row>
    <row r="20" spans="1:40" s="183" customFormat="1" ht="78" customHeight="1" thickBot="1" x14ac:dyDescent="0.3">
      <c r="A20" s="203" t="s">
        <v>2</v>
      </c>
      <c r="B20" s="184" t="s">
        <v>3</v>
      </c>
      <c r="C20" s="232" t="s">
        <v>59</v>
      </c>
      <c r="D20" s="229" t="s">
        <v>216</v>
      </c>
      <c r="E20" s="229" t="s">
        <v>217</v>
      </c>
      <c r="F20" s="229" t="s">
        <v>60</v>
      </c>
      <c r="G20" s="257" t="s">
        <v>61</v>
      </c>
      <c r="H20" s="249" t="s">
        <v>59</v>
      </c>
      <c r="I20" s="229" t="s">
        <v>216</v>
      </c>
      <c r="J20" s="229" t="s">
        <v>217</v>
      </c>
      <c r="K20" s="229" t="s">
        <v>60</v>
      </c>
      <c r="L20" s="257" t="s">
        <v>13</v>
      </c>
      <c r="M20" s="249" t="s">
        <v>59</v>
      </c>
      <c r="N20" s="229" t="s">
        <v>216</v>
      </c>
      <c r="O20" s="229" t="s">
        <v>217</v>
      </c>
      <c r="P20" s="229" t="s">
        <v>60</v>
      </c>
      <c r="Q20" s="257" t="s">
        <v>13</v>
      </c>
      <c r="R20" s="348" t="s">
        <v>62</v>
      </c>
      <c r="T20" s="228" t="s">
        <v>375</v>
      </c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</row>
    <row r="21" spans="1:40" ht="15.75" customHeight="1" x14ac:dyDescent="0.2">
      <c r="A21" s="206">
        <v>1</v>
      </c>
      <c r="B21" s="186" t="s">
        <v>14</v>
      </c>
      <c r="C21" s="889">
        <f t="shared" ref="C21:F35" si="0">C51+C81+C110+C139+C168+C198+C228+C258+C287</f>
        <v>51</v>
      </c>
      <c r="D21" s="890">
        <f t="shared" si="0"/>
        <v>29</v>
      </c>
      <c r="E21" s="890">
        <f t="shared" si="0"/>
        <v>17</v>
      </c>
      <c r="F21" s="890">
        <f t="shared" si="0"/>
        <v>30</v>
      </c>
      <c r="G21" s="891">
        <f t="shared" ref="G21:G35" si="1">SUM(C21:F21)</f>
        <v>127</v>
      </c>
      <c r="H21" s="889">
        <f t="shared" ref="H21:K35" si="2">H51+H81+H110+H139+H168+H198+H228+H258+H287</f>
        <v>94</v>
      </c>
      <c r="I21" s="890">
        <f t="shared" si="2"/>
        <v>21</v>
      </c>
      <c r="J21" s="890">
        <f t="shared" si="2"/>
        <v>18</v>
      </c>
      <c r="K21" s="890">
        <f t="shared" si="2"/>
        <v>22</v>
      </c>
      <c r="L21" s="892">
        <f t="shared" ref="L21:L35" si="3">SUM(H21:K21)</f>
        <v>155</v>
      </c>
      <c r="M21" s="889">
        <f t="shared" ref="M21:M35" si="4">C21+H21</f>
        <v>145</v>
      </c>
      <c r="N21" s="890">
        <f t="shared" ref="N21:N35" si="5">D21+I21</f>
        <v>50</v>
      </c>
      <c r="O21" s="890">
        <f t="shared" ref="O21:O35" si="6">E21+J21</f>
        <v>35</v>
      </c>
      <c r="P21" s="890">
        <f t="shared" ref="P21:P35" si="7">F21+K21</f>
        <v>52</v>
      </c>
      <c r="Q21" s="729">
        <f t="shared" ref="Q21:Q35" si="8">SUM(M21:P21)</f>
        <v>282</v>
      </c>
      <c r="R21" s="730">
        <f t="shared" ref="R21:R35" si="9">SUM(R51,R81,R110,R139,R168,R198,R228,R258,R287)</f>
        <v>145</v>
      </c>
      <c r="S21" s="324"/>
      <c r="T21" s="324"/>
      <c r="V21" s="1528" t="s">
        <v>522</v>
      </c>
      <c r="W21" s="322" t="s">
        <v>332</v>
      </c>
    </row>
    <row r="22" spans="1:40" ht="15.75" customHeight="1" x14ac:dyDescent="0.2">
      <c r="A22" s="208">
        <v>2</v>
      </c>
      <c r="B22" s="188" t="s">
        <v>15</v>
      </c>
      <c r="C22" s="731">
        <f t="shared" si="0"/>
        <v>36</v>
      </c>
      <c r="D22" s="732">
        <f t="shared" si="0"/>
        <v>0</v>
      </c>
      <c r="E22" s="732">
        <f t="shared" si="0"/>
        <v>13</v>
      </c>
      <c r="F22" s="732">
        <f t="shared" si="0"/>
        <v>42</v>
      </c>
      <c r="G22" s="733">
        <f t="shared" si="1"/>
        <v>91</v>
      </c>
      <c r="H22" s="731">
        <f t="shared" si="2"/>
        <v>84</v>
      </c>
      <c r="I22" s="732">
        <f t="shared" si="2"/>
        <v>0</v>
      </c>
      <c r="J22" s="732">
        <f t="shared" si="2"/>
        <v>5</v>
      </c>
      <c r="K22" s="732">
        <f t="shared" si="2"/>
        <v>33</v>
      </c>
      <c r="L22" s="734">
        <f t="shared" si="3"/>
        <v>122</v>
      </c>
      <c r="M22" s="731">
        <f t="shared" si="4"/>
        <v>120</v>
      </c>
      <c r="N22" s="732">
        <f t="shared" si="5"/>
        <v>0</v>
      </c>
      <c r="O22" s="732">
        <f t="shared" si="6"/>
        <v>18</v>
      </c>
      <c r="P22" s="732">
        <f t="shared" si="7"/>
        <v>75</v>
      </c>
      <c r="Q22" s="734">
        <f t="shared" si="8"/>
        <v>213</v>
      </c>
      <c r="R22" s="735">
        <f t="shared" si="9"/>
        <v>92</v>
      </c>
      <c r="S22" s="324"/>
      <c r="T22" s="324" t="s">
        <v>329</v>
      </c>
      <c r="V22" s="322">
        <f>R96+R125</f>
        <v>33</v>
      </c>
      <c r="W22" s="945">
        <f>V22/$V$25</f>
        <v>3.5483870967741936E-2</v>
      </c>
    </row>
    <row r="23" spans="1:40" ht="15.75" customHeight="1" x14ac:dyDescent="0.2">
      <c r="A23" s="208">
        <v>3</v>
      </c>
      <c r="B23" s="188" t="s">
        <v>16</v>
      </c>
      <c r="C23" s="731">
        <f t="shared" si="0"/>
        <v>91</v>
      </c>
      <c r="D23" s="732">
        <f t="shared" si="0"/>
        <v>1</v>
      </c>
      <c r="E23" s="732">
        <f t="shared" si="0"/>
        <v>14</v>
      </c>
      <c r="F23" s="732">
        <f t="shared" si="0"/>
        <v>48</v>
      </c>
      <c r="G23" s="733">
        <f t="shared" si="1"/>
        <v>154</v>
      </c>
      <c r="H23" s="731">
        <f t="shared" si="2"/>
        <v>119</v>
      </c>
      <c r="I23" s="732">
        <f t="shared" si="2"/>
        <v>1</v>
      </c>
      <c r="J23" s="732">
        <f t="shared" si="2"/>
        <v>11</v>
      </c>
      <c r="K23" s="732">
        <f t="shared" si="2"/>
        <v>37</v>
      </c>
      <c r="L23" s="734">
        <f t="shared" si="3"/>
        <v>168</v>
      </c>
      <c r="M23" s="731">
        <f t="shared" si="4"/>
        <v>210</v>
      </c>
      <c r="N23" s="732">
        <f t="shared" si="5"/>
        <v>2</v>
      </c>
      <c r="O23" s="732">
        <f t="shared" si="6"/>
        <v>25</v>
      </c>
      <c r="P23" s="732">
        <f t="shared" si="7"/>
        <v>85</v>
      </c>
      <c r="Q23" s="734">
        <f t="shared" si="8"/>
        <v>322</v>
      </c>
      <c r="R23" s="735">
        <f t="shared" si="9"/>
        <v>72</v>
      </c>
      <c r="S23" s="324"/>
      <c r="T23" s="324" t="s">
        <v>330</v>
      </c>
      <c r="V23" s="322">
        <f>R154+R183</f>
        <v>272</v>
      </c>
      <c r="W23" s="945">
        <f t="shared" ref="W23:W24" si="10">V23/$V$25</f>
        <v>0.2924731182795699</v>
      </c>
    </row>
    <row r="24" spans="1:40" ht="15.75" customHeight="1" x14ac:dyDescent="0.2">
      <c r="A24" s="208">
        <v>4</v>
      </c>
      <c r="B24" s="188" t="s">
        <v>17</v>
      </c>
      <c r="C24" s="731">
        <f t="shared" si="0"/>
        <v>38</v>
      </c>
      <c r="D24" s="732">
        <f t="shared" si="0"/>
        <v>1</v>
      </c>
      <c r="E24" s="732">
        <f t="shared" si="0"/>
        <v>1</v>
      </c>
      <c r="F24" s="732">
        <f t="shared" si="0"/>
        <v>56</v>
      </c>
      <c r="G24" s="733">
        <f t="shared" si="1"/>
        <v>96</v>
      </c>
      <c r="H24" s="731">
        <f t="shared" si="2"/>
        <v>65</v>
      </c>
      <c r="I24" s="732">
        <f t="shared" si="2"/>
        <v>0</v>
      </c>
      <c r="J24" s="732">
        <f t="shared" si="2"/>
        <v>1</v>
      </c>
      <c r="K24" s="732">
        <f t="shared" si="2"/>
        <v>43</v>
      </c>
      <c r="L24" s="734">
        <f t="shared" si="3"/>
        <v>109</v>
      </c>
      <c r="M24" s="731">
        <f t="shared" si="4"/>
        <v>103</v>
      </c>
      <c r="N24" s="732">
        <f t="shared" si="5"/>
        <v>1</v>
      </c>
      <c r="O24" s="732">
        <f t="shared" si="6"/>
        <v>2</v>
      </c>
      <c r="P24" s="732">
        <f t="shared" si="7"/>
        <v>99</v>
      </c>
      <c r="Q24" s="734">
        <f t="shared" si="8"/>
        <v>205</v>
      </c>
      <c r="R24" s="735">
        <f t="shared" si="9"/>
        <v>55</v>
      </c>
      <c r="S24" s="324"/>
      <c r="T24" s="324" t="s">
        <v>331</v>
      </c>
      <c r="V24" s="322">
        <f>R213+R243+R273+R302</f>
        <v>625</v>
      </c>
      <c r="W24" s="945">
        <f t="shared" si="10"/>
        <v>0.67204301075268813</v>
      </c>
    </row>
    <row r="25" spans="1:40" ht="15.75" customHeight="1" x14ac:dyDescent="0.2">
      <c r="A25" s="208">
        <v>5</v>
      </c>
      <c r="B25" s="188" t="s">
        <v>18</v>
      </c>
      <c r="C25" s="731">
        <f t="shared" si="0"/>
        <v>35</v>
      </c>
      <c r="D25" s="732">
        <f t="shared" si="0"/>
        <v>21</v>
      </c>
      <c r="E25" s="732">
        <f t="shared" si="0"/>
        <v>15</v>
      </c>
      <c r="F25" s="732">
        <f t="shared" si="0"/>
        <v>20</v>
      </c>
      <c r="G25" s="733">
        <f t="shared" si="1"/>
        <v>91</v>
      </c>
      <c r="H25" s="731">
        <f t="shared" si="2"/>
        <v>47</v>
      </c>
      <c r="I25" s="732">
        <f t="shared" si="2"/>
        <v>15</v>
      </c>
      <c r="J25" s="732">
        <f t="shared" si="2"/>
        <v>18</v>
      </c>
      <c r="K25" s="732">
        <f t="shared" si="2"/>
        <v>13</v>
      </c>
      <c r="L25" s="734">
        <f t="shared" si="3"/>
        <v>93</v>
      </c>
      <c r="M25" s="731">
        <f t="shared" si="4"/>
        <v>82</v>
      </c>
      <c r="N25" s="732">
        <f t="shared" si="5"/>
        <v>36</v>
      </c>
      <c r="O25" s="732">
        <f t="shared" si="6"/>
        <v>33</v>
      </c>
      <c r="P25" s="732">
        <f t="shared" si="7"/>
        <v>33</v>
      </c>
      <c r="Q25" s="734">
        <f t="shared" si="8"/>
        <v>184</v>
      </c>
      <c r="R25" s="735">
        <f t="shared" si="9"/>
        <v>16</v>
      </c>
      <c r="S25" s="324"/>
      <c r="T25" s="324" t="s">
        <v>13</v>
      </c>
      <c r="V25" s="322">
        <f>SUM(V22:V24)</f>
        <v>930</v>
      </c>
      <c r="W25" s="945">
        <f>V25/$V$25</f>
        <v>1</v>
      </c>
    </row>
    <row r="26" spans="1:40" ht="15.75" customHeight="1" x14ac:dyDescent="0.2">
      <c r="A26" s="210">
        <v>6</v>
      </c>
      <c r="B26" s="190" t="s">
        <v>19</v>
      </c>
      <c r="C26" s="731">
        <f t="shared" si="0"/>
        <v>17</v>
      </c>
      <c r="D26" s="732">
        <f t="shared" si="0"/>
        <v>0</v>
      </c>
      <c r="E26" s="732">
        <f t="shared" si="0"/>
        <v>24</v>
      </c>
      <c r="F26" s="732">
        <f t="shared" si="0"/>
        <v>0</v>
      </c>
      <c r="G26" s="733">
        <f t="shared" si="1"/>
        <v>41</v>
      </c>
      <c r="H26" s="731">
        <f t="shared" si="2"/>
        <v>50</v>
      </c>
      <c r="I26" s="732">
        <f t="shared" si="2"/>
        <v>0</v>
      </c>
      <c r="J26" s="732">
        <f t="shared" si="2"/>
        <v>17</v>
      </c>
      <c r="K26" s="732">
        <f t="shared" si="2"/>
        <v>0</v>
      </c>
      <c r="L26" s="734">
        <f t="shared" si="3"/>
        <v>67</v>
      </c>
      <c r="M26" s="731">
        <f t="shared" si="4"/>
        <v>67</v>
      </c>
      <c r="N26" s="732">
        <f t="shared" si="5"/>
        <v>0</v>
      </c>
      <c r="O26" s="732">
        <f t="shared" si="6"/>
        <v>41</v>
      </c>
      <c r="P26" s="732">
        <f t="shared" si="7"/>
        <v>0</v>
      </c>
      <c r="Q26" s="734">
        <f t="shared" si="8"/>
        <v>108</v>
      </c>
      <c r="R26" s="735">
        <f t="shared" si="9"/>
        <v>65</v>
      </c>
      <c r="S26" s="324"/>
      <c r="T26" s="324"/>
    </row>
    <row r="27" spans="1:40" ht="15.75" customHeight="1" x14ac:dyDescent="0.2">
      <c r="A27" s="210">
        <v>7</v>
      </c>
      <c r="B27" s="190" t="s">
        <v>20</v>
      </c>
      <c r="C27" s="731">
        <f t="shared" si="0"/>
        <v>37</v>
      </c>
      <c r="D27" s="732">
        <f t="shared" si="0"/>
        <v>2</v>
      </c>
      <c r="E27" s="732">
        <f t="shared" si="0"/>
        <v>36</v>
      </c>
      <c r="F27" s="732">
        <f t="shared" si="0"/>
        <v>20</v>
      </c>
      <c r="G27" s="733">
        <f t="shared" si="1"/>
        <v>95</v>
      </c>
      <c r="H27" s="731">
        <f t="shared" si="2"/>
        <v>78</v>
      </c>
      <c r="I27" s="732">
        <f t="shared" si="2"/>
        <v>1</v>
      </c>
      <c r="J27" s="732">
        <f t="shared" si="2"/>
        <v>42</v>
      </c>
      <c r="K27" s="732">
        <f t="shared" si="2"/>
        <v>19</v>
      </c>
      <c r="L27" s="734">
        <f t="shared" si="3"/>
        <v>140</v>
      </c>
      <c r="M27" s="731">
        <f t="shared" si="4"/>
        <v>115</v>
      </c>
      <c r="N27" s="732">
        <f t="shared" si="5"/>
        <v>3</v>
      </c>
      <c r="O27" s="732">
        <f t="shared" si="6"/>
        <v>78</v>
      </c>
      <c r="P27" s="732">
        <f t="shared" si="7"/>
        <v>39</v>
      </c>
      <c r="Q27" s="734">
        <f t="shared" si="8"/>
        <v>235</v>
      </c>
      <c r="R27" s="735">
        <f t="shared" si="9"/>
        <v>80</v>
      </c>
      <c r="S27" s="324"/>
      <c r="T27" s="324"/>
    </row>
    <row r="28" spans="1:40" ht="15.75" customHeight="1" x14ac:dyDescent="0.2">
      <c r="A28" s="208">
        <v>8</v>
      </c>
      <c r="B28" s="188" t="s">
        <v>21</v>
      </c>
      <c r="C28" s="731">
        <f t="shared" si="0"/>
        <v>37</v>
      </c>
      <c r="D28" s="732">
        <f t="shared" si="0"/>
        <v>15</v>
      </c>
      <c r="E28" s="732">
        <f t="shared" si="0"/>
        <v>49</v>
      </c>
      <c r="F28" s="732">
        <f t="shared" si="0"/>
        <v>38</v>
      </c>
      <c r="G28" s="733">
        <f t="shared" si="1"/>
        <v>139</v>
      </c>
      <c r="H28" s="731">
        <f t="shared" si="2"/>
        <v>41</v>
      </c>
      <c r="I28" s="732">
        <f t="shared" si="2"/>
        <v>7</v>
      </c>
      <c r="J28" s="732">
        <f t="shared" si="2"/>
        <v>26</v>
      </c>
      <c r="K28" s="732">
        <f t="shared" si="2"/>
        <v>15</v>
      </c>
      <c r="L28" s="734">
        <f t="shared" si="3"/>
        <v>89</v>
      </c>
      <c r="M28" s="731">
        <f t="shared" si="4"/>
        <v>78</v>
      </c>
      <c r="N28" s="732">
        <f t="shared" si="5"/>
        <v>22</v>
      </c>
      <c r="O28" s="732">
        <f t="shared" si="6"/>
        <v>75</v>
      </c>
      <c r="P28" s="732">
        <f t="shared" si="7"/>
        <v>53</v>
      </c>
      <c r="Q28" s="734">
        <f t="shared" si="8"/>
        <v>228</v>
      </c>
      <c r="R28" s="735">
        <f t="shared" si="9"/>
        <v>78</v>
      </c>
      <c r="S28" s="324"/>
      <c r="T28" s="324"/>
      <c r="W28" s="322" t="s">
        <v>76</v>
      </c>
    </row>
    <row r="29" spans="1:40" ht="15.75" customHeight="1" x14ac:dyDescent="0.2">
      <c r="A29" s="208">
        <v>9</v>
      </c>
      <c r="B29" s="188" t="s">
        <v>22</v>
      </c>
      <c r="C29" s="731">
        <f t="shared" si="0"/>
        <v>25</v>
      </c>
      <c r="D29" s="732">
        <f t="shared" si="0"/>
        <v>0</v>
      </c>
      <c r="E29" s="732">
        <f t="shared" si="0"/>
        <v>27</v>
      </c>
      <c r="F29" s="732">
        <f t="shared" si="0"/>
        <v>20</v>
      </c>
      <c r="G29" s="733">
        <f t="shared" si="1"/>
        <v>72</v>
      </c>
      <c r="H29" s="731">
        <f t="shared" si="2"/>
        <v>54</v>
      </c>
      <c r="I29" s="732">
        <f t="shared" si="2"/>
        <v>0</v>
      </c>
      <c r="J29" s="732">
        <f t="shared" si="2"/>
        <v>28</v>
      </c>
      <c r="K29" s="732">
        <f t="shared" si="2"/>
        <v>4</v>
      </c>
      <c r="L29" s="734">
        <f t="shared" si="3"/>
        <v>86</v>
      </c>
      <c r="M29" s="731">
        <f t="shared" si="4"/>
        <v>79</v>
      </c>
      <c r="N29" s="732">
        <f t="shared" si="5"/>
        <v>0</v>
      </c>
      <c r="O29" s="732">
        <f t="shared" si="6"/>
        <v>55</v>
      </c>
      <c r="P29" s="732">
        <f t="shared" si="7"/>
        <v>24</v>
      </c>
      <c r="Q29" s="734">
        <f t="shared" si="8"/>
        <v>158</v>
      </c>
      <c r="R29" s="735">
        <f t="shared" si="9"/>
        <v>79</v>
      </c>
      <c r="S29" s="324"/>
      <c r="T29" s="324"/>
    </row>
    <row r="30" spans="1:40" ht="15.75" customHeight="1" x14ac:dyDescent="0.2">
      <c r="A30" s="208">
        <v>10</v>
      </c>
      <c r="B30" s="188" t="s">
        <v>23</v>
      </c>
      <c r="C30" s="731">
        <f t="shared" si="0"/>
        <v>37</v>
      </c>
      <c r="D30" s="732">
        <f t="shared" si="0"/>
        <v>21</v>
      </c>
      <c r="E30" s="732">
        <f t="shared" si="0"/>
        <v>33</v>
      </c>
      <c r="F30" s="732">
        <f t="shared" si="0"/>
        <v>16</v>
      </c>
      <c r="G30" s="733">
        <f t="shared" si="1"/>
        <v>107</v>
      </c>
      <c r="H30" s="731">
        <f t="shared" si="2"/>
        <v>63</v>
      </c>
      <c r="I30" s="732">
        <f t="shared" si="2"/>
        <v>26</v>
      </c>
      <c r="J30" s="732">
        <f t="shared" si="2"/>
        <v>25</v>
      </c>
      <c r="K30" s="732">
        <f t="shared" si="2"/>
        <v>17</v>
      </c>
      <c r="L30" s="734">
        <f t="shared" si="3"/>
        <v>131</v>
      </c>
      <c r="M30" s="731">
        <f t="shared" si="4"/>
        <v>100</v>
      </c>
      <c r="N30" s="732">
        <f t="shared" si="5"/>
        <v>47</v>
      </c>
      <c r="O30" s="732">
        <f t="shared" si="6"/>
        <v>58</v>
      </c>
      <c r="P30" s="732">
        <f t="shared" si="7"/>
        <v>33</v>
      </c>
      <c r="Q30" s="734">
        <f t="shared" si="8"/>
        <v>238</v>
      </c>
      <c r="R30" s="735">
        <f t="shared" si="9"/>
        <v>82</v>
      </c>
      <c r="S30" s="324"/>
      <c r="T30" s="324"/>
    </row>
    <row r="31" spans="1:40" ht="15.75" customHeight="1" x14ac:dyDescent="0.2">
      <c r="A31" s="210">
        <v>11</v>
      </c>
      <c r="B31" s="190" t="s">
        <v>24</v>
      </c>
      <c r="C31" s="731">
        <f t="shared" si="0"/>
        <v>22</v>
      </c>
      <c r="D31" s="732">
        <f t="shared" si="0"/>
        <v>13</v>
      </c>
      <c r="E31" s="732">
        <f t="shared" si="0"/>
        <v>28</v>
      </c>
      <c r="F31" s="732">
        <f t="shared" si="0"/>
        <v>33</v>
      </c>
      <c r="G31" s="733">
        <f t="shared" si="1"/>
        <v>96</v>
      </c>
      <c r="H31" s="731">
        <f t="shared" si="2"/>
        <v>31</v>
      </c>
      <c r="I31" s="732">
        <f t="shared" si="2"/>
        <v>3</v>
      </c>
      <c r="J31" s="732">
        <f t="shared" si="2"/>
        <v>20</v>
      </c>
      <c r="K31" s="732">
        <f t="shared" si="2"/>
        <v>12</v>
      </c>
      <c r="L31" s="734">
        <f t="shared" si="3"/>
        <v>66</v>
      </c>
      <c r="M31" s="731">
        <f t="shared" si="4"/>
        <v>53</v>
      </c>
      <c r="N31" s="732">
        <f t="shared" si="5"/>
        <v>16</v>
      </c>
      <c r="O31" s="732">
        <f t="shared" si="6"/>
        <v>48</v>
      </c>
      <c r="P31" s="732">
        <f t="shared" si="7"/>
        <v>45</v>
      </c>
      <c r="Q31" s="734">
        <f t="shared" si="8"/>
        <v>162</v>
      </c>
      <c r="R31" s="735">
        <f t="shared" si="9"/>
        <v>9</v>
      </c>
      <c r="S31" s="324"/>
      <c r="T31" s="324"/>
    </row>
    <row r="32" spans="1:40" ht="15.75" customHeight="1" x14ac:dyDescent="0.2">
      <c r="A32" s="208">
        <v>12</v>
      </c>
      <c r="B32" s="188" t="s">
        <v>25</v>
      </c>
      <c r="C32" s="731">
        <f t="shared" si="0"/>
        <v>5</v>
      </c>
      <c r="D32" s="732">
        <f t="shared" si="0"/>
        <v>2</v>
      </c>
      <c r="E32" s="732">
        <f t="shared" si="0"/>
        <v>58</v>
      </c>
      <c r="F32" s="732">
        <f t="shared" si="0"/>
        <v>49</v>
      </c>
      <c r="G32" s="733">
        <f t="shared" si="1"/>
        <v>114</v>
      </c>
      <c r="H32" s="731">
        <f t="shared" si="2"/>
        <v>17</v>
      </c>
      <c r="I32" s="732">
        <f t="shared" si="2"/>
        <v>2</v>
      </c>
      <c r="J32" s="732">
        <f t="shared" si="2"/>
        <v>27</v>
      </c>
      <c r="K32" s="732">
        <f t="shared" si="2"/>
        <v>22</v>
      </c>
      <c r="L32" s="734">
        <f t="shared" si="3"/>
        <v>68</v>
      </c>
      <c r="M32" s="731">
        <f t="shared" si="4"/>
        <v>22</v>
      </c>
      <c r="N32" s="732">
        <f t="shared" si="5"/>
        <v>4</v>
      </c>
      <c r="O32" s="732">
        <f t="shared" si="6"/>
        <v>85</v>
      </c>
      <c r="P32" s="732">
        <f t="shared" si="7"/>
        <v>71</v>
      </c>
      <c r="Q32" s="734">
        <f t="shared" si="8"/>
        <v>182</v>
      </c>
      <c r="R32" s="735">
        <f t="shared" si="9"/>
        <v>22</v>
      </c>
      <c r="S32" s="324"/>
      <c r="T32" s="324"/>
    </row>
    <row r="33" spans="1:42" ht="15.75" customHeight="1" x14ac:dyDescent="0.2">
      <c r="A33" s="208">
        <v>13</v>
      </c>
      <c r="B33" s="188" t="s">
        <v>26</v>
      </c>
      <c r="C33" s="731">
        <f t="shared" si="0"/>
        <v>89</v>
      </c>
      <c r="D33" s="732">
        <f t="shared" si="0"/>
        <v>6</v>
      </c>
      <c r="E33" s="732">
        <f t="shared" si="0"/>
        <v>27</v>
      </c>
      <c r="F33" s="732">
        <f t="shared" si="0"/>
        <v>30</v>
      </c>
      <c r="G33" s="733">
        <f t="shared" si="1"/>
        <v>152</v>
      </c>
      <c r="H33" s="731">
        <f t="shared" si="2"/>
        <v>113</v>
      </c>
      <c r="I33" s="732">
        <f t="shared" si="2"/>
        <v>12</v>
      </c>
      <c r="J33" s="732">
        <f t="shared" si="2"/>
        <v>21</v>
      </c>
      <c r="K33" s="732">
        <f t="shared" si="2"/>
        <v>17</v>
      </c>
      <c r="L33" s="734">
        <f t="shared" si="3"/>
        <v>163</v>
      </c>
      <c r="M33" s="731">
        <f t="shared" si="4"/>
        <v>202</v>
      </c>
      <c r="N33" s="732">
        <f t="shared" si="5"/>
        <v>18</v>
      </c>
      <c r="O33" s="732">
        <f t="shared" si="6"/>
        <v>48</v>
      </c>
      <c r="P33" s="732">
        <f t="shared" si="7"/>
        <v>47</v>
      </c>
      <c r="Q33" s="734">
        <f t="shared" si="8"/>
        <v>315</v>
      </c>
      <c r="R33" s="735">
        <f t="shared" si="9"/>
        <v>85</v>
      </c>
      <c r="S33" s="324"/>
      <c r="T33" s="324"/>
    </row>
    <row r="34" spans="1:42" ht="15.75" customHeight="1" x14ac:dyDescent="0.2">
      <c r="A34" s="208">
        <v>14</v>
      </c>
      <c r="B34" s="188" t="s">
        <v>27</v>
      </c>
      <c r="C34" s="731">
        <f t="shared" si="0"/>
        <v>23</v>
      </c>
      <c r="D34" s="732">
        <f t="shared" si="0"/>
        <v>10</v>
      </c>
      <c r="E34" s="732">
        <f t="shared" si="0"/>
        <v>39</v>
      </c>
      <c r="F34" s="732">
        <f t="shared" si="0"/>
        <v>38</v>
      </c>
      <c r="G34" s="733">
        <f t="shared" si="1"/>
        <v>110</v>
      </c>
      <c r="H34" s="731">
        <f t="shared" si="2"/>
        <v>51</v>
      </c>
      <c r="I34" s="732">
        <f t="shared" si="2"/>
        <v>2</v>
      </c>
      <c r="J34" s="732">
        <f t="shared" si="2"/>
        <v>35</v>
      </c>
      <c r="K34" s="732">
        <f t="shared" si="2"/>
        <v>21</v>
      </c>
      <c r="L34" s="734">
        <f t="shared" si="3"/>
        <v>109</v>
      </c>
      <c r="M34" s="731">
        <f t="shared" si="4"/>
        <v>74</v>
      </c>
      <c r="N34" s="732">
        <f t="shared" si="5"/>
        <v>12</v>
      </c>
      <c r="O34" s="732">
        <f t="shared" si="6"/>
        <v>74</v>
      </c>
      <c r="P34" s="732">
        <f t="shared" si="7"/>
        <v>59</v>
      </c>
      <c r="Q34" s="734">
        <f t="shared" si="8"/>
        <v>219</v>
      </c>
      <c r="R34" s="735">
        <f t="shared" si="9"/>
        <v>50</v>
      </c>
      <c r="S34" s="324"/>
      <c r="T34" s="324"/>
      <c r="X34" s="322" t="s">
        <v>76</v>
      </c>
    </row>
    <row r="35" spans="1:42" ht="31.5" customHeight="1" thickBot="1" x14ac:dyDescent="0.25">
      <c r="A35" s="211">
        <v>15</v>
      </c>
      <c r="B35" s="191" t="s">
        <v>28</v>
      </c>
      <c r="C35" s="736">
        <f t="shared" si="0"/>
        <v>4</v>
      </c>
      <c r="D35" s="737">
        <f t="shared" si="0"/>
        <v>0</v>
      </c>
      <c r="E35" s="737">
        <f t="shared" si="0"/>
        <v>46</v>
      </c>
      <c r="F35" s="737">
        <f t="shared" si="0"/>
        <v>32</v>
      </c>
      <c r="G35" s="738">
        <f t="shared" si="1"/>
        <v>82</v>
      </c>
      <c r="H35" s="736">
        <f t="shared" si="2"/>
        <v>10</v>
      </c>
      <c r="I35" s="737">
        <f t="shared" si="2"/>
        <v>0</v>
      </c>
      <c r="J35" s="737">
        <f t="shared" si="2"/>
        <v>24</v>
      </c>
      <c r="K35" s="737">
        <f t="shared" si="2"/>
        <v>4</v>
      </c>
      <c r="L35" s="739">
        <f t="shared" si="3"/>
        <v>38</v>
      </c>
      <c r="M35" s="736">
        <f t="shared" si="4"/>
        <v>14</v>
      </c>
      <c r="N35" s="737">
        <f t="shared" si="5"/>
        <v>0</v>
      </c>
      <c r="O35" s="737">
        <f t="shared" si="6"/>
        <v>70</v>
      </c>
      <c r="P35" s="737">
        <f t="shared" si="7"/>
        <v>36</v>
      </c>
      <c r="Q35" s="739">
        <f t="shared" si="8"/>
        <v>120</v>
      </c>
      <c r="R35" s="740">
        <f t="shared" si="9"/>
        <v>0</v>
      </c>
      <c r="S35" s="324"/>
      <c r="T35" s="324"/>
    </row>
    <row r="36" spans="1:42" s="367" customFormat="1" ht="15.75" customHeight="1" x14ac:dyDescent="0.25">
      <c r="A36" s="277"/>
      <c r="B36" s="278" t="s">
        <v>485</v>
      </c>
      <c r="C36" s="279">
        <f t="shared" ref="C36:R36" si="11">SUM(C21:C35)</f>
        <v>547</v>
      </c>
      <c r="D36" s="280">
        <f t="shared" si="11"/>
        <v>121</v>
      </c>
      <c r="E36" s="280">
        <f t="shared" si="11"/>
        <v>427</v>
      </c>
      <c r="F36" s="280">
        <f t="shared" si="11"/>
        <v>472</v>
      </c>
      <c r="G36" s="281">
        <f t="shared" si="11"/>
        <v>1567</v>
      </c>
      <c r="H36" s="279">
        <f t="shared" si="11"/>
        <v>917</v>
      </c>
      <c r="I36" s="280">
        <f t="shared" si="11"/>
        <v>90</v>
      </c>
      <c r="J36" s="280">
        <f t="shared" si="11"/>
        <v>318</v>
      </c>
      <c r="K36" s="280">
        <f t="shared" si="11"/>
        <v>279</v>
      </c>
      <c r="L36" s="281">
        <f t="shared" si="11"/>
        <v>1604</v>
      </c>
      <c r="M36" s="279">
        <f t="shared" si="11"/>
        <v>1464</v>
      </c>
      <c r="N36" s="280">
        <f t="shared" si="11"/>
        <v>211</v>
      </c>
      <c r="O36" s="280">
        <f t="shared" si="11"/>
        <v>745</v>
      </c>
      <c r="P36" s="280">
        <f t="shared" si="11"/>
        <v>751</v>
      </c>
      <c r="Q36" s="281">
        <f t="shared" si="11"/>
        <v>3171</v>
      </c>
      <c r="R36" s="282">
        <f t="shared" si="11"/>
        <v>930</v>
      </c>
      <c r="S36" s="283"/>
      <c r="T36" s="283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</row>
    <row r="37" spans="1:42" ht="15.75" customHeight="1" x14ac:dyDescent="0.2">
      <c r="A37" s="333"/>
      <c r="B37" s="325" t="s">
        <v>422</v>
      </c>
      <c r="C37" s="334">
        <v>559</v>
      </c>
      <c r="D37" s="335">
        <v>111</v>
      </c>
      <c r="E37" s="335">
        <v>416</v>
      </c>
      <c r="F37" s="335">
        <v>453</v>
      </c>
      <c r="G37" s="323">
        <v>1539</v>
      </c>
      <c r="H37" s="334">
        <v>901</v>
      </c>
      <c r="I37" s="335">
        <v>96</v>
      </c>
      <c r="J37" s="335">
        <v>323</v>
      </c>
      <c r="K37" s="335">
        <v>271</v>
      </c>
      <c r="L37" s="323">
        <v>1591</v>
      </c>
      <c r="M37" s="334">
        <v>1460</v>
      </c>
      <c r="N37" s="335">
        <v>207</v>
      </c>
      <c r="O37" s="335">
        <v>739</v>
      </c>
      <c r="P37" s="335">
        <v>724</v>
      </c>
      <c r="Q37" s="323">
        <v>3130</v>
      </c>
      <c r="R37" s="336">
        <v>845</v>
      </c>
      <c r="S37" s="324"/>
      <c r="T37" s="324"/>
    </row>
    <row r="38" spans="1:42" ht="15.75" customHeight="1" x14ac:dyDescent="0.2">
      <c r="A38" s="333"/>
      <c r="B38" s="325" t="s">
        <v>380</v>
      </c>
      <c r="C38" s="334">
        <v>537</v>
      </c>
      <c r="D38" s="335">
        <v>118</v>
      </c>
      <c r="E38" s="335">
        <v>404</v>
      </c>
      <c r="F38" s="335">
        <v>442</v>
      </c>
      <c r="G38" s="323">
        <v>1501</v>
      </c>
      <c r="H38" s="334">
        <v>829</v>
      </c>
      <c r="I38" s="335">
        <v>102</v>
      </c>
      <c r="J38" s="335">
        <v>324</v>
      </c>
      <c r="K38" s="335">
        <v>277</v>
      </c>
      <c r="L38" s="323">
        <v>1532</v>
      </c>
      <c r="M38" s="334">
        <v>1366</v>
      </c>
      <c r="N38" s="335">
        <v>220</v>
      </c>
      <c r="O38" s="335">
        <v>728</v>
      </c>
      <c r="P38" s="335">
        <v>719</v>
      </c>
      <c r="Q38" s="323">
        <v>3033</v>
      </c>
      <c r="R38" s="336">
        <v>634</v>
      </c>
      <c r="S38" s="324"/>
      <c r="T38" s="324"/>
    </row>
    <row r="39" spans="1:42" s="367" customFormat="1" ht="15.75" customHeight="1" x14ac:dyDescent="0.25">
      <c r="A39" s="333"/>
      <c r="B39" s="325" t="s">
        <v>334</v>
      </c>
      <c r="C39" s="334">
        <v>440</v>
      </c>
      <c r="D39" s="335">
        <v>121</v>
      </c>
      <c r="E39" s="335">
        <v>419</v>
      </c>
      <c r="F39" s="335">
        <v>477</v>
      </c>
      <c r="G39" s="323">
        <v>1457</v>
      </c>
      <c r="H39" s="334">
        <v>650</v>
      </c>
      <c r="I39" s="335">
        <v>106</v>
      </c>
      <c r="J39" s="335">
        <v>312</v>
      </c>
      <c r="K39" s="335">
        <v>317</v>
      </c>
      <c r="L39" s="323">
        <v>1385</v>
      </c>
      <c r="M39" s="334">
        <v>1090</v>
      </c>
      <c r="N39" s="335">
        <v>227</v>
      </c>
      <c r="O39" s="335">
        <v>731</v>
      </c>
      <c r="P39" s="335">
        <v>794</v>
      </c>
      <c r="Q39" s="323">
        <v>2842</v>
      </c>
      <c r="R39" s="336">
        <v>638</v>
      </c>
      <c r="S39" s="283"/>
      <c r="T39" s="283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  <c r="AL39" s="322"/>
      <c r="AM39" s="322"/>
      <c r="AN39" s="322"/>
    </row>
    <row r="40" spans="1:42" ht="15.75" customHeight="1" x14ac:dyDescent="0.2">
      <c r="A40" s="333"/>
      <c r="B40" s="325" t="s">
        <v>308</v>
      </c>
      <c r="C40" s="334">
        <v>453</v>
      </c>
      <c r="D40" s="335">
        <v>156</v>
      </c>
      <c r="E40" s="335">
        <v>437</v>
      </c>
      <c r="F40" s="335">
        <v>422</v>
      </c>
      <c r="G40" s="323">
        <v>1468</v>
      </c>
      <c r="H40" s="334">
        <v>759</v>
      </c>
      <c r="I40" s="335">
        <v>102</v>
      </c>
      <c r="J40" s="335">
        <v>339</v>
      </c>
      <c r="K40" s="335">
        <v>291</v>
      </c>
      <c r="L40" s="323">
        <v>1491</v>
      </c>
      <c r="M40" s="334">
        <v>1212</v>
      </c>
      <c r="N40" s="335">
        <v>258</v>
      </c>
      <c r="O40" s="335">
        <v>776</v>
      </c>
      <c r="P40" s="335">
        <v>713</v>
      </c>
      <c r="Q40" s="323">
        <v>2959</v>
      </c>
      <c r="R40" s="336">
        <v>593</v>
      </c>
      <c r="S40" s="324"/>
      <c r="T40" s="324"/>
    </row>
    <row r="41" spans="1:42" ht="15.75" customHeight="1" x14ac:dyDescent="0.2">
      <c r="A41" s="333"/>
      <c r="B41" s="325" t="s">
        <v>272</v>
      </c>
      <c r="C41" s="334">
        <v>469</v>
      </c>
      <c r="D41" s="335">
        <v>134</v>
      </c>
      <c r="E41" s="335">
        <v>392</v>
      </c>
      <c r="F41" s="335">
        <v>433</v>
      </c>
      <c r="G41" s="323">
        <v>1428</v>
      </c>
      <c r="H41" s="334">
        <v>747</v>
      </c>
      <c r="I41" s="335">
        <v>102</v>
      </c>
      <c r="J41" s="335">
        <v>315</v>
      </c>
      <c r="K41" s="335">
        <v>316</v>
      </c>
      <c r="L41" s="323">
        <v>1480</v>
      </c>
      <c r="M41" s="334">
        <v>1216</v>
      </c>
      <c r="N41" s="335">
        <v>236</v>
      </c>
      <c r="O41" s="335">
        <v>707</v>
      </c>
      <c r="P41" s="335">
        <v>749</v>
      </c>
      <c r="Q41" s="323">
        <v>2908</v>
      </c>
      <c r="R41" s="336">
        <v>577</v>
      </c>
      <c r="S41" s="324"/>
      <c r="T41" s="324"/>
      <c r="AP41" s="322" t="s">
        <v>76</v>
      </c>
    </row>
    <row r="42" spans="1:42" ht="15.75" customHeight="1" x14ac:dyDescent="0.2">
      <c r="A42" s="333"/>
      <c r="B42" s="325" t="s">
        <v>248</v>
      </c>
      <c r="C42" s="334">
        <v>461</v>
      </c>
      <c r="D42" s="335">
        <v>138</v>
      </c>
      <c r="E42" s="335">
        <v>364</v>
      </c>
      <c r="F42" s="335">
        <v>437</v>
      </c>
      <c r="G42" s="323">
        <v>1400</v>
      </c>
      <c r="H42" s="334">
        <v>792</v>
      </c>
      <c r="I42" s="335">
        <v>127</v>
      </c>
      <c r="J42" s="335">
        <v>304</v>
      </c>
      <c r="K42" s="335">
        <v>288</v>
      </c>
      <c r="L42" s="323">
        <v>1511</v>
      </c>
      <c r="M42" s="334">
        <v>1253</v>
      </c>
      <c r="N42" s="335">
        <v>265</v>
      </c>
      <c r="O42" s="335">
        <v>668</v>
      </c>
      <c r="P42" s="335">
        <v>725</v>
      </c>
      <c r="Q42" s="323">
        <v>2911</v>
      </c>
      <c r="R42" s="336">
        <v>542</v>
      </c>
      <c r="S42" s="324"/>
      <c r="T42" s="324"/>
    </row>
    <row r="43" spans="1:42" ht="15.75" customHeight="1" x14ac:dyDescent="0.2">
      <c r="A43" s="333"/>
      <c r="B43" s="325" t="s">
        <v>218</v>
      </c>
      <c r="C43" s="334">
        <v>454</v>
      </c>
      <c r="D43" s="335">
        <v>159</v>
      </c>
      <c r="E43" s="335">
        <v>365</v>
      </c>
      <c r="F43" s="335">
        <v>409</v>
      </c>
      <c r="G43" s="323">
        <v>1387</v>
      </c>
      <c r="H43" s="334">
        <v>798</v>
      </c>
      <c r="I43" s="335">
        <v>137</v>
      </c>
      <c r="J43" s="335">
        <v>309</v>
      </c>
      <c r="K43" s="335">
        <v>270</v>
      </c>
      <c r="L43" s="323">
        <v>1514</v>
      </c>
      <c r="M43" s="334">
        <v>1252</v>
      </c>
      <c r="N43" s="335">
        <v>296</v>
      </c>
      <c r="O43" s="335">
        <v>674</v>
      </c>
      <c r="P43" s="335">
        <v>679</v>
      </c>
      <c r="Q43" s="323">
        <v>2901</v>
      </c>
      <c r="R43" s="336">
        <v>545</v>
      </c>
      <c r="S43" s="324"/>
      <c r="T43" s="324"/>
    </row>
    <row r="44" spans="1:42" ht="15.75" customHeight="1" thickBot="1" x14ac:dyDescent="0.25">
      <c r="A44" s="284"/>
      <c r="B44" s="285" t="s">
        <v>98</v>
      </c>
      <c r="C44" s="286">
        <v>483</v>
      </c>
      <c r="D44" s="287">
        <v>171</v>
      </c>
      <c r="E44" s="287">
        <v>346</v>
      </c>
      <c r="F44" s="287">
        <v>402</v>
      </c>
      <c r="G44" s="288">
        <v>1402</v>
      </c>
      <c r="H44" s="286">
        <v>910</v>
      </c>
      <c r="I44" s="287">
        <v>149</v>
      </c>
      <c r="J44" s="287">
        <v>287</v>
      </c>
      <c r="K44" s="287">
        <v>257</v>
      </c>
      <c r="L44" s="288">
        <v>1603</v>
      </c>
      <c r="M44" s="286">
        <v>1393</v>
      </c>
      <c r="N44" s="287">
        <v>320</v>
      </c>
      <c r="O44" s="287">
        <v>633</v>
      </c>
      <c r="P44" s="287">
        <v>659</v>
      </c>
      <c r="Q44" s="288">
        <v>3005</v>
      </c>
      <c r="R44" s="289">
        <v>503</v>
      </c>
      <c r="S44" s="324"/>
      <c r="T44" s="324"/>
    </row>
    <row r="45" spans="1:42" ht="15.75" customHeight="1" x14ac:dyDescent="0.2">
      <c r="A45" s="180" t="s">
        <v>63</v>
      </c>
    </row>
    <row r="46" spans="1:42" s="292" customFormat="1" ht="15.75" customHeight="1" x14ac:dyDescent="0.25">
      <c r="A46" s="290"/>
      <c r="B46" s="291"/>
      <c r="S46" s="293"/>
      <c r="T46" s="293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</row>
    <row r="48" spans="1:42" s="181" customFormat="1" ht="50.25" customHeight="1" thickBot="1" x14ac:dyDescent="0.25">
      <c r="A48" s="149" t="s">
        <v>406</v>
      </c>
    </row>
    <row r="49" spans="1:22" s="183" customFormat="1" ht="22.5" customHeight="1" thickBot="1" x14ac:dyDescent="0.3">
      <c r="A49" s="182"/>
      <c r="B49" s="294"/>
      <c r="C49" s="1617" t="s">
        <v>56</v>
      </c>
      <c r="D49" s="1618"/>
      <c r="E49" s="1618"/>
      <c r="F49" s="1618"/>
      <c r="G49" s="1619"/>
      <c r="H49" s="1617" t="s">
        <v>57</v>
      </c>
      <c r="I49" s="1618"/>
      <c r="J49" s="1618"/>
      <c r="K49" s="1618"/>
      <c r="L49" s="1619"/>
      <c r="M49" s="1617" t="s">
        <v>58</v>
      </c>
      <c r="N49" s="1618"/>
      <c r="O49" s="1618"/>
      <c r="P49" s="1618"/>
      <c r="Q49" s="1618"/>
      <c r="R49" s="1620"/>
    </row>
    <row r="50" spans="1:22" s="183" customFormat="1" ht="91.5" customHeight="1" thickBot="1" x14ac:dyDescent="0.3">
      <c r="A50" s="491" t="s">
        <v>2</v>
      </c>
      <c r="B50" s="184" t="s">
        <v>3</v>
      </c>
      <c r="C50" s="232" t="s">
        <v>59</v>
      </c>
      <c r="D50" s="229" t="s">
        <v>216</v>
      </c>
      <c r="E50" s="229" t="s">
        <v>217</v>
      </c>
      <c r="F50" s="229" t="s">
        <v>60</v>
      </c>
      <c r="G50" s="257" t="s">
        <v>61</v>
      </c>
      <c r="H50" s="249" t="s">
        <v>59</v>
      </c>
      <c r="I50" s="229" t="s">
        <v>216</v>
      </c>
      <c r="J50" s="229" t="s">
        <v>217</v>
      </c>
      <c r="K50" s="229" t="s">
        <v>60</v>
      </c>
      <c r="L50" s="257" t="s">
        <v>13</v>
      </c>
      <c r="M50" s="249" t="s">
        <v>59</v>
      </c>
      <c r="N50" s="229" t="s">
        <v>216</v>
      </c>
      <c r="O50" s="229" t="s">
        <v>217</v>
      </c>
      <c r="P50" s="229" t="s">
        <v>60</v>
      </c>
      <c r="Q50" s="257" t="s">
        <v>13</v>
      </c>
      <c r="R50" s="674" t="s">
        <v>62</v>
      </c>
    </row>
    <row r="51" spans="1:22" ht="15.75" customHeight="1" x14ac:dyDescent="0.2">
      <c r="A51" s="185">
        <v>1</v>
      </c>
      <c r="B51" s="186" t="s">
        <v>14</v>
      </c>
      <c r="C51" s="326">
        <v>0</v>
      </c>
      <c r="D51" s="327">
        <v>0</v>
      </c>
      <c r="E51" s="327">
        <v>0</v>
      </c>
      <c r="F51" s="327">
        <v>0</v>
      </c>
      <c r="G51" s="328">
        <f t="shared" ref="G51:G65" si="12">SUM(C51:F51)</f>
        <v>0</v>
      </c>
      <c r="H51" s="326">
        <v>0</v>
      </c>
      <c r="I51" s="327">
        <v>0</v>
      </c>
      <c r="J51" s="327">
        <v>0</v>
      </c>
      <c r="K51" s="327">
        <v>0</v>
      </c>
      <c r="L51" s="328">
        <f t="shared" ref="L51:L65" si="13">SUM(H51:K51)</f>
        <v>0</v>
      </c>
      <c r="M51" s="326">
        <f t="shared" ref="M51:M65" si="14">C51+H51</f>
        <v>0</v>
      </c>
      <c r="N51" s="327">
        <f t="shared" ref="N51:N65" si="15">D51+I51</f>
        <v>0</v>
      </c>
      <c r="O51" s="327">
        <f t="shared" ref="O51:O65" si="16">E51+J51</f>
        <v>0</v>
      </c>
      <c r="P51" s="327">
        <f t="shared" ref="P51:P65" si="17">F51+K51</f>
        <v>0</v>
      </c>
      <c r="Q51" s="328">
        <f t="shared" ref="Q51:Q65" si="18">SUM(M51:P51)</f>
        <v>0</v>
      </c>
      <c r="R51" s="337" t="s">
        <v>92</v>
      </c>
      <c r="S51" s="324"/>
      <c r="T51" s="324"/>
    </row>
    <row r="52" spans="1:22" ht="15.75" customHeight="1" x14ac:dyDescent="0.2">
      <c r="A52" s="187">
        <v>2</v>
      </c>
      <c r="B52" s="188" t="s">
        <v>15</v>
      </c>
      <c r="C52" s="329">
        <v>0</v>
      </c>
      <c r="D52" s="330">
        <v>0</v>
      </c>
      <c r="E52" s="330">
        <v>0</v>
      </c>
      <c r="F52" s="330">
        <v>0</v>
      </c>
      <c r="G52" s="332">
        <f t="shared" si="12"/>
        <v>0</v>
      </c>
      <c r="H52" s="329">
        <v>0</v>
      </c>
      <c r="I52" s="330">
        <v>0</v>
      </c>
      <c r="J52" s="330">
        <v>0</v>
      </c>
      <c r="K52" s="330">
        <v>0</v>
      </c>
      <c r="L52" s="332">
        <f t="shared" si="13"/>
        <v>0</v>
      </c>
      <c r="M52" s="329">
        <f t="shared" si="14"/>
        <v>0</v>
      </c>
      <c r="N52" s="330">
        <f t="shared" si="15"/>
        <v>0</v>
      </c>
      <c r="O52" s="330">
        <f t="shared" si="16"/>
        <v>0</v>
      </c>
      <c r="P52" s="330">
        <f t="shared" si="17"/>
        <v>0</v>
      </c>
      <c r="Q52" s="332">
        <f t="shared" si="18"/>
        <v>0</v>
      </c>
      <c r="R52" s="338" t="s">
        <v>92</v>
      </c>
      <c r="S52" s="324"/>
      <c r="T52" s="324"/>
    </row>
    <row r="53" spans="1:22" ht="15.75" customHeight="1" x14ac:dyDescent="0.2">
      <c r="A53" s="187">
        <v>3</v>
      </c>
      <c r="B53" s="188" t="s">
        <v>16</v>
      </c>
      <c r="C53" s="329">
        <v>0</v>
      </c>
      <c r="D53" s="330">
        <v>0</v>
      </c>
      <c r="E53" s="330">
        <v>0</v>
      </c>
      <c r="F53" s="330">
        <v>0</v>
      </c>
      <c r="G53" s="332">
        <f t="shared" si="12"/>
        <v>0</v>
      </c>
      <c r="H53" s="329">
        <v>0</v>
      </c>
      <c r="I53" s="330">
        <v>0</v>
      </c>
      <c r="J53" s="330">
        <v>0</v>
      </c>
      <c r="K53" s="330">
        <v>0</v>
      </c>
      <c r="L53" s="332">
        <f t="shared" si="13"/>
        <v>0</v>
      </c>
      <c r="M53" s="329">
        <f t="shared" si="14"/>
        <v>0</v>
      </c>
      <c r="N53" s="330">
        <f t="shared" si="15"/>
        <v>0</v>
      </c>
      <c r="O53" s="330">
        <f t="shared" si="16"/>
        <v>0</v>
      </c>
      <c r="P53" s="330">
        <f t="shared" si="17"/>
        <v>0</v>
      </c>
      <c r="Q53" s="332">
        <f t="shared" si="18"/>
        <v>0</v>
      </c>
      <c r="R53" s="338" t="s">
        <v>92</v>
      </c>
      <c r="S53" s="324"/>
      <c r="T53" s="324"/>
    </row>
    <row r="54" spans="1:22" ht="15.75" customHeight="1" x14ac:dyDescent="0.2">
      <c r="A54" s="187">
        <v>4</v>
      </c>
      <c r="B54" s="188" t="s">
        <v>17</v>
      </c>
      <c r="C54" s="329">
        <v>0</v>
      </c>
      <c r="D54" s="330">
        <v>0</v>
      </c>
      <c r="E54" s="330">
        <v>0</v>
      </c>
      <c r="F54" s="330">
        <v>0</v>
      </c>
      <c r="G54" s="332">
        <f t="shared" si="12"/>
        <v>0</v>
      </c>
      <c r="H54" s="329">
        <v>0</v>
      </c>
      <c r="I54" s="330">
        <v>0</v>
      </c>
      <c r="J54" s="330">
        <v>0</v>
      </c>
      <c r="K54" s="330">
        <v>0</v>
      </c>
      <c r="L54" s="332">
        <f t="shared" si="13"/>
        <v>0</v>
      </c>
      <c r="M54" s="329">
        <f t="shared" si="14"/>
        <v>0</v>
      </c>
      <c r="N54" s="330">
        <f t="shared" si="15"/>
        <v>0</v>
      </c>
      <c r="O54" s="330">
        <f t="shared" si="16"/>
        <v>0</v>
      </c>
      <c r="P54" s="330">
        <f t="shared" si="17"/>
        <v>0</v>
      </c>
      <c r="Q54" s="332">
        <f t="shared" si="18"/>
        <v>0</v>
      </c>
      <c r="R54" s="338" t="s">
        <v>92</v>
      </c>
      <c r="S54" s="324"/>
      <c r="T54" s="324"/>
    </row>
    <row r="55" spans="1:22" ht="15.75" customHeight="1" x14ac:dyDescent="0.2">
      <c r="A55" s="187">
        <v>5</v>
      </c>
      <c r="B55" s="188" t="s">
        <v>18</v>
      </c>
      <c r="C55" s="329">
        <v>0</v>
      </c>
      <c r="D55" s="330">
        <v>0</v>
      </c>
      <c r="E55" s="330">
        <v>0</v>
      </c>
      <c r="F55" s="330">
        <v>0</v>
      </c>
      <c r="G55" s="332">
        <f t="shared" si="12"/>
        <v>0</v>
      </c>
      <c r="H55" s="329">
        <v>0</v>
      </c>
      <c r="I55" s="330">
        <v>0</v>
      </c>
      <c r="J55" s="330">
        <v>1</v>
      </c>
      <c r="K55" s="330">
        <v>0</v>
      </c>
      <c r="L55" s="332">
        <f t="shared" si="13"/>
        <v>1</v>
      </c>
      <c r="M55" s="329">
        <f t="shared" si="14"/>
        <v>0</v>
      </c>
      <c r="N55" s="330">
        <f t="shared" si="15"/>
        <v>0</v>
      </c>
      <c r="O55" s="330">
        <f t="shared" si="16"/>
        <v>1</v>
      </c>
      <c r="P55" s="330">
        <f t="shared" si="17"/>
        <v>0</v>
      </c>
      <c r="Q55" s="332">
        <f t="shared" si="18"/>
        <v>1</v>
      </c>
      <c r="R55" s="338" t="s">
        <v>92</v>
      </c>
      <c r="S55" s="324"/>
      <c r="T55" s="324" t="s">
        <v>76</v>
      </c>
      <c r="V55" s="322" t="s">
        <v>76</v>
      </c>
    </row>
    <row r="56" spans="1:22" ht="15.75" customHeight="1" x14ac:dyDescent="0.2">
      <c r="A56" s="189">
        <v>6</v>
      </c>
      <c r="B56" s="190" t="s">
        <v>19</v>
      </c>
      <c r="C56" s="329">
        <v>0</v>
      </c>
      <c r="D56" s="330">
        <v>0</v>
      </c>
      <c r="E56" s="330">
        <v>0</v>
      </c>
      <c r="F56" s="330">
        <v>0</v>
      </c>
      <c r="G56" s="332">
        <f t="shared" si="12"/>
        <v>0</v>
      </c>
      <c r="H56" s="329">
        <v>0</v>
      </c>
      <c r="I56" s="330">
        <v>0</v>
      </c>
      <c r="J56" s="330">
        <v>0</v>
      </c>
      <c r="K56" s="330">
        <v>0</v>
      </c>
      <c r="L56" s="332">
        <f t="shared" si="13"/>
        <v>0</v>
      </c>
      <c r="M56" s="329">
        <f t="shared" si="14"/>
        <v>0</v>
      </c>
      <c r="N56" s="330">
        <f t="shared" si="15"/>
        <v>0</v>
      </c>
      <c r="O56" s="330">
        <f t="shared" si="16"/>
        <v>0</v>
      </c>
      <c r="P56" s="330">
        <f t="shared" si="17"/>
        <v>0</v>
      </c>
      <c r="Q56" s="332">
        <f t="shared" si="18"/>
        <v>0</v>
      </c>
      <c r="R56" s="338" t="s">
        <v>92</v>
      </c>
      <c r="S56" s="324"/>
      <c r="T56" s="324"/>
    </row>
    <row r="57" spans="1:22" ht="15.75" customHeight="1" x14ac:dyDescent="0.2">
      <c r="A57" s="189">
        <v>7</v>
      </c>
      <c r="B57" s="190" t="s">
        <v>20</v>
      </c>
      <c r="C57" s="329">
        <v>0</v>
      </c>
      <c r="D57" s="330">
        <v>0</v>
      </c>
      <c r="E57" s="330">
        <v>0</v>
      </c>
      <c r="F57" s="330">
        <v>0</v>
      </c>
      <c r="G57" s="332">
        <f t="shared" si="12"/>
        <v>0</v>
      </c>
      <c r="H57" s="329">
        <v>0</v>
      </c>
      <c r="I57" s="330">
        <v>0</v>
      </c>
      <c r="J57" s="330">
        <v>0</v>
      </c>
      <c r="K57" s="330">
        <v>0</v>
      </c>
      <c r="L57" s="332">
        <f t="shared" si="13"/>
        <v>0</v>
      </c>
      <c r="M57" s="329">
        <f t="shared" si="14"/>
        <v>0</v>
      </c>
      <c r="N57" s="330">
        <f t="shared" si="15"/>
        <v>0</v>
      </c>
      <c r="O57" s="330">
        <f t="shared" si="16"/>
        <v>0</v>
      </c>
      <c r="P57" s="330">
        <f t="shared" si="17"/>
        <v>0</v>
      </c>
      <c r="Q57" s="332">
        <f t="shared" si="18"/>
        <v>0</v>
      </c>
      <c r="R57" s="338" t="s">
        <v>92</v>
      </c>
      <c r="S57" s="324"/>
      <c r="T57" s="324"/>
      <c r="V57" s="322" t="s">
        <v>76</v>
      </c>
    </row>
    <row r="58" spans="1:22" ht="15.75" customHeight="1" x14ac:dyDescent="0.2">
      <c r="A58" s="187">
        <v>8</v>
      </c>
      <c r="B58" s="188" t="s">
        <v>21</v>
      </c>
      <c r="C58" s="329">
        <v>0</v>
      </c>
      <c r="D58" s="330">
        <v>1</v>
      </c>
      <c r="E58" s="330">
        <v>1</v>
      </c>
      <c r="F58" s="330">
        <v>1</v>
      </c>
      <c r="G58" s="332">
        <f t="shared" si="12"/>
        <v>3</v>
      </c>
      <c r="H58" s="329">
        <v>0</v>
      </c>
      <c r="I58" s="330">
        <v>0</v>
      </c>
      <c r="J58" s="330">
        <v>0</v>
      </c>
      <c r="K58" s="330">
        <v>0</v>
      </c>
      <c r="L58" s="332">
        <f t="shared" si="13"/>
        <v>0</v>
      </c>
      <c r="M58" s="329">
        <f t="shared" si="14"/>
        <v>0</v>
      </c>
      <c r="N58" s="330">
        <f t="shared" si="15"/>
        <v>1</v>
      </c>
      <c r="O58" s="330">
        <f t="shared" si="16"/>
        <v>1</v>
      </c>
      <c r="P58" s="330">
        <f t="shared" si="17"/>
        <v>1</v>
      </c>
      <c r="Q58" s="332">
        <f t="shared" si="18"/>
        <v>3</v>
      </c>
      <c r="R58" s="338" t="s">
        <v>92</v>
      </c>
      <c r="S58" s="324"/>
      <c r="T58" s="324"/>
    </row>
    <row r="59" spans="1:22" ht="15.75" customHeight="1" x14ac:dyDescent="0.2">
      <c r="A59" s="187">
        <v>9</v>
      </c>
      <c r="B59" s="188" t="s">
        <v>22</v>
      </c>
      <c r="C59" s="329">
        <v>0</v>
      </c>
      <c r="D59" s="330">
        <v>0</v>
      </c>
      <c r="E59" s="330">
        <v>0</v>
      </c>
      <c r="F59" s="330">
        <v>0</v>
      </c>
      <c r="G59" s="332">
        <f t="shared" si="12"/>
        <v>0</v>
      </c>
      <c r="H59" s="329">
        <v>0</v>
      </c>
      <c r="I59" s="330">
        <v>0</v>
      </c>
      <c r="J59" s="330">
        <v>0</v>
      </c>
      <c r="K59" s="330">
        <v>0</v>
      </c>
      <c r="L59" s="332">
        <f t="shared" si="13"/>
        <v>0</v>
      </c>
      <c r="M59" s="329">
        <f t="shared" si="14"/>
        <v>0</v>
      </c>
      <c r="N59" s="330">
        <f t="shared" si="15"/>
        <v>0</v>
      </c>
      <c r="O59" s="330">
        <f t="shared" si="16"/>
        <v>0</v>
      </c>
      <c r="P59" s="330">
        <f t="shared" si="17"/>
        <v>0</v>
      </c>
      <c r="Q59" s="332">
        <f t="shared" si="18"/>
        <v>0</v>
      </c>
      <c r="R59" s="338" t="s">
        <v>92</v>
      </c>
      <c r="S59" s="324"/>
      <c r="T59" s="324"/>
    </row>
    <row r="60" spans="1:22" ht="15.75" customHeight="1" x14ac:dyDescent="0.2">
      <c r="A60" s="187">
        <v>10</v>
      </c>
      <c r="B60" s="188" t="s">
        <v>23</v>
      </c>
      <c r="C60" s="329">
        <v>0</v>
      </c>
      <c r="D60" s="330">
        <v>0</v>
      </c>
      <c r="E60" s="330">
        <v>0</v>
      </c>
      <c r="F60" s="330">
        <v>0</v>
      </c>
      <c r="G60" s="332">
        <f t="shared" si="12"/>
        <v>0</v>
      </c>
      <c r="H60" s="329">
        <v>0</v>
      </c>
      <c r="I60" s="330">
        <v>0</v>
      </c>
      <c r="J60" s="330">
        <v>0</v>
      </c>
      <c r="K60" s="330">
        <v>0</v>
      </c>
      <c r="L60" s="332">
        <f t="shared" si="13"/>
        <v>0</v>
      </c>
      <c r="M60" s="329">
        <f t="shared" si="14"/>
        <v>0</v>
      </c>
      <c r="N60" s="330">
        <f t="shared" si="15"/>
        <v>0</v>
      </c>
      <c r="O60" s="330">
        <f t="shared" si="16"/>
        <v>0</v>
      </c>
      <c r="P60" s="330">
        <f t="shared" si="17"/>
        <v>0</v>
      </c>
      <c r="Q60" s="332">
        <f t="shared" si="18"/>
        <v>0</v>
      </c>
      <c r="R60" s="338" t="s">
        <v>92</v>
      </c>
      <c r="S60" s="324"/>
      <c r="T60" s="324"/>
    </row>
    <row r="61" spans="1:22" ht="15.75" customHeight="1" x14ac:dyDescent="0.2">
      <c r="A61" s="189">
        <v>11</v>
      </c>
      <c r="B61" s="190" t="s">
        <v>24</v>
      </c>
      <c r="C61" s="329">
        <v>0</v>
      </c>
      <c r="D61" s="330">
        <v>0</v>
      </c>
      <c r="E61" s="330">
        <v>0</v>
      </c>
      <c r="F61" s="330">
        <v>0</v>
      </c>
      <c r="G61" s="332">
        <f t="shared" si="12"/>
        <v>0</v>
      </c>
      <c r="H61" s="329">
        <v>0</v>
      </c>
      <c r="I61" s="330">
        <v>0</v>
      </c>
      <c r="J61" s="330">
        <v>0</v>
      </c>
      <c r="K61" s="330">
        <v>0</v>
      </c>
      <c r="L61" s="332">
        <f t="shared" si="13"/>
        <v>0</v>
      </c>
      <c r="M61" s="329">
        <f t="shared" si="14"/>
        <v>0</v>
      </c>
      <c r="N61" s="330">
        <f t="shared" si="15"/>
        <v>0</v>
      </c>
      <c r="O61" s="330">
        <f t="shared" si="16"/>
        <v>0</v>
      </c>
      <c r="P61" s="330">
        <f t="shared" si="17"/>
        <v>0</v>
      </c>
      <c r="Q61" s="332">
        <f t="shared" si="18"/>
        <v>0</v>
      </c>
      <c r="R61" s="338" t="s">
        <v>92</v>
      </c>
      <c r="S61" s="324"/>
      <c r="T61" s="324"/>
    </row>
    <row r="62" spans="1:22" ht="15.75" customHeight="1" x14ac:dyDescent="0.2">
      <c r="A62" s="187">
        <v>12</v>
      </c>
      <c r="B62" s="188" t="s">
        <v>25</v>
      </c>
      <c r="C62" s="329">
        <v>0</v>
      </c>
      <c r="D62" s="330">
        <v>0</v>
      </c>
      <c r="E62" s="330">
        <v>2</v>
      </c>
      <c r="F62" s="330">
        <v>0</v>
      </c>
      <c r="G62" s="332">
        <f t="shared" si="12"/>
        <v>2</v>
      </c>
      <c r="H62" s="329">
        <v>0</v>
      </c>
      <c r="I62" s="330">
        <v>1</v>
      </c>
      <c r="J62" s="330">
        <v>0</v>
      </c>
      <c r="K62" s="330">
        <v>0</v>
      </c>
      <c r="L62" s="332">
        <f t="shared" si="13"/>
        <v>1</v>
      </c>
      <c r="M62" s="329">
        <f t="shared" si="14"/>
        <v>0</v>
      </c>
      <c r="N62" s="330">
        <f t="shared" si="15"/>
        <v>1</v>
      </c>
      <c r="O62" s="330">
        <f t="shared" si="16"/>
        <v>2</v>
      </c>
      <c r="P62" s="330">
        <f t="shared" si="17"/>
        <v>0</v>
      </c>
      <c r="Q62" s="332">
        <f t="shared" si="18"/>
        <v>3</v>
      </c>
      <c r="R62" s="338" t="s">
        <v>92</v>
      </c>
      <c r="S62" s="324"/>
      <c r="T62" s="324"/>
      <c r="V62" s="322" t="s">
        <v>76</v>
      </c>
    </row>
    <row r="63" spans="1:22" ht="15.75" customHeight="1" x14ac:dyDescent="0.2">
      <c r="A63" s="187">
        <v>13</v>
      </c>
      <c r="B63" s="188" t="s">
        <v>26</v>
      </c>
      <c r="C63" s="329">
        <v>0</v>
      </c>
      <c r="D63" s="330">
        <v>0</v>
      </c>
      <c r="E63" s="330">
        <v>0</v>
      </c>
      <c r="F63" s="330">
        <v>0</v>
      </c>
      <c r="G63" s="332">
        <f t="shared" si="12"/>
        <v>0</v>
      </c>
      <c r="H63" s="329">
        <v>0</v>
      </c>
      <c r="I63" s="330">
        <v>0</v>
      </c>
      <c r="J63" s="330">
        <v>0</v>
      </c>
      <c r="K63" s="330">
        <v>0</v>
      </c>
      <c r="L63" s="332">
        <f t="shared" si="13"/>
        <v>0</v>
      </c>
      <c r="M63" s="329">
        <f t="shared" si="14"/>
        <v>0</v>
      </c>
      <c r="N63" s="330">
        <f t="shared" si="15"/>
        <v>0</v>
      </c>
      <c r="O63" s="330">
        <f t="shared" si="16"/>
        <v>0</v>
      </c>
      <c r="P63" s="330">
        <f t="shared" si="17"/>
        <v>0</v>
      </c>
      <c r="Q63" s="332">
        <f t="shared" si="18"/>
        <v>0</v>
      </c>
      <c r="R63" s="338" t="s">
        <v>92</v>
      </c>
      <c r="S63" s="324"/>
      <c r="T63" s="324"/>
    </row>
    <row r="64" spans="1:22" ht="15.75" customHeight="1" x14ac:dyDescent="0.2">
      <c r="A64" s="187">
        <v>14</v>
      </c>
      <c r="B64" s="188" t="s">
        <v>27</v>
      </c>
      <c r="C64" s="329">
        <v>0</v>
      </c>
      <c r="D64" s="330">
        <v>0</v>
      </c>
      <c r="E64" s="330">
        <v>0</v>
      </c>
      <c r="F64" s="330">
        <v>0</v>
      </c>
      <c r="G64" s="332">
        <f t="shared" si="12"/>
        <v>0</v>
      </c>
      <c r="H64" s="329">
        <v>0</v>
      </c>
      <c r="I64" s="330">
        <v>0</v>
      </c>
      <c r="J64" s="330">
        <v>0</v>
      </c>
      <c r="K64" s="330">
        <v>0</v>
      </c>
      <c r="L64" s="332">
        <f t="shared" si="13"/>
        <v>0</v>
      </c>
      <c r="M64" s="329">
        <f t="shared" si="14"/>
        <v>0</v>
      </c>
      <c r="N64" s="330">
        <f t="shared" si="15"/>
        <v>0</v>
      </c>
      <c r="O64" s="330">
        <f t="shared" si="16"/>
        <v>0</v>
      </c>
      <c r="P64" s="330">
        <f t="shared" si="17"/>
        <v>0</v>
      </c>
      <c r="Q64" s="332">
        <f t="shared" si="18"/>
        <v>0</v>
      </c>
      <c r="R64" s="338" t="s">
        <v>92</v>
      </c>
      <c r="S64" s="324"/>
      <c r="T64" s="324"/>
    </row>
    <row r="65" spans="1:20" ht="33.75" customHeight="1" thickBot="1" x14ac:dyDescent="0.25">
      <c r="A65" s="295">
        <v>15</v>
      </c>
      <c r="B65" s="296" t="s">
        <v>28</v>
      </c>
      <c r="C65" s="297">
        <v>0</v>
      </c>
      <c r="D65" s="339">
        <v>0</v>
      </c>
      <c r="E65" s="339">
        <v>0</v>
      </c>
      <c r="F65" s="339">
        <v>0</v>
      </c>
      <c r="G65" s="340">
        <f t="shared" si="12"/>
        <v>0</v>
      </c>
      <c r="H65" s="297">
        <v>0</v>
      </c>
      <c r="I65" s="339">
        <v>0</v>
      </c>
      <c r="J65" s="339">
        <v>0</v>
      </c>
      <c r="K65" s="339">
        <v>0</v>
      </c>
      <c r="L65" s="340">
        <f t="shared" si="13"/>
        <v>0</v>
      </c>
      <c r="M65" s="297">
        <f t="shared" si="14"/>
        <v>0</v>
      </c>
      <c r="N65" s="339">
        <f t="shared" si="15"/>
        <v>0</v>
      </c>
      <c r="O65" s="339">
        <f t="shared" si="16"/>
        <v>0</v>
      </c>
      <c r="P65" s="339">
        <f t="shared" si="17"/>
        <v>0</v>
      </c>
      <c r="Q65" s="340">
        <f t="shared" si="18"/>
        <v>0</v>
      </c>
      <c r="R65" s="341" t="s">
        <v>92</v>
      </c>
      <c r="S65" s="324"/>
      <c r="T65" s="324"/>
    </row>
    <row r="66" spans="1:20" s="367" customFormat="1" ht="24.75" customHeight="1" x14ac:dyDescent="0.25">
      <c r="A66" s="277"/>
      <c r="B66" s="278" t="s">
        <v>485</v>
      </c>
      <c r="C66" s="279">
        <f t="shared" ref="C66:Q66" si="19">SUM(C51:C65)</f>
        <v>0</v>
      </c>
      <c r="D66" s="280">
        <f t="shared" si="19"/>
        <v>1</v>
      </c>
      <c r="E66" s="280">
        <f t="shared" si="19"/>
        <v>3</v>
      </c>
      <c r="F66" s="280">
        <f t="shared" si="19"/>
        <v>1</v>
      </c>
      <c r="G66" s="281">
        <f t="shared" si="19"/>
        <v>5</v>
      </c>
      <c r="H66" s="279">
        <f t="shared" si="19"/>
        <v>0</v>
      </c>
      <c r="I66" s="280">
        <f t="shared" si="19"/>
        <v>1</v>
      </c>
      <c r="J66" s="280">
        <f t="shared" si="19"/>
        <v>1</v>
      </c>
      <c r="K66" s="280">
        <f t="shared" si="19"/>
        <v>0</v>
      </c>
      <c r="L66" s="281">
        <f t="shared" si="19"/>
        <v>2</v>
      </c>
      <c r="M66" s="279">
        <f t="shared" si="19"/>
        <v>0</v>
      </c>
      <c r="N66" s="280">
        <f t="shared" si="19"/>
        <v>2</v>
      </c>
      <c r="O66" s="280">
        <f t="shared" si="19"/>
        <v>4</v>
      </c>
      <c r="P66" s="280">
        <f t="shared" si="19"/>
        <v>1</v>
      </c>
      <c r="Q66" s="281">
        <f t="shared" si="19"/>
        <v>7</v>
      </c>
      <c r="R66" s="1076" t="s">
        <v>92</v>
      </c>
      <c r="S66" s="283"/>
      <c r="T66" s="283"/>
    </row>
    <row r="67" spans="1:20" ht="24.75" customHeight="1" x14ac:dyDescent="0.2">
      <c r="A67" s="1071"/>
      <c r="B67" s="190" t="s">
        <v>422</v>
      </c>
      <c r="C67" s="1072">
        <v>0</v>
      </c>
      <c r="D67" s="1073">
        <v>0</v>
      </c>
      <c r="E67" s="1073">
        <v>1</v>
      </c>
      <c r="F67" s="1073">
        <v>0</v>
      </c>
      <c r="G67" s="1074">
        <v>1</v>
      </c>
      <c r="H67" s="1072">
        <v>0</v>
      </c>
      <c r="I67" s="1073">
        <v>1</v>
      </c>
      <c r="J67" s="1073">
        <v>1</v>
      </c>
      <c r="K67" s="1073">
        <v>0</v>
      </c>
      <c r="L67" s="1074">
        <v>2</v>
      </c>
      <c r="M67" s="1072">
        <v>0</v>
      </c>
      <c r="N67" s="1073">
        <v>1</v>
      </c>
      <c r="O67" s="1073">
        <v>2</v>
      </c>
      <c r="P67" s="1073">
        <v>0</v>
      </c>
      <c r="Q67" s="1074">
        <v>3</v>
      </c>
      <c r="R67" s="1470" t="s">
        <v>92</v>
      </c>
      <c r="S67" s="324"/>
      <c r="T67" s="324"/>
    </row>
    <row r="68" spans="1:20" ht="15.75" customHeight="1" x14ac:dyDescent="0.2">
      <c r="A68" s="189"/>
      <c r="B68" s="190" t="s">
        <v>380</v>
      </c>
      <c r="C68" s="329">
        <v>0</v>
      </c>
      <c r="D68" s="330">
        <v>0</v>
      </c>
      <c r="E68" s="330">
        <v>8</v>
      </c>
      <c r="F68" s="330">
        <v>0</v>
      </c>
      <c r="G68" s="332">
        <v>8</v>
      </c>
      <c r="H68" s="329">
        <v>0</v>
      </c>
      <c r="I68" s="330">
        <v>0</v>
      </c>
      <c r="J68" s="330">
        <v>10</v>
      </c>
      <c r="K68" s="330">
        <v>1</v>
      </c>
      <c r="L68" s="332">
        <v>11</v>
      </c>
      <c r="M68" s="329">
        <v>0</v>
      </c>
      <c r="N68" s="330">
        <v>0</v>
      </c>
      <c r="O68" s="330">
        <v>18</v>
      </c>
      <c r="P68" s="330">
        <v>1</v>
      </c>
      <c r="Q68" s="332">
        <v>19</v>
      </c>
      <c r="R68" s="338" t="s">
        <v>92</v>
      </c>
      <c r="S68" s="324"/>
      <c r="T68" s="324"/>
    </row>
    <row r="69" spans="1:20" s="367" customFormat="1" ht="18.75" customHeight="1" x14ac:dyDescent="0.25">
      <c r="A69" s="1071"/>
      <c r="B69" s="190" t="s">
        <v>334</v>
      </c>
      <c r="C69" s="1072">
        <v>0</v>
      </c>
      <c r="D69" s="1073">
        <v>1</v>
      </c>
      <c r="E69" s="1073">
        <v>11</v>
      </c>
      <c r="F69" s="1073">
        <v>0</v>
      </c>
      <c r="G69" s="1074">
        <v>12</v>
      </c>
      <c r="H69" s="1072">
        <v>0</v>
      </c>
      <c r="I69" s="1073">
        <v>0</v>
      </c>
      <c r="J69" s="1073">
        <v>4</v>
      </c>
      <c r="K69" s="1073">
        <v>0</v>
      </c>
      <c r="L69" s="1074">
        <v>4</v>
      </c>
      <c r="M69" s="1072">
        <v>0</v>
      </c>
      <c r="N69" s="1073">
        <v>1</v>
      </c>
      <c r="O69" s="1073">
        <v>15</v>
      </c>
      <c r="P69" s="1073">
        <v>0</v>
      </c>
      <c r="Q69" s="332">
        <v>16</v>
      </c>
      <c r="R69" s="338" t="s">
        <v>92</v>
      </c>
      <c r="S69" s="283"/>
      <c r="T69" s="283"/>
    </row>
    <row r="70" spans="1:20" ht="15.75" customHeight="1" x14ac:dyDescent="0.2">
      <c r="A70" s="189"/>
      <c r="B70" s="190" t="s">
        <v>308</v>
      </c>
      <c r="C70" s="329">
        <v>0</v>
      </c>
      <c r="D70" s="330">
        <v>1</v>
      </c>
      <c r="E70" s="330">
        <v>3</v>
      </c>
      <c r="F70" s="330">
        <v>1</v>
      </c>
      <c r="G70" s="332">
        <v>5</v>
      </c>
      <c r="H70" s="329">
        <v>0</v>
      </c>
      <c r="I70" s="330">
        <v>0</v>
      </c>
      <c r="J70" s="330">
        <v>2</v>
      </c>
      <c r="K70" s="330">
        <v>1</v>
      </c>
      <c r="L70" s="332">
        <v>3</v>
      </c>
      <c r="M70" s="329">
        <v>0</v>
      </c>
      <c r="N70" s="330">
        <v>1</v>
      </c>
      <c r="O70" s="330">
        <v>5</v>
      </c>
      <c r="P70" s="330">
        <v>2</v>
      </c>
      <c r="Q70" s="332">
        <v>8</v>
      </c>
      <c r="R70" s="338" t="s">
        <v>92</v>
      </c>
      <c r="S70" s="324"/>
      <c r="T70" s="324"/>
    </row>
    <row r="71" spans="1:20" ht="15.75" customHeight="1" x14ac:dyDescent="0.2">
      <c r="A71" s="189"/>
      <c r="B71" s="190" t="s">
        <v>272</v>
      </c>
      <c r="C71" s="329">
        <v>0</v>
      </c>
      <c r="D71" s="330">
        <v>1</v>
      </c>
      <c r="E71" s="330">
        <v>3</v>
      </c>
      <c r="F71" s="330">
        <v>0</v>
      </c>
      <c r="G71" s="332">
        <v>4</v>
      </c>
      <c r="H71" s="329">
        <v>0</v>
      </c>
      <c r="I71" s="330">
        <v>0</v>
      </c>
      <c r="J71" s="330">
        <v>3</v>
      </c>
      <c r="K71" s="330">
        <v>1</v>
      </c>
      <c r="L71" s="332">
        <v>4</v>
      </c>
      <c r="M71" s="329">
        <v>0</v>
      </c>
      <c r="N71" s="330">
        <v>1</v>
      </c>
      <c r="O71" s="330">
        <v>6</v>
      </c>
      <c r="P71" s="330">
        <v>1</v>
      </c>
      <c r="Q71" s="332">
        <v>8</v>
      </c>
      <c r="R71" s="338" t="s">
        <v>92</v>
      </c>
      <c r="S71" s="324"/>
      <c r="T71" s="324"/>
    </row>
    <row r="72" spans="1:20" ht="15.75" customHeight="1" x14ac:dyDescent="0.2">
      <c r="A72" s="189"/>
      <c r="B72" s="190" t="s">
        <v>248</v>
      </c>
      <c r="C72" s="329">
        <v>0</v>
      </c>
      <c r="D72" s="330">
        <v>1</v>
      </c>
      <c r="E72" s="330">
        <v>3</v>
      </c>
      <c r="F72" s="330">
        <v>0</v>
      </c>
      <c r="G72" s="332">
        <v>4</v>
      </c>
      <c r="H72" s="329">
        <v>0</v>
      </c>
      <c r="I72" s="330">
        <v>0</v>
      </c>
      <c r="J72" s="330">
        <v>4</v>
      </c>
      <c r="K72" s="330">
        <v>1</v>
      </c>
      <c r="L72" s="332">
        <v>5</v>
      </c>
      <c r="M72" s="329">
        <v>0</v>
      </c>
      <c r="N72" s="330">
        <v>1</v>
      </c>
      <c r="O72" s="330">
        <v>7</v>
      </c>
      <c r="P72" s="330">
        <v>1</v>
      </c>
      <c r="Q72" s="332">
        <v>9</v>
      </c>
      <c r="R72" s="338" t="s">
        <v>92</v>
      </c>
      <c r="S72" s="324"/>
      <c r="T72" s="324"/>
    </row>
    <row r="73" spans="1:20" ht="15.75" customHeight="1" x14ac:dyDescent="0.2">
      <c r="A73" s="189"/>
      <c r="B73" s="190" t="s">
        <v>218</v>
      </c>
      <c r="C73" s="329">
        <v>0</v>
      </c>
      <c r="D73" s="330">
        <v>1</v>
      </c>
      <c r="E73" s="330">
        <v>21</v>
      </c>
      <c r="F73" s="330">
        <v>10</v>
      </c>
      <c r="G73" s="332">
        <v>32</v>
      </c>
      <c r="H73" s="329">
        <v>0</v>
      </c>
      <c r="I73" s="330">
        <v>0</v>
      </c>
      <c r="J73" s="330">
        <v>15</v>
      </c>
      <c r="K73" s="330">
        <v>3</v>
      </c>
      <c r="L73" s="332">
        <v>18</v>
      </c>
      <c r="M73" s="329">
        <v>0</v>
      </c>
      <c r="N73" s="330">
        <v>1</v>
      </c>
      <c r="O73" s="330">
        <v>36</v>
      </c>
      <c r="P73" s="330">
        <v>13</v>
      </c>
      <c r="Q73" s="332">
        <v>50</v>
      </c>
      <c r="R73" s="338" t="s">
        <v>92</v>
      </c>
      <c r="S73" s="324"/>
      <c r="T73" s="324"/>
    </row>
    <row r="74" spans="1:20" ht="15.75" customHeight="1" thickBot="1" x14ac:dyDescent="0.25">
      <c r="A74" s="675"/>
      <c r="B74" s="676" t="s">
        <v>98</v>
      </c>
      <c r="C74" s="297">
        <v>0</v>
      </c>
      <c r="D74" s="339">
        <v>0</v>
      </c>
      <c r="E74" s="339">
        <v>0</v>
      </c>
      <c r="F74" s="339">
        <v>0</v>
      </c>
      <c r="G74" s="340">
        <v>0</v>
      </c>
      <c r="H74" s="297">
        <v>0</v>
      </c>
      <c r="I74" s="339">
        <v>0</v>
      </c>
      <c r="J74" s="339">
        <v>0</v>
      </c>
      <c r="K74" s="339">
        <v>0</v>
      </c>
      <c r="L74" s="340">
        <v>0</v>
      </c>
      <c r="M74" s="297">
        <v>0</v>
      </c>
      <c r="N74" s="339">
        <v>0</v>
      </c>
      <c r="O74" s="339">
        <v>0</v>
      </c>
      <c r="P74" s="339">
        <v>0</v>
      </c>
      <c r="Q74" s="340">
        <v>0</v>
      </c>
      <c r="R74" s="341" t="s">
        <v>92</v>
      </c>
      <c r="S74" s="324"/>
      <c r="T74" s="324"/>
    </row>
    <row r="75" spans="1:20" ht="15.75" customHeight="1" x14ac:dyDescent="0.2">
      <c r="A75" s="180" t="s">
        <v>63</v>
      </c>
    </row>
    <row r="76" spans="1:20" ht="15.75" customHeight="1" x14ac:dyDescent="0.2">
      <c r="K76" s="322" t="s">
        <v>76</v>
      </c>
    </row>
    <row r="78" spans="1:20" s="181" customFormat="1" ht="31.5" customHeight="1" thickBot="1" x14ac:dyDescent="0.25">
      <c r="A78" s="149" t="s">
        <v>407</v>
      </c>
    </row>
    <row r="79" spans="1:20" s="183" customFormat="1" ht="27.75" customHeight="1" thickBot="1" x14ac:dyDescent="0.3">
      <c r="A79" s="201"/>
      <c r="B79" s="202"/>
      <c r="C79" s="1614" t="s">
        <v>56</v>
      </c>
      <c r="D79" s="1615"/>
      <c r="E79" s="1615"/>
      <c r="F79" s="1615"/>
      <c r="G79" s="1616"/>
      <c r="H79" s="1614" t="s">
        <v>57</v>
      </c>
      <c r="I79" s="1615"/>
      <c r="J79" s="1615"/>
      <c r="K79" s="1615"/>
      <c r="L79" s="1616"/>
      <c r="M79" s="1614" t="s">
        <v>58</v>
      </c>
      <c r="N79" s="1615"/>
      <c r="O79" s="1615"/>
      <c r="P79" s="1615"/>
      <c r="Q79" s="1615"/>
      <c r="R79" s="1616"/>
    </row>
    <row r="80" spans="1:20" s="183" customFormat="1" ht="81" customHeight="1" thickBot="1" x14ac:dyDescent="0.3">
      <c r="A80" s="203" t="s">
        <v>2</v>
      </c>
      <c r="B80" s="184" t="s">
        <v>3</v>
      </c>
      <c r="C80" s="232" t="s">
        <v>59</v>
      </c>
      <c r="D80" s="229" t="s">
        <v>216</v>
      </c>
      <c r="E80" s="229" t="s">
        <v>217</v>
      </c>
      <c r="F80" s="229" t="s">
        <v>60</v>
      </c>
      <c r="G80" s="257" t="s">
        <v>61</v>
      </c>
      <c r="H80" s="232" t="s">
        <v>59</v>
      </c>
      <c r="I80" s="229" t="s">
        <v>216</v>
      </c>
      <c r="J80" s="229" t="s">
        <v>217</v>
      </c>
      <c r="K80" s="229" t="s">
        <v>60</v>
      </c>
      <c r="L80" s="257" t="s">
        <v>13</v>
      </c>
      <c r="M80" s="249" t="s">
        <v>59</v>
      </c>
      <c r="N80" s="229" t="s">
        <v>216</v>
      </c>
      <c r="O80" s="229" t="s">
        <v>217</v>
      </c>
      <c r="P80" s="229" t="s">
        <v>60</v>
      </c>
      <c r="Q80" s="257" t="s">
        <v>13</v>
      </c>
      <c r="R80" s="348" t="s">
        <v>62</v>
      </c>
    </row>
    <row r="81" spans="1:34" ht="14.25" x14ac:dyDescent="0.2">
      <c r="A81" s="206">
        <v>1</v>
      </c>
      <c r="B81" s="186" t="s">
        <v>14</v>
      </c>
      <c r="C81" s="326">
        <v>0</v>
      </c>
      <c r="D81" s="327">
        <v>9</v>
      </c>
      <c r="E81" s="327">
        <v>10</v>
      </c>
      <c r="F81" s="327">
        <v>14</v>
      </c>
      <c r="G81" s="328">
        <f t="shared" ref="G81:G95" si="20">SUM(C81:F81)</f>
        <v>33</v>
      </c>
      <c r="H81" s="326">
        <v>0</v>
      </c>
      <c r="I81" s="327">
        <v>6</v>
      </c>
      <c r="J81" s="327">
        <v>11</v>
      </c>
      <c r="K81" s="327">
        <v>9</v>
      </c>
      <c r="L81" s="328">
        <f t="shared" ref="L81:L95" si="21">SUM(H81:K81)</f>
        <v>26</v>
      </c>
      <c r="M81" s="326">
        <f t="shared" ref="M81:M95" si="22">C81+H81</f>
        <v>0</v>
      </c>
      <c r="N81" s="327">
        <f t="shared" ref="N81:N95" si="23">D81+I81</f>
        <v>15</v>
      </c>
      <c r="O81" s="327">
        <f t="shared" ref="O81:O95" si="24">E81+J81</f>
        <v>21</v>
      </c>
      <c r="P81" s="327">
        <f t="shared" ref="P81:P95" si="25">F81+K81</f>
        <v>23</v>
      </c>
      <c r="Q81" s="328">
        <f t="shared" ref="Q81:Q95" si="26">SUM(M81:P81)</f>
        <v>59</v>
      </c>
      <c r="R81" s="337">
        <v>0</v>
      </c>
      <c r="S81" s="324"/>
      <c r="T81" s="375"/>
      <c r="U81" s="374"/>
      <c r="V81" s="375"/>
      <c r="W81" s="375"/>
      <c r="X81" s="375"/>
      <c r="Y81" s="375"/>
      <c r="Z81" s="375"/>
      <c r="AA81" s="375"/>
      <c r="AB81" s="375"/>
      <c r="AC81" s="375"/>
      <c r="AD81" s="375"/>
      <c r="AE81" s="375"/>
      <c r="AF81" s="375"/>
      <c r="AG81" s="375"/>
      <c r="AH81" s="375"/>
    </row>
    <row r="82" spans="1:34" ht="14.25" x14ac:dyDescent="0.2">
      <c r="A82" s="208">
        <v>2</v>
      </c>
      <c r="B82" s="188" t="s">
        <v>15</v>
      </c>
      <c r="C82" s="329">
        <v>0</v>
      </c>
      <c r="D82" s="330">
        <v>0</v>
      </c>
      <c r="E82" s="330">
        <v>10</v>
      </c>
      <c r="F82" s="330">
        <v>20</v>
      </c>
      <c r="G82" s="332">
        <f t="shared" si="20"/>
        <v>30</v>
      </c>
      <c r="H82" s="329">
        <v>0</v>
      </c>
      <c r="I82" s="330">
        <v>0</v>
      </c>
      <c r="J82" s="330">
        <v>2</v>
      </c>
      <c r="K82" s="330">
        <v>12</v>
      </c>
      <c r="L82" s="332">
        <f t="shared" si="21"/>
        <v>14</v>
      </c>
      <c r="M82" s="329">
        <f t="shared" si="22"/>
        <v>0</v>
      </c>
      <c r="N82" s="330">
        <f t="shared" si="23"/>
        <v>0</v>
      </c>
      <c r="O82" s="330">
        <f t="shared" si="24"/>
        <v>12</v>
      </c>
      <c r="P82" s="330">
        <f t="shared" si="25"/>
        <v>32</v>
      </c>
      <c r="Q82" s="332">
        <f t="shared" si="26"/>
        <v>44</v>
      </c>
      <c r="R82" s="338">
        <v>1</v>
      </c>
      <c r="S82" s="324"/>
      <c r="T82" s="375"/>
      <c r="U82" s="374"/>
      <c r="V82" s="375"/>
      <c r="W82" s="375"/>
      <c r="X82" s="375"/>
      <c r="Y82" s="375"/>
      <c r="Z82" s="375"/>
      <c r="AA82" s="375"/>
      <c r="AB82" s="375"/>
      <c r="AC82" s="375"/>
      <c r="AD82" s="375"/>
      <c r="AE82" s="375"/>
      <c r="AF82" s="375"/>
      <c r="AG82" s="375"/>
      <c r="AH82" s="375"/>
    </row>
    <row r="83" spans="1:34" ht="14.25" x14ac:dyDescent="0.2">
      <c r="A83" s="208">
        <v>3</v>
      </c>
      <c r="B83" s="188" t="s">
        <v>16</v>
      </c>
      <c r="C83" s="329">
        <v>1</v>
      </c>
      <c r="D83" s="330">
        <v>0</v>
      </c>
      <c r="E83" s="330">
        <v>8</v>
      </c>
      <c r="F83" s="330">
        <v>21</v>
      </c>
      <c r="G83" s="332">
        <f t="shared" si="20"/>
        <v>30</v>
      </c>
      <c r="H83" s="329">
        <v>0</v>
      </c>
      <c r="I83" s="330">
        <v>0</v>
      </c>
      <c r="J83" s="330">
        <v>5</v>
      </c>
      <c r="K83" s="330">
        <v>14</v>
      </c>
      <c r="L83" s="332">
        <f t="shared" si="21"/>
        <v>19</v>
      </c>
      <c r="M83" s="329">
        <f t="shared" si="22"/>
        <v>1</v>
      </c>
      <c r="N83" s="330">
        <f t="shared" si="23"/>
        <v>0</v>
      </c>
      <c r="O83" s="330">
        <f t="shared" si="24"/>
        <v>13</v>
      </c>
      <c r="P83" s="330">
        <f t="shared" si="25"/>
        <v>35</v>
      </c>
      <c r="Q83" s="332">
        <f t="shared" si="26"/>
        <v>49</v>
      </c>
      <c r="R83" s="338">
        <v>0</v>
      </c>
      <c r="S83" s="324"/>
      <c r="T83" s="375"/>
      <c r="U83" s="374"/>
      <c r="V83" s="375"/>
      <c r="W83" s="375"/>
      <c r="X83" s="375"/>
      <c r="Y83" s="375"/>
      <c r="Z83" s="375"/>
      <c r="AA83" s="375"/>
      <c r="AB83" s="375"/>
      <c r="AC83" s="375"/>
      <c r="AD83" s="375"/>
      <c r="AE83" s="375"/>
      <c r="AF83" s="375"/>
      <c r="AG83" s="375"/>
      <c r="AH83" s="375"/>
    </row>
    <row r="84" spans="1:34" ht="28.5" x14ac:dyDescent="0.2">
      <c r="A84" s="208">
        <v>4</v>
      </c>
      <c r="B84" s="188" t="s">
        <v>17</v>
      </c>
      <c r="C84" s="329">
        <v>0</v>
      </c>
      <c r="D84" s="330">
        <v>0</v>
      </c>
      <c r="E84" s="330">
        <v>1</v>
      </c>
      <c r="F84" s="330">
        <v>28</v>
      </c>
      <c r="G84" s="332">
        <f t="shared" si="20"/>
        <v>29</v>
      </c>
      <c r="H84" s="329">
        <v>0</v>
      </c>
      <c r="I84" s="330">
        <v>0</v>
      </c>
      <c r="J84" s="330">
        <v>1</v>
      </c>
      <c r="K84" s="330">
        <v>23</v>
      </c>
      <c r="L84" s="332">
        <f t="shared" si="21"/>
        <v>24</v>
      </c>
      <c r="M84" s="329">
        <f t="shared" si="22"/>
        <v>0</v>
      </c>
      <c r="N84" s="330">
        <f t="shared" si="23"/>
        <v>0</v>
      </c>
      <c r="O84" s="330">
        <f t="shared" si="24"/>
        <v>2</v>
      </c>
      <c r="P84" s="330">
        <f t="shared" si="25"/>
        <v>51</v>
      </c>
      <c r="Q84" s="332">
        <f t="shared" si="26"/>
        <v>53</v>
      </c>
      <c r="R84" s="338">
        <v>0</v>
      </c>
      <c r="S84" s="324"/>
      <c r="T84" s="375"/>
      <c r="U84" s="374"/>
      <c r="V84" s="375"/>
      <c r="W84" s="375"/>
      <c r="X84" s="375"/>
      <c r="Y84" s="375"/>
      <c r="Z84" s="375"/>
      <c r="AA84" s="375"/>
      <c r="AB84" s="375"/>
      <c r="AC84" s="375"/>
      <c r="AD84" s="375"/>
      <c r="AE84" s="375"/>
      <c r="AF84" s="375"/>
      <c r="AG84" s="375"/>
      <c r="AH84" s="375"/>
    </row>
    <row r="85" spans="1:34" ht="14.25" x14ac:dyDescent="0.2">
      <c r="A85" s="208">
        <v>5</v>
      </c>
      <c r="B85" s="188" t="s">
        <v>18</v>
      </c>
      <c r="C85" s="329">
        <v>0</v>
      </c>
      <c r="D85" s="330">
        <v>3</v>
      </c>
      <c r="E85" s="330">
        <v>7</v>
      </c>
      <c r="F85" s="330">
        <v>8</v>
      </c>
      <c r="G85" s="332">
        <f t="shared" si="20"/>
        <v>18</v>
      </c>
      <c r="H85" s="329">
        <v>0</v>
      </c>
      <c r="I85" s="330">
        <v>4</v>
      </c>
      <c r="J85" s="330">
        <v>11</v>
      </c>
      <c r="K85" s="330">
        <v>10</v>
      </c>
      <c r="L85" s="332">
        <f t="shared" si="21"/>
        <v>25</v>
      </c>
      <c r="M85" s="329">
        <f t="shared" si="22"/>
        <v>0</v>
      </c>
      <c r="N85" s="330">
        <f t="shared" si="23"/>
        <v>7</v>
      </c>
      <c r="O85" s="330">
        <f t="shared" si="24"/>
        <v>18</v>
      </c>
      <c r="P85" s="330">
        <f t="shared" si="25"/>
        <v>18</v>
      </c>
      <c r="Q85" s="332">
        <f t="shared" si="26"/>
        <v>43</v>
      </c>
      <c r="R85" s="338">
        <v>0</v>
      </c>
      <c r="S85" s="324"/>
      <c r="T85" s="324" t="s">
        <v>76</v>
      </c>
    </row>
    <row r="86" spans="1:34" ht="14.25" x14ac:dyDescent="0.2">
      <c r="A86" s="210">
        <v>6</v>
      </c>
      <c r="B86" s="190" t="s">
        <v>19</v>
      </c>
      <c r="C86" s="329">
        <v>0</v>
      </c>
      <c r="D86" s="330">
        <v>0</v>
      </c>
      <c r="E86" s="330">
        <v>22</v>
      </c>
      <c r="F86" s="330">
        <v>0</v>
      </c>
      <c r="G86" s="332">
        <f t="shared" si="20"/>
        <v>22</v>
      </c>
      <c r="H86" s="329">
        <v>0</v>
      </c>
      <c r="I86" s="330">
        <v>0</v>
      </c>
      <c r="J86" s="330">
        <v>11</v>
      </c>
      <c r="K86" s="330">
        <v>0</v>
      </c>
      <c r="L86" s="332">
        <f t="shared" si="21"/>
        <v>11</v>
      </c>
      <c r="M86" s="329">
        <f t="shared" si="22"/>
        <v>0</v>
      </c>
      <c r="N86" s="330">
        <f t="shared" si="23"/>
        <v>0</v>
      </c>
      <c r="O86" s="330">
        <f t="shared" si="24"/>
        <v>33</v>
      </c>
      <c r="P86" s="330">
        <f t="shared" si="25"/>
        <v>0</v>
      </c>
      <c r="Q86" s="332">
        <f t="shared" si="26"/>
        <v>33</v>
      </c>
      <c r="R86" s="338">
        <v>0</v>
      </c>
      <c r="S86" s="324"/>
      <c r="T86" s="324"/>
    </row>
    <row r="87" spans="1:34" ht="14.25" x14ac:dyDescent="0.2">
      <c r="A87" s="210">
        <v>7</v>
      </c>
      <c r="B87" s="190" t="s">
        <v>20</v>
      </c>
      <c r="C87" s="329">
        <v>0</v>
      </c>
      <c r="D87" s="330">
        <v>1</v>
      </c>
      <c r="E87" s="330">
        <v>16</v>
      </c>
      <c r="F87" s="330">
        <v>13</v>
      </c>
      <c r="G87" s="332">
        <f t="shared" si="20"/>
        <v>30</v>
      </c>
      <c r="H87" s="329">
        <v>0</v>
      </c>
      <c r="I87" s="330">
        <v>0</v>
      </c>
      <c r="J87" s="330">
        <v>20</v>
      </c>
      <c r="K87" s="330">
        <v>13</v>
      </c>
      <c r="L87" s="332">
        <f t="shared" si="21"/>
        <v>33</v>
      </c>
      <c r="M87" s="329">
        <f t="shared" si="22"/>
        <v>0</v>
      </c>
      <c r="N87" s="330">
        <f t="shared" si="23"/>
        <v>1</v>
      </c>
      <c r="O87" s="330">
        <f t="shared" si="24"/>
        <v>36</v>
      </c>
      <c r="P87" s="330">
        <f t="shared" si="25"/>
        <v>26</v>
      </c>
      <c r="Q87" s="332">
        <f t="shared" si="26"/>
        <v>63</v>
      </c>
      <c r="R87" s="338">
        <v>0</v>
      </c>
      <c r="S87" s="324"/>
      <c r="T87" s="324"/>
    </row>
    <row r="88" spans="1:34" ht="14.25" x14ac:dyDescent="0.2">
      <c r="A88" s="208">
        <v>8</v>
      </c>
      <c r="B88" s="188" t="s">
        <v>21</v>
      </c>
      <c r="C88" s="329">
        <v>0</v>
      </c>
      <c r="D88" s="330">
        <v>5</v>
      </c>
      <c r="E88" s="330">
        <v>28</v>
      </c>
      <c r="F88" s="330">
        <v>31</v>
      </c>
      <c r="G88" s="332">
        <f t="shared" si="20"/>
        <v>64</v>
      </c>
      <c r="H88" s="329">
        <v>0</v>
      </c>
      <c r="I88" s="330">
        <v>5</v>
      </c>
      <c r="J88" s="330">
        <v>19</v>
      </c>
      <c r="K88" s="330">
        <v>9</v>
      </c>
      <c r="L88" s="332">
        <f t="shared" si="21"/>
        <v>33</v>
      </c>
      <c r="M88" s="329">
        <f t="shared" si="22"/>
        <v>0</v>
      </c>
      <c r="N88" s="330">
        <f t="shared" si="23"/>
        <v>10</v>
      </c>
      <c r="O88" s="330">
        <f t="shared" si="24"/>
        <v>47</v>
      </c>
      <c r="P88" s="330">
        <f t="shared" si="25"/>
        <v>40</v>
      </c>
      <c r="Q88" s="332">
        <f t="shared" si="26"/>
        <v>97</v>
      </c>
      <c r="R88" s="338">
        <v>0</v>
      </c>
      <c r="S88" s="324"/>
      <c r="T88" s="324"/>
    </row>
    <row r="89" spans="1:34" ht="14.25" x14ac:dyDescent="0.2">
      <c r="A89" s="208">
        <v>9</v>
      </c>
      <c r="B89" s="188" t="s">
        <v>22</v>
      </c>
      <c r="C89" s="329">
        <v>0</v>
      </c>
      <c r="D89" s="330">
        <v>0</v>
      </c>
      <c r="E89" s="330">
        <v>19</v>
      </c>
      <c r="F89" s="330">
        <v>13</v>
      </c>
      <c r="G89" s="332">
        <f t="shared" si="20"/>
        <v>32</v>
      </c>
      <c r="H89" s="329">
        <v>0</v>
      </c>
      <c r="I89" s="330">
        <v>0</v>
      </c>
      <c r="J89" s="330">
        <v>17</v>
      </c>
      <c r="K89" s="330">
        <v>1</v>
      </c>
      <c r="L89" s="332">
        <f t="shared" si="21"/>
        <v>18</v>
      </c>
      <c r="M89" s="329">
        <f t="shared" si="22"/>
        <v>0</v>
      </c>
      <c r="N89" s="330">
        <f t="shared" si="23"/>
        <v>0</v>
      </c>
      <c r="O89" s="330">
        <f t="shared" si="24"/>
        <v>36</v>
      </c>
      <c r="P89" s="330">
        <f t="shared" si="25"/>
        <v>14</v>
      </c>
      <c r="Q89" s="332">
        <f t="shared" si="26"/>
        <v>50</v>
      </c>
      <c r="R89" s="338">
        <v>0</v>
      </c>
      <c r="S89" s="324"/>
      <c r="T89" s="324"/>
    </row>
    <row r="90" spans="1:34" ht="14.25" x14ac:dyDescent="0.2">
      <c r="A90" s="208">
        <v>10</v>
      </c>
      <c r="B90" s="188" t="s">
        <v>23</v>
      </c>
      <c r="C90" s="329">
        <v>0</v>
      </c>
      <c r="D90" s="330">
        <v>5</v>
      </c>
      <c r="E90" s="330">
        <v>23</v>
      </c>
      <c r="F90" s="330">
        <v>7</v>
      </c>
      <c r="G90" s="332">
        <f t="shared" si="20"/>
        <v>35</v>
      </c>
      <c r="H90" s="329">
        <v>0</v>
      </c>
      <c r="I90" s="330">
        <v>4</v>
      </c>
      <c r="J90" s="330">
        <v>12</v>
      </c>
      <c r="K90" s="330">
        <v>8</v>
      </c>
      <c r="L90" s="332">
        <f t="shared" si="21"/>
        <v>24</v>
      </c>
      <c r="M90" s="329">
        <f t="shared" si="22"/>
        <v>0</v>
      </c>
      <c r="N90" s="330">
        <f t="shared" si="23"/>
        <v>9</v>
      </c>
      <c r="O90" s="330">
        <f t="shared" si="24"/>
        <v>35</v>
      </c>
      <c r="P90" s="330">
        <f t="shared" si="25"/>
        <v>15</v>
      </c>
      <c r="Q90" s="332">
        <f t="shared" si="26"/>
        <v>59</v>
      </c>
      <c r="R90" s="338">
        <v>0</v>
      </c>
      <c r="S90" s="324"/>
      <c r="T90" s="324"/>
    </row>
    <row r="91" spans="1:34" ht="14.25" x14ac:dyDescent="0.2">
      <c r="A91" s="210">
        <v>11</v>
      </c>
      <c r="B91" s="190" t="s">
        <v>24</v>
      </c>
      <c r="C91" s="329">
        <v>0</v>
      </c>
      <c r="D91" s="330">
        <v>4</v>
      </c>
      <c r="E91" s="330">
        <v>17</v>
      </c>
      <c r="F91" s="330">
        <v>16</v>
      </c>
      <c r="G91" s="332">
        <f t="shared" si="20"/>
        <v>37</v>
      </c>
      <c r="H91" s="329">
        <v>0</v>
      </c>
      <c r="I91" s="330">
        <v>1</v>
      </c>
      <c r="J91" s="330">
        <v>16</v>
      </c>
      <c r="K91" s="330">
        <v>5</v>
      </c>
      <c r="L91" s="332">
        <f t="shared" si="21"/>
        <v>22</v>
      </c>
      <c r="M91" s="329">
        <f t="shared" si="22"/>
        <v>0</v>
      </c>
      <c r="N91" s="330">
        <f t="shared" si="23"/>
        <v>5</v>
      </c>
      <c r="O91" s="330">
        <f t="shared" si="24"/>
        <v>33</v>
      </c>
      <c r="P91" s="330">
        <f t="shared" si="25"/>
        <v>21</v>
      </c>
      <c r="Q91" s="332">
        <f t="shared" si="26"/>
        <v>59</v>
      </c>
      <c r="R91" s="338">
        <v>0</v>
      </c>
      <c r="S91" s="324"/>
      <c r="T91" s="324"/>
    </row>
    <row r="92" spans="1:34" ht="14.25" x14ac:dyDescent="0.2">
      <c r="A92" s="208">
        <v>12</v>
      </c>
      <c r="B92" s="188" t="s">
        <v>25</v>
      </c>
      <c r="C92" s="329">
        <v>0</v>
      </c>
      <c r="D92" s="330">
        <v>0</v>
      </c>
      <c r="E92" s="330">
        <v>37</v>
      </c>
      <c r="F92" s="330">
        <v>32</v>
      </c>
      <c r="G92" s="332">
        <f t="shared" si="20"/>
        <v>69</v>
      </c>
      <c r="H92" s="329">
        <v>0</v>
      </c>
      <c r="I92" s="330">
        <v>0</v>
      </c>
      <c r="J92" s="330">
        <v>18</v>
      </c>
      <c r="K92" s="330">
        <v>10</v>
      </c>
      <c r="L92" s="332">
        <f t="shared" si="21"/>
        <v>28</v>
      </c>
      <c r="M92" s="329">
        <f t="shared" si="22"/>
        <v>0</v>
      </c>
      <c r="N92" s="330">
        <f t="shared" si="23"/>
        <v>0</v>
      </c>
      <c r="O92" s="330">
        <f t="shared" si="24"/>
        <v>55</v>
      </c>
      <c r="P92" s="330">
        <f t="shared" si="25"/>
        <v>42</v>
      </c>
      <c r="Q92" s="332">
        <f t="shared" si="26"/>
        <v>97</v>
      </c>
      <c r="R92" s="338">
        <v>0</v>
      </c>
      <c r="S92" s="324"/>
      <c r="T92" s="324"/>
    </row>
    <row r="93" spans="1:34" ht="14.25" x14ac:dyDescent="0.2">
      <c r="A93" s="208">
        <v>13</v>
      </c>
      <c r="B93" s="188" t="s">
        <v>26</v>
      </c>
      <c r="C93" s="329">
        <v>6</v>
      </c>
      <c r="D93" s="330">
        <v>2</v>
      </c>
      <c r="E93" s="330">
        <v>7</v>
      </c>
      <c r="F93" s="330">
        <v>21</v>
      </c>
      <c r="G93" s="332">
        <f t="shared" si="20"/>
        <v>36</v>
      </c>
      <c r="H93" s="329">
        <v>5</v>
      </c>
      <c r="I93" s="330">
        <v>4</v>
      </c>
      <c r="J93" s="330">
        <v>6</v>
      </c>
      <c r="K93" s="330">
        <v>8</v>
      </c>
      <c r="L93" s="332">
        <f t="shared" si="21"/>
        <v>23</v>
      </c>
      <c r="M93" s="329">
        <f t="shared" si="22"/>
        <v>11</v>
      </c>
      <c r="N93" s="330">
        <f t="shared" si="23"/>
        <v>6</v>
      </c>
      <c r="O93" s="330">
        <f t="shared" si="24"/>
        <v>13</v>
      </c>
      <c r="P93" s="330">
        <f t="shared" si="25"/>
        <v>29</v>
      </c>
      <c r="Q93" s="332">
        <f t="shared" si="26"/>
        <v>59</v>
      </c>
      <c r="R93" s="338">
        <v>0</v>
      </c>
      <c r="S93" s="324"/>
      <c r="T93" s="324"/>
    </row>
    <row r="94" spans="1:34" ht="14.25" x14ac:dyDescent="0.2">
      <c r="A94" s="208">
        <v>14</v>
      </c>
      <c r="B94" s="188" t="s">
        <v>27</v>
      </c>
      <c r="C94" s="329">
        <v>3</v>
      </c>
      <c r="D94" s="330">
        <v>6</v>
      </c>
      <c r="E94" s="330">
        <v>23</v>
      </c>
      <c r="F94" s="330">
        <v>20</v>
      </c>
      <c r="G94" s="332">
        <f t="shared" si="20"/>
        <v>52</v>
      </c>
      <c r="H94" s="329">
        <v>1</v>
      </c>
      <c r="I94" s="330">
        <v>0</v>
      </c>
      <c r="J94" s="330">
        <v>20</v>
      </c>
      <c r="K94" s="330">
        <v>8</v>
      </c>
      <c r="L94" s="332">
        <f t="shared" si="21"/>
        <v>29</v>
      </c>
      <c r="M94" s="329">
        <f t="shared" si="22"/>
        <v>4</v>
      </c>
      <c r="N94" s="330">
        <f t="shared" si="23"/>
        <v>6</v>
      </c>
      <c r="O94" s="330">
        <f t="shared" si="24"/>
        <v>43</v>
      </c>
      <c r="P94" s="330">
        <f t="shared" si="25"/>
        <v>28</v>
      </c>
      <c r="Q94" s="332">
        <f t="shared" si="26"/>
        <v>81</v>
      </c>
      <c r="R94" s="338">
        <v>0</v>
      </c>
      <c r="S94" s="324"/>
      <c r="T94" s="324"/>
      <c r="V94" s="322" t="s">
        <v>76</v>
      </c>
    </row>
    <row r="95" spans="1:34" ht="29.25" thickBot="1" x14ac:dyDescent="0.25">
      <c r="A95" s="211">
        <v>15</v>
      </c>
      <c r="B95" s="191" t="s">
        <v>28</v>
      </c>
      <c r="C95" s="297">
        <v>0</v>
      </c>
      <c r="D95" s="339">
        <v>0</v>
      </c>
      <c r="E95" s="339">
        <v>36</v>
      </c>
      <c r="F95" s="339">
        <v>22</v>
      </c>
      <c r="G95" s="340">
        <f t="shared" si="20"/>
        <v>58</v>
      </c>
      <c r="H95" s="297">
        <v>0</v>
      </c>
      <c r="I95" s="339">
        <v>0</v>
      </c>
      <c r="J95" s="339">
        <v>17</v>
      </c>
      <c r="K95" s="339">
        <v>2</v>
      </c>
      <c r="L95" s="340">
        <f t="shared" si="21"/>
        <v>19</v>
      </c>
      <c r="M95" s="297">
        <f t="shared" si="22"/>
        <v>0</v>
      </c>
      <c r="N95" s="339">
        <f t="shared" si="23"/>
        <v>0</v>
      </c>
      <c r="O95" s="339">
        <f t="shared" si="24"/>
        <v>53</v>
      </c>
      <c r="P95" s="339">
        <f t="shared" si="25"/>
        <v>24</v>
      </c>
      <c r="Q95" s="340">
        <f t="shared" si="26"/>
        <v>77</v>
      </c>
      <c r="R95" s="341">
        <v>0</v>
      </c>
      <c r="S95" s="324"/>
      <c r="T95" s="324"/>
      <c r="U95" s="322" t="s">
        <v>76</v>
      </c>
    </row>
    <row r="96" spans="1:34" s="367" customFormat="1" ht="15" x14ac:dyDescent="0.25">
      <c r="A96" s="277"/>
      <c r="B96" s="278" t="s">
        <v>485</v>
      </c>
      <c r="C96" s="279">
        <f t="shared" ref="C96:R96" si="27">SUM(C81:C95)</f>
        <v>10</v>
      </c>
      <c r="D96" s="280">
        <f t="shared" si="27"/>
        <v>35</v>
      </c>
      <c r="E96" s="280">
        <f t="shared" si="27"/>
        <v>264</v>
      </c>
      <c r="F96" s="280">
        <f t="shared" si="27"/>
        <v>266</v>
      </c>
      <c r="G96" s="281">
        <f t="shared" si="27"/>
        <v>575</v>
      </c>
      <c r="H96" s="279">
        <f t="shared" si="27"/>
        <v>6</v>
      </c>
      <c r="I96" s="280">
        <f t="shared" si="27"/>
        <v>24</v>
      </c>
      <c r="J96" s="280">
        <f t="shared" si="27"/>
        <v>186</v>
      </c>
      <c r="K96" s="280">
        <f t="shared" si="27"/>
        <v>132</v>
      </c>
      <c r="L96" s="281">
        <f t="shared" si="27"/>
        <v>348</v>
      </c>
      <c r="M96" s="279">
        <f t="shared" si="27"/>
        <v>16</v>
      </c>
      <c r="N96" s="280">
        <f t="shared" si="27"/>
        <v>59</v>
      </c>
      <c r="O96" s="280">
        <f t="shared" si="27"/>
        <v>450</v>
      </c>
      <c r="P96" s="280">
        <f t="shared" si="27"/>
        <v>398</v>
      </c>
      <c r="Q96" s="281">
        <f t="shared" si="27"/>
        <v>923</v>
      </c>
      <c r="R96" s="282">
        <f t="shared" si="27"/>
        <v>1</v>
      </c>
      <c r="S96" s="283"/>
      <c r="T96" s="283"/>
    </row>
    <row r="97" spans="1:34" ht="14.25" x14ac:dyDescent="0.2">
      <c r="A97" s="1071"/>
      <c r="B97" s="190" t="s">
        <v>422</v>
      </c>
      <c r="C97" s="1072">
        <v>14</v>
      </c>
      <c r="D97" s="1073">
        <v>33</v>
      </c>
      <c r="E97" s="1073">
        <v>264</v>
      </c>
      <c r="F97" s="1073">
        <v>258</v>
      </c>
      <c r="G97" s="1074">
        <v>569</v>
      </c>
      <c r="H97" s="1072">
        <v>8</v>
      </c>
      <c r="I97" s="1073">
        <v>31</v>
      </c>
      <c r="J97" s="1073">
        <v>196</v>
      </c>
      <c r="K97" s="1073">
        <v>125</v>
      </c>
      <c r="L97" s="1075">
        <v>360</v>
      </c>
      <c r="M97" s="1072">
        <v>22</v>
      </c>
      <c r="N97" s="1073">
        <v>64</v>
      </c>
      <c r="O97" s="1073">
        <v>460</v>
      </c>
      <c r="P97" s="1073">
        <v>383</v>
      </c>
      <c r="Q97" s="1074">
        <v>929</v>
      </c>
      <c r="R97" s="1471">
        <v>1</v>
      </c>
      <c r="S97" s="324"/>
      <c r="T97" s="324"/>
    </row>
    <row r="98" spans="1:34" ht="14.25" x14ac:dyDescent="0.2">
      <c r="A98" s="187"/>
      <c r="B98" s="188" t="s">
        <v>380</v>
      </c>
      <c r="C98" s="329">
        <v>16</v>
      </c>
      <c r="D98" s="330">
        <v>34</v>
      </c>
      <c r="E98" s="330">
        <v>264</v>
      </c>
      <c r="F98" s="330">
        <v>255</v>
      </c>
      <c r="G98" s="332">
        <v>569</v>
      </c>
      <c r="H98" s="329">
        <v>10</v>
      </c>
      <c r="I98" s="330">
        <v>31</v>
      </c>
      <c r="J98" s="330">
        <v>198</v>
      </c>
      <c r="K98" s="330">
        <v>134</v>
      </c>
      <c r="L98" s="331">
        <v>373</v>
      </c>
      <c r="M98" s="329">
        <v>26</v>
      </c>
      <c r="N98" s="330">
        <v>65</v>
      </c>
      <c r="O98" s="330">
        <v>462</v>
      </c>
      <c r="P98" s="330">
        <v>389</v>
      </c>
      <c r="Q98" s="332">
        <v>942</v>
      </c>
      <c r="R98" s="464">
        <v>1</v>
      </c>
      <c r="S98" s="324"/>
      <c r="T98" s="324"/>
    </row>
    <row r="99" spans="1:34" s="367" customFormat="1" ht="15" x14ac:dyDescent="0.25">
      <c r="A99" s="1071"/>
      <c r="B99" s="190" t="s">
        <v>334</v>
      </c>
      <c r="C99" s="1072">
        <v>10</v>
      </c>
      <c r="D99" s="1073">
        <v>36</v>
      </c>
      <c r="E99" s="1073">
        <v>262</v>
      </c>
      <c r="F99" s="1073">
        <v>287</v>
      </c>
      <c r="G99" s="1074">
        <v>595</v>
      </c>
      <c r="H99" s="1072">
        <v>5</v>
      </c>
      <c r="I99" s="1073">
        <v>34</v>
      </c>
      <c r="J99" s="1073">
        <v>194</v>
      </c>
      <c r="K99" s="1073">
        <v>169</v>
      </c>
      <c r="L99" s="1075">
        <v>402</v>
      </c>
      <c r="M99" s="1072">
        <v>15</v>
      </c>
      <c r="N99" s="1073">
        <v>70</v>
      </c>
      <c r="O99" s="1073">
        <v>456</v>
      </c>
      <c r="P99" s="1073">
        <v>456</v>
      </c>
      <c r="Q99" s="332">
        <v>997</v>
      </c>
      <c r="R99" s="464">
        <v>0</v>
      </c>
      <c r="S99" s="283"/>
      <c r="T99" s="283"/>
    </row>
    <row r="100" spans="1:34" ht="14.25" x14ac:dyDescent="0.2">
      <c r="A100" s="187"/>
      <c r="B100" s="188" t="s">
        <v>308</v>
      </c>
      <c r="C100" s="329">
        <v>12</v>
      </c>
      <c r="D100" s="330">
        <v>59</v>
      </c>
      <c r="E100" s="330">
        <v>288</v>
      </c>
      <c r="F100" s="330">
        <v>257</v>
      </c>
      <c r="G100" s="332">
        <v>616</v>
      </c>
      <c r="H100" s="329">
        <v>3</v>
      </c>
      <c r="I100" s="330">
        <v>29</v>
      </c>
      <c r="J100" s="330">
        <v>218</v>
      </c>
      <c r="K100" s="330">
        <v>158</v>
      </c>
      <c r="L100" s="331">
        <v>408</v>
      </c>
      <c r="M100" s="329">
        <v>15</v>
      </c>
      <c r="N100" s="330">
        <v>88</v>
      </c>
      <c r="O100" s="330">
        <v>506</v>
      </c>
      <c r="P100" s="330">
        <v>415</v>
      </c>
      <c r="Q100" s="332">
        <v>1024</v>
      </c>
      <c r="R100" s="464">
        <v>1</v>
      </c>
      <c r="S100" s="324"/>
      <c r="T100" s="324"/>
    </row>
    <row r="101" spans="1:34" ht="14.25" x14ac:dyDescent="0.2">
      <c r="A101" s="187"/>
      <c r="B101" s="188" t="s">
        <v>272</v>
      </c>
      <c r="C101" s="329">
        <v>6</v>
      </c>
      <c r="D101" s="330">
        <v>44</v>
      </c>
      <c r="E101" s="330">
        <v>254</v>
      </c>
      <c r="F101" s="330">
        <v>276</v>
      </c>
      <c r="G101" s="332">
        <v>580</v>
      </c>
      <c r="H101" s="329">
        <v>2</v>
      </c>
      <c r="I101" s="330">
        <v>33</v>
      </c>
      <c r="J101" s="330">
        <v>201</v>
      </c>
      <c r="K101" s="330">
        <v>187</v>
      </c>
      <c r="L101" s="331">
        <v>423</v>
      </c>
      <c r="M101" s="329">
        <v>8</v>
      </c>
      <c r="N101" s="330">
        <v>77</v>
      </c>
      <c r="O101" s="330">
        <v>455</v>
      </c>
      <c r="P101" s="330">
        <v>463</v>
      </c>
      <c r="Q101" s="332">
        <v>1003</v>
      </c>
      <c r="R101" s="464">
        <v>0</v>
      </c>
      <c r="S101" s="324"/>
      <c r="T101" s="324"/>
    </row>
    <row r="102" spans="1:34" ht="14.25" x14ac:dyDescent="0.2">
      <c r="A102" s="187"/>
      <c r="B102" s="188" t="s">
        <v>248</v>
      </c>
      <c r="C102" s="329">
        <v>5</v>
      </c>
      <c r="D102" s="330">
        <v>48</v>
      </c>
      <c r="E102" s="330">
        <v>236</v>
      </c>
      <c r="F102" s="330">
        <v>288</v>
      </c>
      <c r="G102" s="332">
        <v>577</v>
      </c>
      <c r="H102" s="329">
        <v>2</v>
      </c>
      <c r="I102" s="330">
        <v>40</v>
      </c>
      <c r="J102" s="330">
        <v>191</v>
      </c>
      <c r="K102" s="330">
        <v>167</v>
      </c>
      <c r="L102" s="331">
        <v>400</v>
      </c>
      <c r="M102" s="329">
        <v>7</v>
      </c>
      <c r="N102" s="330">
        <v>88</v>
      </c>
      <c r="O102" s="330">
        <v>427</v>
      </c>
      <c r="P102" s="330">
        <v>455</v>
      </c>
      <c r="Q102" s="332">
        <v>977</v>
      </c>
      <c r="R102" s="464">
        <v>0</v>
      </c>
      <c r="S102" s="324"/>
      <c r="T102" s="324"/>
    </row>
    <row r="103" spans="1:34" ht="14.25" x14ac:dyDescent="0.2">
      <c r="A103" s="187"/>
      <c r="B103" s="188" t="s">
        <v>218</v>
      </c>
      <c r="C103" s="329">
        <v>6</v>
      </c>
      <c r="D103" s="330">
        <v>57</v>
      </c>
      <c r="E103" s="330">
        <v>227</v>
      </c>
      <c r="F103" s="330">
        <v>268</v>
      </c>
      <c r="G103" s="332">
        <v>558</v>
      </c>
      <c r="H103" s="329">
        <v>2</v>
      </c>
      <c r="I103" s="330">
        <v>46</v>
      </c>
      <c r="J103" s="330">
        <v>197</v>
      </c>
      <c r="K103" s="330">
        <v>149</v>
      </c>
      <c r="L103" s="331">
        <v>394</v>
      </c>
      <c r="M103" s="329">
        <v>8</v>
      </c>
      <c r="N103" s="330">
        <v>103</v>
      </c>
      <c r="O103" s="330">
        <v>424</v>
      </c>
      <c r="P103" s="330">
        <v>417</v>
      </c>
      <c r="Q103" s="332">
        <v>952</v>
      </c>
      <c r="R103" s="464">
        <v>1</v>
      </c>
      <c r="S103" s="324"/>
      <c r="T103" s="324"/>
    </row>
    <row r="104" spans="1:34" ht="15" thickBot="1" x14ac:dyDescent="0.25">
      <c r="A104" s="295"/>
      <c r="B104" s="296" t="s">
        <v>98</v>
      </c>
      <c r="C104" s="297">
        <v>5</v>
      </c>
      <c r="D104" s="339">
        <v>61</v>
      </c>
      <c r="E104" s="339">
        <v>236</v>
      </c>
      <c r="F104" s="339">
        <v>262</v>
      </c>
      <c r="G104" s="340">
        <v>564</v>
      </c>
      <c r="H104" s="297">
        <v>2</v>
      </c>
      <c r="I104" s="339">
        <v>52</v>
      </c>
      <c r="J104" s="339">
        <v>190</v>
      </c>
      <c r="K104" s="339">
        <v>140</v>
      </c>
      <c r="L104" s="677">
        <v>384</v>
      </c>
      <c r="M104" s="297">
        <v>7</v>
      </c>
      <c r="N104" s="339">
        <v>113</v>
      </c>
      <c r="O104" s="339">
        <v>426</v>
      </c>
      <c r="P104" s="339">
        <v>402</v>
      </c>
      <c r="Q104" s="340">
        <v>948</v>
      </c>
      <c r="R104" s="465">
        <v>0</v>
      </c>
      <c r="S104" s="324"/>
      <c r="T104" s="324"/>
    </row>
    <row r="105" spans="1:34" ht="15.75" customHeight="1" x14ac:dyDescent="0.2">
      <c r="A105" s="180" t="s">
        <v>63</v>
      </c>
      <c r="U105" s="322" t="s">
        <v>76</v>
      </c>
    </row>
    <row r="107" spans="1:34" s="181" customFormat="1" ht="36.75" customHeight="1" thickBot="1" x14ac:dyDescent="0.25">
      <c r="A107" s="149" t="s">
        <v>408</v>
      </c>
    </row>
    <row r="108" spans="1:34" s="183" customFormat="1" ht="20.25" customHeight="1" thickBot="1" x14ac:dyDescent="0.3">
      <c r="A108" s="182"/>
      <c r="B108" s="294"/>
      <c r="C108" s="1617" t="s">
        <v>56</v>
      </c>
      <c r="D108" s="1618"/>
      <c r="E108" s="1618"/>
      <c r="F108" s="1618"/>
      <c r="G108" s="1619"/>
      <c r="H108" s="1617" t="s">
        <v>57</v>
      </c>
      <c r="I108" s="1618"/>
      <c r="J108" s="1618"/>
      <c r="K108" s="1618"/>
      <c r="L108" s="1619"/>
      <c r="M108" s="1621" t="s">
        <v>58</v>
      </c>
      <c r="N108" s="1622"/>
      <c r="O108" s="1622"/>
      <c r="P108" s="1622"/>
      <c r="Q108" s="1622"/>
      <c r="R108" s="1623"/>
    </row>
    <row r="109" spans="1:34" s="183" customFormat="1" ht="83.25" customHeight="1" thickBot="1" x14ac:dyDescent="0.3">
      <c r="A109" s="491" t="s">
        <v>2</v>
      </c>
      <c r="B109" s="678" t="s">
        <v>3</v>
      </c>
      <c r="C109" s="232" t="s">
        <v>59</v>
      </c>
      <c r="D109" s="229" t="s">
        <v>216</v>
      </c>
      <c r="E109" s="229" t="s">
        <v>217</v>
      </c>
      <c r="F109" s="229" t="s">
        <v>60</v>
      </c>
      <c r="G109" s="257" t="s">
        <v>61</v>
      </c>
      <c r="H109" s="249" t="s">
        <v>59</v>
      </c>
      <c r="I109" s="229" t="s">
        <v>216</v>
      </c>
      <c r="J109" s="229" t="s">
        <v>217</v>
      </c>
      <c r="K109" s="229" t="s">
        <v>60</v>
      </c>
      <c r="L109" s="346" t="s">
        <v>13</v>
      </c>
      <c r="M109" s="344" t="s">
        <v>59</v>
      </c>
      <c r="N109" s="347" t="s">
        <v>216</v>
      </c>
      <c r="O109" s="347" t="s">
        <v>217</v>
      </c>
      <c r="P109" s="347" t="s">
        <v>60</v>
      </c>
      <c r="Q109" s="345" t="s">
        <v>13</v>
      </c>
      <c r="R109" s="466" t="s">
        <v>62</v>
      </c>
      <c r="T109" s="183" t="s">
        <v>76</v>
      </c>
    </row>
    <row r="110" spans="1:34" ht="15.75" customHeight="1" x14ac:dyDescent="0.2">
      <c r="A110" s="679">
        <v>1</v>
      </c>
      <c r="B110" s="680" t="s">
        <v>14</v>
      </c>
      <c r="C110" s="326">
        <v>2</v>
      </c>
      <c r="D110" s="327">
        <v>20</v>
      </c>
      <c r="E110" s="327">
        <v>6</v>
      </c>
      <c r="F110" s="327">
        <v>13</v>
      </c>
      <c r="G110" s="328">
        <f t="shared" ref="G110:G124" si="28">SUM(C110:F110)</f>
        <v>41</v>
      </c>
      <c r="H110" s="326">
        <v>1</v>
      </c>
      <c r="I110" s="327">
        <v>11</v>
      </c>
      <c r="J110" s="327">
        <v>5</v>
      </c>
      <c r="K110" s="327">
        <v>8</v>
      </c>
      <c r="L110" s="328">
        <f t="shared" ref="L110:L124" si="29">SUM(H110:K110)</f>
        <v>25</v>
      </c>
      <c r="M110" s="326">
        <f t="shared" ref="M110:M124" si="30">C110+H110</f>
        <v>3</v>
      </c>
      <c r="N110" s="327">
        <f t="shared" ref="N110:N124" si="31">D110+I110</f>
        <v>31</v>
      </c>
      <c r="O110" s="327">
        <f t="shared" ref="O110:O124" si="32">E110+J110</f>
        <v>11</v>
      </c>
      <c r="P110" s="327">
        <f t="shared" ref="P110:P124" si="33">F110+K110</f>
        <v>21</v>
      </c>
      <c r="Q110" s="328">
        <f t="shared" ref="Q110:Q124" si="34">SUM(M110:P110)</f>
        <v>66</v>
      </c>
      <c r="R110" s="337">
        <v>3</v>
      </c>
      <c r="S110" s="324"/>
      <c r="T110" s="349"/>
    </row>
    <row r="111" spans="1:34" ht="15.75" customHeight="1" x14ac:dyDescent="0.2">
      <c r="A111" s="187">
        <v>2</v>
      </c>
      <c r="B111" s="188" t="s">
        <v>15</v>
      </c>
      <c r="C111" s="329">
        <v>7</v>
      </c>
      <c r="D111" s="330">
        <v>0</v>
      </c>
      <c r="E111" s="330">
        <v>3</v>
      </c>
      <c r="F111" s="330">
        <v>14</v>
      </c>
      <c r="G111" s="332">
        <f t="shared" si="28"/>
        <v>24</v>
      </c>
      <c r="H111" s="329">
        <v>4</v>
      </c>
      <c r="I111" s="330">
        <v>0</v>
      </c>
      <c r="J111" s="330">
        <v>3</v>
      </c>
      <c r="K111" s="330">
        <v>19</v>
      </c>
      <c r="L111" s="332">
        <f t="shared" si="29"/>
        <v>26</v>
      </c>
      <c r="M111" s="329">
        <f t="shared" si="30"/>
        <v>11</v>
      </c>
      <c r="N111" s="330">
        <f t="shared" si="31"/>
        <v>0</v>
      </c>
      <c r="O111" s="330">
        <f t="shared" si="32"/>
        <v>6</v>
      </c>
      <c r="P111" s="330">
        <f t="shared" si="33"/>
        <v>33</v>
      </c>
      <c r="Q111" s="332">
        <f t="shared" si="34"/>
        <v>50</v>
      </c>
      <c r="R111" s="338">
        <v>7</v>
      </c>
      <c r="S111" s="324"/>
      <c r="T111" s="349"/>
    </row>
    <row r="112" spans="1:34" ht="15.75" customHeight="1" x14ac:dyDescent="0.2">
      <c r="A112" s="187">
        <v>3</v>
      </c>
      <c r="B112" s="188" t="s">
        <v>16</v>
      </c>
      <c r="C112" s="329">
        <v>8</v>
      </c>
      <c r="D112" s="330">
        <v>0</v>
      </c>
      <c r="E112" s="330">
        <v>4</v>
      </c>
      <c r="F112" s="330">
        <v>21</v>
      </c>
      <c r="G112" s="332">
        <f t="shared" si="28"/>
        <v>33</v>
      </c>
      <c r="H112" s="329">
        <v>18</v>
      </c>
      <c r="I112" s="330">
        <v>1</v>
      </c>
      <c r="J112" s="330">
        <v>6</v>
      </c>
      <c r="K112" s="330">
        <v>17</v>
      </c>
      <c r="L112" s="332">
        <f t="shared" si="29"/>
        <v>42</v>
      </c>
      <c r="M112" s="329">
        <f t="shared" si="30"/>
        <v>26</v>
      </c>
      <c r="N112" s="330">
        <f t="shared" si="31"/>
        <v>1</v>
      </c>
      <c r="O112" s="330">
        <f t="shared" si="32"/>
        <v>10</v>
      </c>
      <c r="P112" s="330">
        <f t="shared" si="33"/>
        <v>38</v>
      </c>
      <c r="Q112" s="332">
        <f t="shared" si="34"/>
        <v>75</v>
      </c>
      <c r="R112" s="338">
        <v>4</v>
      </c>
      <c r="S112" s="324"/>
      <c r="T112" s="375"/>
      <c r="U112" s="374"/>
      <c r="V112" s="375"/>
      <c r="W112" s="375"/>
      <c r="X112" s="375"/>
      <c r="Y112" s="375"/>
      <c r="Z112" s="375"/>
      <c r="AA112" s="375"/>
      <c r="AB112" s="375"/>
      <c r="AC112" s="375"/>
      <c r="AD112" s="375"/>
      <c r="AE112" s="375"/>
      <c r="AF112" s="375"/>
      <c r="AG112" s="375"/>
      <c r="AH112" s="375"/>
    </row>
    <row r="113" spans="1:34" ht="29.25" customHeight="1" x14ac:dyDescent="0.2">
      <c r="A113" s="187">
        <v>4</v>
      </c>
      <c r="B113" s="298" t="s">
        <v>17</v>
      </c>
      <c r="C113" s="329">
        <v>4</v>
      </c>
      <c r="D113" s="330">
        <v>1</v>
      </c>
      <c r="E113" s="330">
        <v>0</v>
      </c>
      <c r="F113" s="330">
        <v>26</v>
      </c>
      <c r="G113" s="332">
        <f t="shared" si="28"/>
        <v>31</v>
      </c>
      <c r="H113" s="329">
        <v>2</v>
      </c>
      <c r="I113" s="330">
        <v>0</v>
      </c>
      <c r="J113" s="330">
        <v>0</v>
      </c>
      <c r="K113" s="330">
        <v>16</v>
      </c>
      <c r="L113" s="332">
        <f t="shared" si="29"/>
        <v>18</v>
      </c>
      <c r="M113" s="329">
        <f t="shared" si="30"/>
        <v>6</v>
      </c>
      <c r="N113" s="330">
        <f t="shared" si="31"/>
        <v>1</v>
      </c>
      <c r="O113" s="330">
        <f t="shared" si="32"/>
        <v>0</v>
      </c>
      <c r="P113" s="330">
        <f t="shared" si="33"/>
        <v>42</v>
      </c>
      <c r="Q113" s="332">
        <f t="shared" si="34"/>
        <v>49</v>
      </c>
      <c r="R113" s="338">
        <v>1</v>
      </c>
      <c r="S113" s="324"/>
      <c r="T113" s="375"/>
      <c r="U113" s="374"/>
      <c r="V113" s="375"/>
      <c r="W113" s="375"/>
      <c r="X113" s="375"/>
      <c r="Y113" s="375"/>
      <c r="Z113" s="375"/>
      <c r="AA113" s="375"/>
      <c r="AB113" s="375"/>
      <c r="AC113" s="375"/>
      <c r="AD113" s="375"/>
      <c r="AE113" s="375"/>
      <c r="AF113" s="375"/>
      <c r="AG113" s="375"/>
      <c r="AH113" s="375"/>
    </row>
    <row r="114" spans="1:34" ht="15.75" customHeight="1" x14ac:dyDescent="0.2">
      <c r="A114" s="187">
        <v>5</v>
      </c>
      <c r="B114" s="298" t="s">
        <v>18</v>
      </c>
      <c r="C114" s="329">
        <v>0</v>
      </c>
      <c r="D114" s="330">
        <v>18</v>
      </c>
      <c r="E114" s="330">
        <v>6</v>
      </c>
      <c r="F114" s="330">
        <v>11</v>
      </c>
      <c r="G114" s="332">
        <f t="shared" si="28"/>
        <v>35</v>
      </c>
      <c r="H114" s="329">
        <v>0</v>
      </c>
      <c r="I114" s="330">
        <v>11</v>
      </c>
      <c r="J114" s="330">
        <v>6</v>
      </c>
      <c r="K114" s="330">
        <v>2</v>
      </c>
      <c r="L114" s="332">
        <f t="shared" si="29"/>
        <v>19</v>
      </c>
      <c r="M114" s="329">
        <f t="shared" si="30"/>
        <v>0</v>
      </c>
      <c r="N114" s="330">
        <f t="shared" si="31"/>
        <v>29</v>
      </c>
      <c r="O114" s="330">
        <f t="shared" si="32"/>
        <v>12</v>
      </c>
      <c r="P114" s="330">
        <f t="shared" si="33"/>
        <v>13</v>
      </c>
      <c r="Q114" s="332">
        <f t="shared" si="34"/>
        <v>54</v>
      </c>
      <c r="R114" s="338">
        <v>0</v>
      </c>
      <c r="S114" s="324"/>
      <c r="T114" s="375"/>
      <c r="U114" s="374"/>
      <c r="V114" s="375"/>
      <c r="W114" s="375"/>
      <c r="X114" s="375"/>
      <c r="Y114" s="375"/>
      <c r="Z114" s="375"/>
      <c r="AA114" s="375"/>
      <c r="AB114" s="375"/>
      <c r="AC114" s="375"/>
      <c r="AD114" s="375"/>
      <c r="AE114" s="375"/>
      <c r="AF114" s="375"/>
      <c r="AG114" s="375"/>
      <c r="AH114" s="375"/>
    </row>
    <row r="115" spans="1:34" ht="15.75" customHeight="1" x14ac:dyDescent="0.2">
      <c r="A115" s="189">
        <v>6</v>
      </c>
      <c r="B115" s="299" t="s">
        <v>19</v>
      </c>
      <c r="C115" s="329">
        <v>0</v>
      </c>
      <c r="D115" s="330">
        <v>0</v>
      </c>
      <c r="E115" s="330">
        <v>2</v>
      </c>
      <c r="F115" s="330">
        <v>0</v>
      </c>
      <c r="G115" s="332">
        <f t="shared" si="28"/>
        <v>2</v>
      </c>
      <c r="H115" s="329">
        <v>2</v>
      </c>
      <c r="I115" s="330">
        <v>0</v>
      </c>
      <c r="J115" s="330">
        <v>6</v>
      </c>
      <c r="K115" s="330">
        <v>0</v>
      </c>
      <c r="L115" s="332">
        <f t="shared" si="29"/>
        <v>8</v>
      </c>
      <c r="M115" s="329">
        <f t="shared" si="30"/>
        <v>2</v>
      </c>
      <c r="N115" s="330">
        <f t="shared" si="31"/>
        <v>0</v>
      </c>
      <c r="O115" s="330">
        <f t="shared" si="32"/>
        <v>8</v>
      </c>
      <c r="P115" s="330">
        <f t="shared" si="33"/>
        <v>0</v>
      </c>
      <c r="Q115" s="332">
        <f t="shared" si="34"/>
        <v>10</v>
      </c>
      <c r="R115" s="338">
        <v>2</v>
      </c>
      <c r="S115" s="324"/>
      <c r="T115" s="375"/>
      <c r="U115" s="374"/>
      <c r="V115" s="375"/>
      <c r="W115" s="375"/>
      <c r="X115" s="375"/>
      <c r="Y115" s="375"/>
      <c r="Z115" s="375"/>
      <c r="AA115" s="375"/>
      <c r="AB115" s="375"/>
      <c r="AC115" s="375"/>
      <c r="AD115" s="375"/>
      <c r="AE115" s="375"/>
      <c r="AF115" s="375"/>
      <c r="AG115" s="375"/>
      <c r="AH115" s="375"/>
    </row>
    <row r="116" spans="1:34" ht="15.75" customHeight="1" x14ac:dyDescent="0.2">
      <c r="A116" s="189">
        <v>7</v>
      </c>
      <c r="B116" s="299" t="s">
        <v>20</v>
      </c>
      <c r="C116" s="329">
        <v>1</v>
      </c>
      <c r="D116" s="330">
        <v>1</v>
      </c>
      <c r="E116" s="330">
        <v>17</v>
      </c>
      <c r="F116" s="330">
        <v>4</v>
      </c>
      <c r="G116" s="332">
        <f t="shared" si="28"/>
        <v>23</v>
      </c>
      <c r="H116" s="329">
        <v>3</v>
      </c>
      <c r="I116" s="330">
        <v>0</v>
      </c>
      <c r="J116" s="330">
        <v>13</v>
      </c>
      <c r="K116" s="330">
        <v>5</v>
      </c>
      <c r="L116" s="332">
        <f t="shared" si="29"/>
        <v>21</v>
      </c>
      <c r="M116" s="329">
        <f t="shared" si="30"/>
        <v>4</v>
      </c>
      <c r="N116" s="330">
        <f t="shared" si="31"/>
        <v>1</v>
      </c>
      <c r="O116" s="330">
        <f t="shared" si="32"/>
        <v>30</v>
      </c>
      <c r="P116" s="330">
        <f t="shared" si="33"/>
        <v>9</v>
      </c>
      <c r="Q116" s="332">
        <f t="shared" si="34"/>
        <v>44</v>
      </c>
      <c r="R116" s="338">
        <v>4</v>
      </c>
      <c r="S116" s="324"/>
      <c r="T116" s="349"/>
    </row>
    <row r="117" spans="1:34" ht="15.75" customHeight="1" x14ac:dyDescent="0.2">
      <c r="A117" s="187">
        <v>8</v>
      </c>
      <c r="B117" s="298" t="s">
        <v>21</v>
      </c>
      <c r="C117" s="329">
        <v>3</v>
      </c>
      <c r="D117" s="330">
        <v>7</v>
      </c>
      <c r="E117" s="330">
        <v>16</v>
      </c>
      <c r="F117" s="330">
        <v>6</v>
      </c>
      <c r="G117" s="332">
        <f t="shared" si="28"/>
        <v>32</v>
      </c>
      <c r="H117" s="329">
        <v>1</v>
      </c>
      <c r="I117" s="330">
        <v>1</v>
      </c>
      <c r="J117" s="330">
        <v>5</v>
      </c>
      <c r="K117" s="330">
        <v>6</v>
      </c>
      <c r="L117" s="332">
        <f t="shared" si="29"/>
        <v>13</v>
      </c>
      <c r="M117" s="329">
        <f t="shared" si="30"/>
        <v>4</v>
      </c>
      <c r="N117" s="330">
        <f t="shared" si="31"/>
        <v>8</v>
      </c>
      <c r="O117" s="330">
        <f t="shared" si="32"/>
        <v>21</v>
      </c>
      <c r="P117" s="330">
        <f t="shared" si="33"/>
        <v>12</v>
      </c>
      <c r="Q117" s="332">
        <f t="shared" si="34"/>
        <v>45</v>
      </c>
      <c r="R117" s="338">
        <v>4</v>
      </c>
      <c r="S117" s="324"/>
      <c r="T117" s="324"/>
    </row>
    <row r="118" spans="1:34" ht="15.75" customHeight="1" x14ac:dyDescent="0.2">
      <c r="A118" s="187">
        <v>9</v>
      </c>
      <c r="B118" s="298" t="s">
        <v>22</v>
      </c>
      <c r="C118" s="329">
        <v>1</v>
      </c>
      <c r="D118" s="330">
        <v>0</v>
      </c>
      <c r="E118" s="330">
        <v>5</v>
      </c>
      <c r="F118" s="330">
        <v>5</v>
      </c>
      <c r="G118" s="332">
        <f t="shared" si="28"/>
        <v>11</v>
      </c>
      <c r="H118" s="329">
        <v>2</v>
      </c>
      <c r="I118" s="330">
        <v>0</v>
      </c>
      <c r="J118" s="330">
        <v>10</v>
      </c>
      <c r="K118" s="330">
        <v>1</v>
      </c>
      <c r="L118" s="332">
        <f t="shared" si="29"/>
        <v>13</v>
      </c>
      <c r="M118" s="329">
        <f t="shared" si="30"/>
        <v>3</v>
      </c>
      <c r="N118" s="330">
        <f t="shared" si="31"/>
        <v>0</v>
      </c>
      <c r="O118" s="330">
        <f t="shared" si="32"/>
        <v>15</v>
      </c>
      <c r="P118" s="330">
        <f t="shared" si="33"/>
        <v>6</v>
      </c>
      <c r="Q118" s="332">
        <f t="shared" si="34"/>
        <v>24</v>
      </c>
      <c r="R118" s="338">
        <v>3</v>
      </c>
      <c r="S118" s="324"/>
      <c r="T118" s="375"/>
      <c r="U118" s="374"/>
      <c r="V118" s="375"/>
      <c r="W118" s="375"/>
      <c r="X118" s="375"/>
      <c r="Y118" s="375"/>
      <c r="Z118" s="375"/>
      <c r="AA118" s="375"/>
      <c r="AB118" s="375"/>
      <c r="AC118" s="375"/>
      <c r="AD118" s="375"/>
      <c r="AE118" s="375"/>
      <c r="AF118" s="375"/>
      <c r="AG118" s="375"/>
      <c r="AH118" s="375"/>
    </row>
    <row r="119" spans="1:34" ht="15.75" customHeight="1" x14ac:dyDescent="0.2">
      <c r="A119" s="187">
        <v>10</v>
      </c>
      <c r="B119" s="298" t="s">
        <v>23</v>
      </c>
      <c r="C119" s="329">
        <v>0</v>
      </c>
      <c r="D119" s="330">
        <v>12</v>
      </c>
      <c r="E119" s="330">
        <v>7</v>
      </c>
      <c r="F119" s="330">
        <v>6</v>
      </c>
      <c r="G119" s="332">
        <f t="shared" si="28"/>
        <v>25</v>
      </c>
      <c r="H119" s="329">
        <v>1</v>
      </c>
      <c r="I119" s="330">
        <v>11</v>
      </c>
      <c r="J119" s="330">
        <v>10</v>
      </c>
      <c r="K119" s="330">
        <v>7</v>
      </c>
      <c r="L119" s="332">
        <f t="shared" si="29"/>
        <v>29</v>
      </c>
      <c r="M119" s="329">
        <f t="shared" si="30"/>
        <v>1</v>
      </c>
      <c r="N119" s="330">
        <f t="shared" si="31"/>
        <v>23</v>
      </c>
      <c r="O119" s="330">
        <f t="shared" si="32"/>
        <v>17</v>
      </c>
      <c r="P119" s="330">
        <f t="shared" si="33"/>
        <v>13</v>
      </c>
      <c r="Q119" s="332">
        <f t="shared" si="34"/>
        <v>54</v>
      </c>
      <c r="R119" s="338">
        <v>1</v>
      </c>
      <c r="S119" s="324"/>
      <c r="T119" s="324"/>
    </row>
    <row r="120" spans="1:34" ht="15.75" customHeight="1" x14ac:dyDescent="0.2">
      <c r="A120" s="189">
        <v>11</v>
      </c>
      <c r="B120" s="299" t="s">
        <v>24</v>
      </c>
      <c r="C120" s="329">
        <v>4</v>
      </c>
      <c r="D120" s="330">
        <v>9</v>
      </c>
      <c r="E120" s="330">
        <v>9</v>
      </c>
      <c r="F120" s="330">
        <v>14</v>
      </c>
      <c r="G120" s="332">
        <f t="shared" si="28"/>
        <v>36</v>
      </c>
      <c r="H120" s="329">
        <v>3</v>
      </c>
      <c r="I120" s="330">
        <v>2</v>
      </c>
      <c r="J120" s="330">
        <v>3</v>
      </c>
      <c r="K120" s="330">
        <v>5</v>
      </c>
      <c r="L120" s="332">
        <f t="shared" si="29"/>
        <v>13</v>
      </c>
      <c r="M120" s="329">
        <f t="shared" si="30"/>
        <v>7</v>
      </c>
      <c r="N120" s="330">
        <f t="shared" si="31"/>
        <v>11</v>
      </c>
      <c r="O120" s="330">
        <f t="shared" si="32"/>
        <v>12</v>
      </c>
      <c r="P120" s="330">
        <f t="shared" si="33"/>
        <v>19</v>
      </c>
      <c r="Q120" s="332">
        <f t="shared" si="34"/>
        <v>49</v>
      </c>
      <c r="R120" s="338">
        <v>0</v>
      </c>
      <c r="S120" s="324"/>
      <c r="T120" s="324"/>
      <c r="V120" s="322" t="s">
        <v>76</v>
      </c>
    </row>
    <row r="121" spans="1:34" ht="15.75" customHeight="1" x14ac:dyDescent="0.2">
      <c r="A121" s="187">
        <v>12</v>
      </c>
      <c r="B121" s="298" t="s">
        <v>25</v>
      </c>
      <c r="C121" s="329">
        <v>1</v>
      </c>
      <c r="D121" s="330">
        <v>2</v>
      </c>
      <c r="E121" s="330">
        <v>17</v>
      </c>
      <c r="F121" s="330">
        <v>15</v>
      </c>
      <c r="G121" s="332">
        <f t="shared" si="28"/>
        <v>35</v>
      </c>
      <c r="H121" s="329">
        <v>0</v>
      </c>
      <c r="I121" s="330">
        <v>1</v>
      </c>
      <c r="J121" s="330">
        <v>8</v>
      </c>
      <c r="K121" s="330">
        <v>8</v>
      </c>
      <c r="L121" s="332">
        <f t="shared" si="29"/>
        <v>17</v>
      </c>
      <c r="M121" s="329">
        <f t="shared" si="30"/>
        <v>1</v>
      </c>
      <c r="N121" s="330">
        <f t="shared" si="31"/>
        <v>3</v>
      </c>
      <c r="O121" s="330">
        <f t="shared" si="32"/>
        <v>25</v>
      </c>
      <c r="P121" s="330">
        <f t="shared" si="33"/>
        <v>23</v>
      </c>
      <c r="Q121" s="332">
        <f t="shared" si="34"/>
        <v>52</v>
      </c>
      <c r="R121" s="338">
        <v>1</v>
      </c>
      <c r="S121" s="324"/>
      <c r="T121" s="324"/>
    </row>
    <row r="122" spans="1:34" ht="15.75" customHeight="1" x14ac:dyDescent="0.2">
      <c r="A122" s="187">
        <v>13</v>
      </c>
      <c r="B122" s="298" t="s">
        <v>26</v>
      </c>
      <c r="C122" s="329">
        <v>28</v>
      </c>
      <c r="D122" s="330">
        <v>3</v>
      </c>
      <c r="E122" s="330">
        <v>16</v>
      </c>
      <c r="F122" s="330">
        <v>8</v>
      </c>
      <c r="G122" s="332">
        <f t="shared" si="28"/>
        <v>55</v>
      </c>
      <c r="H122" s="329">
        <v>10</v>
      </c>
      <c r="I122" s="330">
        <v>7</v>
      </c>
      <c r="J122" s="330">
        <v>10</v>
      </c>
      <c r="K122" s="330">
        <v>8</v>
      </c>
      <c r="L122" s="332">
        <f t="shared" si="29"/>
        <v>35</v>
      </c>
      <c r="M122" s="329">
        <f t="shared" si="30"/>
        <v>38</v>
      </c>
      <c r="N122" s="330">
        <f t="shared" si="31"/>
        <v>10</v>
      </c>
      <c r="O122" s="330">
        <f t="shared" si="32"/>
        <v>26</v>
      </c>
      <c r="P122" s="330">
        <f t="shared" si="33"/>
        <v>16</v>
      </c>
      <c r="Q122" s="332">
        <f t="shared" si="34"/>
        <v>90</v>
      </c>
      <c r="R122" s="338">
        <v>1</v>
      </c>
      <c r="S122" s="324"/>
      <c r="T122" s="324"/>
    </row>
    <row r="123" spans="1:34" ht="15.75" customHeight="1" x14ac:dyDescent="0.2">
      <c r="A123" s="187">
        <v>14</v>
      </c>
      <c r="B123" s="298" t="s">
        <v>27</v>
      </c>
      <c r="C123" s="329">
        <v>2</v>
      </c>
      <c r="D123" s="330">
        <v>3</v>
      </c>
      <c r="E123" s="330">
        <v>12</v>
      </c>
      <c r="F123" s="330">
        <v>12</v>
      </c>
      <c r="G123" s="332">
        <f t="shared" si="28"/>
        <v>29</v>
      </c>
      <c r="H123" s="329">
        <v>4</v>
      </c>
      <c r="I123" s="330">
        <v>1</v>
      </c>
      <c r="J123" s="330">
        <v>12</v>
      </c>
      <c r="K123" s="330">
        <v>9</v>
      </c>
      <c r="L123" s="332">
        <f t="shared" si="29"/>
        <v>26</v>
      </c>
      <c r="M123" s="329">
        <f t="shared" si="30"/>
        <v>6</v>
      </c>
      <c r="N123" s="330">
        <f t="shared" si="31"/>
        <v>4</v>
      </c>
      <c r="O123" s="330">
        <f t="shared" si="32"/>
        <v>24</v>
      </c>
      <c r="P123" s="330">
        <f t="shared" si="33"/>
        <v>21</v>
      </c>
      <c r="Q123" s="332">
        <f t="shared" si="34"/>
        <v>55</v>
      </c>
      <c r="R123" s="338">
        <v>1</v>
      </c>
      <c r="S123" s="324"/>
      <c r="T123" s="324"/>
    </row>
    <row r="124" spans="1:34" ht="34.5" customHeight="1" thickBot="1" x14ac:dyDescent="0.25">
      <c r="A124" s="295">
        <v>15</v>
      </c>
      <c r="B124" s="681" t="s">
        <v>28</v>
      </c>
      <c r="C124" s="297">
        <v>1</v>
      </c>
      <c r="D124" s="339">
        <v>0</v>
      </c>
      <c r="E124" s="339">
        <v>10</v>
      </c>
      <c r="F124" s="339">
        <v>9</v>
      </c>
      <c r="G124" s="340">
        <f t="shared" si="28"/>
        <v>20</v>
      </c>
      <c r="H124" s="297">
        <v>0</v>
      </c>
      <c r="I124" s="339">
        <v>0</v>
      </c>
      <c r="J124" s="339">
        <v>5</v>
      </c>
      <c r="K124" s="339">
        <v>1</v>
      </c>
      <c r="L124" s="340">
        <f t="shared" si="29"/>
        <v>6</v>
      </c>
      <c r="M124" s="297">
        <f t="shared" si="30"/>
        <v>1</v>
      </c>
      <c r="N124" s="339">
        <f t="shared" si="31"/>
        <v>0</v>
      </c>
      <c r="O124" s="339">
        <f t="shared" si="32"/>
        <v>15</v>
      </c>
      <c r="P124" s="339">
        <f t="shared" si="33"/>
        <v>10</v>
      </c>
      <c r="Q124" s="340">
        <f t="shared" si="34"/>
        <v>26</v>
      </c>
      <c r="R124" s="341">
        <v>0</v>
      </c>
      <c r="S124" s="324"/>
      <c r="T124" s="324"/>
    </row>
    <row r="125" spans="1:34" s="367" customFormat="1" ht="22.5" customHeight="1" x14ac:dyDescent="0.25">
      <c r="A125" s="277"/>
      <c r="B125" s="278" t="s">
        <v>485</v>
      </c>
      <c r="C125" s="279">
        <f t="shared" ref="C125:R125" si="35">SUM(C110:C124)</f>
        <v>62</v>
      </c>
      <c r="D125" s="280">
        <f t="shared" si="35"/>
        <v>76</v>
      </c>
      <c r="E125" s="280">
        <f t="shared" si="35"/>
        <v>130</v>
      </c>
      <c r="F125" s="280">
        <f t="shared" si="35"/>
        <v>164</v>
      </c>
      <c r="G125" s="281">
        <f t="shared" si="35"/>
        <v>432</v>
      </c>
      <c r="H125" s="279">
        <f t="shared" si="35"/>
        <v>51</v>
      </c>
      <c r="I125" s="280">
        <f t="shared" si="35"/>
        <v>46</v>
      </c>
      <c r="J125" s="280">
        <f t="shared" si="35"/>
        <v>102</v>
      </c>
      <c r="K125" s="280">
        <f t="shared" si="35"/>
        <v>112</v>
      </c>
      <c r="L125" s="281">
        <f t="shared" si="35"/>
        <v>311</v>
      </c>
      <c r="M125" s="279">
        <f t="shared" si="35"/>
        <v>113</v>
      </c>
      <c r="N125" s="280">
        <f t="shared" si="35"/>
        <v>122</v>
      </c>
      <c r="O125" s="280">
        <f t="shared" si="35"/>
        <v>232</v>
      </c>
      <c r="P125" s="280">
        <f t="shared" si="35"/>
        <v>276</v>
      </c>
      <c r="Q125" s="281">
        <f t="shared" si="35"/>
        <v>743</v>
      </c>
      <c r="R125" s="282">
        <f t="shared" si="35"/>
        <v>32</v>
      </c>
      <c r="S125" s="283"/>
      <c r="T125" s="283"/>
    </row>
    <row r="126" spans="1:34" ht="22.5" customHeight="1" x14ac:dyDescent="0.2">
      <c r="A126" s="1071"/>
      <c r="B126" s="190" t="s">
        <v>422</v>
      </c>
      <c r="C126" s="1072">
        <v>66</v>
      </c>
      <c r="D126" s="1073">
        <v>68</v>
      </c>
      <c r="E126" s="1073">
        <v>129</v>
      </c>
      <c r="F126" s="1073">
        <v>157</v>
      </c>
      <c r="G126" s="1074">
        <v>420</v>
      </c>
      <c r="H126" s="1072">
        <v>49</v>
      </c>
      <c r="I126" s="1073">
        <v>51</v>
      </c>
      <c r="J126" s="1073">
        <v>102</v>
      </c>
      <c r="K126" s="1073">
        <v>113</v>
      </c>
      <c r="L126" s="1075">
        <v>315</v>
      </c>
      <c r="M126" s="1072">
        <v>115</v>
      </c>
      <c r="N126" s="1073">
        <v>119</v>
      </c>
      <c r="O126" s="1073">
        <v>231</v>
      </c>
      <c r="P126" s="1073">
        <v>270</v>
      </c>
      <c r="Q126" s="1074">
        <v>735</v>
      </c>
      <c r="R126" s="1471">
        <v>33</v>
      </c>
      <c r="S126" s="324"/>
      <c r="T126" s="324"/>
    </row>
    <row r="127" spans="1:34" ht="15.75" customHeight="1" x14ac:dyDescent="0.2">
      <c r="A127" s="187"/>
      <c r="B127" s="188" t="s">
        <v>380</v>
      </c>
      <c r="C127" s="329">
        <v>63</v>
      </c>
      <c r="D127" s="330">
        <v>68</v>
      </c>
      <c r="E127" s="330">
        <v>117</v>
      </c>
      <c r="F127" s="330">
        <v>154</v>
      </c>
      <c r="G127" s="332">
        <v>402</v>
      </c>
      <c r="H127" s="329">
        <v>42</v>
      </c>
      <c r="I127" s="330">
        <v>53</v>
      </c>
      <c r="J127" s="330">
        <v>89</v>
      </c>
      <c r="K127" s="330">
        <v>112</v>
      </c>
      <c r="L127" s="331">
        <v>296</v>
      </c>
      <c r="M127" s="329">
        <v>105</v>
      </c>
      <c r="N127" s="330">
        <v>121</v>
      </c>
      <c r="O127" s="330">
        <v>206</v>
      </c>
      <c r="P127" s="330">
        <v>266</v>
      </c>
      <c r="Q127" s="332">
        <v>698</v>
      </c>
      <c r="R127" s="464">
        <v>17</v>
      </c>
      <c r="S127" s="324"/>
      <c r="T127" s="324"/>
    </row>
    <row r="128" spans="1:34" ht="15.75" customHeight="1" x14ac:dyDescent="0.2">
      <c r="A128" s="187"/>
      <c r="B128" s="188" t="s">
        <v>334</v>
      </c>
      <c r="C128" s="329">
        <v>56</v>
      </c>
      <c r="D128" s="330">
        <v>70</v>
      </c>
      <c r="E128" s="330">
        <v>122</v>
      </c>
      <c r="F128" s="330">
        <v>153</v>
      </c>
      <c r="G128" s="332">
        <v>401</v>
      </c>
      <c r="H128" s="329">
        <v>39</v>
      </c>
      <c r="I128" s="330">
        <v>57</v>
      </c>
      <c r="J128" s="330">
        <v>89</v>
      </c>
      <c r="K128" s="330">
        <v>123</v>
      </c>
      <c r="L128" s="331">
        <v>308</v>
      </c>
      <c r="M128" s="329">
        <v>95</v>
      </c>
      <c r="N128" s="330">
        <v>127</v>
      </c>
      <c r="O128" s="330">
        <v>211</v>
      </c>
      <c r="P128" s="330">
        <v>276</v>
      </c>
      <c r="Q128" s="332">
        <v>709</v>
      </c>
      <c r="R128" s="464">
        <v>27</v>
      </c>
      <c r="S128" s="324"/>
      <c r="T128" s="324"/>
    </row>
    <row r="129" spans="1:34" ht="15.75" customHeight="1" x14ac:dyDescent="0.2">
      <c r="A129" s="187"/>
      <c r="B129" s="188" t="s">
        <v>308</v>
      </c>
      <c r="C129" s="329">
        <v>45</v>
      </c>
      <c r="D129" s="330">
        <v>67</v>
      </c>
      <c r="E129" s="330">
        <v>119</v>
      </c>
      <c r="F129" s="330">
        <v>138</v>
      </c>
      <c r="G129" s="332">
        <v>369</v>
      </c>
      <c r="H129" s="329">
        <v>44</v>
      </c>
      <c r="I129" s="330">
        <v>51</v>
      </c>
      <c r="J129" s="330">
        <v>95</v>
      </c>
      <c r="K129" s="330">
        <v>106</v>
      </c>
      <c r="L129" s="331">
        <v>296</v>
      </c>
      <c r="M129" s="329">
        <v>89</v>
      </c>
      <c r="N129" s="330">
        <v>118</v>
      </c>
      <c r="O129" s="330">
        <v>214</v>
      </c>
      <c r="P129" s="330">
        <v>244</v>
      </c>
      <c r="Q129" s="332">
        <v>665</v>
      </c>
      <c r="R129" s="464">
        <v>17</v>
      </c>
      <c r="S129" s="324"/>
      <c r="T129" s="324"/>
    </row>
    <row r="130" spans="1:34" ht="15.75" customHeight="1" x14ac:dyDescent="0.2">
      <c r="A130" s="187"/>
      <c r="B130" s="188" t="s">
        <v>272</v>
      </c>
      <c r="C130" s="329">
        <v>61</v>
      </c>
      <c r="D130" s="330">
        <v>72</v>
      </c>
      <c r="E130" s="330">
        <v>111</v>
      </c>
      <c r="F130" s="330">
        <v>135</v>
      </c>
      <c r="G130" s="332">
        <v>379</v>
      </c>
      <c r="H130" s="329">
        <v>49</v>
      </c>
      <c r="I130" s="330">
        <v>47</v>
      </c>
      <c r="J130" s="330">
        <v>93</v>
      </c>
      <c r="K130" s="330">
        <v>108</v>
      </c>
      <c r="L130" s="331">
        <v>297</v>
      </c>
      <c r="M130" s="329">
        <v>110</v>
      </c>
      <c r="N130" s="330">
        <v>119</v>
      </c>
      <c r="O130" s="330">
        <v>204</v>
      </c>
      <c r="P130" s="330">
        <v>243</v>
      </c>
      <c r="Q130" s="332">
        <v>676</v>
      </c>
      <c r="R130" s="464">
        <v>24</v>
      </c>
      <c r="S130" s="324"/>
      <c r="T130" s="324"/>
    </row>
    <row r="131" spans="1:34" ht="15.75" customHeight="1" x14ac:dyDescent="0.2">
      <c r="A131" s="187"/>
      <c r="B131" s="188" t="s">
        <v>248</v>
      </c>
      <c r="C131" s="329">
        <v>58</v>
      </c>
      <c r="D131" s="330">
        <v>68</v>
      </c>
      <c r="E131" s="330">
        <v>102</v>
      </c>
      <c r="F131" s="330">
        <v>129</v>
      </c>
      <c r="G131" s="332">
        <v>357</v>
      </c>
      <c r="H131" s="329">
        <v>57</v>
      </c>
      <c r="I131" s="330">
        <v>58</v>
      </c>
      <c r="J131" s="330">
        <v>92</v>
      </c>
      <c r="K131" s="330">
        <v>106</v>
      </c>
      <c r="L131" s="331">
        <v>313</v>
      </c>
      <c r="M131" s="329">
        <v>115</v>
      </c>
      <c r="N131" s="330">
        <v>126</v>
      </c>
      <c r="O131" s="330">
        <v>194</v>
      </c>
      <c r="P131" s="330">
        <v>235</v>
      </c>
      <c r="Q131" s="332">
        <v>670</v>
      </c>
      <c r="R131" s="464">
        <v>26</v>
      </c>
      <c r="S131" s="324"/>
      <c r="T131" s="324"/>
    </row>
    <row r="132" spans="1:34" ht="15.75" customHeight="1" x14ac:dyDescent="0.2">
      <c r="A132" s="187"/>
      <c r="B132" s="188" t="s">
        <v>218</v>
      </c>
      <c r="C132" s="329">
        <v>53</v>
      </c>
      <c r="D132" s="330">
        <v>82</v>
      </c>
      <c r="E132" s="330">
        <v>94</v>
      </c>
      <c r="F132" s="330">
        <v>117</v>
      </c>
      <c r="G132" s="332">
        <v>346</v>
      </c>
      <c r="H132" s="329">
        <v>62</v>
      </c>
      <c r="I132" s="330">
        <v>58</v>
      </c>
      <c r="J132" s="330">
        <v>79</v>
      </c>
      <c r="K132" s="330">
        <v>106</v>
      </c>
      <c r="L132" s="331">
        <v>305</v>
      </c>
      <c r="M132" s="329">
        <v>115</v>
      </c>
      <c r="N132" s="330">
        <v>140</v>
      </c>
      <c r="O132" s="330">
        <v>173</v>
      </c>
      <c r="P132" s="330">
        <v>223</v>
      </c>
      <c r="Q132" s="332">
        <v>651</v>
      </c>
      <c r="R132" s="464">
        <v>30</v>
      </c>
      <c r="S132" s="324"/>
      <c r="T132" s="324"/>
    </row>
    <row r="133" spans="1:34" ht="15.75" customHeight="1" thickBot="1" x14ac:dyDescent="0.25">
      <c r="A133" s="295"/>
      <c r="B133" s="296" t="s">
        <v>98</v>
      </c>
      <c r="C133" s="297">
        <v>66</v>
      </c>
      <c r="D133" s="339">
        <v>87</v>
      </c>
      <c r="E133" s="339">
        <v>88</v>
      </c>
      <c r="F133" s="339">
        <v>125</v>
      </c>
      <c r="G133" s="340">
        <v>366</v>
      </c>
      <c r="H133" s="297">
        <v>74</v>
      </c>
      <c r="I133" s="339">
        <v>65</v>
      </c>
      <c r="J133" s="339">
        <v>77</v>
      </c>
      <c r="K133" s="339">
        <v>102</v>
      </c>
      <c r="L133" s="677">
        <v>318</v>
      </c>
      <c r="M133" s="297">
        <v>140</v>
      </c>
      <c r="N133" s="339">
        <v>152</v>
      </c>
      <c r="O133" s="339">
        <v>165</v>
      </c>
      <c r="P133" s="339">
        <v>227</v>
      </c>
      <c r="Q133" s="340">
        <v>684</v>
      </c>
      <c r="R133" s="465">
        <v>31</v>
      </c>
      <c r="S133" s="324"/>
      <c r="T133" s="324"/>
      <c r="U133" s="322" t="s">
        <v>76</v>
      </c>
    </row>
    <row r="134" spans="1:34" ht="15.75" customHeight="1" x14ac:dyDescent="0.2">
      <c r="A134" s="180" t="s">
        <v>63</v>
      </c>
      <c r="T134" s="322" t="s">
        <v>76</v>
      </c>
    </row>
    <row r="136" spans="1:34" s="181" customFormat="1" ht="32.25" customHeight="1" thickBot="1" x14ac:dyDescent="0.25">
      <c r="A136" s="149" t="s">
        <v>409</v>
      </c>
    </row>
    <row r="137" spans="1:34" s="183" customFormat="1" ht="21.75" customHeight="1" thickBot="1" x14ac:dyDescent="0.3">
      <c r="A137" s="201"/>
      <c r="B137" s="202"/>
      <c r="C137" s="1614" t="s">
        <v>56</v>
      </c>
      <c r="D137" s="1615"/>
      <c r="E137" s="1615"/>
      <c r="F137" s="1615"/>
      <c r="G137" s="1616"/>
      <c r="H137" s="1614" t="s">
        <v>57</v>
      </c>
      <c r="I137" s="1615"/>
      <c r="J137" s="1615"/>
      <c r="K137" s="1615"/>
      <c r="L137" s="1616"/>
      <c r="M137" s="1614" t="s">
        <v>58</v>
      </c>
      <c r="N137" s="1615"/>
      <c r="O137" s="1615"/>
      <c r="P137" s="1615"/>
      <c r="Q137" s="1615"/>
      <c r="R137" s="1616"/>
    </row>
    <row r="138" spans="1:34" s="183" customFormat="1" ht="83.25" customHeight="1" thickBot="1" x14ac:dyDescent="0.3">
      <c r="A138" s="203" t="s">
        <v>2</v>
      </c>
      <c r="B138" s="184" t="s">
        <v>3</v>
      </c>
      <c r="C138" s="232" t="s">
        <v>59</v>
      </c>
      <c r="D138" s="229" t="s">
        <v>216</v>
      </c>
      <c r="E138" s="229" t="s">
        <v>217</v>
      </c>
      <c r="F138" s="229" t="s">
        <v>60</v>
      </c>
      <c r="G138" s="257" t="s">
        <v>61</v>
      </c>
      <c r="H138" s="249" t="s">
        <v>59</v>
      </c>
      <c r="I138" s="229" t="s">
        <v>216</v>
      </c>
      <c r="J138" s="229" t="s">
        <v>217</v>
      </c>
      <c r="K138" s="229" t="s">
        <v>60</v>
      </c>
      <c r="L138" s="257" t="s">
        <v>13</v>
      </c>
      <c r="M138" s="249" t="s">
        <v>59</v>
      </c>
      <c r="N138" s="229" t="s">
        <v>216</v>
      </c>
      <c r="O138" s="229" t="s">
        <v>217</v>
      </c>
      <c r="P138" s="229" t="s">
        <v>60</v>
      </c>
      <c r="Q138" s="257" t="s">
        <v>13</v>
      </c>
      <c r="R138" s="348" t="s">
        <v>62</v>
      </c>
    </row>
    <row r="139" spans="1:34" ht="22.5" customHeight="1" x14ac:dyDescent="0.2">
      <c r="A139" s="206">
        <v>1</v>
      </c>
      <c r="B139" s="186" t="s">
        <v>14</v>
      </c>
      <c r="C139" s="326">
        <v>13</v>
      </c>
      <c r="D139" s="327">
        <v>0</v>
      </c>
      <c r="E139" s="327">
        <v>1</v>
      </c>
      <c r="F139" s="327">
        <v>3</v>
      </c>
      <c r="G139" s="328">
        <f t="shared" ref="G139:G153" si="36">SUM(C139:F139)</f>
        <v>17</v>
      </c>
      <c r="H139" s="326">
        <v>25</v>
      </c>
      <c r="I139" s="327">
        <v>3</v>
      </c>
      <c r="J139" s="327">
        <v>0</v>
      </c>
      <c r="K139" s="327">
        <v>4</v>
      </c>
      <c r="L139" s="328">
        <f t="shared" ref="L139:L153" si="37">SUM(H139:K139)</f>
        <v>32</v>
      </c>
      <c r="M139" s="326">
        <f t="shared" ref="M139:M153" si="38">C139+H139</f>
        <v>38</v>
      </c>
      <c r="N139" s="327">
        <f t="shared" ref="N139:N153" si="39">D139+I139</f>
        <v>3</v>
      </c>
      <c r="O139" s="327">
        <f t="shared" ref="O139:O153" si="40">E139+J139</f>
        <v>1</v>
      </c>
      <c r="P139" s="327">
        <f t="shared" ref="P139:P153" si="41">F139+K139</f>
        <v>7</v>
      </c>
      <c r="Q139" s="328">
        <f t="shared" ref="Q139:Q153" si="42">SUM(M139:P139)</f>
        <v>49</v>
      </c>
      <c r="R139" s="337">
        <v>38</v>
      </c>
      <c r="S139" s="324"/>
      <c r="T139" s="349"/>
    </row>
    <row r="140" spans="1:34" ht="15.75" customHeight="1" x14ac:dyDescent="0.2">
      <c r="A140" s="208">
        <v>2</v>
      </c>
      <c r="B140" s="188" t="s">
        <v>15</v>
      </c>
      <c r="C140" s="329">
        <v>9</v>
      </c>
      <c r="D140" s="330">
        <v>0</v>
      </c>
      <c r="E140" s="330">
        <v>0</v>
      </c>
      <c r="F140" s="330">
        <v>6</v>
      </c>
      <c r="G140" s="332">
        <f t="shared" si="36"/>
        <v>15</v>
      </c>
      <c r="H140" s="329">
        <v>16</v>
      </c>
      <c r="I140" s="330">
        <v>0</v>
      </c>
      <c r="J140" s="330">
        <v>0</v>
      </c>
      <c r="K140" s="330">
        <v>2</v>
      </c>
      <c r="L140" s="332">
        <f t="shared" si="37"/>
        <v>18</v>
      </c>
      <c r="M140" s="329">
        <f t="shared" si="38"/>
        <v>25</v>
      </c>
      <c r="N140" s="330">
        <f t="shared" si="39"/>
        <v>0</v>
      </c>
      <c r="O140" s="330">
        <f t="shared" si="40"/>
        <v>0</v>
      </c>
      <c r="P140" s="330">
        <f t="shared" si="41"/>
        <v>8</v>
      </c>
      <c r="Q140" s="332">
        <f t="shared" si="42"/>
        <v>33</v>
      </c>
      <c r="R140" s="338">
        <v>19</v>
      </c>
      <c r="S140" s="324"/>
      <c r="T140" s="349"/>
    </row>
    <row r="141" spans="1:34" ht="15.75" customHeight="1" x14ac:dyDescent="0.2">
      <c r="A141" s="208">
        <v>3</v>
      </c>
      <c r="B141" s="188" t="s">
        <v>16</v>
      </c>
      <c r="C141" s="329">
        <v>23</v>
      </c>
      <c r="D141" s="330">
        <v>1</v>
      </c>
      <c r="E141" s="330">
        <v>1</v>
      </c>
      <c r="F141" s="330">
        <v>4</v>
      </c>
      <c r="G141" s="332">
        <f t="shared" si="36"/>
        <v>29</v>
      </c>
      <c r="H141" s="329">
        <v>22</v>
      </c>
      <c r="I141" s="330">
        <v>0</v>
      </c>
      <c r="J141" s="330">
        <v>0</v>
      </c>
      <c r="K141" s="330">
        <v>5</v>
      </c>
      <c r="L141" s="332">
        <f t="shared" si="37"/>
        <v>27</v>
      </c>
      <c r="M141" s="329">
        <f t="shared" si="38"/>
        <v>45</v>
      </c>
      <c r="N141" s="330">
        <f t="shared" si="39"/>
        <v>1</v>
      </c>
      <c r="O141" s="330">
        <f t="shared" si="40"/>
        <v>1</v>
      </c>
      <c r="P141" s="330">
        <f t="shared" si="41"/>
        <v>9</v>
      </c>
      <c r="Q141" s="332">
        <f t="shared" si="42"/>
        <v>56</v>
      </c>
      <c r="R141" s="338">
        <v>7</v>
      </c>
      <c r="S141" s="324"/>
      <c r="T141" s="375"/>
      <c r="U141" s="374"/>
      <c r="V141" s="375"/>
      <c r="W141" s="375"/>
      <c r="X141" s="375"/>
      <c r="Y141" s="375"/>
      <c r="Z141" s="375"/>
      <c r="AA141" s="375"/>
      <c r="AB141" s="375"/>
      <c r="AC141" s="375"/>
      <c r="AD141" s="375"/>
      <c r="AE141" s="375"/>
      <c r="AF141" s="375"/>
      <c r="AG141" s="375"/>
      <c r="AH141" s="375"/>
    </row>
    <row r="142" spans="1:34" ht="15.75" customHeight="1" x14ac:dyDescent="0.2">
      <c r="A142" s="208">
        <v>4</v>
      </c>
      <c r="B142" s="188" t="s">
        <v>17</v>
      </c>
      <c r="C142" s="329">
        <v>10</v>
      </c>
      <c r="D142" s="330">
        <v>0</v>
      </c>
      <c r="E142" s="330">
        <v>0</v>
      </c>
      <c r="F142" s="330">
        <v>2</v>
      </c>
      <c r="G142" s="332">
        <f t="shared" si="36"/>
        <v>12</v>
      </c>
      <c r="H142" s="329">
        <v>9</v>
      </c>
      <c r="I142" s="330">
        <v>0</v>
      </c>
      <c r="J142" s="330">
        <v>0</v>
      </c>
      <c r="K142" s="330">
        <v>3</v>
      </c>
      <c r="L142" s="332">
        <f t="shared" si="37"/>
        <v>12</v>
      </c>
      <c r="M142" s="329">
        <f t="shared" si="38"/>
        <v>19</v>
      </c>
      <c r="N142" s="330">
        <f t="shared" si="39"/>
        <v>0</v>
      </c>
      <c r="O142" s="330">
        <f t="shared" si="40"/>
        <v>0</v>
      </c>
      <c r="P142" s="330">
        <f t="shared" si="41"/>
        <v>5</v>
      </c>
      <c r="Q142" s="332">
        <f t="shared" si="42"/>
        <v>24</v>
      </c>
      <c r="R142" s="338">
        <v>5</v>
      </c>
      <c r="S142" s="324"/>
      <c r="T142" s="375" t="s">
        <v>271</v>
      </c>
      <c r="U142" s="374" t="s">
        <v>233</v>
      </c>
      <c r="V142" s="375"/>
      <c r="W142" s="375"/>
      <c r="X142" s="375"/>
      <c r="Y142" s="375"/>
      <c r="Z142" s="375"/>
      <c r="AA142" s="375"/>
      <c r="AB142" s="375"/>
      <c r="AC142" s="375"/>
      <c r="AD142" s="375"/>
      <c r="AE142" s="375"/>
      <c r="AF142" s="375"/>
      <c r="AG142" s="375"/>
      <c r="AH142" s="375"/>
    </row>
    <row r="143" spans="1:34" ht="16.5" customHeight="1" x14ac:dyDescent="0.2">
      <c r="A143" s="208">
        <v>5</v>
      </c>
      <c r="B143" s="188" t="s">
        <v>18</v>
      </c>
      <c r="C143" s="329">
        <v>11</v>
      </c>
      <c r="D143" s="330">
        <v>0</v>
      </c>
      <c r="E143" s="330">
        <v>1</v>
      </c>
      <c r="F143" s="330">
        <v>1</v>
      </c>
      <c r="G143" s="332">
        <f t="shared" si="36"/>
        <v>13</v>
      </c>
      <c r="H143" s="329">
        <v>10</v>
      </c>
      <c r="I143" s="330">
        <v>0</v>
      </c>
      <c r="J143" s="330">
        <v>0</v>
      </c>
      <c r="K143" s="330">
        <v>1</v>
      </c>
      <c r="L143" s="332">
        <f t="shared" si="37"/>
        <v>11</v>
      </c>
      <c r="M143" s="329">
        <f t="shared" si="38"/>
        <v>21</v>
      </c>
      <c r="N143" s="330">
        <f t="shared" si="39"/>
        <v>0</v>
      </c>
      <c r="O143" s="330">
        <f t="shared" si="40"/>
        <v>1</v>
      </c>
      <c r="P143" s="330">
        <f t="shared" si="41"/>
        <v>2</v>
      </c>
      <c r="Q143" s="332">
        <f t="shared" si="42"/>
        <v>24</v>
      </c>
      <c r="R143" s="338">
        <v>3</v>
      </c>
      <c r="S143" s="324"/>
      <c r="T143" s="375"/>
      <c r="U143" s="374"/>
      <c r="V143" s="375"/>
      <c r="W143" s="375"/>
      <c r="X143" s="375"/>
      <c r="Y143" s="375"/>
      <c r="Z143" s="375"/>
      <c r="AA143" s="375"/>
      <c r="AB143" s="375"/>
      <c r="AC143" s="375"/>
      <c r="AD143" s="375"/>
      <c r="AE143" s="375"/>
      <c r="AF143" s="375"/>
      <c r="AG143" s="375"/>
      <c r="AH143" s="375"/>
    </row>
    <row r="144" spans="1:34" ht="15.75" customHeight="1" x14ac:dyDescent="0.2">
      <c r="A144" s="210">
        <v>6</v>
      </c>
      <c r="B144" s="190" t="s">
        <v>19</v>
      </c>
      <c r="C144" s="329">
        <v>2</v>
      </c>
      <c r="D144" s="330">
        <v>0</v>
      </c>
      <c r="E144" s="330">
        <v>0</v>
      </c>
      <c r="F144" s="330">
        <v>0</v>
      </c>
      <c r="G144" s="332">
        <f t="shared" si="36"/>
        <v>2</v>
      </c>
      <c r="H144" s="329">
        <v>5</v>
      </c>
      <c r="I144" s="330">
        <v>0</v>
      </c>
      <c r="J144" s="330">
        <v>0</v>
      </c>
      <c r="K144" s="330">
        <v>0</v>
      </c>
      <c r="L144" s="332">
        <f t="shared" si="37"/>
        <v>5</v>
      </c>
      <c r="M144" s="329">
        <f t="shared" si="38"/>
        <v>7</v>
      </c>
      <c r="N144" s="330">
        <f t="shared" si="39"/>
        <v>0</v>
      </c>
      <c r="O144" s="330">
        <f t="shared" si="40"/>
        <v>0</v>
      </c>
      <c r="P144" s="330">
        <f t="shared" si="41"/>
        <v>0</v>
      </c>
      <c r="Q144" s="332">
        <f t="shared" si="42"/>
        <v>7</v>
      </c>
      <c r="R144" s="338">
        <v>7</v>
      </c>
      <c r="S144" s="324"/>
      <c r="T144" s="375"/>
      <c r="U144" s="374"/>
      <c r="V144" s="375"/>
      <c r="W144" s="375"/>
      <c r="X144" s="375"/>
      <c r="Y144" s="375"/>
      <c r="Z144" s="375"/>
      <c r="AA144" s="375"/>
      <c r="AB144" s="375"/>
      <c r="AC144" s="375"/>
      <c r="AD144" s="375"/>
      <c r="AE144" s="375"/>
      <c r="AF144" s="375"/>
      <c r="AG144" s="375"/>
      <c r="AH144" s="375"/>
    </row>
    <row r="145" spans="1:34" ht="15.75" customHeight="1" x14ac:dyDescent="0.2">
      <c r="A145" s="210">
        <v>7</v>
      </c>
      <c r="B145" s="190" t="s">
        <v>20</v>
      </c>
      <c r="C145" s="329">
        <v>2</v>
      </c>
      <c r="D145" s="330">
        <v>0</v>
      </c>
      <c r="E145" s="330">
        <v>1</v>
      </c>
      <c r="F145" s="330">
        <v>3</v>
      </c>
      <c r="G145" s="332">
        <f t="shared" si="36"/>
        <v>6</v>
      </c>
      <c r="H145" s="329">
        <v>4</v>
      </c>
      <c r="I145" s="330">
        <v>1</v>
      </c>
      <c r="J145" s="330">
        <v>3</v>
      </c>
      <c r="K145" s="330">
        <v>0</v>
      </c>
      <c r="L145" s="332">
        <f t="shared" si="37"/>
        <v>8</v>
      </c>
      <c r="M145" s="329">
        <f t="shared" si="38"/>
        <v>6</v>
      </c>
      <c r="N145" s="330">
        <f t="shared" si="39"/>
        <v>1</v>
      </c>
      <c r="O145" s="330">
        <f t="shared" si="40"/>
        <v>4</v>
      </c>
      <c r="P145" s="330">
        <f t="shared" si="41"/>
        <v>3</v>
      </c>
      <c r="Q145" s="332">
        <f t="shared" si="42"/>
        <v>14</v>
      </c>
      <c r="R145" s="338">
        <v>6</v>
      </c>
      <c r="S145" s="324"/>
      <c r="T145" s="324"/>
    </row>
    <row r="146" spans="1:34" ht="15.75" customHeight="1" x14ac:dyDescent="0.2">
      <c r="A146" s="208">
        <v>8</v>
      </c>
      <c r="B146" s="188" t="s">
        <v>21</v>
      </c>
      <c r="C146" s="329">
        <v>8</v>
      </c>
      <c r="D146" s="330">
        <v>1</v>
      </c>
      <c r="E146" s="330">
        <v>2</v>
      </c>
      <c r="F146" s="330">
        <v>0</v>
      </c>
      <c r="G146" s="332">
        <f t="shared" si="36"/>
        <v>11</v>
      </c>
      <c r="H146" s="329">
        <v>4</v>
      </c>
      <c r="I146" s="330">
        <v>1</v>
      </c>
      <c r="J146" s="330">
        <v>2</v>
      </c>
      <c r="K146" s="330">
        <v>0</v>
      </c>
      <c r="L146" s="332">
        <f t="shared" si="37"/>
        <v>7</v>
      </c>
      <c r="M146" s="329">
        <f t="shared" si="38"/>
        <v>12</v>
      </c>
      <c r="N146" s="330">
        <f t="shared" si="39"/>
        <v>2</v>
      </c>
      <c r="O146" s="330">
        <f t="shared" si="40"/>
        <v>4</v>
      </c>
      <c r="P146" s="330">
        <f t="shared" si="41"/>
        <v>0</v>
      </c>
      <c r="Q146" s="332">
        <f t="shared" si="42"/>
        <v>18</v>
      </c>
      <c r="R146" s="338">
        <v>12</v>
      </c>
      <c r="S146" s="324"/>
      <c r="T146" s="375"/>
      <c r="U146" s="374"/>
      <c r="V146" s="375"/>
      <c r="W146" s="375"/>
      <c r="X146" s="375"/>
      <c r="Y146" s="375"/>
      <c r="Z146" s="375"/>
      <c r="AA146" s="375" t="s">
        <v>318</v>
      </c>
      <c r="AB146" s="375"/>
      <c r="AC146" s="375"/>
      <c r="AD146" s="375"/>
      <c r="AE146" s="375"/>
      <c r="AF146" s="375"/>
      <c r="AG146" s="375"/>
      <c r="AH146" s="375"/>
    </row>
    <row r="147" spans="1:34" ht="15.75" customHeight="1" x14ac:dyDescent="0.2">
      <c r="A147" s="208">
        <v>9</v>
      </c>
      <c r="B147" s="188" t="s">
        <v>22</v>
      </c>
      <c r="C147" s="329">
        <v>4</v>
      </c>
      <c r="D147" s="330">
        <v>0</v>
      </c>
      <c r="E147" s="330">
        <v>1</v>
      </c>
      <c r="F147" s="330">
        <v>1</v>
      </c>
      <c r="G147" s="332">
        <f t="shared" si="36"/>
        <v>6</v>
      </c>
      <c r="H147" s="329">
        <v>4</v>
      </c>
      <c r="I147" s="330">
        <v>0</v>
      </c>
      <c r="J147" s="330">
        <v>0</v>
      </c>
      <c r="K147" s="330">
        <v>1</v>
      </c>
      <c r="L147" s="332">
        <f t="shared" si="37"/>
        <v>5</v>
      </c>
      <c r="M147" s="329">
        <f t="shared" si="38"/>
        <v>8</v>
      </c>
      <c r="N147" s="330">
        <f t="shared" si="39"/>
        <v>0</v>
      </c>
      <c r="O147" s="330">
        <f t="shared" si="40"/>
        <v>1</v>
      </c>
      <c r="P147" s="330">
        <f t="shared" si="41"/>
        <v>2</v>
      </c>
      <c r="Q147" s="332">
        <f t="shared" si="42"/>
        <v>11</v>
      </c>
      <c r="R147" s="338">
        <v>8</v>
      </c>
      <c r="S147" s="324"/>
      <c r="T147" s="324"/>
    </row>
    <row r="148" spans="1:34" ht="15.75" customHeight="1" x14ac:dyDescent="0.2">
      <c r="A148" s="208">
        <v>10</v>
      </c>
      <c r="B148" s="188" t="s">
        <v>23</v>
      </c>
      <c r="C148" s="329">
        <v>8</v>
      </c>
      <c r="D148" s="330">
        <v>2</v>
      </c>
      <c r="E148" s="330">
        <v>3</v>
      </c>
      <c r="F148" s="330">
        <v>1</v>
      </c>
      <c r="G148" s="332">
        <f t="shared" si="36"/>
        <v>14</v>
      </c>
      <c r="H148" s="329">
        <v>9</v>
      </c>
      <c r="I148" s="330">
        <v>6</v>
      </c>
      <c r="J148" s="330">
        <v>3</v>
      </c>
      <c r="K148" s="330">
        <v>2</v>
      </c>
      <c r="L148" s="332">
        <f t="shared" si="37"/>
        <v>20</v>
      </c>
      <c r="M148" s="329">
        <f t="shared" si="38"/>
        <v>17</v>
      </c>
      <c r="N148" s="330">
        <f t="shared" si="39"/>
        <v>8</v>
      </c>
      <c r="O148" s="330">
        <f t="shared" si="40"/>
        <v>6</v>
      </c>
      <c r="P148" s="330">
        <f t="shared" si="41"/>
        <v>3</v>
      </c>
      <c r="Q148" s="332">
        <f t="shared" si="42"/>
        <v>34</v>
      </c>
      <c r="R148" s="338">
        <v>9</v>
      </c>
      <c r="S148" s="324"/>
      <c r="T148" s="324"/>
    </row>
    <row r="149" spans="1:34" ht="15.75" customHeight="1" x14ac:dyDescent="0.2">
      <c r="A149" s="210">
        <v>11</v>
      </c>
      <c r="B149" s="190" t="s">
        <v>24</v>
      </c>
      <c r="C149" s="329">
        <v>8</v>
      </c>
      <c r="D149" s="330">
        <v>0</v>
      </c>
      <c r="E149" s="330">
        <v>1</v>
      </c>
      <c r="F149" s="330">
        <v>3</v>
      </c>
      <c r="G149" s="332">
        <f t="shared" si="36"/>
        <v>12</v>
      </c>
      <c r="H149" s="329">
        <v>3</v>
      </c>
      <c r="I149" s="330">
        <v>0</v>
      </c>
      <c r="J149" s="330">
        <v>1</v>
      </c>
      <c r="K149" s="330">
        <v>2</v>
      </c>
      <c r="L149" s="332">
        <f t="shared" si="37"/>
        <v>6</v>
      </c>
      <c r="M149" s="329">
        <f t="shared" si="38"/>
        <v>11</v>
      </c>
      <c r="N149" s="330">
        <f t="shared" si="39"/>
        <v>0</v>
      </c>
      <c r="O149" s="330">
        <f t="shared" si="40"/>
        <v>2</v>
      </c>
      <c r="P149" s="330">
        <f t="shared" si="41"/>
        <v>5</v>
      </c>
      <c r="Q149" s="332">
        <f t="shared" si="42"/>
        <v>18</v>
      </c>
      <c r="R149" s="338">
        <v>1</v>
      </c>
      <c r="S149" s="324"/>
      <c r="T149" s="324"/>
    </row>
    <row r="150" spans="1:34" ht="15.75" customHeight="1" x14ac:dyDescent="0.2">
      <c r="A150" s="208">
        <v>12</v>
      </c>
      <c r="B150" s="188" t="s">
        <v>25</v>
      </c>
      <c r="C150" s="329">
        <v>1</v>
      </c>
      <c r="D150" s="330">
        <v>0</v>
      </c>
      <c r="E150" s="330">
        <v>1</v>
      </c>
      <c r="F150" s="330">
        <v>2</v>
      </c>
      <c r="G150" s="332">
        <f t="shared" si="36"/>
        <v>4</v>
      </c>
      <c r="H150" s="329">
        <v>4</v>
      </c>
      <c r="I150" s="330">
        <v>0</v>
      </c>
      <c r="J150" s="330">
        <v>0</v>
      </c>
      <c r="K150" s="330">
        <v>4</v>
      </c>
      <c r="L150" s="332">
        <f t="shared" si="37"/>
        <v>8</v>
      </c>
      <c r="M150" s="329">
        <f t="shared" si="38"/>
        <v>5</v>
      </c>
      <c r="N150" s="330">
        <f t="shared" si="39"/>
        <v>0</v>
      </c>
      <c r="O150" s="330">
        <f t="shared" si="40"/>
        <v>1</v>
      </c>
      <c r="P150" s="330">
        <f t="shared" si="41"/>
        <v>6</v>
      </c>
      <c r="Q150" s="332">
        <f t="shared" si="42"/>
        <v>12</v>
      </c>
      <c r="R150" s="338">
        <v>5</v>
      </c>
      <c r="S150" s="324"/>
      <c r="T150" s="324"/>
    </row>
    <row r="151" spans="1:34" ht="15.75" customHeight="1" x14ac:dyDescent="0.2">
      <c r="A151" s="208">
        <v>13</v>
      </c>
      <c r="B151" s="188" t="s">
        <v>26</v>
      </c>
      <c r="C151" s="329">
        <v>14</v>
      </c>
      <c r="D151" s="330">
        <v>0</v>
      </c>
      <c r="E151" s="330">
        <v>3</v>
      </c>
      <c r="F151" s="330">
        <v>0</v>
      </c>
      <c r="G151" s="332">
        <f t="shared" si="36"/>
        <v>17</v>
      </c>
      <c r="H151" s="329">
        <v>13</v>
      </c>
      <c r="I151" s="330">
        <v>1</v>
      </c>
      <c r="J151" s="330">
        <v>4</v>
      </c>
      <c r="K151" s="330">
        <v>1</v>
      </c>
      <c r="L151" s="332">
        <f t="shared" si="37"/>
        <v>19</v>
      </c>
      <c r="M151" s="329">
        <f t="shared" si="38"/>
        <v>27</v>
      </c>
      <c r="N151" s="330">
        <f t="shared" si="39"/>
        <v>1</v>
      </c>
      <c r="O151" s="330">
        <f t="shared" si="40"/>
        <v>7</v>
      </c>
      <c r="P151" s="330">
        <f t="shared" si="41"/>
        <v>1</v>
      </c>
      <c r="Q151" s="332">
        <f t="shared" si="42"/>
        <v>36</v>
      </c>
      <c r="R151" s="338">
        <v>4</v>
      </c>
      <c r="S151" s="324"/>
      <c r="T151" s="324"/>
    </row>
    <row r="152" spans="1:34" ht="15.75" customHeight="1" x14ac:dyDescent="0.2">
      <c r="A152" s="208">
        <v>14</v>
      </c>
      <c r="B152" s="188" t="s">
        <v>27</v>
      </c>
      <c r="C152" s="329">
        <v>5</v>
      </c>
      <c r="D152" s="330">
        <v>0</v>
      </c>
      <c r="E152" s="330">
        <v>2</v>
      </c>
      <c r="F152" s="330">
        <v>4</v>
      </c>
      <c r="G152" s="332">
        <f t="shared" si="36"/>
        <v>11</v>
      </c>
      <c r="H152" s="329">
        <v>1</v>
      </c>
      <c r="I152" s="330">
        <v>1</v>
      </c>
      <c r="J152" s="330">
        <v>2</v>
      </c>
      <c r="K152" s="330">
        <v>4</v>
      </c>
      <c r="L152" s="332">
        <f t="shared" si="37"/>
        <v>8</v>
      </c>
      <c r="M152" s="329">
        <f t="shared" si="38"/>
        <v>6</v>
      </c>
      <c r="N152" s="330">
        <f t="shared" si="39"/>
        <v>1</v>
      </c>
      <c r="O152" s="330">
        <f t="shared" si="40"/>
        <v>4</v>
      </c>
      <c r="P152" s="330">
        <f t="shared" si="41"/>
        <v>8</v>
      </c>
      <c r="Q152" s="332">
        <f t="shared" si="42"/>
        <v>19</v>
      </c>
      <c r="R152" s="338">
        <v>0</v>
      </c>
      <c r="S152" s="324"/>
      <c r="T152" s="324"/>
    </row>
    <row r="153" spans="1:34" ht="34.5" customHeight="1" thickBot="1" x14ac:dyDescent="0.25">
      <c r="A153" s="211">
        <v>15</v>
      </c>
      <c r="B153" s="191" t="s">
        <v>28</v>
      </c>
      <c r="C153" s="297">
        <v>2</v>
      </c>
      <c r="D153" s="339">
        <v>0</v>
      </c>
      <c r="E153" s="339">
        <v>0</v>
      </c>
      <c r="F153" s="339">
        <v>1</v>
      </c>
      <c r="G153" s="340">
        <f t="shared" si="36"/>
        <v>3</v>
      </c>
      <c r="H153" s="297">
        <v>3</v>
      </c>
      <c r="I153" s="339">
        <v>0</v>
      </c>
      <c r="J153" s="339">
        <v>2</v>
      </c>
      <c r="K153" s="339">
        <v>1</v>
      </c>
      <c r="L153" s="340">
        <f t="shared" si="37"/>
        <v>6</v>
      </c>
      <c r="M153" s="297">
        <f t="shared" si="38"/>
        <v>5</v>
      </c>
      <c r="N153" s="339">
        <f t="shared" si="39"/>
        <v>0</v>
      </c>
      <c r="O153" s="339">
        <f t="shared" si="40"/>
        <v>2</v>
      </c>
      <c r="P153" s="339">
        <f t="shared" si="41"/>
        <v>2</v>
      </c>
      <c r="Q153" s="340">
        <f t="shared" si="42"/>
        <v>9</v>
      </c>
      <c r="R153" s="341">
        <v>0</v>
      </c>
      <c r="S153" s="324"/>
      <c r="T153" s="324"/>
    </row>
    <row r="154" spans="1:34" s="367" customFormat="1" ht="22.5" customHeight="1" x14ac:dyDescent="0.25">
      <c r="A154" s="277"/>
      <c r="B154" s="278" t="s">
        <v>485</v>
      </c>
      <c r="C154" s="279">
        <f t="shared" ref="C154:R154" si="43">SUM(C139:C153)</f>
        <v>120</v>
      </c>
      <c r="D154" s="280">
        <f t="shared" si="43"/>
        <v>4</v>
      </c>
      <c r="E154" s="280">
        <f t="shared" si="43"/>
        <v>17</v>
      </c>
      <c r="F154" s="280">
        <f t="shared" si="43"/>
        <v>31</v>
      </c>
      <c r="G154" s="281">
        <f t="shared" si="43"/>
        <v>172</v>
      </c>
      <c r="H154" s="279">
        <f t="shared" si="43"/>
        <v>132</v>
      </c>
      <c r="I154" s="280">
        <f t="shared" si="43"/>
        <v>13</v>
      </c>
      <c r="J154" s="280">
        <f t="shared" si="43"/>
        <v>17</v>
      </c>
      <c r="K154" s="280">
        <f t="shared" si="43"/>
        <v>30</v>
      </c>
      <c r="L154" s="281">
        <f t="shared" si="43"/>
        <v>192</v>
      </c>
      <c r="M154" s="279">
        <f t="shared" si="43"/>
        <v>252</v>
      </c>
      <c r="N154" s="280">
        <f t="shared" si="43"/>
        <v>17</v>
      </c>
      <c r="O154" s="280">
        <f t="shared" si="43"/>
        <v>34</v>
      </c>
      <c r="P154" s="280">
        <f t="shared" si="43"/>
        <v>61</v>
      </c>
      <c r="Q154" s="281">
        <f t="shared" si="43"/>
        <v>364</v>
      </c>
      <c r="R154" s="282">
        <f t="shared" si="43"/>
        <v>124</v>
      </c>
      <c r="S154" s="283"/>
      <c r="T154" s="283"/>
      <c r="U154" s="367" t="s">
        <v>76</v>
      </c>
    </row>
    <row r="155" spans="1:34" ht="22.5" customHeight="1" x14ac:dyDescent="0.2">
      <c r="A155" s="1071"/>
      <c r="B155" s="190" t="s">
        <v>422</v>
      </c>
      <c r="C155" s="1072">
        <v>143</v>
      </c>
      <c r="D155" s="1073">
        <v>4</v>
      </c>
      <c r="E155" s="1073">
        <v>13</v>
      </c>
      <c r="F155" s="1073">
        <v>28</v>
      </c>
      <c r="G155" s="1074">
        <v>188</v>
      </c>
      <c r="H155" s="1072">
        <v>125</v>
      </c>
      <c r="I155" s="1073">
        <v>7</v>
      </c>
      <c r="J155" s="1073">
        <v>16</v>
      </c>
      <c r="K155" s="1073">
        <v>28</v>
      </c>
      <c r="L155" s="1075">
        <v>176</v>
      </c>
      <c r="M155" s="1072">
        <v>268</v>
      </c>
      <c r="N155" s="1073">
        <v>11</v>
      </c>
      <c r="O155" s="1073">
        <v>29</v>
      </c>
      <c r="P155" s="1073">
        <v>56</v>
      </c>
      <c r="Q155" s="1074">
        <v>364</v>
      </c>
      <c r="R155" s="1471">
        <v>128</v>
      </c>
      <c r="S155" s="324"/>
      <c r="T155" s="324"/>
      <c r="U155" s="322" t="s">
        <v>76</v>
      </c>
    </row>
    <row r="156" spans="1:34" ht="15.75" customHeight="1" x14ac:dyDescent="0.25">
      <c r="A156" s="187"/>
      <c r="B156" s="188" t="s">
        <v>380</v>
      </c>
      <c r="C156" s="329">
        <v>151</v>
      </c>
      <c r="D156" s="330">
        <v>6</v>
      </c>
      <c r="E156" s="330">
        <v>10</v>
      </c>
      <c r="F156" s="330">
        <v>25</v>
      </c>
      <c r="G156" s="332">
        <v>192</v>
      </c>
      <c r="H156" s="329">
        <v>126</v>
      </c>
      <c r="I156" s="330">
        <v>11</v>
      </c>
      <c r="J156" s="330">
        <v>20</v>
      </c>
      <c r="K156" s="330">
        <v>25</v>
      </c>
      <c r="L156" s="331">
        <v>182</v>
      </c>
      <c r="M156" s="329">
        <v>277</v>
      </c>
      <c r="N156" s="330">
        <v>17</v>
      </c>
      <c r="O156" s="330">
        <v>30</v>
      </c>
      <c r="P156" s="330">
        <v>50</v>
      </c>
      <c r="Q156" s="332">
        <v>374</v>
      </c>
      <c r="R156" s="464">
        <v>108</v>
      </c>
      <c r="S156" s="324"/>
      <c r="T156" s="283"/>
      <c r="U156" s="322" t="s">
        <v>76</v>
      </c>
    </row>
    <row r="157" spans="1:34" ht="15.75" customHeight="1" x14ac:dyDescent="0.25">
      <c r="A157" s="187"/>
      <c r="B157" s="188" t="s">
        <v>334</v>
      </c>
      <c r="C157" s="329">
        <v>132</v>
      </c>
      <c r="D157" s="330">
        <v>9</v>
      </c>
      <c r="E157" s="330">
        <v>18</v>
      </c>
      <c r="F157" s="330">
        <v>25</v>
      </c>
      <c r="G157" s="332">
        <v>184</v>
      </c>
      <c r="H157" s="329">
        <v>87</v>
      </c>
      <c r="I157" s="330">
        <v>8</v>
      </c>
      <c r="J157" s="330">
        <v>20</v>
      </c>
      <c r="K157" s="330">
        <v>21</v>
      </c>
      <c r="L157" s="331">
        <v>136</v>
      </c>
      <c r="M157" s="329">
        <v>219</v>
      </c>
      <c r="N157" s="330">
        <v>17</v>
      </c>
      <c r="O157" s="330">
        <v>38</v>
      </c>
      <c r="P157" s="330">
        <v>46</v>
      </c>
      <c r="Q157" s="332">
        <v>320</v>
      </c>
      <c r="R157" s="464">
        <v>96</v>
      </c>
      <c r="S157" s="324"/>
      <c r="T157" s="283"/>
    </row>
    <row r="158" spans="1:34" ht="15.75" customHeight="1" x14ac:dyDescent="0.25">
      <c r="A158" s="187"/>
      <c r="B158" s="188" t="s">
        <v>308</v>
      </c>
      <c r="C158" s="329">
        <v>135</v>
      </c>
      <c r="D158" s="330">
        <v>11</v>
      </c>
      <c r="E158" s="330">
        <v>20</v>
      </c>
      <c r="F158" s="330">
        <v>18</v>
      </c>
      <c r="G158" s="332">
        <v>184</v>
      </c>
      <c r="H158" s="329">
        <v>122</v>
      </c>
      <c r="I158" s="330">
        <v>14</v>
      </c>
      <c r="J158" s="330">
        <v>16</v>
      </c>
      <c r="K158" s="330">
        <v>18</v>
      </c>
      <c r="L158" s="331">
        <v>170</v>
      </c>
      <c r="M158" s="329">
        <v>257</v>
      </c>
      <c r="N158" s="330">
        <v>25</v>
      </c>
      <c r="O158" s="330">
        <v>36</v>
      </c>
      <c r="P158" s="330">
        <v>36</v>
      </c>
      <c r="Q158" s="332">
        <v>354</v>
      </c>
      <c r="R158" s="464">
        <v>93</v>
      </c>
      <c r="S158" s="324"/>
      <c r="T158" s="283"/>
      <c r="U158" s="322" t="s">
        <v>76</v>
      </c>
    </row>
    <row r="159" spans="1:34" ht="15.75" customHeight="1" x14ac:dyDescent="0.25">
      <c r="A159" s="187"/>
      <c r="B159" s="188" t="s">
        <v>272</v>
      </c>
      <c r="C159" s="329">
        <v>128</v>
      </c>
      <c r="D159" s="330">
        <v>12</v>
      </c>
      <c r="E159" s="330">
        <v>17</v>
      </c>
      <c r="F159" s="330">
        <v>18</v>
      </c>
      <c r="G159" s="332">
        <v>175</v>
      </c>
      <c r="H159" s="329">
        <v>115</v>
      </c>
      <c r="I159" s="330">
        <v>12</v>
      </c>
      <c r="J159" s="330">
        <v>14</v>
      </c>
      <c r="K159" s="330">
        <v>9</v>
      </c>
      <c r="L159" s="331">
        <v>150</v>
      </c>
      <c r="M159" s="329">
        <v>243</v>
      </c>
      <c r="N159" s="330">
        <v>24</v>
      </c>
      <c r="O159" s="330">
        <v>31</v>
      </c>
      <c r="P159" s="330">
        <v>27</v>
      </c>
      <c r="Q159" s="332">
        <v>325</v>
      </c>
      <c r="R159" s="464">
        <v>102</v>
      </c>
      <c r="S159" s="324"/>
      <c r="T159" s="283"/>
      <c r="U159" s="322" t="s">
        <v>76</v>
      </c>
    </row>
    <row r="160" spans="1:34" ht="15.75" customHeight="1" x14ac:dyDescent="0.2">
      <c r="A160" s="187"/>
      <c r="B160" s="188" t="s">
        <v>248</v>
      </c>
      <c r="C160" s="329">
        <v>131</v>
      </c>
      <c r="D160" s="330">
        <v>16</v>
      </c>
      <c r="E160" s="330">
        <v>18</v>
      </c>
      <c r="F160" s="330">
        <v>16</v>
      </c>
      <c r="G160" s="332">
        <v>181</v>
      </c>
      <c r="H160" s="329">
        <v>118</v>
      </c>
      <c r="I160" s="330">
        <v>13</v>
      </c>
      <c r="J160" s="330">
        <v>13</v>
      </c>
      <c r="K160" s="330">
        <v>8</v>
      </c>
      <c r="L160" s="331">
        <v>152</v>
      </c>
      <c r="M160" s="329">
        <v>249</v>
      </c>
      <c r="N160" s="330">
        <v>29</v>
      </c>
      <c r="O160" s="330">
        <v>31</v>
      </c>
      <c r="P160" s="330">
        <v>24</v>
      </c>
      <c r="Q160" s="332">
        <v>333</v>
      </c>
      <c r="R160" s="464">
        <v>90</v>
      </c>
      <c r="S160" s="324"/>
      <c r="T160" s="324"/>
    </row>
    <row r="161" spans="1:34" ht="15.75" customHeight="1" x14ac:dyDescent="0.2">
      <c r="A161" s="187"/>
      <c r="B161" s="188" t="s">
        <v>218</v>
      </c>
      <c r="C161" s="329">
        <v>124</v>
      </c>
      <c r="D161" s="330">
        <v>15</v>
      </c>
      <c r="E161" s="330">
        <v>19</v>
      </c>
      <c r="F161" s="330">
        <v>9</v>
      </c>
      <c r="G161" s="332">
        <v>167</v>
      </c>
      <c r="H161" s="329">
        <v>120</v>
      </c>
      <c r="I161" s="330">
        <v>13</v>
      </c>
      <c r="J161" s="330">
        <v>16</v>
      </c>
      <c r="K161" s="330">
        <v>8</v>
      </c>
      <c r="L161" s="331">
        <v>157</v>
      </c>
      <c r="M161" s="329">
        <v>244</v>
      </c>
      <c r="N161" s="330">
        <v>28</v>
      </c>
      <c r="O161" s="330">
        <v>35</v>
      </c>
      <c r="P161" s="330">
        <v>17</v>
      </c>
      <c r="Q161" s="332">
        <v>324</v>
      </c>
      <c r="R161" s="464">
        <v>94</v>
      </c>
      <c r="S161" s="324"/>
      <c r="T161" s="324"/>
    </row>
    <row r="162" spans="1:34" ht="15.75" customHeight="1" thickBot="1" x14ac:dyDescent="0.25">
      <c r="A162" s="295"/>
      <c r="B162" s="296" t="s">
        <v>98</v>
      </c>
      <c r="C162" s="297">
        <v>132</v>
      </c>
      <c r="D162" s="339">
        <v>14</v>
      </c>
      <c r="E162" s="339">
        <v>19</v>
      </c>
      <c r="F162" s="339">
        <v>11</v>
      </c>
      <c r="G162" s="340">
        <v>176</v>
      </c>
      <c r="H162" s="297">
        <v>129</v>
      </c>
      <c r="I162" s="339">
        <v>16</v>
      </c>
      <c r="J162" s="339">
        <v>14</v>
      </c>
      <c r="K162" s="339">
        <v>8</v>
      </c>
      <c r="L162" s="677">
        <v>167</v>
      </c>
      <c r="M162" s="297">
        <v>261</v>
      </c>
      <c r="N162" s="339">
        <v>30</v>
      </c>
      <c r="O162" s="339">
        <v>33</v>
      </c>
      <c r="P162" s="339">
        <v>19</v>
      </c>
      <c r="Q162" s="340">
        <v>343</v>
      </c>
      <c r="R162" s="465">
        <v>90</v>
      </c>
      <c r="S162" s="324"/>
      <c r="T162" s="324"/>
    </row>
    <row r="163" spans="1:34" ht="15.75" customHeight="1" x14ac:dyDescent="0.2">
      <c r="A163" s="180" t="s">
        <v>63</v>
      </c>
    </row>
    <row r="165" spans="1:34" s="181" customFormat="1" ht="30.75" customHeight="1" thickBot="1" x14ac:dyDescent="0.25">
      <c r="A165" s="149" t="s">
        <v>410</v>
      </c>
    </row>
    <row r="166" spans="1:34" s="183" customFormat="1" ht="24.75" customHeight="1" thickBot="1" x14ac:dyDescent="0.3">
      <c r="A166" s="201"/>
      <c r="B166" s="202"/>
      <c r="C166" s="1614" t="s">
        <v>56</v>
      </c>
      <c r="D166" s="1615"/>
      <c r="E166" s="1615"/>
      <c r="F166" s="1615"/>
      <c r="G166" s="1616"/>
      <c r="H166" s="1614" t="s">
        <v>57</v>
      </c>
      <c r="I166" s="1615"/>
      <c r="J166" s="1615"/>
      <c r="K166" s="1615"/>
      <c r="L166" s="1616"/>
      <c r="M166" s="1614" t="s">
        <v>58</v>
      </c>
      <c r="N166" s="1615"/>
      <c r="O166" s="1615"/>
      <c r="P166" s="1615"/>
      <c r="Q166" s="1615"/>
      <c r="R166" s="1616"/>
    </row>
    <row r="167" spans="1:34" s="183" customFormat="1" ht="80.25" customHeight="1" thickBot="1" x14ac:dyDescent="0.3">
      <c r="A167" s="203" t="s">
        <v>2</v>
      </c>
      <c r="B167" s="184" t="s">
        <v>3</v>
      </c>
      <c r="C167" s="232" t="s">
        <v>59</v>
      </c>
      <c r="D167" s="229" t="s">
        <v>216</v>
      </c>
      <c r="E167" s="229" t="s">
        <v>217</v>
      </c>
      <c r="F167" s="229" t="s">
        <v>60</v>
      </c>
      <c r="G167" s="257" t="s">
        <v>61</v>
      </c>
      <c r="H167" s="249" t="s">
        <v>59</v>
      </c>
      <c r="I167" s="229" t="s">
        <v>216</v>
      </c>
      <c r="J167" s="229" t="s">
        <v>217</v>
      </c>
      <c r="K167" s="229" t="s">
        <v>60</v>
      </c>
      <c r="L167" s="257" t="s">
        <v>13</v>
      </c>
      <c r="M167" s="249" t="s">
        <v>59</v>
      </c>
      <c r="N167" s="229" t="s">
        <v>216</v>
      </c>
      <c r="O167" s="229" t="s">
        <v>217</v>
      </c>
      <c r="P167" s="229" t="s">
        <v>60</v>
      </c>
      <c r="Q167" s="257" t="s">
        <v>13</v>
      </c>
      <c r="R167" s="348" t="s">
        <v>62</v>
      </c>
      <c r="Y167" s="183" t="s">
        <v>76</v>
      </c>
    </row>
    <row r="168" spans="1:34" ht="17.25" customHeight="1" x14ac:dyDescent="0.2">
      <c r="A168" s="206">
        <v>1</v>
      </c>
      <c r="B168" s="186" t="s">
        <v>14</v>
      </c>
      <c r="C168" s="326">
        <v>9</v>
      </c>
      <c r="D168" s="327">
        <v>0</v>
      </c>
      <c r="E168" s="327">
        <v>0</v>
      </c>
      <c r="F168" s="327">
        <v>0</v>
      </c>
      <c r="G168" s="328">
        <f t="shared" ref="G168:G182" si="44">SUM(C168:F168)</f>
        <v>9</v>
      </c>
      <c r="H168" s="326">
        <v>14</v>
      </c>
      <c r="I168" s="327">
        <v>1</v>
      </c>
      <c r="J168" s="327">
        <v>2</v>
      </c>
      <c r="K168" s="327">
        <v>1</v>
      </c>
      <c r="L168" s="328">
        <f t="shared" ref="L168:L182" si="45">SUM(H168:K168)</f>
        <v>18</v>
      </c>
      <c r="M168" s="326">
        <f t="shared" ref="M168:M182" si="46">C168+H168</f>
        <v>23</v>
      </c>
      <c r="N168" s="327">
        <f t="shared" ref="N168:N182" si="47">D168+I168</f>
        <v>1</v>
      </c>
      <c r="O168" s="327">
        <f t="shared" ref="O168:O182" si="48">E168+J168</f>
        <v>2</v>
      </c>
      <c r="P168" s="327">
        <f t="shared" ref="P168:P182" si="49">F168+K168</f>
        <v>1</v>
      </c>
      <c r="Q168" s="328">
        <f t="shared" ref="Q168:Q182" si="50">SUM(M168:P168)</f>
        <v>27</v>
      </c>
      <c r="R168" s="337">
        <v>23</v>
      </c>
      <c r="S168" s="324"/>
      <c r="T168" s="349"/>
    </row>
    <row r="169" spans="1:34" ht="15.75" customHeight="1" x14ac:dyDescent="0.2">
      <c r="A169" s="208">
        <v>2</v>
      </c>
      <c r="B169" s="188" t="s">
        <v>15</v>
      </c>
      <c r="C169" s="329">
        <v>6</v>
      </c>
      <c r="D169" s="330">
        <v>0</v>
      </c>
      <c r="E169" s="330">
        <v>0</v>
      </c>
      <c r="F169" s="330">
        <v>1</v>
      </c>
      <c r="G169" s="332">
        <f t="shared" si="44"/>
        <v>7</v>
      </c>
      <c r="H169" s="329">
        <v>20</v>
      </c>
      <c r="I169" s="330">
        <v>0</v>
      </c>
      <c r="J169" s="330">
        <v>0</v>
      </c>
      <c r="K169" s="330">
        <v>0</v>
      </c>
      <c r="L169" s="332">
        <f t="shared" si="45"/>
        <v>20</v>
      </c>
      <c r="M169" s="329">
        <f t="shared" si="46"/>
        <v>26</v>
      </c>
      <c r="N169" s="330" t="s">
        <v>76</v>
      </c>
      <c r="O169" s="330">
        <f t="shared" si="48"/>
        <v>0</v>
      </c>
      <c r="P169" s="330">
        <f t="shared" si="49"/>
        <v>1</v>
      </c>
      <c r="Q169" s="332">
        <f t="shared" si="50"/>
        <v>27</v>
      </c>
      <c r="R169" s="338">
        <v>24</v>
      </c>
      <c r="S169" s="324"/>
      <c r="T169" s="324"/>
    </row>
    <row r="170" spans="1:34" ht="15.75" customHeight="1" x14ac:dyDescent="0.2">
      <c r="A170" s="208">
        <v>3</v>
      </c>
      <c r="B170" s="188" t="s">
        <v>16</v>
      </c>
      <c r="C170" s="329">
        <v>25</v>
      </c>
      <c r="D170" s="330">
        <v>0</v>
      </c>
      <c r="E170" s="330">
        <v>1</v>
      </c>
      <c r="F170" s="330">
        <v>0</v>
      </c>
      <c r="G170" s="332">
        <f t="shared" si="44"/>
        <v>26</v>
      </c>
      <c r="H170" s="329">
        <v>29</v>
      </c>
      <c r="I170" s="330">
        <v>0</v>
      </c>
      <c r="J170" s="330">
        <v>0</v>
      </c>
      <c r="K170" s="330">
        <v>0</v>
      </c>
      <c r="L170" s="332">
        <f t="shared" si="45"/>
        <v>29</v>
      </c>
      <c r="M170" s="329">
        <f t="shared" si="46"/>
        <v>54</v>
      </c>
      <c r="N170" s="330">
        <f t="shared" si="47"/>
        <v>0</v>
      </c>
      <c r="O170" s="330">
        <f t="shared" si="48"/>
        <v>1</v>
      </c>
      <c r="P170" s="330">
        <f t="shared" si="49"/>
        <v>0</v>
      </c>
      <c r="Q170" s="332">
        <f t="shared" si="50"/>
        <v>55</v>
      </c>
      <c r="R170" s="338">
        <v>21</v>
      </c>
      <c r="S170" s="324"/>
      <c r="T170" s="375"/>
      <c r="U170" s="374"/>
      <c r="V170" s="375"/>
      <c r="W170" s="375"/>
      <c r="X170" s="375"/>
      <c r="Y170" s="375"/>
      <c r="Z170" s="375"/>
      <c r="AA170" s="375"/>
      <c r="AB170" s="375"/>
      <c r="AC170" s="375"/>
      <c r="AD170" s="375"/>
      <c r="AE170" s="375"/>
      <c r="AF170" s="375"/>
      <c r="AG170" s="375"/>
      <c r="AH170" s="375"/>
    </row>
    <row r="171" spans="1:34" ht="15.75" customHeight="1" x14ac:dyDescent="0.2">
      <c r="A171" s="208">
        <v>4</v>
      </c>
      <c r="B171" s="188" t="s">
        <v>17</v>
      </c>
      <c r="C171" s="329">
        <v>7</v>
      </c>
      <c r="D171" s="330">
        <v>0</v>
      </c>
      <c r="E171" s="330">
        <v>0</v>
      </c>
      <c r="F171" s="330">
        <v>0</v>
      </c>
      <c r="G171" s="332">
        <f t="shared" si="44"/>
        <v>7</v>
      </c>
      <c r="H171" s="329">
        <v>3</v>
      </c>
      <c r="I171" s="330">
        <v>0</v>
      </c>
      <c r="J171" s="330">
        <v>0</v>
      </c>
      <c r="K171" s="330">
        <v>1</v>
      </c>
      <c r="L171" s="332">
        <f t="shared" si="45"/>
        <v>4</v>
      </c>
      <c r="M171" s="329">
        <f t="shared" si="46"/>
        <v>10</v>
      </c>
      <c r="N171" s="330">
        <f t="shared" si="47"/>
        <v>0</v>
      </c>
      <c r="O171" s="330">
        <f t="shared" si="48"/>
        <v>0</v>
      </c>
      <c r="P171" s="330">
        <f t="shared" si="49"/>
        <v>1</v>
      </c>
      <c r="Q171" s="332">
        <f t="shared" si="50"/>
        <v>11</v>
      </c>
      <c r="R171" s="338">
        <v>7</v>
      </c>
      <c r="S171" s="324"/>
      <c r="T171" s="375"/>
      <c r="U171" s="374"/>
      <c r="V171" s="375"/>
      <c r="W171" s="375"/>
      <c r="X171" s="375"/>
      <c r="Y171" s="375"/>
      <c r="Z171" s="375"/>
      <c r="AA171" s="375"/>
      <c r="AB171" s="375"/>
      <c r="AC171" s="375"/>
      <c r="AD171" s="375"/>
      <c r="AE171" s="375"/>
      <c r="AF171" s="375"/>
      <c r="AG171" s="375"/>
      <c r="AH171" s="375"/>
    </row>
    <row r="172" spans="1:34" ht="15.75" customHeight="1" x14ac:dyDescent="0.2">
      <c r="A172" s="208">
        <v>5</v>
      </c>
      <c r="B172" s="188" t="s">
        <v>18</v>
      </c>
      <c r="C172" s="329">
        <v>11</v>
      </c>
      <c r="D172" s="330">
        <v>0</v>
      </c>
      <c r="E172" s="330">
        <v>0</v>
      </c>
      <c r="F172" s="330">
        <v>0</v>
      </c>
      <c r="G172" s="332">
        <f t="shared" si="44"/>
        <v>11</v>
      </c>
      <c r="H172" s="329">
        <v>8</v>
      </c>
      <c r="I172" s="330">
        <v>0</v>
      </c>
      <c r="J172" s="330">
        <v>0</v>
      </c>
      <c r="K172" s="330">
        <v>0</v>
      </c>
      <c r="L172" s="332">
        <f t="shared" si="45"/>
        <v>8</v>
      </c>
      <c r="M172" s="329">
        <f t="shared" si="46"/>
        <v>19</v>
      </c>
      <c r="N172" s="330">
        <f t="shared" si="47"/>
        <v>0</v>
      </c>
      <c r="O172" s="330">
        <f t="shared" si="48"/>
        <v>0</v>
      </c>
      <c r="P172" s="330">
        <f t="shared" si="49"/>
        <v>0</v>
      </c>
      <c r="Q172" s="332">
        <f t="shared" si="50"/>
        <v>19</v>
      </c>
      <c r="R172" s="338">
        <v>1</v>
      </c>
      <c r="S172" s="324"/>
      <c r="T172" s="375"/>
      <c r="U172" s="374"/>
      <c r="V172" s="375"/>
      <c r="W172" s="375"/>
      <c r="X172" s="375"/>
      <c r="Y172" s="375"/>
      <c r="Z172" s="375"/>
      <c r="AA172" s="375"/>
      <c r="AB172" s="375"/>
      <c r="AC172" s="375"/>
      <c r="AD172" s="375"/>
      <c r="AE172" s="375"/>
      <c r="AF172" s="375"/>
      <c r="AG172" s="375"/>
      <c r="AH172" s="375"/>
    </row>
    <row r="173" spans="1:34" ht="18.75" customHeight="1" x14ac:dyDescent="0.2">
      <c r="A173" s="210">
        <v>6</v>
      </c>
      <c r="B173" s="190" t="s">
        <v>19</v>
      </c>
      <c r="C173" s="329">
        <v>3</v>
      </c>
      <c r="D173" s="330">
        <v>0</v>
      </c>
      <c r="E173" s="330">
        <v>0</v>
      </c>
      <c r="F173" s="330">
        <v>0</v>
      </c>
      <c r="G173" s="332">
        <f t="shared" si="44"/>
        <v>3</v>
      </c>
      <c r="H173" s="329">
        <v>4</v>
      </c>
      <c r="I173" s="330">
        <v>0</v>
      </c>
      <c r="J173" s="330">
        <v>0</v>
      </c>
      <c r="K173" s="330">
        <v>0</v>
      </c>
      <c r="L173" s="332">
        <f t="shared" si="45"/>
        <v>4</v>
      </c>
      <c r="M173" s="329">
        <f t="shared" si="46"/>
        <v>7</v>
      </c>
      <c r="N173" s="330">
        <f t="shared" si="47"/>
        <v>0</v>
      </c>
      <c r="O173" s="330">
        <f t="shared" si="48"/>
        <v>0</v>
      </c>
      <c r="P173" s="330">
        <f t="shared" si="49"/>
        <v>0</v>
      </c>
      <c r="Q173" s="332">
        <f t="shared" si="50"/>
        <v>7</v>
      </c>
      <c r="R173" s="338">
        <v>7</v>
      </c>
      <c r="S173" s="324"/>
      <c r="T173" s="375"/>
      <c r="U173" s="374"/>
      <c r="V173" s="375"/>
      <c r="W173" s="375"/>
      <c r="X173" s="375"/>
      <c r="Y173" s="375"/>
      <c r="Z173" s="375"/>
      <c r="AA173" s="375"/>
      <c r="AB173" s="375"/>
      <c r="AC173" s="375"/>
      <c r="AD173" s="375"/>
      <c r="AE173" s="375"/>
      <c r="AF173" s="375"/>
      <c r="AG173" s="375"/>
      <c r="AH173" s="375"/>
    </row>
    <row r="174" spans="1:34" ht="15.75" customHeight="1" x14ac:dyDescent="0.2">
      <c r="A174" s="210">
        <v>7</v>
      </c>
      <c r="B174" s="190" t="s">
        <v>20</v>
      </c>
      <c r="C174" s="329">
        <v>5</v>
      </c>
      <c r="D174" s="330">
        <v>0</v>
      </c>
      <c r="E174" s="330">
        <v>0</v>
      </c>
      <c r="F174" s="330">
        <v>0</v>
      </c>
      <c r="G174" s="332">
        <f t="shared" si="44"/>
        <v>5</v>
      </c>
      <c r="H174" s="329">
        <v>14</v>
      </c>
      <c r="I174" s="330">
        <v>0</v>
      </c>
      <c r="J174" s="330">
        <v>4</v>
      </c>
      <c r="K174" s="330">
        <v>0</v>
      </c>
      <c r="L174" s="332">
        <f t="shared" si="45"/>
        <v>18</v>
      </c>
      <c r="M174" s="329">
        <f t="shared" si="46"/>
        <v>19</v>
      </c>
      <c r="N174" s="330">
        <f t="shared" si="47"/>
        <v>0</v>
      </c>
      <c r="O174" s="330">
        <f t="shared" si="48"/>
        <v>4</v>
      </c>
      <c r="P174" s="330">
        <f t="shared" si="49"/>
        <v>0</v>
      </c>
      <c r="Q174" s="332">
        <f t="shared" si="50"/>
        <v>23</v>
      </c>
      <c r="R174" s="338">
        <v>13</v>
      </c>
      <c r="S174" s="324"/>
      <c r="T174" s="324"/>
    </row>
    <row r="175" spans="1:34" ht="15.75" customHeight="1" x14ac:dyDescent="0.2">
      <c r="A175" s="208">
        <v>8</v>
      </c>
      <c r="B175" s="188" t="s">
        <v>21</v>
      </c>
      <c r="C175" s="329">
        <v>9</v>
      </c>
      <c r="D175" s="330">
        <v>0</v>
      </c>
      <c r="E175" s="330">
        <v>2</v>
      </c>
      <c r="F175" s="330">
        <v>0</v>
      </c>
      <c r="G175" s="332">
        <f t="shared" si="44"/>
        <v>11</v>
      </c>
      <c r="H175" s="329">
        <v>7</v>
      </c>
      <c r="I175" s="330">
        <v>0</v>
      </c>
      <c r="J175" s="330">
        <v>0</v>
      </c>
      <c r="K175" s="330">
        <v>0</v>
      </c>
      <c r="L175" s="332">
        <f t="shared" si="45"/>
        <v>7</v>
      </c>
      <c r="M175" s="329">
        <f t="shared" si="46"/>
        <v>16</v>
      </c>
      <c r="N175" s="330">
        <f t="shared" si="47"/>
        <v>0</v>
      </c>
      <c r="O175" s="330">
        <f t="shared" si="48"/>
        <v>2</v>
      </c>
      <c r="P175" s="330">
        <f t="shared" si="49"/>
        <v>0</v>
      </c>
      <c r="Q175" s="332">
        <f t="shared" si="50"/>
        <v>18</v>
      </c>
      <c r="R175" s="338">
        <v>16</v>
      </c>
      <c r="S175" s="324"/>
      <c r="T175" s="375"/>
      <c r="U175" s="374"/>
      <c r="V175" s="375" t="s">
        <v>76</v>
      </c>
      <c r="W175" s="375"/>
      <c r="X175" s="375"/>
      <c r="Y175" s="375"/>
      <c r="Z175" s="375"/>
      <c r="AA175" s="375"/>
      <c r="AB175" s="375"/>
      <c r="AC175" s="375"/>
      <c r="AD175" s="375"/>
      <c r="AE175" s="375"/>
      <c r="AF175" s="375"/>
      <c r="AG175" s="375"/>
      <c r="AH175" s="375"/>
    </row>
    <row r="176" spans="1:34" ht="15.75" customHeight="1" x14ac:dyDescent="0.2">
      <c r="A176" s="208">
        <v>9</v>
      </c>
      <c r="B176" s="188" t="s">
        <v>22</v>
      </c>
      <c r="C176" s="329">
        <v>4</v>
      </c>
      <c r="D176" s="330">
        <v>0</v>
      </c>
      <c r="E176" s="330">
        <v>2</v>
      </c>
      <c r="F176" s="330">
        <v>1</v>
      </c>
      <c r="G176" s="332">
        <f t="shared" si="44"/>
        <v>7</v>
      </c>
      <c r="H176" s="329">
        <v>5</v>
      </c>
      <c r="I176" s="330">
        <v>0</v>
      </c>
      <c r="J176" s="330">
        <v>0</v>
      </c>
      <c r="K176" s="330">
        <v>1</v>
      </c>
      <c r="L176" s="332">
        <f t="shared" si="45"/>
        <v>6</v>
      </c>
      <c r="M176" s="329">
        <f t="shared" si="46"/>
        <v>9</v>
      </c>
      <c r="N176" s="330">
        <f t="shared" si="47"/>
        <v>0</v>
      </c>
      <c r="O176" s="330">
        <f t="shared" si="48"/>
        <v>2</v>
      </c>
      <c r="P176" s="330">
        <f t="shared" si="49"/>
        <v>2</v>
      </c>
      <c r="Q176" s="332">
        <f t="shared" si="50"/>
        <v>13</v>
      </c>
      <c r="R176" s="338">
        <v>9</v>
      </c>
      <c r="S176" s="324"/>
      <c r="T176" s="324"/>
    </row>
    <row r="177" spans="1:20" ht="15.75" customHeight="1" x14ac:dyDescent="0.2">
      <c r="A177" s="208">
        <v>10</v>
      </c>
      <c r="B177" s="188" t="s">
        <v>23</v>
      </c>
      <c r="C177" s="329">
        <v>9</v>
      </c>
      <c r="D177" s="330">
        <v>1</v>
      </c>
      <c r="E177" s="330">
        <v>0</v>
      </c>
      <c r="F177" s="330">
        <v>2</v>
      </c>
      <c r="G177" s="332">
        <f t="shared" si="44"/>
        <v>12</v>
      </c>
      <c r="H177" s="329">
        <v>5</v>
      </c>
      <c r="I177" s="330">
        <v>1</v>
      </c>
      <c r="J177" s="330">
        <v>0</v>
      </c>
      <c r="K177" s="330">
        <v>0</v>
      </c>
      <c r="L177" s="332">
        <f t="shared" si="45"/>
        <v>6</v>
      </c>
      <c r="M177" s="329">
        <f t="shared" si="46"/>
        <v>14</v>
      </c>
      <c r="N177" s="330">
        <f t="shared" si="47"/>
        <v>2</v>
      </c>
      <c r="O177" s="330">
        <f t="shared" si="48"/>
        <v>0</v>
      </c>
      <c r="P177" s="330">
        <f t="shared" si="49"/>
        <v>2</v>
      </c>
      <c r="Q177" s="332">
        <f t="shared" si="50"/>
        <v>18</v>
      </c>
      <c r="R177" s="338">
        <v>13</v>
      </c>
      <c r="S177" s="324"/>
      <c r="T177" s="324"/>
    </row>
    <row r="178" spans="1:20" ht="15.75" customHeight="1" x14ac:dyDescent="0.2">
      <c r="A178" s="210">
        <v>11</v>
      </c>
      <c r="B178" s="190" t="s">
        <v>24</v>
      </c>
      <c r="C178" s="329">
        <v>3</v>
      </c>
      <c r="D178" s="330">
        <v>0</v>
      </c>
      <c r="E178" s="330">
        <v>1</v>
      </c>
      <c r="F178" s="330">
        <v>0</v>
      </c>
      <c r="G178" s="332">
        <f t="shared" si="44"/>
        <v>4</v>
      </c>
      <c r="H178" s="329">
        <v>6</v>
      </c>
      <c r="I178" s="330">
        <v>0</v>
      </c>
      <c r="J178" s="330">
        <v>0</v>
      </c>
      <c r="K178" s="330">
        <v>0</v>
      </c>
      <c r="L178" s="332">
        <f t="shared" si="45"/>
        <v>6</v>
      </c>
      <c r="M178" s="329">
        <f t="shared" si="46"/>
        <v>9</v>
      </c>
      <c r="N178" s="330">
        <f t="shared" si="47"/>
        <v>0</v>
      </c>
      <c r="O178" s="330">
        <f t="shared" si="48"/>
        <v>1</v>
      </c>
      <c r="P178" s="330">
        <f t="shared" si="49"/>
        <v>0</v>
      </c>
      <c r="Q178" s="332">
        <f t="shared" si="50"/>
        <v>10</v>
      </c>
      <c r="R178" s="338">
        <v>2</v>
      </c>
      <c r="S178" s="324"/>
      <c r="T178" s="324"/>
    </row>
    <row r="179" spans="1:20" ht="15.75" customHeight="1" x14ac:dyDescent="0.2">
      <c r="A179" s="208">
        <v>12</v>
      </c>
      <c r="B179" s="188" t="s">
        <v>25</v>
      </c>
      <c r="C179" s="329">
        <v>0</v>
      </c>
      <c r="D179" s="330">
        <v>0</v>
      </c>
      <c r="E179" s="330">
        <v>1</v>
      </c>
      <c r="F179" s="330">
        <v>0</v>
      </c>
      <c r="G179" s="332">
        <f t="shared" si="44"/>
        <v>1</v>
      </c>
      <c r="H179" s="329">
        <v>1</v>
      </c>
      <c r="I179" s="330">
        <v>0</v>
      </c>
      <c r="J179" s="330">
        <v>1</v>
      </c>
      <c r="K179" s="330">
        <v>0</v>
      </c>
      <c r="L179" s="332">
        <f t="shared" si="45"/>
        <v>2</v>
      </c>
      <c r="M179" s="329">
        <f t="shared" si="46"/>
        <v>1</v>
      </c>
      <c r="N179" s="330">
        <f t="shared" si="47"/>
        <v>0</v>
      </c>
      <c r="O179" s="330">
        <f t="shared" si="48"/>
        <v>2</v>
      </c>
      <c r="P179" s="330">
        <f t="shared" si="49"/>
        <v>0</v>
      </c>
      <c r="Q179" s="332">
        <f t="shared" si="50"/>
        <v>3</v>
      </c>
      <c r="R179" s="338">
        <v>1</v>
      </c>
      <c r="S179" s="324"/>
      <c r="T179" s="324"/>
    </row>
    <row r="180" spans="1:20" ht="15.75" customHeight="1" x14ac:dyDescent="0.2">
      <c r="A180" s="208">
        <v>13</v>
      </c>
      <c r="B180" s="188" t="s">
        <v>26</v>
      </c>
      <c r="C180" s="329">
        <v>10</v>
      </c>
      <c r="D180" s="330">
        <v>0</v>
      </c>
      <c r="E180" s="330">
        <v>0</v>
      </c>
      <c r="F180" s="330">
        <v>0</v>
      </c>
      <c r="G180" s="332">
        <f t="shared" si="44"/>
        <v>10</v>
      </c>
      <c r="H180" s="329">
        <v>12</v>
      </c>
      <c r="I180" s="330">
        <v>0</v>
      </c>
      <c r="J180" s="330">
        <v>1</v>
      </c>
      <c r="K180" s="330">
        <v>0</v>
      </c>
      <c r="L180" s="332">
        <f t="shared" si="45"/>
        <v>13</v>
      </c>
      <c r="M180" s="329">
        <f t="shared" si="46"/>
        <v>22</v>
      </c>
      <c r="N180" s="330">
        <f t="shared" si="47"/>
        <v>0</v>
      </c>
      <c r="O180" s="330">
        <f t="shared" si="48"/>
        <v>1</v>
      </c>
      <c r="P180" s="330">
        <f t="shared" si="49"/>
        <v>0</v>
      </c>
      <c r="Q180" s="332">
        <f t="shared" si="50"/>
        <v>23</v>
      </c>
      <c r="R180" s="338">
        <v>7</v>
      </c>
      <c r="S180" s="324"/>
      <c r="T180" s="324"/>
    </row>
    <row r="181" spans="1:20" ht="15.75" customHeight="1" x14ac:dyDescent="0.2">
      <c r="A181" s="208">
        <v>14</v>
      </c>
      <c r="B181" s="188" t="s">
        <v>27</v>
      </c>
      <c r="C181" s="329">
        <v>6</v>
      </c>
      <c r="D181" s="330">
        <v>1</v>
      </c>
      <c r="E181" s="330">
        <v>2</v>
      </c>
      <c r="F181" s="330">
        <v>1</v>
      </c>
      <c r="G181" s="332">
        <f t="shared" si="44"/>
        <v>10</v>
      </c>
      <c r="H181" s="329">
        <v>2</v>
      </c>
      <c r="I181" s="330">
        <v>0</v>
      </c>
      <c r="J181" s="330">
        <v>1</v>
      </c>
      <c r="K181" s="330">
        <v>0</v>
      </c>
      <c r="L181" s="332">
        <f t="shared" si="45"/>
        <v>3</v>
      </c>
      <c r="M181" s="329">
        <f t="shared" si="46"/>
        <v>8</v>
      </c>
      <c r="N181" s="330">
        <f t="shared" si="47"/>
        <v>1</v>
      </c>
      <c r="O181" s="330">
        <f t="shared" si="48"/>
        <v>3</v>
      </c>
      <c r="P181" s="330">
        <f t="shared" si="49"/>
        <v>1</v>
      </c>
      <c r="Q181" s="332">
        <f t="shared" si="50"/>
        <v>13</v>
      </c>
      <c r="R181" s="338">
        <v>4</v>
      </c>
      <c r="S181" s="324"/>
      <c r="T181" s="324"/>
    </row>
    <row r="182" spans="1:20" ht="30.75" customHeight="1" thickBot="1" x14ac:dyDescent="0.25">
      <c r="A182" s="211">
        <v>15</v>
      </c>
      <c r="B182" s="191" t="s">
        <v>28</v>
      </c>
      <c r="C182" s="297">
        <v>0</v>
      </c>
      <c r="D182" s="339">
        <v>0</v>
      </c>
      <c r="E182" s="339">
        <v>0</v>
      </c>
      <c r="F182" s="339">
        <v>0</v>
      </c>
      <c r="G182" s="340">
        <f t="shared" si="44"/>
        <v>0</v>
      </c>
      <c r="H182" s="297">
        <v>2</v>
      </c>
      <c r="I182" s="339">
        <v>0</v>
      </c>
      <c r="J182" s="339">
        <v>0</v>
      </c>
      <c r="K182" s="339">
        <v>0</v>
      </c>
      <c r="L182" s="340">
        <f t="shared" si="45"/>
        <v>2</v>
      </c>
      <c r="M182" s="297">
        <f t="shared" si="46"/>
        <v>2</v>
      </c>
      <c r="N182" s="339">
        <f t="shared" si="47"/>
        <v>0</v>
      </c>
      <c r="O182" s="339">
        <f t="shared" si="48"/>
        <v>0</v>
      </c>
      <c r="P182" s="339">
        <f t="shared" si="49"/>
        <v>0</v>
      </c>
      <c r="Q182" s="340">
        <f t="shared" si="50"/>
        <v>2</v>
      </c>
      <c r="R182" s="341">
        <v>0</v>
      </c>
      <c r="S182" s="324"/>
      <c r="T182" s="324"/>
    </row>
    <row r="183" spans="1:20" s="367" customFormat="1" ht="23.25" customHeight="1" x14ac:dyDescent="0.25">
      <c r="A183" s="277"/>
      <c r="B183" s="278" t="s">
        <v>485</v>
      </c>
      <c r="C183" s="279">
        <f t="shared" ref="C183:R183" si="51">SUM(C168:C182)</f>
        <v>107</v>
      </c>
      <c r="D183" s="280">
        <f t="shared" si="51"/>
        <v>2</v>
      </c>
      <c r="E183" s="280">
        <f t="shared" si="51"/>
        <v>9</v>
      </c>
      <c r="F183" s="280">
        <f t="shared" si="51"/>
        <v>5</v>
      </c>
      <c r="G183" s="281">
        <f t="shared" si="51"/>
        <v>123</v>
      </c>
      <c r="H183" s="279">
        <f t="shared" si="51"/>
        <v>132</v>
      </c>
      <c r="I183" s="280">
        <f t="shared" si="51"/>
        <v>2</v>
      </c>
      <c r="J183" s="280">
        <f t="shared" si="51"/>
        <v>9</v>
      </c>
      <c r="K183" s="280">
        <f t="shared" si="51"/>
        <v>3</v>
      </c>
      <c r="L183" s="281">
        <f t="shared" si="51"/>
        <v>146</v>
      </c>
      <c r="M183" s="279">
        <f t="shared" si="51"/>
        <v>239</v>
      </c>
      <c r="N183" s="280">
        <f t="shared" si="51"/>
        <v>4</v>
      </c>
      <c r="O183" s="280">
        <f t="shared" si="51"/>
        <v>18</v>
      </c>
      <c r="P183" s="280">
        <f t="shared" si="51"/>
        <v>8</v>
      </c>
      <c r="Q183" s="281">
        <f t="shared" si="51"/>
        <v>269</v>
      </c>
      <c r="R183" s="282">
        <f t="shared" si="51"/>
        <v>148</v>
      </c>
      <c r="S183" s="283"/>
      <c r="T183" s="283"/>
    </row>
    <row r="184" spans="1:20" ht="23.25" customHeight="1" x14ac:dyDescent="0.2">
      <c r="A184" s="1071"/>
      <c r="B184" s="190" t="s">
        <v>422</v>
      </c>
      <c r="C184" s="1072">
        <v>96</v>
      </c>
      <c r="D184" s="1073">
        <v>3</v>
      </c>
      <c r="E184" s="1073">
        <v>7</v>
      </c>
      <c r="F184" s="1073">
        <v>6</v>
      </c>
      <c r="G184" s="1074">
        <v>112</v>
      </c>
      <c r="H184" s="1072">
        <v>118</v>
      </c>
      <c r="I184" s="1073">
        <v>1</v>
      </c>
      <c r="J184" s="1073">
        <v>7</v>
      </c>
      <c r="K184" s="1073">
        <v>4</v>
      </c>
      <c r="L184" s="1075">
        <v>130</v>
      </c>
      <c r="M184" s="1072">
        <v>214</v>
      </c>
      <c r="N184" s="1073">
        <v>4</v>
      </c>
      <c r="O184" s="1073">
        <v>14</v>
      </c>
      <c r="P184" s="1073">
        <v>10</v>
      </c>
      <c r="Q184" s="1074">
        <v>242</v>
      </c>
      <c r="R184" s="1471">
        <v>122</v>
      </c>
      <c r="S184" s="324"/>
      <c r="T184" s="324"/>
    </row>
    <row r="185" spans="1:20" ht="15.75" customHeight="1" x14ac:dyDescent="0.2">
      <c r="A185" s="187"/>
      <c r="B185" s="188" t="s">
        <v>380</v>
      </c>
      <c r="C185" s="329">
        <v>73</v>
      </c>
      <c r="D185" s="330">
        <v>5</v>
      </c>
      <c r="E185" s="330">
        <v>4</v>
      </c>
      <c r="F185" s="330">
        <v>2</v>
      </c>
      <c r="G185" s="332">
        <v>84</v>
      </c>
      <c r="H185" s="329">
        <v>107</v>
      </c>
      <c r="I185" s="330">
        <v>2</v>
      </c>
      <c r="J185" s="330">
        <v>5</v>
      </c>
      <c r="K185" s="330">
        <v>3</v>
      </c>
      <c r="L185" s="331">
        <v>117</v>
      </c>
      <c r="M185" s="329">
        <v>180</v>
      </c>
      <c r="N185" s="330">
        <v>7</v>
      </c>
      <c r="O185" s="330">
        <v>9</v>
      </c>
      <c r="P185" s="330">
        <v>5</v>
      </c>
      <c r="Q185" s="332">
        <v>201</v>
      </c>
      <c r="R185" s="464">
        <v>64</v>
      </c>
      <c r="S185" s="324"/>
      <c r="T185" s="324"/>
    </row>
    <row r="186" spans="1:20" ht="15.75" customHeight="1" x14ac:dyDescent="0.2">
      <c r="A186" s="187"/>
      <c r="B186" s="188" t="s">
        <v>334</v>
      </c>
      <c r="C186" s="329">
        <v>60</v>
      </c>
      <c r="D186" s="330">
        <v>3</v>
      </c>
      <c r="E186" s="330">
        <v>3</v>
      </c>
      <c r="F186" s="330">
        <v>4</v>
      </c>
      <c r="G186" s="332">
        <v>70</v>
      </c>
      <c r="H186" s="329">
        <v>92</v>
      </c>
      <c r="I186" s="330">
        <v>3</v>
      </c>
      <c r="J186" s="330">
        <v>3</v>
      </c>
      <c r="K186" s="330">
        <v>1</v>
      </c>
      <c r="L186" s="331">
        <v>99</v>
      </c>
      <c r="M186" s="329">
        <v>152</v>
      </c>
      <c r="N186" s="330">
        <v>6</v>
      </c>
      <c r="O186" s="330">
        <v>6</v>
      </c>
      <c r="P186" s="330">
        <v>5</v>
      </c>
      <c r="Q186" s="332">
        <v>169</v>
      </c>
      <c r="R186" s="464">
        <v>88</v>
      </c>
      <c r="S186" s="324"/>
      <c r="T186" s="324"/>
    </row>
    <row r="187" spans="1:20" ht="15.75" customHeight="1" x14ac:dyDescent="0.2">
      <c r="A187" s="187"/>
      <c r="B187" s="188" t="s">
        <v>308</v>
      </c>
      <c r="C187" s="329">
        <v>66</v>
      </c>
      <c r="D187" s="330">
        <v>8</v>
      </c>
      <c r="E187" s="330">
        <v>5</v>
      </c>
      <c r="F187" s="330">
        <v>4</v>
      </c>
      <c r="G187" s="332">
        <v>83</v>
      </c>
      <c r="H187" s="329">
        <v>104</v>
      </c>
      <c r="I187" s="330">
        <v>5</v>
      </c>
      <c r="J187" s="330">
        <v>7</v>
      </c>
      <c r="K187" s="330">
        <v>2</v>
      </c>
      <c r="L187" s="331">
        <v>118</v>
      </c>
      <c r="M187" s="329">
        <v>170</v>
      </c>
      <c r="N187" s="330">
        <v>13</v>
      </c>
      <c r="O187" s="330">
        <v>12</v>
      </c>
      <c r="P187" s="330">
        <v>6</v>
      </c>
      <c r="Q187" s="332">
        <v>201</v>
      </c>
      <c r="R187" s="464">
        <v>88</v>
      </c>
      <c r="S187" s="324"/>
      <c r="T187" s="324"/>
    </row>
    <row r="188" spans="1:20" ht="15.75" customHeight="1" x14ac:dyDescent="0.2">
      <c r="A188" s="187"/>
      <c r="B188" s="188" t="s">
        <v>272</v>
      </c>
      <c r="C188" s="329">
        <v>80</v>
      </c>
      <c r="D188" s="330">
        <v>4</v>
      </c>
      <c r="E188" s="330">
        <v>5</v>
      </c>
      <c r="F188" s="330">
        <v>2</v>
      </c>
      <c r="G188" s="332">
        <v>91</v>
      </c>
      <c r="H188" s="329">
        <v>109</v>
      </c>
      <c r="I188" s="330">
        <v>8</v>
      </c>
      <c r="J188" s="330">
        <v>2</v>
      </c>
      <c r="K188" s="330">
        <v>7</v>
      </c>
      <c r="L188" s="331">
        <v>126</v>
      </c>
      <c r="M188" s="329">
        <v>189</v>
      </c>
      <c r="N188" s="330">
        <v>12</v>
      </c>
      <c r="O188" s="330">
        <v>7</v>
      </c>
      <c r="P188" s="330">
        <v>9</v>
      </c>
      <c r="Q188" s="332">
        <v>217</v>
      </c>
      <c r="R188" s="464">
        <v>79</v>
      </c>
      <c r="S188" s="324"/>
      <c r="T188" s="324"/>
    </row>
    <row r="189" spans="1:20" ht="15.75" customHeight="1" x14ac:dyDescent="0.2">
      <c r="A189" s="187"/>
      <c r="B189" s="188" t="s">
        <v>248</v>
      </c>
      <c r="C189" s="329">
        <v>84</v>
      </c>
      <c r="D189" s="330">
        <v>5</v>
      </c>
      <c r="E189" s="330">
        <v>1</v>
      </c>
      <c r="F189" s="330">
        <v>2</v>
      </c>
      <c r="G189" s="332">
        <v>92</v>
      </c>
      <c r="H189" s="329">
        <v>118</v>
      </c>
      <c r="I189" s="330">
        <v>11</v>
      </c>
      <c r="J189" s="330">
        <v>3</v>
      </c>
      <c r="K189" s="330">
        <v>3</v>
      </c>
      <c r="L189" s="331">
        <v>135</v>
      </c>
      <c r="M189" s="329">
        <v>202</v>
      </c>
      <c r="N189" s="330">
        <v>16</v>
      </c>
      <c r="O189" s="330">
        <v>4</v>
      </c>
      <c r="P189" s="330">
        <v>5</v>
      </c>
      <c r="Q189" s="332">
        <v>227</v>
      </c>
      <c r="R189" s="464">
        <v>84</v>
      </c>
      <c r="S189" s="324"/>
      <c r="T189" s="324"/>
    </row>
    <row r="190" spans="1:20" ht="15.75" customHeight="1" x14ac:dyDescent="0.2">
      <c r="A190" s="187"/>
      <c r="B190" s="188" t="s">
        <v>218</v>
      </c>
      <c r="C190" s="329">
        <v>92</v>
      </c>
      <c r="D190" s="330">
        <v>4</v>
      </c>
      <c r="E190" s="330">
        <v>3</v>
      </c>
      <c r="F190" s="330">
        <v>3</v>
      </c>
      <c r="G190" s="332">
        <v>102</v>
      </c>
      <c r="H190" s="329">
        <v>111</v>
      </c>
      <c r="I190" s="330">
        <v>13</v>
      </c>
      <c r="J190" s="330">
        <v>1</v>
      </c>
      <c r="K190" s="330">
        <v>2</v>
      </c>
      <c r="L190" s="331">
        <v>127</v>
      </c>
      <c r="M190" s="329">
        <v>203</v>
      </c>
      <c r="N190" s="330">
        <v>17</v>
      </c>
      <c r="O190" s="330">
        <v>4</v>
      </c>
      <c r="P190" s="330">
        <v>5</v>
      </c>
      <c r="Q190" s="332">
        <v>229</v>
      </c>
      <c r="R190" s="464">
        <v>75</v>
      </c>
      <c r="S190" s="324"/>
      <c r="T190" s="324"/>
    </row>
    <row r="191" spans="1:20" ht="15.75" customHeight="1" thickBot="1" x14ac:dyDescent="0.25">
      <c r="A191" s="295"/>
      <c r="B191" s="296" t="s">
        <v>98</v>
      </c>
      <c r="C191" s="297">
        <v>97</v>
      </c>
      <c r="D191" s="339">
        <v>6</v>
      </c>
      <c r="E191" s="339">
        <v>2</v>
      </c>
      <c r="F191" s="339">
        <v>2</v>
      </c>
      <c r="G191" s="340">
        <v>107</v>
      </c>
      <c r="H191" s="297">
        <v>115</v>
      </c>
      <c r="I191" s="339">
        <v>8</v>
      </c>
      <c r="J191" s="339">
        <v>3</v>
      </c>
      <c r="K191" s="339">
        <v>3</v>
      </c>
      <c r="L191" s="677">
        <v>129</v>
      </c>
      <c r="M191" s="297">
        <v>212</v>
      </c>
      <c r="N191" s="339">
        <v>14</v>
      </c>
      <c r="O191" s="339">
        <v>5</v>
      </c>
      <c r="P191" s="339">
        <v>5</v>
      </c>
      <c r="Q191" s="340">
        <v>236</v>
      </c>
      <c r="R191" s="465">
        <v>70</v>
      </c>
      <c r="S191" s="324"/>
      <c r="T191" s="324"/>
    </row>
    <row r="192" spans="1:20" ht="15.75" customHeight="1" x14ac:dyDescent="0.2">
      <c r="A192" s="180" t="s">
        <v>63</v>
      </c>
    </row>
    <row r="195" spans="1:34" s="181" customFormat="1" ht="48" customHeight="1" thickBot="1" x14ac:dyDescent="0.25">
      <c r="A195" s="149" t="s">
        <v>404</v>
      </c>
    </row>
    <row r="196" spans="1:34" s="183" customFormat="1" ht="24.75" customHeight="1" thickBot="1" x14ac:dyDescent="0.3">
      <c r="A196" s="201"/>
      <c r="B196" s="202"/>
      <c r="C196" s="1614" t="s">
        <v>56</v>
      </c>
      <c r="D196" s="1615"/>
      <c r="E196" s="1615"/>
      <c r="F196" s="1615"/>
      <c r="G196" s="1616"/>
      <c r="H196" s="1614" t="s">
        <v>57</v>
      </c>
      <c r="I196" s="1615"/>
      <c r="J196" s="1615"/>
      <c r="K196" s="1615"/>
      <c r="L196" s="1616"/>
      <c r="M196" s="1614" t="s">
        <v>58</v>
      </c>
      <c r="N196" s="1615"/>
      <c r="O196" s="1615"/>
      <c r="P196" s="1615"/>
      <c r="Q196" s="1615"/>
      <c r="R196" s="1616"/>
    </row>
    <row r="197" spans="1:34" s="183" customFormat="1" ht="81" customHeight="1" thickBot="1" x14ac:dyDescent="0.3">
      <c r="A197" s="203" t="s">
        <v>2</v>
      </c>
      <c r="B197" s="184" t="s">
        <v>3</v>
      </c>
      <c r="C197" s="232" t="s">
        <v>59</v>
      </c>
      <c r="D197" s="229" t="s">
        <v>216</v>
      </c>
      <c r="E197" s="229" t="s">
        <v>217</v>
      </c>
      <c r="F197" s="229" t="s">
        <v>60</v>
      </c>
      <c r="G197" s="257" t="s">
        <v>61</v>
      </c>
      <c r="H197" s="249" t="s">
        <v>59</v>
      </c>
      <c r="I197" s="229" t="s">
        <v>216</v>
      </c>
      <c r="J197" s="229" t="s">
        <v>217</v>
      </c>
      <c r="K197" s="229" t="s">
        <v>60</v>
      </c>
      <c r="L197" s="257" t="s">
        <v>13</v>
      </c>
      <c r="M197" s="249" t="s">
        <v>59</v>
      </c>
      <c r="N197" s="229" t="s">
        <v>216</v>
      </c>
      <c r="O197" s="229" t="s">
        <v>217</v>
      </c>
      <c r="P197" s="229" t="s">
        <v>60</v>
      </c>
      <c r="Q197" s="257" t="s">
        <v>13</v>
      </c>
      <c r="R197" s="348" t="s">
        <v>62</v>
      </c>
    </row>
    <row r="198" spans="1:34" ht="18" customHeight="1" x14ac:dyDescent="0.2">
      <c r="A198" s="206">
        <v>1</v>
      </c>
      <c r="B198" s="186" t="s">
        <v>14</v>
      </c>
      <c r="C198" s="326">
        <v>8</v>
      </c>
      <c r="D198" s="327">
        <v>0</v>
      </c>
      <c r="E198" s="327">
        <v>0</v>
      </c>
      <c r="F198" s="327">
        <v>0</v>
      </c>
      <c r="G198" s="328">
        <f t="shared" ref="G198:G212" si="52">SUM(C198:F198)</f>
        <v>8</v>
      </c>
      <c r="H198" s="326">
        <v>14</v>
      </c>
      <c r="I198" s="327">
        <v>0</v>
      </c>
      <c r="J198" s="327">
        <v>0</v>
      </c>
      <c r="K198" s="327">
        <v>0</v>
      </c>
      <c r="L198" s="328">
        <f t="shared" ref="L198:L212" si="53">SUM(H198:K198)</f>
        <v>14</v>
      </c>
      <c r="M198" s="326">
        <f t="shared" ref="M198:M212" si="54">C198+H198</f>
        <v>22</v>
      </c>
      <c r="N198" s="327">
        <f t="shared" ref="N198:N212" si="55">D198+I198</f>
        <v>0</v>
      </c>
      <c r="O198" s="327">
        <f t="shared" ref="O198:O212" si="56">E198+J198</f>
        <v>0</v>
      </c>
      <c r="P198" s="327">
        <f t="shared" ref="P198:P212" si="57">F198+K198</f>
        <v>0</v>
      </c>
      <c r="Q198" s="328">
        <f t="shared" ref="Q198:Q212" si="58">SUM(M198:P198)</f>
        <v>22</v>
      </c>
      <c r="R198" s="337">
        <v>22</v>
      </c>
      <c r="S198" s="324"/>
      <c r="T198" s="324"/>
    </row>
    <row r="199" spans="1:34" ht="15.75" customHeight="1" x14ac:dyDescent="0.2">
      <c r="A199" s="208">
        <v>2</v>
      </c>
      <c r="B199" s="188" t="s">
        <v>15</v>
      </c>
      <c r="C199" s="329">
        <v>7</v>
      </c>
      <c r="D199" s="330">
        <v>0</v>
      </c>
      <c r="E199" s="330">
        <v>0</v>
      </c>
      <c r="F199" s="330">
        <v>1</v>
      </c>
      <c r="G199" s="332">
        <f t="shared" si="52"/>
        <v>8</v>
      </c>
      <c r="H199" s="329">
        <v>21</v>
      </c>
      <c r="I199" s="330">
        <v>0</v>
      </c>
      <c r="J199" s="330">
        <v>0</v>
      </c>
      <c r="K199" s="330">
        <v>0</v>
      </c>
      <c r="L199" s="332">
        <f t="shared" si="53"/>
        <v>21</v>
      </c>
      <c r="M199" s="329">
        <f t="shared" si="54"/>
        <v>28</v>
      </c>
      <c r="N199" s="330">
        <f t="shared" si="55"/>
        <v>0</v>
      </c>
      <c r="O199" s="330">
        <f t="shared" si="56"/>
        <v>0</v>
      </c>
      <c r="P199" s="330">
        <f t="shared" si="57"/>
        <v>1</v>
      </c>
      <c r="Q199" s="332">
        <f t="shared" si="58"/>
        <v>29</v>
      </c>
      <c r="R199" s="338">
        <v>20</v>
      </c>
      <c r="S199" s="324"/>
      <c r="T199" s="349"/>
    </row>
    <row r="200" spans="1:34" ht="15.75" customHeight="1" x14ac:dyDescent="0.2">
      <c r="A200" s="208">
        <v>3</v>
      </c>
      <c r="B200" s="188" t="s">
        <v>16</v>
      </c>
      <c r="C200" s="329">
        <v>17</v>
      </c>
      <c r="D200" s="330">
        <v>0</v>
      </c>
      <c r="E200" s="330">
        <v>0</v>
      </c>
      <c r="F200" s="330">
        <v>2</v>
      </c>
      <c r="G200" s="332">
        <f t="shared" si="52"/>
        <v>19</v>
      </c>
      <c r="H200" s="329">
        <v>23</v>
      </c>
      <c r="I200" s="330">
        <v>0</v>
      </c>
      <c r="J200" s="330">
        <v>0</v>
      </c>
      <c r="K200" s="330">
        <v>1</v>
      </c>
      <c r="L200" s="332">
        <f t="shared" si="53"/>
        <v>24</v>
      </c>
      <c r="M200" s="329">
        <f t="shared" si="54"/>
        <v>40</v>
      </c>
      <c r="N200" s="330">
        <f t="shared" si="55"/>
        <v>0</v>
      </c>
      <c r="O200" s="330">
        <f t="shared" si="56"/>
        <v>0</v>
      </c>
      <c r="P200" s="330">
        <f t="shared" si="57"/>
        <v>3</v>
      </c>
      <c r="Q200" s="332">
        <f t="shared" si="58"/>
        <v>43</v>
      </c>
      <c r="R200" s="338">
        <v>21</v>
      </c>
      <c r="S200" s="324"/>
      <c r="T200" s="375"/>
      <c r="U200" s="374"/>
      <c r="V200" s="375"/>
      <c r="W200" s="375"/>
      <c r="X200" s="375"/>
      <c r="Y200" s="375"/>
      <c r="Z200" s="375"/>
      <c r="AA200" s="375"/>
      <c r="AB200" s="375"/>
      <c r="AC200" s="375"/>
      <c r="AD200" s="375"/>
      <c r="AE200" s="375"/>
      <c r="AF200" s="375"/>
      <c r="AG200" s="375"/>
      <c r="AH200" s="375"/>
    </row>
    <row r="201" spans="1:34" ht="15.75" customHeight="1" x14ac:dyDescent="0.2">
      <c r="A201" s="208">
        <v>4</v>
      </c>
      <c r="B201" s="188" t="s">
        <v>17</v>
      </c>
      <c r="C201" s="329">
        <v>6</v>
      </c>
      <c r="D201" s="330">
        <v>0</v>
      </c>
      <c r="E201" s="330">
        <v>0</v>
      </c>
      <c r="F201" s="330">
        <v>0</v>
      </c>
      <c r="G201" s="332">
        <f t="shared" si="52"/>
        <v>6</v>
      </c>
      <c r="H201" s="329">
        <v>11</v>
      </c>
      <c r="I201" s="330">
        <v>0</v>
      </c>
      <c r="J201" s="330">
        <v>0</v>
      </c>
      <c r="K201" s="330">
        <v>0</v>
      </c>
      <c r="L201" s="332">
        <f t="shared" si="53"/>
        <v>11</v>
      </c>
      <c r="M201" s="329">
        <f t="shared" si="54"/>
        <v>17</v>
      </c>
      <c r="N201" s="330">
        <f t="shared" si="55"/>
        <v>0</v>
      </c>
      <c r="O201" s="330">
        <f t="shared" si="56"/>
        <v>0</v>
      </c>
      <c r="P201" s="330">
        <f t="shared" si="57"/>
        <v>0</v>
      </c>
      <c r="Q201" s="332">
        <f t="shared" si="58"/>
        <v>17</v>
      </c>
      <c r="R201" s="338">
        <v>7</v>
      </c>
      <c r="S201" s="324"/>
      <c r="T201" s="375"/>
      <c r="U201" s="374"/>
      <c r="V201" s="375"/>
      <c r="W201" s="375"/>
      <c r="X201" s="375"/>
      <c r="Y201" s="375"/>
      <c r="Z201" s="375"/>
      <c r="AA201" s="375"/>
      <c r="AB201" s="375"/>
      <c r="AC201" s="375"/>
      <c r="AD201" s="375"/>
      <c r="AE201" s="375"/>
      <c r="AF201" s="375"/>
      <c r="AG201" s="375"/>
      <c r="AH201" s="375"/>
    </row>
    <row r="202" spans="1:34" ht="15.75" customHeight="1" x14ac:dyDescent="0.2">
      <c r="A202" s="208">
        <v>5</v>
      </c>
      <c r="B202" s="188" t="s">
        <v>18</v>
      </c>
      <c r="C202" s="329">
        <v>4</v>
      </c>
      <c r="D202" s="330">
        <v>0</v>
      </c>
      <c r="E202" s="330">
        <v>1</v>
      </c>
      <c r="F202" s="330">
        <v>0</v>
      </c>
      <c r="G202" s="332">
        <f t="shared" si="52"/>
        <v>5</v>
      </c>
      <c r="H202" s="329">
        <v>11</v>
      </c>
      <c r="I202" s="330">
        <v>0</v>
      </c>
      <c r="J202" s="330">
        <v>0</v>
      </c>
      <c r="K202" s="330">
        <v>0</v>
      </c>
      <c r="L202" s="332">
        <f t="shared" si="53"/>
        <v>11</v>
      </c>
      <c r="M202" s="329">
        <f t="shared" si="54"/>
        <v>15</v>
      </c>
      <c r="N202" s="330">
        <f t="shared" si="55"/>
        <v>0</v>
      </c>
      <c r="O202" s="330">
        <f t="shared" si="56"/>
        <v>1</v>
      </c>
      <c r="P202" s="330">
        <f t="shared" si="57"/>
        <v>0</v>
      </c>
      <c r="Q202" s="332">
        <f t="shared" si="58"/>
        <v>16</v>
      </c>
      <c r="R202" s="338">
        <v>4</v>
      </c>
      <c r="S202" s="324"/>
      <c r="T202" s="375"/>
      <c r="U202" s="374"/>
      <c r="V202" s="375"/>
      <c r="W202" s="375"/>
      <c r="X202" s="375"/>
      <c r="Y202" s="375"/>
      <c r="Z202" s="375"/>
      <c r="AA202" s="375"/>
      <c r="AB202" s="375"/>
      <c r="AC202" s="375"/>
      <c r="AD202" s="375"/>
      <c r="AE202" s="375"/>
      <c r="AF202" s="375"/>
      <c r="AG202" s="375"/>
      <c r="AH202" s="375"/>
    </row>
    <row r="203" spans="1:34" ht="15.75" customHeight="1" x14ac:dyDescent="0.2">
      <c r="A203" s="210">
        <v>6</v>
      </c>
      <c r="B203" s="190" t="s">
        <v>19</v>
      </c>
      <c r="C203" s="329">
        <v>2</v>
      </c>
      <c r="D203" s="330">
        <v>0</v>
      </c>
      <c r="E203" s="330">
        <v>0</v>
      </c>
      <c r="F203" s="330">
        <v>0</v>
      </c>
      <c r="G203" s="332">
        <f t="shared" si="52"/>
        <v>2</v>
      </c>
      <c r="H203" s="329">
        <v>8</v>
      </c>
      <c r="I203" s="330">
        <v>0</v>
      </c>
      <c r="J203" s="330">
        <v>0</v>
      </c>
      <c r="K203" s="330">
        <v>0</v>
      </c>
      <c r="L203" s="332">
        <f t="shared" si="53"/>
        <v>8</v>
      </c>
      <c r="M203" s="329">
        <f t="shared" si="54"/>
        <v>10</v>
      </c>
      <c r="N203" s="330">
        <f t="shared" si="55"/>
        <v>0</v>
      </c>
      <c r="O203" s="330">
        <f t="shared" si="56"/>
        <v>0</v>
      </c>
      <c r="P203" s="330">
        <f t="shared" si="57"/>
        <v>0</v>
      </c>
      <c r="Q203" s="332">
        <f t="shared" si="58"/>
        <v>10</v>
      </c>
      <c r="R203" s="338">
        <v>10</v>
      </c>
      <c r="S203" s="324"/>
      <c r="T203" s="375"/>
      <c r="U203" s="374"/>
      <c r="V203" s="375"/>
      <c r="W203" s="375"/>
      <c r="X203" s="375"/>
      <c r="Y203" s="375"/>
      <c r="Z203" s="375"/>
      <c r="AA203" s="375"/>
      <c r="AB203" s="375"/>
      <c r="AC203" s="375"/>
      <c r="AD203" s="375"/>
      <c r="AE203" s="375"/>
      <c r="AF203" s="375"/>
      <c r="AG203" s="375"/>
      <c r="AH203" s="375"/>
    </row>
    <row r="204" spans="1:34" ht="21.75" customHeight="1" x14ac:dyDescent="0.2">
      <c r="A204" s="210">
        <v>7</v>
      </c>
      <c r="B204" s="190" t="s">
        <v>20</v>
      </c>
      <c r="C204" s="329">
        <v>8</v>
      </c>
      <c r="D204" s="330">
        <v>0</v>
      </c>
      <c r="E204" s="330">
        <v>2</v>
      </c>
      <c r="F204" s="330">
        <v>0</v>
      </c>
      <c r="G204" s="332">
        <f t="shared" si="52"/>
        <v>10</v>
      </c>
      <c r="H204" s="329">
        <v>14</v>
      </c>
      <c r="I204" s="330">
        <v>0</v>
      </c>
      <c r="J204" s="330">
        <v>0</v>
      </c>
      <c r="K204" s="330">
        <v>1</v>
      </c>
      <c r="L204" s="332">
        <f t="shared" si="53"/>
        <v>15</v>
      </c>
      <c r="M204" s="329">
        <f t="shared" si="54"/>
        <v>22</v>
      </c>
      <c r="N204" s="330">
        <f t="shared" si="55"/>
        <v>0</v>
      </c>
      <c r="O204" s="330">
        <f t="shared" si="56"/>
        <v>2</v>
      </c>
      <c r="P204" s="330">
        <f t="shared" si="57"/>
        <v>1</v>
      </c>
      <c r="Q204" s="332">
        <f t="shared" si="58"/>
        <v>25</v>
      </c>
      <c r="R204" s="338">
        <v>14</v>
      </c>
      <c r="S204" s="324"/>
      <c r="T204" s="324"/>
      <c r="X204" s="322" t="s">
        <v>76</v>
      </c>
    </row>
    <row r="205" spans="1:34" ht="15.75" customHeight="1" x14ac:dyDescent="0.2">
      <c r="A205" s="208">
        <v>8</v>
      </c>
      <c r="B205" s="188" t="s">
        <v>21</v>
      </c>
      <c r="C205" s="329">
        <v>3</v>
      </c>
      <c r="D205" s="330">
        <v>1</v>
      </c>
      <c r="E205" s="330">
        <v>0</v>
      </c>
      <c r="F205" s="330">
        <v>0</v>
      </c>
      <c r="G205" s="332">
        <f t="shared" si="52"/>
        <v>4</v>
      </c>
      <c r="H205" s="329">
        <v>6</v>
      </c>
      <c r="I205" s="330">
        <v>0</v>
      </c>
      <c r="J205" s="330">
        <v>0</v>
      </c>
      <c r="K205" s="330">
        <v>0</v>
      </c>
      <c r="L205" s="332">
        <f t="shared" si="53"/>
        <v>6</v>
      </c>
      <c r="M205" s="329">
        <f t="shared" si="54"/>
        <v>9</v>
      </c>
      <c r="N205" s="330">
        <f t="shared" si="55"/>
        <v>1</v>
      </c>
      <c r="O205" s="330">
        <f t="shared" si="56"/>
        <v>0</v>
      </c>
      <c r="P205" s="330">
        <f t="shared" si="57"/>
        <v>0</v>
      </c>
      <c r="Q205" s="332">
        <f t="shared" si="58"/>
        <v>10</v>
      </c>
      <c r="R205" s="338">
        <v>9</v>
      </c>
      <c r="S205" s="324"/>
      <c r="T205" s="375"/>
      <c r="U205" s="374"/>
      <c r="V205" s="375"/>
      <c r="W205" s="375"/>
      <c r="X205" s="375"/>
      <c r="Y205" s="375"/>
      <c r="Z205" s="375"/>
      <c r="AA205" s="375"/>
      <c r="AB205" s="375"/>
      <c r="AC205" s="375"/>
      <c r="AD205" s="375"/>
      <c r="AE205" s="375"/>
      <c r="AF205" s="375"/>
      <c r="AG205" s="375"/>
      <c r="AH205" s="375"/>
    </row>
    <row r="206" spans="1:34" ht="15.75" customHeight="1" x14ac:dyDescent="0.2">
      <c r="A206" s="208">
        <v>9</v>
      </c>
      <c r="B206" s="188" t="s">
        <v>22</v>
      </c>
      <c r="C206" s="329">
        <v>6</v>
      </c>
      <c r="D206" s="330">
        <v>0</v>
      </c>
      <c r="E206" s="330">
        <v>0</v>
      </c>
      <c r="F206" s="330">
        <v>0</v>
      </c>
      <c r="G206" s="332">
        <f t="shared" si="52"/>
        <v>6</v>
      </c>
      <c r="H206" s="329">
        <v>15</v>
      </c>
      <c r="I206" s="330">
        <v>0</v>
      </c>
      <c r="J206" s="330">
        <v>1</v>
      </c>
      <c r="K206" s="330">
        <v>0</v>
      </c>
      <c r="L206" s="332">
        <f t="shared" si="53"/>
        <v>16</v>
      </c>
      <c r="M206" s="329">
        <f t="shared" si="54"/>
        <v>21</v>
      </c>
      <c r="N206" s="330">
        <f t="shared" si="55"/>
        <v>0</v>
      </c>
      <c r="O206" s="330">
        <f t="shared" si="56"/>
        <v>1</v>
      </c>
      <c r="P206" s="330">
        <f t="shared" si="57"/>
        <v>0</v>
      </c>
      <c r="Q206" s="332">
        <f t="shared" si="58"/>
        <v>22</v>
      </c>
      <c r="R206" s="338">
        <v>21</v>
      </c>
      <c r="S206" s="324"/>
      <c r="T206" s="349"/>
    </row>
    <row r="207" spans="1:34" ht="15.75" customHeight="1" x14ac:dyDescent="0.2">
      <c r="A207" s="208">
        <v>10</v>
      </c>
      <c r="B207" s="188" t="s">
        <v>23</v>
      </c>
      <c r="C207" s="329">
        <v>6</v>
      </c>
      <c r="D207" s="330">
        <v>1</v>
      </c>
      <c r="E207" s="330">
        <v>0</v>
      </c>
      <c r="F207" s="330">
        <v>0</v>
      </c>
      <c r="G207" s="332">
        <f t="shared" si="52"/>
        <v>7</v>
      </c>
      <c r="H207" s="329">
        <v>9</v>
      </c>
      <c r="I207" s="330">
        <v>3</v>
      </c>
      <c r="J207" s="330">
        <v>0</v>
      </c>
      <c r="K207" s="330">
        <v>0</v>
      </c>
      <c r="L207" s="332">
        <f t="shared" si="53"/>
        <v>12</v>
      </c>
      <c r="M207" s="329">
        <f t="shared" si="54"/>
        <v>15</v>
      </c>
      <c r="N207" s="330">
        <f t="shared" si="55"/>
        <v>4</v>
      </c>
      <c r="O207" s="330">
        <f t="shared" si="56"/>
        <v>0</v>
      </c>
      <c r="P207" s="330">
        <f t="shared" si="57"/>
        <v>0</v>
      </c>
      <c r="Q207" s="332">
        <f t="shared" si="58"/>
        <v>19</v>
      </c>
      <c r="R207" s="338">
        <v>12</v>
      </c>
      <c r="S207" s="324"/>
      <c r="T207" s="324"/>
    </row>
    <row r="208" spans="1:34" ht="15.75" customHeight="1" x14ac:dyDescent="0.2">
      <c r="A208" s="210">
        <v>11</v>
      </c>
      <c r="B208" s="190" t="s">
        <v>24</v>
      </c>
      <c r="C208" s="329">
        <v>1</v>
      </c>
      <c r="D208" s="330">
        <v>0</v>
      </c>
      <c r="E208" s="330">
        <v>0</v>
      </c>
      <c r="F208" s="330">
        <v>0</v>
      </c>
      <c r="G208" s="332">
        <f t="shared" si="52"/>
        <v>1</v>
      </c>
      <c r="H208" s="329">
        <v>9</v>
      </c>
      <c r="I208" s="330">
        <v>0</v>
      </c>
      <c r="J208" s="330">
        <v>0</v>
      </c>
      <c r="K208" s="330">
        <v>0</v>
      </c>
      <c r="L208" s="332">
        <f t="shared" si="53"/>
        <v>9</v>
      </c>
      <c r="M208" s="329">
        <f t="shared" si="54"/>
        <v>10</v>
      </c>
      <c r="N208" s="330">
        <f t="shared" si="55"/>
        <v>0</v>
      </c>
      <c r="O208" s="330">
        <f t="shared" si="56"/>
        <v>0</v>
      </c>
      <c r="P208" s="330">
        <f t="shared" si="57"/>
        <v>0</v>
      </c>
      <c r="Q208" s="332">
        <f t="shared" si="58"/>
        <v>10</v>
      </c>
      <c r="R208" s="338">
        <v>0</v>
      </c>
      <c r="S208" s="324"/>
      <c r="T208" s="324"/>
    </row>
    <row r="209" spans="1:20" ht="15.75" customHeight="1" x14ac:dyDescent="0.2">
      <c r="A209" s="208">
        <v>12</v>
      </c>
      <c r="B209" s="188" t="s">
        <v>25</v>
      </c>
      <c r="C209" s="329">
        <v>1</v>
      </c>
      <c r="D209" s="330">
        <v>0</v>
      </c>
      <c r="E209" s="330">
        <v>0</v>
      </c>
      <c r="F209" s="330">
        <v>0</v>
      </c>
      <c r="G209" s="332">
        <f t="shared" si="52"/>
        <v>1</v>
      </c>
      <c r="H209" s="329">
        <v>5</v>
      </c>
      <c r="I209" s="330">
        <v>0</v>
      </c>
      <c r="J209" s="330">
        <v>0</v>
      </c>
      <c r="K209" s="330">
        <v>0</v>
      </c>
      <c r="L209" s="332">
        <f t="shared" si="53"/>
        <v>5</v>
      </c>
      <c r="M209" s="329">
        <f t="shared" si="54"/>
        <v>6</v>
      </c>
      <c r="N209" s="330">
        <f t="shared" si="55"/>
        <v>0</v>
      </c>
      <c r="O209" s="330">
        <f t="shared" si="56"/>
        <v>0</v>
      </c>
      <c r="P209" s="330">
        <f t="shared" si="57"/>
        <v>0</v>
      </c>
      <c r="Q209" s="332">
        <f t="shared" si="58"/>
        <v>6</v>
      </c>
      <c r="R209" s="338">
        <v>6</v>
      </c>
      <c r="S209" s="324"/>
      <c r="T209" s="324"/>
    </row>
    <row r="210" spans="1:20" ht="15.75" customHeight="1" x14ac:dyDescent="0.2">
      <c r="A210" s="208">
        <v>13</v>
      </c>
      <c r="B210" s="188" t="s">
        <v>26</v>
      </c>
      <c r="C210" s="329">
        <v>9</v>
      </c>
      <c r="D210" s="330">
        <v>1</v>
      </c>
      <c r="E210" s="330">
        <v>0</v>
      </c>
      <c r="F210" s="330">
        <v>1</v>
      </c>
      <c r="G210" s="332">
        <f t="shared" si="52"/>
        <v>11</v>
      </c>
      <c r="H210" s="329">
        <v>20</v>
      </c>
      <c r="I210" s="330">
        <v>0</v>
      </c>
      <c r="J210" s="330">
        <v>0</v>
      </c>
      <c r="K210" s="330">
        <v>0</v>
      </c>
      <c r="L210" s="332">
        <f t="shared" si="53"/>
        <v>20</v>
      </c>
      <c r="M210" s="329">
        <f t="shared" si="54"/>
        <v>29</v>
      </c>
      <c r="N210" s="330">
        <f t="shared" si="55"/>
        <v>1</v>
      </c>
      <c r="O210" s="330">
        <f t="shared" si="56"/>
        <v>0</v>
      </c>
      <c r="P210" s="330">
        <f t="shared" si="57"/>
        <v>1</v>
      </c>
      <c r="Q210" s="332">
        <f t="shared" si="58"/>
        <v>31</v>
      </c>
      <c r="R210" s="338">
        <v>15</v>
      </c>
      <c r="S210" s="324"/>
      <c r="T210" s="324"/>
    </row>
    <row r="211" spans="1:20" ht="15.75" customHeight="1" x14ac:dyDescent="0.2">
      <c r="A211" s="208">
        <v>14</v>
      </c>
      <c r="B211" s="188" t="s">
        <v>27</v>
      </c>
      <c r="C211" s="329">
        <v>0</v>
      </c>
      <c r="D211" s="330">
        <v>0</v>
      </c>
      <c r="E211" s="330">
        <v>0</v>
      </c>
      <c r="F211" s="330">
        <v>1</v>
      </c>
      <c r="G211" s="332">
        <f t="shared" si="52"/>
        <v>1</v>
      </c>
      <c r="H211" s="329">
        <v>6</v>
      </c>
      <c r="I211" s="330">
        <v>0</v>
      </c>
      <c r="J211" s="330">
        <v>0</v>
      </c>
      <c r="K211" s="330">
        <v>0</v>
      </c>
      <c r="L211" s="332">
        <f t="shared" si="53"/>
        <v>6</v>
      </c>
      <c r="M211" s="329">
        <f t="shared" si="54"/>
        <v>6</v>
      </c>
      <c r="N211" s="330">
        <f t="shared" si="55"/>
        <v>0</v>
      </c>
      <c r="O211" s="330">
        <f t="shared" si="56"/>
        <v>0</v>
      </c>
      <c r="P211" s="330">
        <f t="shared" si="57"/>
        <v>1</v>
      </c>
      <c r="Q211" s="332">
        <f t="shared" si="58"/>
        <v>7</v>
      </c>
      <c r="R211" s="338">
        <v>5</v>
      </c>
      <c r="S211" s="324"/>
      <c r="T211" s="324"/>
    </row>
    <row r="212" spans="1:20" ht="30.75" customHeight="1" thickBot="1" x14ac:dyDescent="0.25">
      <c r="A212" s="211">
        <v>15</v>
      </c>
      <c r="B212" s="191" t="s">
        <v>28</v>
      </c>
      <c r="C212" s="297">
        <v>0</v>
      </c>
      <c r="D212" s="339">
        <v>0</v>
      </c>
      <c r="E212" s="339">
        <v>0</v>
      </c>
      <c r="F212" s="339">
        <v>0</v>
      </c>
      <c r="G212" s="340">
        <f t="shared" si="52"/>
        <v>0</v>
      </c>
      <c r="H212" s="297">
        <v>1</v>
      </c>
      <c r="I212" s="339">
        <v>0</v>
      </c>
      <c r="J212" s="339">
        <v>0</v>
      </c>
      <c r="K212" s="339">
        <v>0</v>
      </c>
      <c r="L212" s="340">
        <f t="shared" si="53"/>
        <v>1</v>
      </c>
      <c r="M212" s="297">
        <f t="shared" si="54"/>
        <v>1</v>
      </c>
      <c r="N212" s="339">
        <f t="shared" si="55"/>
        <v>0</v>
      </c>
      <c r="O212" s="339">
        <f t="shared" si="56"/>
        <v>0</v>
      </c>
      <c r="P212" s="339">
        <f t="shared" si="57"/>
        <v>0</v>
      </c>
      <c r="Q212" s="340">
        <f t="shared" si="58"/>
        <v>1</v>
      </c>
      <c r="R212" s="341">
        <v>0</v>
      </c>
      <c r="S212" s="324"/>
      <c r="T212" s="324"/>
    </row>
    <row r="213" spans="1:20" s="367" customFormat="1" ht="23.25" customHeight="1" x14ac:dyDescent="0.25">
      <c r="A213" s="277"/>
      <c r="B213" s="278" t="s">
        <v>485</v>
      </c>
      <c r="C213" s="279">
        <f t="shared" ref="C213:R213" si="59">SUM(C198:C212)</f>
        <v>78</v>
      </c>
      <c r="D213" s="280">
        <f t="shared" si="59"/>
        <v>3</v>
      </c>
      <c r="E213" s="280">
        <f t="shared" si="59"/>
        <v>3</v>
      </c>
      <c r="F213" s="280">
        <f t="shared" si="59"/>
        <v>5</v>
      </c>
      <c r="G213" s="281">
        <f t="shared" si="59"/>
        <v>89</v>
      </c>
      <c r="H213" s="279">
        <f t="shared" si="59"/>
        <v>173</v>
      </c>
      <c r="I213" s="280">
        <f t="shared" si="59"/>
        <v>3</v>
      </c>
      <c r="J213" s="280">
        <f t="shared" si="59"/>
        <v>1</v>
      </c>
      <c r="K213" s="280">
        <f t="shared" si="59"/>
        <v>2</v>
      </c>
      <c r="L213" s="281">
        <f t="shared" si="59"/>
        <v>179</v>
      </c>
      <c r="M213" s="279">
        <f t="shared" si="59"/>
        <v>251</v>
      </c>
      <c r="N213" s="280">
        <f t="shared" si="59"/>
        <v>6</v>
      </c>
      <c r="O213" s="280">
        <f t="shared" si="59"/>
        <v>4</v>
      </c>
      <c r="P213" s="280">
        <f t="shared" si="59"/>
        <v>7</v>
      </c>
      <c r="Q213" s="281">
        <f t="shared" si="59"/>
        <v>268</v>
      </c>
      <c r="R213" s="282">
        <f t="shared" si="59"/>
        <v>166</v>
      </c>
      <c r="S213" s="283"/>
      <c r="T213" s="283"/>
    </row>
    <row r="214" spans="1:20" ht="23.25" customHeight="1" x14ac:dyDescent="0.2">
      <c r="A214" s="1071"/>
      <c r="B214" s="190" t="s">
        <v>422</v>
      </c>
      <c r="C214" s="1072">
        <v>80</v>
      </c>
      <c r="D214" s="1073">
        <v>3</v>
      </c>
      <c r="E214" s="1073">
        <v>1</v>
      </c>
      <c r="F214" s="1073">
        <v>4</v>
      </c>
      <c r="G214" s="1074">
        <v>88</v>
      </c>
      <c r="H214" s="1072">
        <v>174</v>
      </c>
      <c r="I214" s="1073">
        <v>4</v>
      </c>
      <c r="J214" s="1073">
        <v>1</v>
      </c>
      <c r="K214" s="1073">
        <v>1</v>
      </c>
      <c r="L214" s="1075">
        <v>180</v>
      </c>
      <c r="M214" s="1072">
        <v>254</v>
      </c>
      <c r="N214" s="1073">
        <v>7</v>
      </c>
      <c r="O214" s="1073">
        <v>2</v>
      </c>
      <c r="P214" s="1073">
        <v>5</v>
      </c>
      <c r="Q214" s="1074">
        <v>268</v>
      </c>
      <c r="R214" s="1471">
        <v>147</v>
      </c>
      <c r="S214" s="324"/>
      <c r="T214" s="324"/>
    </row>
    <row r="215" spans="1:20" ht="15.75" customHeight="1" x14ac:dyDescent="0.2">
      <c r="A215" s="187"/>
      <c r="B215" s="188" t="s">
        <v>380</v>
      </c>
      <c r="C215" s="329">
        <v>88</v>
      </c>
      <c r="D215" s="330">
        <v>5</v>
      </c>
      <c r="E215" s="330">
        <v>1</v>
      </c>
      <c r="F215" s="330">
        <v>6</v>
      </c>
      <c r="G215" s="332">
        <v>100</v>
      </c>
      <c r="H215" s="329">
        <v>154</v>
      </c>
      <c r="I215" s="330">
        <v>3</v>
      </c>
      <c r="J215" s="330">
        <v>1</v>
      </c>
      <c r="K215" s="330">
        <v>2</v>
      </c>
      <c r="L215" s="331">
        <v>160</v>
      </c>
      <c r="M215" s="329">
        <v>242</v>
      </c>
      <c r="N215" s="330">
        <v>8</v>
      </c>
      <c r="O215" s="330">
        <v>2</v>
      </c>
      <c r="P215" s="330">
        <v>8</v>
      </c>
      <c r="Q215" s="332">
        <v>260</v>
      </c>
      <c r="R215" s="464">
        <v>117</v>
      </c>
      <c r="S215" s="324"/>
      <c r="T215" s="324"/>
    </row>
    <row r="216" spans="1:20" ht="15.75" customHeight="1" x14ac:dyDescent="0.2">
      <c r="A216" s="187"/>
      <c r="B216" s="188" t="s">
        <v>334</v>
      </c>
      <c r="C216" s="329">
        <v>70</v>
      </c>
      <c r="D216" s="330">
        <v>2</v>
      </c>
      <c r="E216" s="330">
        <v>2</v>
      </c>
      <c r="F216" s="330">
        <v>7</v>
      </c>
      <c r="G216" s="332">
        <v>81</v>
      </c>
      <c r="H216" s="329">
        <v>110</v>
      </c>
      <c r="I216" s="330">
        <v>3</v>
      </c>
      <c r="J216" s="330">
        <v>0</v>
      </c>
      <c r="K216" s="330">
        <v>2</v>
      </c>
      <c r="L216" s="331">
        <v>115</v>
      </c>
      <c r="M216" s="329">
        <v>180</v>
      </c>
      <c r="N216" s="330">
        <v>5</v>
      </c>
      <c r="O216" s="330">
        <v>2</v>
      </c>
      <c r="P216" s="330">
        <v>9</v>
      </c>
      <c r="Q216" s="332">
        <v>196</v>
      </c>
      <c r="R216" s="464">
        <v>114</v>
      </c>
      <c r="S216" s="324"/>
      <c r="T216" s="324"/>
    </row>
    <row r="217" spans="1:20" ht="15.75" customHeight="1" x14ac:dyDescent="0.2">
      <c r="A217" s="187"/>
      <c r="B217" s="188" t="s">
        <v>308</v>
      </c>
      <c r="C217" s="329">
        <v>74</v>
      </c>
      <c r="D217" s="330">
        <v>4</v>
      </c>
      <c r="E217" s="330">
        <v>2</v>
      </c>
      <c r="F217" s="330">
        <v>3</v>
      </c>
      <c r="G217" s="332">
        <v>83</v>
      </c>
      <c r="H217" s="329">
        <v>125</v>
      </c>
      <c r="I217" s="330">
        <v>2</v>
      </c>
      <c r="J217" s="330">
        <v>1</v>
      </c>
      <c r="K217" s="330">
        <v>3</v>
      </c>
      <c r="L217" s="331">
        <v>131</v>
      </c>
      <c r="M217" s="329">
        <v>199</v>
      </c>
      <c r="N217" s="330">
        <v>6</v>
      </c>
      <c r="O217" s="330">
        <v>3</v>
      </c>
      <c r="P217" s="330">
        <v>6</v>
      </c>
      <c r="Q217" s="332">
        <v>214</v>
      </c>
      <c r="R217" s="464">
        <v>105</v>
      </c>
      <c r="S217" s="324"/>
      <c r="T217" s="324"/>
    </row>
    <row r="218" spans="1:20" ht="15.75" customHeight="1" x14ac:dyDescent="0.2">
      <c r="A218" s="187"/>
      <c r="B218" s="188" t="s">
        <v>272</v>
      </c>
      <c r="C218" s="329">
        <v>74</v>
      </c>
      <c r="D218" s="330">
        <v>1</v>
      </c>
      <c r="E218" s="330">
        <v>2</v>
      </c>
      <c r="F218" s="330">
        <v>1</v>
      </c>
      <c r="G218" s="332">
        <v>78</v>
      </c>
      <c r="H218" s="329">
        <v>120</v>
      </c>
      <c r="I218" s="330">
        <v>1</v>
      </c>
      <c r="J218" s="330">
        <v>2</v>
      </c>
      <c r="K218" s="330">
        <v>1</v>
      </c>
      <c r="L218" s="331">
        <v>124</v>
      </c>
      <c r="M218" s="329">
        <v>194</v>
      </c>
      <c r="N218" s="330">
        <v>2</v>
      </c>
      <c r="O218" s="330">
        <v>4</v>
      </c>
      <c r="P218" s="330">
        <v>2</v>
      </c>
      <c r="Q218" s="332">
        <v>202</v>
      </c>
      <c r="R218" s="464">
        <v>99</v>
      </c>
      <c r="S218" s="324"/>
      <c r="T218" s="324"/>
    </row>
    <row r="219" spans="1:20" ht="15.75" customHeight="1" x14ac:dyDescent="0.2">
      <c r="A219" s="187"/>
      <c r="B219" s="188" t="s">
        <v>248</v>
      </c>
      <c r="C219" s="329">
        <v>76</v>
      </c>
      <c r="D219" s="330">
        <v>0</v>
      </c>
      <c r="E219" s="330">
        <v>4</v>
      </c>
      <c r="F219" s="330">
        <v>1</v>
      </c>
      <c r="G219" s="332">
        <v>81</v>
      </c>
      <c r="H219" s="329">
        <v>128</v>
      </c>
      <c r="I219" s="330">
        <v>2</v>
      </c>
      <c r="J219" s="330">
        <v>1</v>
      </c>
      <c r="K219" s="330">
        <v>2</v>
      </c>
      <c r="L219" s="331">
        <v>133</v>
      </c>
      <c r="M219" s="329">
        <v>204</v>
      </c>
      <c r="N219" s="330">
        <v>2</v>
      </c>
      <c r="O219" s="330">
        <v>5</v>
      </c>
      <c r="P219" s="330">
        <v>3</v>
      </c>
      <c r="Q219" s="332">
        <v>214</v>
      </c>
      <c r="R219" s="464">
        <v>94</v>
      </c>
      <c r="S219" s="324"/>
      <c r="T219" s="324"/>
    </row>
    <row r="220" spans="1:20" ht="15.75" customHeight="1" x14ac:dyDescent="0.2">
      <c r="A220" s="187"/>
      <c r="B220" s="188" t="s">
        <v>218</v>
      </c>
      <c r="C220" s="329">
        <v>82</v>
      </c>
      <c r="D220" s="330">
        <v>0</v>
      </c>
      <c r="E220" s="330">
        <v>1</v>
      </c>
      <c r="F220" s="330">
        <v>1</v>
      </c>
      <c r="G220" s="332">
        <v>84</v>
      </c>
      <c r="H220" s="329">
        <v>125</v>
      </c>
      <c r="I220" s="330">
        <v>4</v>
      </c>
      <c r="J220" s="330">
        <v>1</v>
      </c>
      <c r="K220" s="330">
        <v>1</v>
      </c>
      <c r="L220" s="331">
        <v>131</v>
      </c>
      <c r="M220" s="329">
        <v>207</v>
      </c>
      <c r="N220" s="330">
        <v>4</v>
      </c>
      <c r="O220" s="330">
        <v>2</v>
      </c>
      <c r="P220" s="330">
        <v>2</v>
      </c>
      <c r="Q220" s="332">
        <v>215</v>
      </c>
      <c r="R220" s="464">
        <v>94</v>
      </c>
      <c r="S220" s="324"/>
      <c r="T220" s="324"/>
    </row>
    <row r="221" spans="1:20" ht="15.75" customHeight="1" thickBot="1" x14ac:dyDescent="0.25">
      <c r="A221" s="295"/>
      <c r="B221" s="296" t="s">
        <v>98</v>
      </c>
      <c r="C221" s="297">
        <v>91</v>
      </c>
      <c r="D221" s="339">
        <v>0</v>
      </c>
      <c r="E221" s="339">
        <v>1</v>
      </c>
      <c r="F221" s="339">
        <v>1</v>
      </c>
      <c r="G221" s="340">
        <v>93</v>
      </c>
      <c r="H221" s="297">
        <v>155</v>
      </c>
      <c r="I221" s="339">
        <v>4</v>
      </c>
      <c r="J221" s="339">
        <v>2</v>
      </c>
      <c r="K221" s="339">
        <v>2</v>
      </c>
      <c r="L221" s="677">
        <v>163</v>
      </c>
      <c r="M221" s="297">
        <v>246</v>
      </c>
      <c r="N221" s="339">
        <v>4</v>
      </c>
      <c r="O221" s="339">
        <v>3</v>
      </c>
      <c r="P221" s="339">
        <v>3</v>
      </c>
      <c r="Q221" s="340">
        <v>256</v>
      </c>
      <c r="R221" s="465">
        <v>93</v>
      </c>
      <c r="S221" s="324"/>
      <c r="T221" s="324"/>
    </row>
    <row r="222" spans="1:20" ht="15.75" customHeight="1" x14ac:dyDescent="0.2">
      <c r="A222" s="180" t="s">
        <v>63</v>
      </c>
    </row>
    <row r="223" spans="1:20" ht="15.75" customHeight="1" x14ac:dyDescent="0.2">
      <c r="P223" s="322" t="s">
        <v>76</v>
      </c>
    </row>
    <row r="225" spans="1:34" s="181" customFormat="1" ht="30" customHeight="1" thickBot="1" x14ac:dyDescent="0.25">
      <c r="A225" s="149" t="s">
        <v>403</v>
      </c>
    </row>
    <row r="226" spans="1:34" s="183" customFormat="1" ht="33" customHeight="1" thickBot="1" x14ac:dyDescent="0.3">
      <c r="A226" s="201"/>
      <c r="B226" s="202"/>
      <c r="C226" s="1614" t="s">
        <v>56</v>
      </c>
      <c r="D226" s="1615"/>
      <c r="E226" s="1615"/>
      <c r="F226" s="1615"/>
      <c r="G226" s="1616"/>
      <c r="H226" s="1614" t="s">
        <v>57</v>
      </c>
      <c r="I226" s="1615"/>
      <c r="J226" s="1615"/>
      <c r="K226" s="1615"/>
      <c r="L226" s="1616"/>
      <c r="M226" s="1614" t="s">
        <v>58</v>
      </c>
      <c r="N226" s="1615"/>
      <c r="O226" s="1615"/>
      <c r="P226" s="1615"/>
      <c r="Q226" s="1615"/>
      <c r="R226" s="1616"/>
    </row>
    <row r="227" spans="1:34" s="183" customFormat="1" ht="89.25" customHeight="1" thickBot="1" x14ac:dyDescent="0.3">
      <c r="A227" s="203" t="s">
        <v>2</v>
      </c>
      <c r="B227" s="184" t="s">
        <v>3</v>
      </c>
      <c r="C227" s="232" t="s">
        <v>59</v>
      </c>
      <c r="D227" s="229" t="s">
        <v>216</v>
      </c>
      <c r="E227" s="229" t="s">
        <v>217</v>
      </c>
      <c r="F227" s="229" t="s">
        <v>60</v>
      </c>
      <c r="G227" s="257" t="s">
        <v>61</v>
      </c>
      <c r="H227" s="249" t="s">
        <v>59</v>
      </c>
      <c r="I227" s="229" t="s">
        <v>216</v>
      </c>
      <c r="J227" s="229" t="s">
        <v>217</v>
      </c>
      <c r="K227" s="229" t="s">
        <v>60</v>
      </c>
      <c r="L227" s="257" t="s">
        <v>13</v>
      </c>
      <c r="M227" s="249" t="s">
        <v>59</v>
      </c>
      <c r="N227" s="229" t="s">
        <v>216</v>
      </c>
      <c r="O227" s="229" t="s">
        <v>217</v>
      </c>
      <c r="P227" s="229" t="s">
        <v>60</v>
      </c>
      <c r="Q227" s="257" t="s">
        <v>13</v>
      </c>
      <c r="R227" s="348" t="s">
        <v>62</v>
      </c>
    </row>
    <row r="228" spans="1:34" ht="15.75" customHeight="1" x14ac:dyDescent="0.2">
      <c r="A228" s="206">
        <v>1</v>
      </c>
      <c r="B228" s="186" t="s">
        <v>14</v>
      </c>
      <c r="C228" s="326">
        <v>4</v>
      </c>
      <c r="D228" s="327">
        <v>0</v>
      </c>
      <c r="E228" s="327">
        <v>0</v>
      </c>
      <c r="F228" s="327">
        <v>0</v>
      </c>
      <c r="G228" s="328">
        <f t="shared" ref="G228:G242" si="60">SUM(C228:F228)</f>
        <v>4</v>
      </c>
      <c r="H228" s="326">
        <v>20</v>
      </c>
      <c r="I228" s="327">
        <v>0</v>
      </c>
      <c r="J228" s="327">
        <v>0</v>
      </c>
      <c r="K228" s="327">
        <v>0</v>
      </c>
      <c r="L228" s="328">
        <f t="shared" ref="L228:L242" si="61">SUM(H228:K228)</f>
        <v>20</v>
      </c>
      <c r="M228" s="326">
        <f t="shared" ref="M228:M242" si="62">C228+H228</f>
        <v>24</v>
      </c>
      <c r="N228" s="327">
        <f t="shared" ref="N228:N242" si="63">D228+I228</f>
        <v>0</v>
      </c>
      <c r="O228" s="327">
        <f t="shared" ref="O228:O242" si="64">E228+J228</f>
        <v>0</v>
      </c>
      <c r="P228" s="327">
        <f t="shared" ref="P228:P242" si="65">F228+K228</f>
        <v>0</v>
      </c>
      <c r="Q228" s="328">
        <f t="shared" ref="Q228:Q242" si="66">SUM(M228:P228)</f>
        <v>24</v>
      </c>
      <c r="R228" s="337">
        <v>24</v>
      </c>
      <c r="S228" s="324"/>
      <c r="T228" s="324"/>
    </row>
    <row r="229" spans="1:34" ht="15.75" customHeight="1" x14ac:dyDescent="0.2">
      <c r="A229" s="208">
        <v>2</v>
      </c>
      <c r="B229" s="188" t="s">
        <v>15</v>
      </c>
      <c r="C229" s="329">
        <v>4</v>
      </c>
      <c r="D229" s="330">
        <v>0</v>
      </c>
      <c r="E229" s="330">
        <v>0</v>
      </c>
      <c r="F229" s="330">
        <v>0</v>
      </c>
      <c r="G229" s="332">
        <f t="shared" si="60"/>
        <v>4</v>
      </c>
      <c r="H229" s="329">
        <v>12</v>
      </c>
      <c r="I229" s="330">
        <v>0</v>
      </c>
      <c r="J229" s="330">
        <v>0</v>
      </c>
      <c r="K229" s="330">
        <v>0</v>
      </c>
      <c r="L229" s="332">
        <f t="shared" si="61"/>
        <v>12</v>
      </c>
      <c r="M229" s="329">
        <f t="shared" si="62"/>
        <v>16</v>
      </c>
      <c r="N229" s="330">
        <f t="shared" si="63"/>
        <v>0</v>
      </c>
      <c r="O229" s="330">
        <f t="shared" si="64"/>
        <v>0</v>
      </c>
      <c r="P229" s="330">
        <f t="shared" si="65"/>
        <v>0</v>
      </c>
      <c r="Q229" s="332">
        <f t="shared" si="66"/>
        <v>16</v>
      </c>
      <c r="R229" s="338">
        <v>9</v>
      </c>
      <c r="S229" s="324"/>
      <c r="T229" s="324"/>
    </row>
    <row r="230" spans="1:34" ht="15.75" customHeight="1" x14ac:dyDescent="0.2">
      <c r="A230" s="208">
        <v>3</v>
      </c>
      <c r="B230" s="188" t="s">
        <v>16</v>
      </c>
      <c r="C230" s="329">
        <v>10</v>
      </c>
      <c r="D230" s="330">
        <v>0</v>
      </c>
      <c r="E230" s="330">
        <v>0</v>
      </c>
      <c r="F230" s="330">
        <v>0</v>
      </c>
      <c r="G230" s="332">
        <f t="shared" si="60"/>
        <v>10</v>
      </c>
      <c r="H230" s="329">
        <v>14</v>
      </c>
      <c r="I230" s="330">
        <v>0</v>
      </c>
      <c r="J230" s="330">
        <v>0</v>
      </c>
      <c r="K230" s="330">
        <v>0</v>
      </c>
      <c r="L230" s="332">
        <f t="shared" si="61"/>
        <v>14</v>
      </c>
      <c r="M230" s="329">
        <f t="shared" si="62"/>
        <v>24</v>
      </c>
      <c r="N230" s="330">
        <f t="shared" si="63"/>
        <v>0</v>
      </c>
      <c r="O230" s="330">
        <f t="shared" si="64"/>
        <v>0</v>
      </c>
      <c r="P230" s="330">
        <f t="shared" si="65"/>
        <v>0</v>
      </c>
      <c r="Q230" s="332">
        <f t="shared" si="66"/>
        <v>24</v>
      </c>
      <c r="R230" s="338">
        <v>8</v>
      </c>
      <c r="S230" s="324"/>
      <c r="T230" s="375"/>
      <c r="U230" s="374"/>
      <c r="V230" s="375"/>
      <c r="W230" s="375"/>
      <c r="X230" s="375"/>
      <c r="Y230" s="375"/>
      <c r="Z230" s="375"/>
      <c r="AA230" s="375"/>
      <c r="AB230" s="375"/>
      <c r="AC230" s="375"/>
      <c r="AD230" s="375"/>
      <c r="AE230" s="375"/>
      <c r="AF230" s="375"/>
      <c r="AG230" s="375"/>
      <c r="AH230" s="375"/>
    </row>
    <row r="231" spans="1:34" ht="15.75" customHeight="1" x14ac:dyDescent="0.2">
      <c r="A231" s="208">
        <v>4</v>
      </c>
      <c r="B231" s="188" t="s">
        <v>17</v>
      </c>
      <c r="C231" s="329">
        <v>7</v>
      </c>
      <c r="D231" s="330">
        <v>0</v>
      </c>
      <c r="E231" s="330">
        <v>0</v>
      </c>
      <c r="F231" s="330">
        <v>0</v>
      </c>
      <c r="G231" s="332">
        <f t="shared" si="60"/>
        <v>7</v>
      </c>
      <c r="H231" s="329">
        <v>11</v>
      </c>
      <c r="I231" s="330">
        <v>0</v>
      </c>
      <c r="J231" s="330">
        <v>0</v>
      </c>
      <c r="K231" s="330">
        <v>0</v>
      </c>
      <c r="L231" s="332">
        <f t="shared" si="61"/>
        <v>11</v>
      </c>
      <c r="M231" s="329">
        <f t="shared" si="62"/>
        <v>18</v>
      </c>
      <c r="N231" s="330">
        <f t="shared" si="63"/>
        <v>0</v>
      </c>
      <c r="O231" s="330">
        <f t="shared" si="64"/>
        <v>0</v>
      </c>
      <c r="P231" s="330">
        <f t="shared" si="65"/>
        <v>0</v>
      </c>
      <c r="Q231" s="332">
        <f t="shared" si="66"/>
        <v>18</v>
      </c>
      <c r="R231" s="338">
        <v>10</v>
      </c>
      <c r="S231" s="324"/>
      <c r="T231" s="375"/>
      <c r="U231" s="374"/>
      <c r="V231" s="375"/>
      <c r="W231" s="375"/>
      <c r="X231" s="375"/>
      <c r="Y231" s="375"/>
      <c r="Z231" s="375"/>
      <c r="AA231" s="375"/>
      <c r="AB231" s="375"/>
      <c r="AC231" s="375"/>
      <c r="AD231" s="375"/>
      <c r="AE231" s="375"/>
      <c r="AF231" s="375"/>
      <c r="AG231" s="375"/>
      <c r="AH231" s="375"/>
    </row>
    <row r="232" spans="1:34" ht="15.75" customHeight="1" x14ac:dyDescent="0.2">
      <c r="A232" s="208">
        <v>5</v>
      </c>
      <c r="B232" s="188" t="s">
        <v>18</v>
      </c>
      <c r="C232" s="329">
        <v>2</v>
      </c>
      <c r="D232" s="330">
        <v>0</v>
      </c>
      <c r="E232" s="330">
        <v>0</v>
      </c>
      <c r="F232" s="330">
        <v>0</v>
      </c>
      <c r="G232" s="332">
        <f t="shared" si="60"/>
        <v>2</v>
      </c>
      <c r="H232" s="329">
        <v>5</v>
      </c>
      <c r="I232" s="330">
        <v>0</v>
      </c>
      <c r="J232" s="330">
        <v>0</v>
      </c>
      <c r="K232" s="330">
        <v>0</v>
      </c>
      <c r="L232" s="332">
        <f t="shared" si="61"/>
        <v>5</v>
      </c>
      <c r="M232" s="329">
        <f t="shared" si="62"/>
        <v>7</v>
      </c>
      <c r="N232" s="330">
        <f t="shared" si="63"/>
        <v>0</v>
      </c>
      <c r="O232" s="330">
        <f t="shared" si="64"/>
        <v>0</v>
      </c>
      <c r="P232" s="330">
        <f t="shared" si="65"/>
        <v>0</v>
      </c>
      <c r="Q232" s="332">
        <f t="shared" si="66"/>
        <v>7</v>
      </c>
      <c r="R232" s="338">
        <v>2</v>
      </c>
      <c r="S232" s="324"/>
      <c r="T232" s="375"/>
      <c r="U232" s="374"/>
      <c r="V232" s="375"/>
      <c r="W232" s="375"/>
      <c r="X232" s="375" t="s">
        <v>76</v>
      </c>
      <c r="Y232" s="375"/>
      <c r="Z232" s="375"/>
      <c r="AA232" s="375"/>
      <c r="AB232" s="375"/>
      <c r="AC232" s="375"/>
      <c r="AD232" s="375"/>
      <c r="AE232" s="375"/>
      <c r="AF232" s="375"/>
      <c r="AG232" s="375"/>
      <c r="AH232" s="375"/>
    </row>
    <row r="233" spans="1:34" ht="15.75" customHeight="1" x14ac:dyDescent="0.2">
      <c r="A233" s="210">
        <v>6</v>
      </c>
      <c r="B233" s="190" t="s">
        <v>19</v>
      </c>
      <c r="C233" s="329">
        <v>2</v>
      </c>
      <c r="D233" s="330">
        <v>0</v>
      </c>
      <c r="E233" s="330">
        <v>0</v>
      </c>
      <c r="F233" s="330">
        <v>0</v>
      </c>
      <c r="G233" s="332">
        <f t="shared" si="60"/>
        <v>2</v>
      </c>
      <c r="H233" s="329">
        <v>12</v>
      </c>
      <c r="I233" s="330">
        <v>0</v>
      </c>
      <c r="J233" s="330">
        <v>0</v>
      </c>
      <c r="K233" s="330">
        <v>0</v>
      </c>
      <c r="L233" s="332">
        <f t="shared" si="61"/>
        <v>12</v>
      </c>
      <c r="M233" s="329">
        <f t="shared" si="62"/>
        <v>14</v>
      </c>
      <c r="N233" s="330">
        <f t="shared" si="63"/>
        <v>0</v>
      </c>
      <c r="O233" s="330">
        <f t="shared" si="64"/>
        <v>0</v>
      </c>
      <c r="P233" s="330">
        <f t="shared" si="65"/>
        <v>0</v>
      </c>
      <c r="Q233" s="332">
        <f t="shared" si="66"/>
        <v>14</v>
      </c>
      <c r="R233" s="338">
        <v>14</v>
      </c>
      <c r="S233" s="324"/>
      <c r="T233" s="375"/>
      <c r="U233" s="374"/>
      <c r="V233" s="375"/>
      <c r="W233" s="375" t="s">
        <v>76</v>
      </c>
      <c r="X233" s="375"/>
      <c r="Y233" s="375"/>
      <c r="Z233" s="375"/>
      <c r="AA233" s="375"/>
      <c r="AB233" s="375"/>
      <c r="AC233" s="375"/>
      <c r="AD233" s="375"/>
      <c r="AE233" s="375"/>
      <c r="AF233" s="375"/>
      <c r="AG233" s="375"/>
      <c r="AH233" s="375"/>
    </row>
    <row r="234" spans="1:34" ht="15.75" customHeight="1" x14ac:dyDescent="0.2">
      <c r="A234" s="210">
        <v>7</v>
      </c>
      <c r="B234" s="190" t="s">
        <v>20</v>
      </c>
      <c r="C234" s="329">
        <v>7</v>
      </c>
      <c r="D234" s="330">
        <v>0</v>
      </c>
      <c r="E234" s="330">
        <v>0</v>
      </c>
      <c r="F234" s="330">
        <v>0</v>
      </c>
      <c r="G234" s="332">
        <f t="shared" si="60"/>
        <v>7</v>
      </c>
      <c r="H234" s="329">
        <v>14</v>
      </c>
      <c r="I234" s="330">
        <v>0</v>
      </c>
      <c r="J234" s="330">
        <v>2</v>
      </c>
      <c r="K234" s="330">
        <v>0</v>
      </c>
      <c r="L234" s="332">
        <f t="shared" si="61"/>
        <v>16</v>
      </c>
      <c r="M234" s="329">
        <f t="shared" si="62"/>
        <v>21</v>
      </c>
      <c r="N234" s="330">
        <f t="shared" si="63"/>
        <v>0</v>
      </c>
      <c r="O234" s="330">
        <f t="shared" si="64"/>
        <v>2</v>
      </c>
      <c r="P234" s="330">
        <f t="shared" si="65"/>
        <v>0</v>
      </c>
      <c r="Q234" s="332">
        <f t="shared" si="66"/>
        <v>23</v>
      </c>
      <c r="R234" s="338">
        <v>18</v>
      </c>
      <c r="S234" s="324"/>
      <c r="T234" s="324"/>
    </row>
    <row r="235" spans="1:34" ht="19.5" customHeight="1" x14ac:dyDescent="0.2">
      <c r="A235" s="208">
        <v>8</v>
      </c>
      <c r="B235" s="188" t="s">
        <v>21</v>
      </c>
      <c r="C235" s="329">
        <v>8</v>
      </c>
      <c r="D235" s="330">
        <v>0</v>
      </c>
      <c r="E235" s="330">
        <v>0</v>
      </c>
      <c r="F235" s="330">
        <v>0</v>
      </c>
      <c r="G235" s="332">
        <f t="shared" si="60"/>
        <v>8</v>
      </c>
      <c r="H235" s="329">
        <v>8</v>
      </c>
      <c r="I235" s="330">
        <v>0</v>
      </c>
      <c r="J235" s="330">
        <v>0</v>
      </c>
      <c r="K235" s="330">
        <v>0</v>
      </c>
      <c r="L235" s="332">
        <f t="shared" si="61"/>
        <v>8</v>
      </c>
      <c r="M235" s="329">
        <f t="shared" si="62"/>
        <v>16</v>
      </c>
      <c r="N235" s="330">
        <f t="shared" si="63"/>
        <v>0</v>
      </c>
      <c r="O235" s="330">
        <f t="shared" si="64"/>
        <v>0</v>
      </c>
      <c r="P235" s="330">
        <f t="shared" si="65"/>
        <v>0</v>
      </c>
      <c r="Q235" s="332">
        <f t="shared" si="66"/>
        <v>16</v>
      </c>
      <c r="R235" s="338">
        <v>16</v>
      </c>
      <c r="S235" s="324"/>
      <c r="T235" s="375"/>
      <c r="U235" s="374"/>
      <c r="V235" s="375"/>
      <c r="W235" s="375"/>
      <c r="X235" s="375"/>
      <c r="Y235" s="375"/>
      <c r="Z235" s="375"/>
      <c r="AA235" s="375"/>
      <c r="AB235" s="375"/>
      <c r="AC235" s="375"/>
      <c r="AD235" s="375"/>
      <c r="AE235" s="375"/>
      <c r="AF235" s="375"/>
      <c r="AG235" s="375"/>
      <c r="AH235" s="375"/>
    </row>
    <row r="236" spans="1:34" ht="15.75" customHeight="1" x14ac:dyDescent="0.2">
      <c r="A236" s="208">
        <v>9</v>
      </c>
      <c r="B236" s="188" t="s">
        <v>22</v>
      </c>
      <c r="C236" s="329">
        <v>3</v>
      </c>
      <c r="D236" s="330">
        <v>0</v>
      </c>
      <c r="E236" s="330">
        <v>0</v>
      </c>
      <c r="F236" s="330">
        <v>0</v>
      </c>
      <c r="G236" s="332">
        <f t="shared" si="60"/>
        <v>3</v>
      </c>
      <c r="H236" s="329">
        <v>9</v>
      </c>
      <c r="I236" s="330">
        <v>0</v>
      </c>
      <c r="J236" s="330">
        <v>0</v>
      </c>
      <c r="K236" s="330">
        <v>0</v>
      </c>
      <c r="L236" s="332">
        <f t="shared" si="61"/>
        <v>9</v>
      </c>
      <c r="M236" s="329">
        <f t="shared" si="62"/>
        <v>12</v>
      </c>
      <c r="N236" s="330">
        <f t="shared" si="63"/>
        <v>0</v>
      </c>
      <c r="O236" s="330">
        <f t="shared" si="64"/>
        <v>0</v>
      </c>
      <c r="P236" s="330">
        <f t="shared" si="65"/>
        <v>0</v>
      </c>
      <c r="Q236" s="332">
        <f t="shared" si="66"/>
        <v>12</v>
      </c>
      <c r="R236" s="338">
        <v>12</v>
      </c>
      <c r="S236" s="324"/>
      <c r="T236" s="324"/>
    </row>
    <row r="237" spans="1:34" ht="15.75" customHeight="1" x14ac:dyDescent="0.2">
      <c r="A237" s="208">
        <v>10</v>
      </c>
      <c r="B237" s="188" t="s">
        <v>23</v>
      </c>
      <c r="C237" s="329">
        <v>8</v>
      </c>
      <c r="D237" s="330">
        <v>0</v>
      </c>
      <c r="E237" s="330">
        <v>0</v>
      </c>
      <c r="F237" s="330">
        <v>0</v>
      </c>
      <c r="G237" s="332">
        <f t="shared" si="60"/>
        <v>8</v>
      </c>
      <c r="H237" s="329">
        <v>17</v>
      </c>
      <c r="I237" s="330">
        <v>1</v>
      </c>
      <c r="J237" s="330">
        <v>0</v>
      </c>
      <c r="K237" s="330">
        <v>0</v>
      </c>
      <c r="L237" s="332">
        <f t="shared" si="61"/>
        <v>18</v>
      </c>
      <c r="M237" s="329">
        <f t="shared" si="62"/>
        <v>25</v>
      </c>
      <c r="N237" s="330">
        <f t="shared" si="63"/>
        <v>1</v>
      </c>
      <c r="O237" s="330">
        <f t="shared" si="64"/>
        <v>0</v>
      </c>
      <c r="P237" s="330">
        <f t="shared" si="65"/>
        <v>0</v>
      </c>
      <c r="Q237" s="332">
        <f t="shared" si="66"/>
        <v>26</v>
      </c>
      <c r="R237" s="338">
        <v>24</v>
      </c>
      <c r="S237" s="324"/>
      <c r="T237" s="324"/>
    </row>
    <row r="238" spans="1:34" ht="15.75" customHeight="1" x14ac:dyDescent="0.2">
      <c r="A238" s="210">
        <v>11</v>
      </c>
      <c r="B238" s="190" t="s">
        <v>24</v>
      </c>
      <c r="C238" s="329">
        <v>3</v>
      </c>
      <c r="D238" s="330">
        <v>0</v>
      </c>
      <c r="E238" s="330">
        <v>0</v>
      </c>
      <c r="F238" s="330">
        <v>0</v>
      </c>
      <c r="G238" s="332">
        <f t="shared" si="60"/>
        <v>3</v>
      </c>
      <c r="H238" s="329">
        <v>5</v>
      </c>
      <c r="I238" s="330">
        <v>0</v>
      </c>
      <c r="J238" s="330">
        <v>0</v>
      </c>
      <c r="K238" s="330">
        <v>0</v>
      </c>
      <c r="L238" s="332">
        <f t="shared" si="61"/>
        <v>5</v>
      </c>
      <c r="M238" s="329">
        <f t="shared" si="62"/>
        <v>8</v>
      </c>
      <c r="N238" s="330">
        <f t="shared" si="63"/>
        <v>0</v>
      </c>
      <c r="O238" s="330">
        <f t="shared" si="64"/>
        <v>0</v>
      </c>
      <c r="P238" s="330">
        <f t="shared" si="65"/>
        <v>0</v>
      </c>
      <c r="Q238" s="332">
        <f t="shared" si="66"/>
        <v>8</v>
      </c>
      <c r="R238" s="338">
        <v>3</v>
      </c>
      <c r="S238" s="324"/>
      <c r="T238" s="324"/>
    </row>
    <row r="239" spans="1:34" ht="15.75" customHeight="1" x14ac:dyDescent="0.2">
      <c r="A239" s="208">
        <v>12</v>
      </c>
      <c r="B239" s="188" t="s">
        <v>25</v>
      </c>
      <c r="C239" s="329">
        <v>2</v>
      </c>
      <c r="D239" s="330">
        <v>0</v>
      </c>
      <c r="E239" s="330">
        <v>0</v>
      </c>
      <c r="F239" s="330">
        <v>0</v>
      </c>
      <c r="G239" s="332">
        <f t="shared" si="60"/>
        <v>2</v>
      </c>
      <c r="H239" s="329">
        <v>2</v>
      </c>
      <c r="I239" s="330">
        <v>0</v>
      </c>
      <c r="J239" s="330">
        <v>0</v>
      </c>
      <c r="K239" s="330">
        <v>0</v>
      </c>
      <c r="L239" s="332">
        <f t="shared" si="61"/>
        <v>2</v>
      </c>
      <c r="M239" s="329">
        <f t="shared" si="62"/>
        <v>4</v>
      </c>
      <c r="N239" s="330">
        <f t="shared" si="63"/>
        <v>0</v>
      </c>
      <c r="O239" s="330">
        <f t="shared" si="64"/>
        <v>0</v>
      </c>
      <c r="P239" s="330">
        <f t="shared" si="65"/>
        <v>0</v>
      </c>
      <c r="Q239" s="332">
        <f t="shared" si="66"/>
        <v>4</v>
      </c>
      <c r="R239" s="338">
        <v>4</v>
      </c>
      <c r="S239" s="324"/>
      <c r="T239" s="324"/>
    </row>
    <row r="240" spans="1:34" ht="15.75" customHeight="1" x14ac:dyDescent="0.2">
      <c r="A240" s="208">
        <v>13</v>
      </c>
      <c r="B240" s="188" t="s">
        <v>26</v>
      </c>
      <c r="C240" s="329">
        <v>7</v>
      </c>
      <c r="D240" s="330">
        <v>0</v>
      </c>
      <c r="E240" s="330">
        <v>1</v>
      </c>
      <c r="F240" s="330">
        <v>0</v>
      </c>
      <c r="G240" s="332">
        <f t="shared" si="60"/>
        <v>8</v>
      </c>
      <c r="H240" s="329">
        <v>25</v>
      </c>
      <c r="I240" s="330">
        <v>0</v>
      </c>
      <c r="J240" s="330">
        <v>0</v>
      </c>
      <c r="K240" s="330">
        <v>0</v>
      </c>
      <c r="L240" s="332">
        <f t="shared" si="61"/>
        <v>25</v>
      </c>
      <c r="M240" s="329">
        <f t="shared" si="62"/>
        <v>32</v>
      </c>
      <c r="N240" s="330">
        <f t="shared" si="63"/>
        <v>0</v>
      </c>
      <c r="O240" s="330">
        <f t="shared" si="64"/>
        <v>1</v>
      </c>
      <c r="P240" s="330">
        <f t="shared" si="65"/>
        <v>0</v>
      </c>
      <c r="Q240" s="332">
        <f t="shared" si="66"/>
        <v>33</v>
      </c>
      <c r="R240" s="338">
        <v>26</v>
      </c>
      <c r="S240" s="324"/>
      <c r="T240" s="324"/>
    </row>
    <row r="241" spans="1:20" ht="15.75" customHeight="1" x14ac:dyDescent="0.2">
      <c r="A241" s="208">
        <v>14</v>
      </c>
      <c r="B241" s="188" t="s">
        <v>27</v>
      </c>
      <c r="C241" s="329">
        <v>3</v>
      </c>
      <c r="D241" s="330">
        <v>0</v>
      </c>
      <c r="E241" s="330">
        <v>0</v>
      </c>
      <c r="F241" s="330">
        <v>0</v>
      </c>
      <c r="G241" s="332">
        <f t="shared" si="60"/>
        <v>3</v>
      </c>
      <c r="H241" s="329">
        <v>11</v>
      </c>
      <c r="I241" s="330">
        <v>0</v>
      </c>
      <c r="J241" s="330">
        <v>0</v>
      </c>
      <c r="K241" s="330">
        <v>0</v>
      </c>
      <c r="L241" s="332">
        <f t="shared" si="61"/>
        <v>11</v>
      </c>
      <c r="M241" s="329">
        <f t="shared" si="62"/>
        <v>14</v>
      </c>
      <c r="N241" s="330">
        <f t="shared" si="63"/>
        <v>0</v>
      </c>
      <c r="O241" s="330">
        <f t="shared" si="64"/>
        <v>0</v>
      </c>
      <c r="P241" s="330">
        <f t="shared" si="65"/>
        <v>0</v>
      </c>
      <c r="Q241" s="332">
        <f t="shared" si="66"/>
        <v>14</v>
      </c>
      <c r="R241" s="338">
        <v>13</v>
      </c>
      <c r="S241" s="324"/>
      <c r="T241" s="324"/>
    </row>
    <row r="242" spans="1:20" ht="36" customHeight="1" thickBot="1" x14ac:dyDescent="0.25">
      <c r="A242" s="211">
        <v>15</v>
      </c>
      <c r="B242" s="191" t="s">
        <v>28</v>
      </c>
      <c r="C242" s="297">
        <v>1</v>
      </c>
      <c r="D242" s="339">
        <v>0</v>
      </c>
      <c r="E242" s="339">
        <v>0</v>
      </c>
      <c r="F242" s="339">
        <v>0</v>
      </c>
      <c r="G242" s="340">
        <f t="shared" si="60"/>
        <v>1</v>
      </c>
      <c r="H242" s="297">
        <v>0</v>
      </c>
      <c r="I242" s="339">
        <v>0</v>
      </c>
      <c r="J242" s="339">
        <v>0</v>
      </c>
      <c r="K242" s="339">
        <v>0</v>
      </c>
      <c r="L242" s="340">
        <f t="shared" si="61"/>
        <v>0</v>
      </c>
      <c r="M242" s="297">
        <f t="shared" si="62"/>
        <v>1</v>
      </c>
      <c r="N242" s="339">
        <f t="shared" si="63"/>
        <v>0</v>
      </c>
      <c r="O242" s="339">
        <f t="shared" si="64"/>
        <v>0</v>
      </c>
      <c r="P242" s="339">
        <f t="shared" si="65"/>
        <v>0</v>
      </c>
      <c r="Q242" s="340">
        <f t="shared" si="66"/>
        <v>1</v>
      </c>
      <c r="R242" s="341">
        <v>0</v>
      </c>
      <c r="S242" s="324"/>
      <c r="T242" s="324"/>
    </row>
    <row r="243" spans="1:20" s="367" customFormat="1" ht="21" customHeight="1" x14ac:dyDescent="0.25">
      <c r="A243" s="277"/>
      <c r="B243" s="278" t="s">
        <v>485</v>
      </c>
      <c r="C243" s="279">
        <f t="shared" ref="C243:R243" si="67">SUM(C228:C242)</f>
        <v>71</v>
      </c>
      <c r="D243" s="280">
        <f t="shared" si="67"/>
        <v>0</v>
      </c>
      <c r="E243" s="280">
        <f t="shared" si="67"/>
        <v>1</v>
      </c>
      <c r="F243" s="280">
        <f t="shared" si="67"/>
        <v>0</v>
      </c>
      <c r="G243" s="281">
        <f t="shared" si="67"/>
        <v>72</v>
      </c>
      <c r="H243" s="279">
        <f t="shared" si="67"/>
        <v>165</v>
      </c>
      <c r="I243" s="280">
        <f t="shared" si="67"/>
        <v>1</v>
      </c>
      <c r="J243" s="280">
        <f t="shared" si="67"/>
        <v>2</v>
      </c>
      <c r="K243" s="280">
        <f t="shared" si="67"/>
        <v>0</v>
      </c>
      <c r="L243" s="281">
        <f t="shared" si="67"/>
        <v>168</v>
      </c>
      <c r="M243" s="279">
        <f t="shared" si="67"/>
        <v>236</v>
      </c>
      <c r="N243" s="280">
        <f t="shared" si="67"/>
        <v>1</v>
      </c>
      <c r="O243" s="280">
        <f t="shared" si="67"/>
        <v>3</v>
      </c>
      <c r="P243" s="280">
        <f t="shared" si="67"/>
        <v>0</v>
      </c>
      <c r="Q243" s="281">
        <f t="shared" si="67"/>
        <v>240</v>
      </c>
      <c r="R243" s="282">
        <f t="shared" si="67"/>
        <v>183</v>
      </c>
      <c r="S243" s="283"/>
      <c r="T243" s="283"/>
    </row>
    <row r="244" spans="1:20" ht="21" customHeight="1" x14ac:dyDescent="0.2">
      <c r="A244" s="1071"/>
      <c r="B244" s="190" t="s">
        <v>422</v>
      </c>
      <c r="C244" s="1072">
        <v>70</v>
      </c>
      <c r="D244" s="1073">
        <v>0</v>
      </c>
      <c r="E244" s="1073">
        <v>1</v>
      </c>
      <c r="F244" s="1073">
        <v>0</v>
      </c>
      <c r="G244" s="1074">
        <v>71</v>
      </c>
      <c r="H244" s="1072">
        <v>180</v>
      </c>
      <c r="I244" s="1073">
        <v>1</v>
      </c>
      <c r="J244" s="1073">
        <v>0</v>
      </c>
      <c r="K244" s="1073">
        <v>0</v>
      </c>
      <c r="L244" s="1075">
        <v>181</v>
      </c>
      <c r="M244" s="1072">
        <v>250</v>
      </c>
      <c r="N244" s="1073">
        <v>1</v>
      </c>
      <c r="O244" s="1073">
        <v>1</v>
      </c>
      <c r="P244" s="1073">
        <v>0</v>
      </c>
      <c r="Q244" s="1074">
        <v>252</v>
      </c>
      <c r="R244" s="1471">
        <v>172</v>
      </c>
      <c r="S244" s="324"/>
      <c r="T244" s="324"/>
    </row>
    <row r="245" spans="1:20" ht="15.75" customHeight="1" x14ac:dyDescent="0.2">
      <c r="A245" s="187"/>
      <c r="B245" s="188" t="s">
        <v>380</v>
      </c>
      <c r="C245" s="329">
        <v>71</v>
      </c>
      <c r="D245" s="330">
        <v>0</v>
      </c>
      <c r="E245" s="330">
        <v>0</v>
      </c>
      <c r="F245" s="330">
        <v>0</v>
      </c>
      <c r="G245" s="332">
        <v>71</v>
      </c>
      <c r="H245" s="329">
        <v>168</v>
      </c>
      <c r="I245" s="330">
        <v>1</v>
      </c>
      <c r="J245" s="330">
        <v>1</v>
      </c>
      <c r="K245" s="330">
        <v>0</v>
      </c>
      <c r="L245" s="331">
        <v>170</v>
      </c>
      <c r="M245" s="329">
        <v>239</v>
      </c>
      <c r="N245" s="330">
        <v>1</v>
      </c>
      <c r="O245" s="330">
        <v>1</v>
      </c>
      <c r="P245" s="330">
        <v>0</v>
      </c>
      <c r="Q245" s="332">
        <v>241</v>
      </c>
      <c r="R245" s="464">
        <v>148</v>
      </c>
      <c r="S245" s="324"/>
      <c r="T245" s="324"/>
    </row>
    <row r="246" spans="1:20" s="367" customFormat="1" ht="20.25" customHeight="1" x14ac:dyDescent="0.25">
      <c r="A246" s="1071"/>
      <c r="B246" s="190" t="s">
        <v>334</v>
      </c>
      <c r="C246" s="1072">
        <v>59</v>
      </c>
      <c r="D246" s="1073">
        <v>0</v>
      </c>
      <c r="E246" s="1073">
        <v>1</v>
      </c>
      <c r="F246" s="1073">
        <v>1</v>
      </c>
      <c r="G246" s="1074">
        <v>61</v>
      </c>
      <c r="H246" s="1072">
        <v>132</v>
      </c>
      <c r="I246" s="1073">
        <v>1</v>
      </c>
      <c r="J246" s="1073">
        <v>2</v>
      </c>
      <c r="K246" s="1073">
        <v>0</v>
      </c>
      <c r="L246" s="1075">
        <v>135</v>
      </c>
      <c r="M246" s="1072">
        <v>191</v>
      </c>
      <c r="N246" s="1073">
        <v>1</v>
      </c>
      <c r="O246" s="1073">
        <v>3</v>
      </c>
      <c r="P246" s="1073">
        <v>1</v>
      </c>
      <c r="Q246" s="332">
        <v>196</v>
      </c>
      <c r="R246" s="464">
        <v>131</v>
      </c>
      <c r="S246" s="283"/>
      <c r="T246" s="283"/>
    </row>
    <row r="247" spans="1:20" ht="15.75" customHeight="1" x14ac:dyDescent="0.2">
      <c r="A247" s="187"/>
      <c r="B247" s="188" t="s">
        <v>308</v>
      </c>
      <c r="C247" s="329">
        <v>71</v>
      </c>
      <c r="D247" s="330">
        <v>4</v>
      </c>
      <c r="E247" s="330">
        <v>0</v>
      </c>
      <c r="F247" s="330">
        <v>1</v>
      </c>
      <c r="G247" s="332">
        <v>76</v>
      </c>
      <c r="H247" s="329">
        <v>163</v>
      </c>
      <c r="I247" s="330">
        <v>0</v>
      </c>
      <c r="J247" s="330">
        <v>0</v>
      </c>
      <c r="K247" s="330">
        <v>0</v>
      </c>
      <c r="L247" s="331">
        <v>163</v>
      </c>
      <c r="M247" s="329">
        <v>234</v>
      </c>
      <c r="N247" s="330">
        <v>4</v>
      </c>
      <c r="O247" s="330">
        <v>0</v>
      </c>
      <c r="P247" s="330">
        <v>1</v>
      </c>
      <c r="Q247" s="332">
        <v>239</v>
      </c>
      <c r="R247" s="464">
        <v>128</v>
      </c>
      <c r="S247" s="324"/>
      <c r="T247" s="324"/>
    </row>
    <row r="248" spans="1:20" ht="15.75" customHeight="1" x14ac:dyDescent="0.2">
      <c r="A248" s="187"/>
      <c r="B248" s="188" t="s">
        <v>272</v>
      </c>
      <c r="C248" s="329">
        <v>78</v>
      </c>
      <c r="D248" s="330">
        <v>0</v>
      </c>
      <c r="E248" s="330">
        <v>0</v>
      </c>
      <c r="F248" s="330">
        <v>1</v>
      </c>
      <c r="G248" s="332">
        <v>79</v>
      </c>
      <c r="H248" s="329">
        <v>143</v>
      </c>
      <c r="I248" s="330">
        <v>0</v>
      </c>
      <c r="J248" s="330">
        <v>0</v>
      </c>
      <c r="K248" s="330">
        <v>1</v>
      </c>
      <c r="L248" s="331">
        <v>144</v>
      </c>
      <c r="M248" s="329">
        <v>221</v>
      </c>
      <c r="N248" s="330">
        <v>0</v>
      </c>
      <c r="O248" s="330">
        <v>0</v>
      </c>
      <c r="P248" s="330">
        <v>2</v>
      </c>
      <c r="Q248" s="332">
        <v>223</v>
      </c>
      <c r="R248" s="464">
        <v>124</v>
      </c>
      <c r="S248" s="324"/>
      <c r="T248" s="324"/>
    </row>
    <row r="249" spans="1:20" ht="15.75" customHeight="1" x14ac:dyDescent="0.2">
      <c r="A249" s="187"/>
      <c r="B249" s="188" t="s">
        <v>248</v>
      </c>
      <c r="C249" s="329">
        <v>65</v>
      </c>
      <c r="D249" s="330">
        <v>0</v>
      </c>
      <c r="E249" s="330">
        <v>0</v>
      </c>
      <c r="F249" s="330">
        <v>1</v>
      </c>
      <c r="G249" s="332">
        <v>66</v>
      </c>
      <c r="H249" s="329">
        <v>166</v>
      </c>
      <c r="I249" s="330">
        <v>2</v>
      </c>
      <c r="J249" s="330">
        <v>0</v>
      </c>
      <c r="K249" s="330">
        <v>0</v>
      </c>
      <c r="L249" s="331">
        <v>168</v>
      </c>
      <c r="M249" s="329">
        <v>231</v>
      </c>
      <c r="N249" s="330">
        <v>2</v>
      </c>
      <c r="O249" s="330">
        <v>0</v>
      </c>
      <c r="P249" s="330">
        <v>1</v>
      </c>
      <c r="Q249" s="332">
        <v>234</v>
      </c>
      <c r="R249" s="464">
        <v>117</v>
      </c>
      <c r="S249" s="324"/>
      <c r="T249" s="324"/>
    </row>
    <row r="250" spans="1:20" ht="15.75" customHeight="1" x14ac:dyDescent="0.2">
      <c r="A250" s="187"/>
      <c r="B250" s="188" t="s">
        <v>218</v>
      </c>
      <c r="C250" s="329">
        <v>55</v>
      </c>
      <c r="D250" s="330">
        <v>0</v>
      </c>
      <c r="E250" s="330">
        <v>0</v>
      </c>
      <c r="F250" s="330">
        <v>1</v>
      </c>
      <c r="G250" s="332">
        <v>56</v>
      </c>
      <c r="H250" s="329">
        <v>170</v>
      </c>
      <c r="I250" s="330">
        <v>2</v>
      </c>
      <c r="J250" s="330">
        <v>0</v>
      </c>
      <c r="K250" s="330">
        <v>1</v>
      </c>
      <c r="L250" s="331">
        <v>173</v>
      </c>
      <c r="M250" s="329">
        <v>225</v>
      </c>
      <c r="N250" s="330">
        <v>2</v>
      </c>
      <c r="O250" s="330">
        <v>0</v>
      </c>
      <c r="P250" s="330">
        <v>2</v>
      </c>
      <c r="Q250" s="332">
        <v>229</v>
      </c>
      <c r="R250" s="464">
        <v>109</v>
      </c>
      <c r="S250" s="324"/>
      <c r="T250" s="324"/>
    </row>
    <row r="251" spans="1:20" ht="15.75" customHeight="1" thickBot="1" x14ac:dyDescent="0.25">
      <c r="A251" s="295"/>
      <c r="B251" s="296" t="s">
        <v>98</v>
      </c>
      <c r="C251" s="297">
        <v>57</v>
      </c>
      <c r="D251" s="339">
        <v>2</v>
      </c>
      <c r="E251" s="339">
        <v>0</v>
      </c>
      <c r="F251" s="339">
        <v>1</v>
      </c>
      <c r="G251" s="340">
        <v>60</v>
      </c>
      <c r="H251" s="297">
        <v>192</v>
      </c>
      <c r="I251" s="339">
        <v>4</v>
      </c>
      <c r="J251" s="339">
        <v>1</v>
      </c>
      <c r="K251" s="339">
        <v>2</v>
      </c>
      <c r="L251" s="677">
        <v>199</v>
      </c>
      <c r="M251" s="297">
        <v>249</v>
      </c>
      <c r="N251" s="339">
        <v>6</v>
      </c>
      <c r="O251" s="339">
        <v>1</v>
      </c>
      <c r="P251" s="339">
        <v>3</v>
      </c>
      <c r="Q251" s="340">
        <v>259</v>
      </c>
      <c r="R251" s="465">
        <v>98</v>
      </c>
      <c r="S251" s="324"/>
      <c r="T251" s="324"/>
    </row>
    <row r="252" spans="1:20" ht="15.75" customHeight="1" x14ac:dyDescent="0.2">
      <c r="A252" s="180" t="s">
        <v>63</v>
      </c>
    </row>
    <row r="255" spans="1:20" s="181" customFormat="1" ht="30" customHeight="1" thickBot="1" x14ac:dyDescent="0.25">
      <c r="A255" s="149" t="s">
        <v>402</v>
      </c>
    </row>
    <row r="256" spans="1:20" s="183" customFormat="1" ht="24" customHeight="1" thickBot="1" x14ac:dyDescent="0.3">
      <c r="A256" s="201"/>
      <c r="B256" s="202"/>
      <c r="C256" s="1614" t="s">
        <v>56</v>
      </c>
      <c r="D256" s="1615"/>
      <c r="E256" s="1615"/>
      <c r="F256" s="1615"/>
      <c r="G256" s="1616"/>
      <c r="H256" s="1614" t="s">
        <v>57</v>
      </c>
      <c r="I256" s="1615"/>
      <c r="J256" s="1615"/>
      <c r="K256" s="1615"/>
      <c r="L256" s="1616"/>
      <c r="M256" s="1614" t="s">
        <v>58</v>
      </c>
      <c r="N256" s="1615"/>
      <c r="O256" s="1615"/>
      <c r="P256" s="1615"/>
      <c r="Q256" s="1615"/>
      <c r="R256" s="1616"/>
    </row>
    <row r="257" spans="1:34" s="183" customFormat="1" ht="85.5" customHeight="1" thickBot="1" x14ac:dyDescent="0.3">
      <c r="A257" s="203" t="s">
        <v>2</v>
      </c>
      <c r="B257" s="184" t="s">
        <v>3</v>
      </c>
      <c r="C257" s="232" t="s">
        <v>59</v>
      </c>
      <c r="D257" s="229" t="s">
        <v>216</v>
      </c>
      <c r="E257" s="229" t="s">
        <v>217</v>
      </c>
      <c r="F257" s="229" t="s">
        <v>60</v>
      </c>
      <c r="G257" s="257" t="s">
        <v>61</v>
      </c>
      <c r="H257" s="249" t="s">
        <v>59</v>
      </c>
      <c r="I257" s="229" t="s">
        <v>216</v>
      </c>
      <c r="J257" s="229" t="s">
        <v>217</v>
      </c>
      <c r="K257" s="229" t="s">
        <v>60</v>
      </c>
      <c r="L257" s="257" t="s">
        <v>13</v>
      </c>
      <c r="M257" s="249" t="s">
        <v>59</v>
      </c>
      <c r="N257" s="229" t="s">
        <v>216</v>
      </c>
      <c r="O257" s="229" t="s">
        <v>217</v>
      </c>
      <c r="P257" s="229" t="s">
        <v>60</v>
      </c>
      <c r="Q257" s="257" t="s">
        <v>13</v>
      </c>
      <c r="R257" s="348" t="s">
        <v>62</v>
      </c>
    </row>
    <row r="258" spans="1:34" ht="20.25" customHeight="1" x14ac:dyDescent="0.2">
      <c r="A258" s="206">
        <v>1</v>
      </c>
      <c r="B258" s="186" t="s">
        <v>14</v>
      </c>
      <c r="C258" s="326">
        <v>9</v>
      </c>
      <c r="D258" s="327">
        <v>0</v>
      </c>
      <c r="E258" s="327">
        <v>0</v>
      </c>
      <c r="F258" s="327">
        <v>0</v>
      </c>
      <c r="G258" s="328">
        <f t="shared" ref="G258:G272" si="68">SUM(C258:F258)</f>
        <v>9</v>
      </c>
      <c r="H258" s="326">
        <v>11</v>
      </c>
      <c r="I258" s="327">
        <v>0</v>
      </c>
      <c r="J258" s="327">
        <v>0</v>
      </c>
      <c r="K258" s="327">
        <v>0</v>
      </c>
      <c r="L258" s="328">
        <f t="shared" ref="L258:L272" si="69">SUM(H258:K258)</f>
        <v>11</v>
      </c>
      <c r="M258" s="326">
        <f t="shared" ref="M258:M272" si="70">C258+H258</f>
        <v>20</v>
      </c>
      <c r="N258" s="327">
        <f t="shared" ref="N258:N272" si="71">D258+I258</f>
        <v>0</v>
      </c>
      <c r="O258" s="327">
        <f t="shared" ref="O258:O272" si="72">E258+J258</f>
        <v>0</v>
      </c>
      <c r="P258" s="327">
        <f t="shared" ref="P258:P272" si="73">F258+K258</f>
        <v>0</v>
      </c>
      <c r="Q258" s="328">
        <f t="shared" ref="Q258:Q272" si="74">SUM(M258:P258)</f>
        <v>20</v>
      </c>
      <c r="R258" s="337">
        <v>20</v>
      </c>
      <c r="S258" s="324"/>
      <c r="T258" s="324"/>
    </row>
    <row r="259" spans="1:34" ht="15.75" customHeight="1" x14ac:dyDescent="0.2">
      <c r="A259" s="208">
        <v>2</v>
      </c>
      <c r="B259" s="188" t="s">
        <v>15</v>
      </c>
      <c r="C259" s="329">
        <v>3</v>
      </c>
      <c r="D259" s="330">
        <v>0</v>
      </c>
      <c r="E259" s="330">
        <v>0</v>
      </c>
      <c r="F259" s="330">
        <v>0</v>
      </c>
      <c r="G259" s="332">
        <f t="shared" si="68"/>
        <v>3</v>
      </c>
      <c r="H259" s="329">
        <v>7</v>
      </c>
      <c r="I259" s="330">
        <v>0</v>
      </c>
      <c r="J259" s="330">
        <v>0</v>
      </c>
      <c r="K259" s="330">
        <v>0</v>
      </c>
      <c r="L259" s="332">
        <f t="shared" si="69"/>
        <v>7</v>
      </c>
      <c r="M259" s="329">
        <f t="shared" si="70"/>
        <v>10</v>
      </c>
      <c r="N259" s="330">
        <f t="shared" si="71"/>
        <v>0</v>
      </c>
      <c r="O259" s="330">
        <f t="shared" si="72"/>
        <v>0</v>
      </c>
      <c r="P259" s="330">
        <f t="shared" si="73"/>
        <v>0</v>
      </c>
      <c r="Q259" s="332">
        <f t="shared" si="74"/>
        <v>10</v>
      </c>
      <c r="R259" s="338">
        <v>8</v>
      </c>
      <c r="S259" s="324"/>
      <c r="T259" s="324"/>
    </row>
    <row r="260" spans="1:34" ht="15.75" customHeight="1" x14ac:dyDescent="0.2">
      <c r="A260" s="208">
        <v>3</v>
      </c>
      <c r="B260" s="188" t="s">
        <v>16</v>
      </c>
      <c r="C260" s="329">
        <v>6</v>
      </c>
      <c r="D260" s="330">
        <v>0</v>
      </c>
      <c r="E260" s="330">
        <v>0</v>
      </c>
      <c r="F260" s="330">
        <v>0</v>
      </c>
      <c r="G260" s="332">
        <f t="shared" si="68"/>
        <v>6</v>
      </c>
      <c r="H260" s="329">
        <v>9</v>
      </c>
      <c r="I260" s="330">
        <v>0</v>
      </c>
      <c r="J260" s="330">
        <v>0</v>
      </c>
      <c r="K260" s="330">
        <v>0</v>
      </c>
      <c r="L260" s="332">
        <f t="shared" si="69"/>
        <v>9</v>
      </c>
      <c r="M260" s="329">
        <f t="shared" si="70"/>
        <v>15</v>
      </c>
      <c r="N260" s="330">
        <f t="shared" si="71"/>
        <v>0</v>
      </c>
      <c r="O260" s="330">
        <f t="shared" si="72"/>
        <v>0</v>
      </c>
      <c r="P260" s="330">
        <f t="shared" si="73"/>
        <v>0</v>
      </c>
      <c r="Q260" s="332">
        <f t="shared" si="74"/>
        <v>15</v>
      </c>
      <c r="R260" s="338">
        <v>7</v>
      </c>
      <c r="S260" s="324"/>
      <c r="T260" s="375"/>
      <c r="U260" s="374"/>
      <c r="V260" s="375"/>
      <c r="W260" s="375"/>
      <c r="X260" s="375"/>
      <c r="Y260" s="375"/>
      <c r="Z260" s="375"/>
      <c r="AA260" s="375"/>
      <c r="AB260" s="375"/>
      <c r="AC260" s="375"/>
      <c r="AD260" s="375"/>
      <c r="AE260" s="375"/>
      <c r="AF260" s="375"/>
      <c r="AG260" s="375"/>
      <c r="AH260" s="375"/>
    </row>
    <row r="261" spans="1:34" ht="15.75" customHeight="1" x14ac:dyDescent="0.2">
      <c r="A261" s="208">
        <v>4</v>
      </c>
      <c r="B261" s="188" t="s">
        <v>17</v>
      </c>
      <c r="C261" s="329">
        <v>2</v>
      </c>
      <c r="D261" s="330">
        <v>0</v>
      </c>
      <c r="E261" s="330">
        <v>0</v>
      </c>
      <c r="F261" s="330">
        <v>0</v>
      </c>
      <c r="G261" s="332">
        <f t="shared" si="68"/>
        <v>2</v>
      </c>
      <c r="H261" s="329">
        <v>13</v>
      </c>
      <c r="I261" s="330">
        <v>0</v>
      </c>
      <c r="J261" s="330">
        <v>0</v>
      </c>
      <c r="K261" s="330">
        <v>0</v>
      </c>
      <c r="L261" s="332">
        <f t="shared" si="69"/>
        <v>13</v>
      </c>
      <c r="M261" s="329">
        <f t="shared" si="70"/>
        <v>15</v>
      </c>
      <c r="N261" s="330">
        <f t="shared" si="71"/>
        <v>0</v>
      </c>
      <c r="O261" s="330">
        <f t="shared" si="72"/>
        <v>0</v>
      </c>
      <c r="P261" s="330">
        <f t="shared" si="73"/>
        <v>0</v>
      </c>
      <c r="Q261" s="332">
        <f t="shared" si="74"/>
        <v>15</v>
      </c>
      <c r="R261" s="338">
        <v>12</v>
      </c>
      <c r="S261" s="324"/>
      <c r="T261" s="375"/>
      <c r="U261" s="374"/>
      <c r="V261" s="375"/>
      <c r="W261" s="375"/>
      <c r="X261" s="375"/>
      <c r="Y261" s="375"/>
      <c r="Z261" s="375"/>
      <c r="AA261" s="375"/>
      <c r="AB261" s="375"/>
      <c r="AC261" s="375"/>
      <c r="AD261" s="375"/>
      <c r="AE261" s="375"/>
      <c r="AF261" s="375"/>
      <c r="AG261" s="375"/>
      <c r="AH261" s="375"/>
    </row>
    <row r="262" spans="1:34" ht="15.75" customHeight="1" x14ac:dyDescent="0.2">
      <c r="A262" s="208">
        <v>5</v>
      </c>
      <c r="B262" s="188" t="s">
        <v>18</v>
      </c>
      <c r="C262" s="329">
        <v>3</v>
      </c>
      <c r="D262" s="330">
        <v>0</v>
      </c>
      <c r="E262" s="330">
        <v>0</v>
      </c>
      <c r="F262" s="330">
        <v>0</v>
      </c>
      <c r="G262" s="332">
        <f t="shared" si="68"/>
        <v>3</v>
      </c>
      <c r="H262" s="329">
        <v>10</v>
      </c>
      <c r="I262" s="330">
        <v>0</v>
      </c>
      <c r="J262" s="330">
        <v>0</v>
      </c>
      <c r="K262" s="330">
        <v>0</v>
      </c>
      <c r="L262" s="332">
        <f t="shared" si="69"/>
        <v>10</v>
      </c>
      <c r="M262" s="329">
        <f t="shared" si="70"/>
        <v>13</v>
      </c>
      <c r="N262" s="330">
        <f t="shared" si="71"/>
        <v>0</v>
      </c>
      <c r="O262" s="330">
        <f t="shared" si="72"/>
        <v>0</v>
      </c>
      <c r="P262" s="330">
        <f t="shared" si="73"/>
        <v>0</v>
      </c>
      <c r="Q262" s="332">
        <f t="shared" si="74"/>
        <v>13</v>
      </c>
      <c r="R262" s="338">
        <v>6</v>
      </c>
      <c r="S262" s="324"/>
      <c r="T262" s="375"/>
      <c r="U262" s="374"/>
      <c r="V262" s="375"/>
      <c r="W262" s="375"/>
      <c r="X262" s="375"/>
      <c r="Y262" s="375"/>
      <c r="Z262" s="375"/>
      <c r="AA262" s="375"/>
      <c r="AB262" s="375"/>
      <c r="AC262" s="375"/>
      <c r="AD262" s="375"/>
      <c r="AE262" s="375"/>
      <c r="AF262" s="375"/>
      <c r="AG262" s="375"/>
      <c r="AH262" s="375"/>
    </row>
    <row r="263" spans="1:34" ht="15.75" customHeight="1" x14ac:dyDescent="0.2">
      <c r="A263" s="210">
        <v>6</v>
      </c>
      <c r="B263" s="190" t="s">
        <v>19</v>
      </c>
      <c r="C263" s="329">
        <v>7</v>
      </c>
      <c r="D263" s="330">
        <v>0</v>
      </c>
      <c r="E263" s="330">
        <v>0</v>
      </c>
      <c r="F263" s="330">
        <v>0</v>
      </c>
      <c r="G263" s="332">
        <f t="shared" si="68"/>
        <v>7</v>
      </c>
      <c r="H263" s="329">
        <v>13</v>
      </c>
      <c r="I263" s="330">
        <v>0</v>
      </c>
      <c r="J263" s="330">
        <v>0</v>
      </c>
      <c r="K263" s="330">
        <v>0</v>
      </c>
      <c r="L263" s="332">
        <f t="shared" si="69"/>
        <v>13</v>
      </c>
      <c r="M263" s="329">
        <f t="shared" si="70"/>
        <v>20</v>
      </c>
      <c r="N263" s="330">
        <f t="shared" si="71"/>
        <v>0</v>
      </c>
      <c r="O263" s="330">
        <f t="shared" si="72"/>
        <v>0</v>
      </c>
      <c r="P263" s="330">
        <f t="shared" si="73"/>
        <v>0</v>
      </c>
      <c r="Q263" s="332">
        <f t="shared" si="74"/>
        <v>20</v>
      </c>
      <c r="R263" s="338">
        <v>18</v>
      </c>
      <c r="S263" s="324"/>
      <c r="T263" s="375"/>
      <c r="U263" s="374"/>
      <c r="V263" s="375"/>
      <c r="W263" s="375"/>
      <c r="X263" s="375"/>
      <c r="Y263" s="375"/>
      <c r="Z263" s="375"/>
      <c r="AA263" s="375"/>
      <c r="AB263" s="375"/>
      <c r="AC263" s="375"/>
      <c r="AD263" s="375"/>
      <c r="AE263" s="375"/>
      <c r="AF263" s="375"/>
      <c r="AG263" s="375"/>
      <c r="AH263" s="375"/>
    </row>
    <row r="264" spans="1:34" ht="15.75" customHeight="1" x14ac:dyDescent="0.2">
      <c r="A264" s="210">
        <v>7</v>
      </c>
      <c r="B264" s="190" t="s">
        <v>20</v>
      </c>
      <c r="C264" s="329">
        <v>12</v>
      </c>
      <c r="D264" s="330">
        <v>0</v>
      </c>
      <c r="E264" s="330">
        <v>0</v>
      </c>
      <c r="F264" s="330">
        <v>0</v>
      </c>
      <c r="G264" s="332">
        <f t="shared" si="68"/>
        <v>12</v>
      </c>
      <c r="H264" s="329">
        <v>18</v>
      </c>
      <c r="I264" s="330">
        <v>0</v>
      </c>
      <c r="J264" s="330">
        <v>0</v>
      </c>
      <c r="K264" s="330">
        <v>0</v>
      </c>
      <c r="L264" s="332">
        <f t="shared" si="69"/>
        <v>18</v>
      </c>
      <c r="M264" s="329">
        <f t="shared" si="70"/>
        <v>30</v>
      </c>
      <c r="N264" s="330">
        <f t="shared" si="71"/>
        <v>0</v>
      </c>
      <c r="O264" s="330">
        <f t="shared" si="72"/>
        <v>0</v>
      </c>
      <c r="P264" s="330">
        <f t="shared" si="73"/>
        <v>0</v>
      </c>
      <c r="Q264" s="332">
        <f t="shared" si="74"/>
        <v>30</v>
      </c>
      <c r="R264" s="338">
        <v>25</v>
      </c>
      <c r="S264" s="324"/>
      <c r="T264" s="324"/>
    </row>
    <row r="265" spans="1:34" ht="15.75" customHeight="1" x14ac:dyDescent="0.2">
      <c r="A265" s="208">
        <v>8</v>
      </c>
      <c r="B265" s="188" t="s">
        <v>21</v>
      </c>
      <c r="C265" s="329">
        <v>4</v>
      </c>
      <c r="D265" s="330">
        <v>0</v>
      </c>
      <c r="E265" s="330">
        <v>0</v>
      </c>
      <c r="F265" s="330">
        <v>0</v>
      </c>
      <c r="G265" s="332">
        <f t="shared" si="68"/>
        <v>4</v>
      </c>
      <c r="H265" s="329">
        <v>6</v>
      </c>
      <c r="I265" s="330">
        <v>0</v>
      </c>
      <c r="J265" s="330">
        <v>0</v>
      </c>
      <c r="K265" s="330">
        <v>0</v>
      </c>
      <c r="L265" s="332">
        <f t="shared" si="69"/>
        <v>6</v>
      </c>
      <c r="M265" s="329">
        <f t="shared" si="70"/>
        <v>10</v>
      </c>
      <c r="N265" s="330">
        <f t="shared" si="71"/>
        <v>0</v>
      </c>
      <c r="O265" s="330">
        <f t="shared" si="72"/>
        <v>0</v>
      </c>
      <c r="P265" s="330">
        <f t="shared" si="73"/>
        <v>0</v>
      </c>
      <c r="Q265" s="332">
        <f t="shared" si="74"/>
        <v>10</v>
      </c>
      <c r="R265" s="338">
        <v>11</v>
      </c>
      <c r="S265" s="324"/>
      <c r="T265" s="375"/>
      <c r="U265" s="374"/>
      <c r="V265" s="375"/>
      <c r="W265" s="375"/>
      <c r="X265" s="375"/>
      <c r="Y265" s="375"/>
      <c r="Z265" s="375"/>
      <c r="AA265" s="375"/>
      <c r="AB265" s="375"/>
      <c r="AC265" s="375"/>
      <c r="AD265" s="375"/>
      <c r="AE265" s="375"/>
      <c r="AF265" s="375"/>
      <c r="AG265" s="375"/>
      <c r="AH265" s="375"/>
    </row>
    <row r="266" spans="1:34" ht="18.75" customHeight="1" x14ac:dyDescent="0.2">
      <c r="A266" s="208">
        <v>9</v>
      </c>
      <c r="B266" s="188" t="s">
        <v>22</v>
      </c>
      <c r="C266" s="329">
        <v>6</v>
      </c>
      <c r="D266" s="330">
        <v>0</v>
      </c>
      <c r="E266" s="330">
        <v>0</v>
      </c>
      <c r="F266" s="330">
        <v>0</v>
      </c>
      <c r="G266" s="332">
        <f t="shared" si="68"/>
        <v>6</v>
      </c>
      <c r="H266" s="329">
        <v>17</v>
      </c>
      <c r="I266" s="330">
        <v>0</v>
      </c>
      <c r="J266" s="330">
        <v>0</v>
      </c>
      <c r="K266" s="330">
        <v>0</v>
      </c>
      <c r="L266" s="332">
        <f t="shared" si="69"/>
        <v>17</v>
      </c>
      <c r="M266" s="329">
        <f t="shared" si="70"/>
        <v>23</v>
      </c>
      <c r="N266" s="330">
        <f t="shared" si="71"/>
        <v>0</v>
      </c>
      <c r="O266" s="330">
        <f t="shared" si="72"/>
        <v>0</v>
      </c>
      <c r="P266" s="330">
        <f t="shared" si="73"/>
        <v>0</v>
      </c>
      <c r="Q266" s="332">
        <f t="shared" si="74"/>
        <v>23</v>
      </c>
      <c r="R266" s="338">
        <v>23</v>
      </c>
      <c r="S266" s="324"/>
      <c r="T266" s="324"/>
    </row>
    <row r="267" spans="1:34" ht="15.75" customHeight="1" x14ac:dyDescent="0.2">
      <c r="A267" s="208">
        <v>10</v>
      </c>
      <c r="B267" s="188" t="s">
        <v>23</v>
      </c>
      <c r="C267" s="329">
        <v>6</v>
      </c>
      <c r="D267" s="330">
        <v>0</v>
      </c>
      <c r="E267" s="330">
        <v>0</v>
      </c>
      <c r="F267" s="330">
        <v>0</v>
      </c>
      <c r="G267" s="332">
        <f t="shared" si="68"/>
        <v>6</v>
      </c>
      <c r="H267" s="329">
        <v>16</v>
      </c>
      <c r="I267" s="330">
        <v>0</v>
      </c>
      <c r="J267" s="330">
        <v>0</v>
      </c>
      <c r="K267" s="330">
        <v>0</v>
      </c>
      <c r="L267" s="332">
        <f t="shared" si="69"/>
        <v>16</v>
      </c>
      <c r="M267" s="329">
        <f t="shared" si="70"/>
        <v>22</v>
      </c>
      <c r="N267" s="330">
        <f t="shared" si="71"/>
        <v>0</v>
      </c>
      <c r="O267" s="330">
        <f t="shared" si="72"/>
        <v>0</v>
      </c>
      <c r="P267" s="330">
        <f t="shared" si="73"/>
        <v>0</v>
      </c>
      <c r="Q267" s="332">
        <f t="shared" si="74"/>
        <v>22</v>
      </c>
      <c r="R267" s="338">
        <v>18</v>
      </c>
      <c r="S267" s="324"/>
      <c r="T267" s="324"/>
    </row>
    <row r="268" spans="1:34" ht="15.75" customHeight="1" x14ac:dyDescent="0.2">
      <c r="A268" s="210">
        <v>11</v>
      </c>
      <c r="B268" s="190" t="s">
        <v>24</v>
      </c>
      <c r="C268" s="329">
        <v>3</v>
      </c>
      <c r="D268" s="330">
        <v>0</v>
      </c>
      <c r="E268" s="330">
        <v>0</v>
      </c>
      <c r="F268" s="330">
        <v>0</v>
      </c>
      <c r="G268" s="332">
        <f t="shared" si="68"/>
        <v>3</v>
      </c>
      <c r="H268" s="329">
        <v>5</v>
      </c>
      <c r="I268" s="330">
        <v>0</v>
      </c>
      <c r="J268" s="330">
        <v>0</v>
      </c>
      <c r="K268" s="330">
        <v>0</v>
      </c>
      <c r="L268" s="332">
        <f t="shared" si="69"/>
        <v>5</v>
      </c>
      <c r="M268" s="329">
        <f t="shared" si="70"/>
        <v>8</v>
      </c>
      <c r="N268" s="330">
        <f t="shared" si="71"/>
        <v>0</v>
      </c>
      <c r="O268" s="330">
        <f t="shared" si="72"/>
        <v>0</v>
      </c>
      <c r="P268" s="330">
        <f t="shared" si="73"/>
        <v>0</v>
      </c>
      <c r="Q268" s="332">
        <f t="shared" si="74"/>
        <v>8</v>
      </c>
      <c r="R268" s="338">
        <v>3</v>
      </c>
      <c r="S268" s="324"/>
      <c r="T268" s="324"/>
    </row>
    <row r="269" spans="1:34" ht="15.75" customHeight="1" x14ac:dyDescent="0.2">
      <c r="A269" s="208">
        <v>12</v>
      </c>
      <c r="B269" s="188" t="s">
        <v>25</v>
      </c>
      <c r="C269" s="329">
        <v>0</v>
      </c>
      <c r="D269" s="330">
        <v>0</v>
      </c>
      <c r="E269" s="330">
        <v>0</v>
      </c>
      <c r="F269" s="330">
        <v>0</v>
      </c>
      <c r="G269" s="332">
        <f t="shared" si="68"/>
        <v>0</v>
      </c>
      <c r="H269" s="329">
        <v>5</v>
      </c>
      <c r="I269" s="330">
        <v>0</v>
      </c>
      <c r="J269" s="330">
        <v>0</v>
      </c>
      <c r="K269" s="330">
        <v>0</v>
      </c>
      <c r="L269" s="332">
        <f t="shared" si="69"/>
        <v>5</v>
      </c>
      <c r="M269" s="329">
        <f t="shared" si="70"/>
        <v>5</v>
      </c>
      <c r="N269" s="330">
        <f t="shared" si="71"/>
        <v>0</v>
      </c>
      <c r="O269" s="330">
        <f t="shared" si="72"/>
        <v>0</v>
      </c>
      <c r="P269" s="330">
        <f t="shared" si="73"/>
        <v>0</v>
      </c>
      <c r="Q269" s="332">
        <f t="shared" si="74"/>
        <v>5</v>
      </c>
      <c r="R269" s="338">
        <v>5</v>
      </c>
      <c r="S269" s="324"/>
      <c r="T269" s="324"/>
      <c r="Z269" s="322" t="s">
        <v>76</v>
      </c>
    </row>
    <row r="270" spans="1:34" ht="15.75" customHeight="1" x14ac:dyDescent="0.2">
      <c r="A270" s="208">
        <v>13</v>
      </c>
      <c r="B270" s="188" t="s">
        <v>26</v>
      </c>
      <c r="C270" s="329">
        <v>7</v>
      </c>
      <c r="D270" s="330">
        <v>0</v>
      </c>
      <c r="E270" s="330">
        <v>0</v>
      </c>
      <c r="F270" s="330">
        <v>0</v>
      </c>
      <c r="G270" s="332">
        <f t="shared" si="68"/>
        <v>7</v>
      </c>
      <c r="H270" s="329">
        <v>20</v>
      </c>
      <c r="I270" s="330">
        <v>0</v>
      </c>
      <c r="J270" s="330">
        <v>0</v>
      </c>
      <c r="K270" s="330">
        <v>0</v>
      </c>
      <c r="L270" s="332">
        <f t="shared" si="69"/>
        <v>20</v>
      </c>
      <c r="M270" s="329">
        <f t="shared" si="70"/>
        <v>27</v>
      </c>
      <c r="N270" s="330">
        <f t="shared" si="71"/>
        <v>0</v>
      </c>
      <c r="O270" s="330">
        <f t="shared" si="72"/>
        <v>0</v>
      </c>
      <c r="P270" s="330">
        <f t="shared" si="73"/>
        <v>0</v>
      </c>
      <c r="Q270" s="332">
        <f t="shared" si="74"/>
        <v>27</v>
      </c>
      <c r="R270" s="338">
        <v>19</v>
      </c>
      <c r="S270" s="324"/>
      <c r="T270" s="324"/>
    </row>
    <row r="271" spans="1:34" ht="15.75" customHeight="1" x14ac:dyDescent="0.2">
      <c r="A271" s="208">
        <v>14</v>
      </c>
      <c r="B271" s="188" t="s">
        <v>27</v>
      </c>
      <c r="C271" s="329">
        <v>2</v>
      </c>
      <c r="D271" s="330">
        <v>0</v>
      </c>
      <c r="E271" s="330">
        <v>0</v>
      </c>
      <c r="F271" s="330">
        <v>0</v>
      </c>
      <c r="G271" s="332">
        <f t="shared" si="68"/>
        <v>2</v>
      </c>
      <c r="H271" s="329">
        <v>12</v>
      </c>
      <c r="I271" s="330">
        <v>0</v>
      </c>
      <c r="J271" s="330">
        <v>0</v>
      </c>
      <c r="K271" s="330">
        <v>0</v>
      </c>
      <c r="L271" s="332">
        <f t="shared" si="69"/>
        <v>12</v>
      </c>
      <c r="M271" s="329">
        <f t="shared" si="70"/>
        <v>14</v>
      </c>
      <c r="N271" s="330">
        <f t="shared" si="71"/>
        <v>0</v>
      </c>
      <c r="O271" s="330">
        <f t="shared" si="72"/>
        <v>0</v>
      </c>
      <c r="P271" s="330">
        <f t="shared" si="73"/>
        <v>0</v>
      </c>
      <c r="Q271" s="332">
        <f t="shared" si="74"/>
        <v>14</v>
      </c>
      <c r="R271" s="338">
        <v>11</v>
      </c>
      <c r="S271" s="324"/>
      <c r="T271" s="324"/>
    </row>
    <row r="272" spans="1:34" ht="33" customHeight="1" thickBot="1" x14ac:dyDescent="0.25">
      <c r="A272" s="211">
        <v>15</v>
      </c>
      <c r="B272" s="191" t="s">
        <v>28</v>
      </c>
      <c r="C272" s="297">
        <v>0</v>
      </c>
      <c r="D272" s="339">
        <v>0</v>
      </c>
      <c r="E272" s="339">
        <v>0</v>
      </c>
      <c r="F272" s="339">
        <v>0</v>
      </c>
      <c r="G272" s="340">
        <f t="shared" si="68"/>
        <v>0</v>
      </c>
      <c r="H272" s="297">
        <v>2</v>
      </c>
      <c r="I272" s="339">
        <v>0</v>
      </c>
      <c r="J272" s="339">
        <v>0</v>
      </c>
      <c r="K272" s="339">
        <v>0</v>
      </c>
      <c r="L272" s="340">
        <f t="shared" si="69"/>
        <v>2</v>
      </c>
      <c r="M272" s="297">
        <f t="shared" si="70"/>
        <v>2</v>
      </c>
      <c r="N272" s="339">
        <f t="shared" si="71"/>
        <v>0</v>
      </c>
      <c r="O272" s="339">
        <f t="shared" si="72"/>
        <v>0</v>
      </c>
      <c r="P272" s="339">
        <f t="shared" si="73"/>
        <v>0</v>
      </c>
      <c r="Q272" s="340">
        <f t="shared" si="74"/>
        <v>2</v>
      </c>
      <c r="R272" s="341">
        <v>0</v>
      </c>
      <c r="S272" s="324"/>
      <c r="T272" s="324"/>
    </row>
    <row r="273" spans="1:20" s="367" customFormat="1" ht="20.25" customHeight="1" x14ac:dyDescent="0.25">
      <c r="A273" s="277"/>
      <c r="B273" s="278" t="s">
        <v>485</v>
      </c>
      <c r="C273" s="279">
        <f t="shared" ref="C273:R273" si="75">SUM(C258:C272)</f>
        <v>70</v>
      </c>
      <c r="D273" s="280">
        <f t="shared" si="75"/>
        <v>0</v>
      </c>
      <c r="E273" s="280">
        <f t="shared" si="75"/>
        <v>0</v>
      </c>
      <c r="F273" s="280">
        <f t="shared" si="75"/>
        <v>0</v>
      </c>
      <c r="G273" s="281">
        <f t="shared" si="75"/>
        <v>70</v>
      </c>
      <c r="H273" s="279">
        <f t="shared" si="75"/>
        <v>164</v>
      </c>
      <c r="I273" s="280">
        <f t="shared" si="75"/>
        <v>0</v>
      </c>
      <c r="J273" s="280">
        <f t="shared" si="75"/>
        <v>0</v>
      </c>
      <c r="K273" s="280">
        <f t="shared" si="75"/>
        <v>0</v>
      </c>
      <c r="L273" s="281">
        <f t="shared" si="75"/>
        <v>164</v>
      </c>
      <c r="M273" s="279">
        <f t="shared" si="75"/>
        <v>234</v>
      </c>
      <c r="N273" s="280">
        <f t="shared" si="75"/>
        <v>0</v>
      </c>
      <c r="O273" s="280">
        <f t="shared" si="75"/>
        <v>0</v>
      </c>
      <c r="P273" s="280">
        <f t="shared" si="75"/>
        <v>0</v>
      </c>
      <c r="Q273" s="281">
        <f t="shared" si="75"/>
        <v>234</v>
      </c>
      <c r="R273" s="282">
        <f t="shared" si="75"/>
        <v>186</v>
      </c>
      <c r="S273" s="283"/>
      <c r="T273" s="283"/>
    </row>
    <row r="274" spans="1:20" ht="20.25" customHeight="1" x14ac:dyDescent="0.2">
      <c r="A274" s="1071"/>
      <c r="B274" s="190" t="s">
        <v>422</v>
      </c>
      <c r="C274" s="1072">
        <v>67</v>
      </c>
      <c r="D274" s="1073">
        <v>0</v>
      </c>
      <c r="E274" s="1073">
        <v>0</v>
      </c>
      <c r="F274" s="1073">
        <v>0</v>
      </c>
      <c r="G274" s="1074">
        <v>67</v>
      </c>
      <c r="H274" s="1072">
        <v>165</v>
      </c>
      <c r="I274" s="1073">
        <v>0</v>
      </c>
      <c r="J274" s="1073">
        <v>0</v>
      </c>
      <c r="K274" s="1073">
        <v>0</v>
      </c>
      <c r="L274" s="1075">
        <v>165</v>
      </c>
      <c r="M274" s="1072">
        <v>232</v>
      </c>
      <c r="N274" s="1073">
        <v>0</v>
      </c>
      <c r="O274" s="1073">
        <v>0</v>
      </c>
      <c r="P274" s="1073">
        <v>0</v>
      </c>
      <c r="Q274" s="1074">
        <v>232</v>
      </c>
      <c r="R274" s="1471">
        <v>169</v>
      </c>
      <c r="S274" s="324"/>
      <c r="T274" s="324"/>
    </row>
    <row r="275" spans="1:20" ht="20.25" customHeight="1" x14ac:dyDescent="0.2">
      <c r="A275" s="187"/>
      <c r="B275" s="188" t="s">
        <v>380</v>
      </c>
      <c r="C275" s="329">
        <v>56</v>
      </c>
      <c r="D275" s="330">
        <v>0</v>
      </c>
      <c r="E275" s="330">
        <v>0</v>
      </c>
      <c r="F275" s="330">
        <v>0</v>
      </c>
      <c r="G275" s="332">
        <v>56</v>
      </c>
      <c r="H275" s="329">
        <v>147</v>
      </c>
      <c r="I275" s="330">
        <v>0</v>
      </c>
      <c r="J275" s="330">
        <v>0</v>
      </c>
      <c r="K275" s="330">
        <v>0</v>
      </c>
      <c r="L275" s="331">
        <v>147</v>
      </c>
      <c r="M275" s="329">
        <v>203</v>
      </c>
      <c r="N275" s="330">
        <v>0</v>
      </c>
      <c r="O275" s="330">
        <v>0</v>
      </c>
      <c r="P275" s="330">
        <v>0</v>
      </c>
      <c r="Q275" s="332">
        <v>203</v>
      </c>
      <c r="R275" s="464">
        <v>126</v>
      </c>
      <c r="S275" s="324"/>
      <c r="T275" s="324"/>
    </row>
    <row r="276" spans="1:20" s="367" customFormat="1" ht="20.25" customHeight="1" x14ac:dyDescent="0.25">
      <c r="A276" s="1071"/>
      <c r="B276" s="190" t="s">
        <v>334</v>
      </c>
      <c r="C276" s="1072">
        <v>41</v>
      </c>
      <c r="D276" s="1073">
        <v>0</v>
      </c>
      <c r="E276" s="1073">
        <v>0</v>
      </c>
      <c r="F276" s="1073">
        <v>0</v>
      </c>
      <c r="G276" s="1074">
        <v>41</v>
      </c>
      <c r="H276" s="1072">
        <v>130</v>
      </c>
      <c r="I276" s="1073">
        <v>0</v>
      </c>
      <c r="J276" s="1073">
        <v>0</v>
      </c>
      <c r="K276" s="1073">
        <v>1</v>
      </c>
      <c r="L276" s="1075">
        <v>131</v>
      </c>
      <c r="M276" s="1072">
        <v>171</v>
      </c>
      <c r="N276" s="1073">
        <v>0</v>
      </c>
      <c r="O276" s="1073">
        <v>0</v>
      </c>
      <c r="P276" s="1073">
        <v>1</v>
      </c>
      <c r="Q276" s="332">
        <v>172</v>
      </c>
      <c r="R276" s="464">
        <v>124</v>
      </c>
      <c r="S276" s="283"/>
      <c r="T276" s="283"/>
    </row>
    <row r="277" spans="1:20" ht="20.25" customHeight="1" x14ac:dyDescent="0.2">
      <c r="A277" s="187"/>
      <c r="B277" s="188" t="s">
        <v>308</v>
      </c>
      <c r="C277" s="329">
        <v>44</v>
      </c>
      <c r="D277" s="330">
        <v>2</v>
      </c>
      <c r="E277" s="330">
        <v>0</v>
      </c>
      <c r="F277" s="330">
        <v>0</v>
      </c>
      <c r="G277" s="332">
        <v>46</v>
      </c>
      <c r="H277" s="329">
        <v>147</v>
      </c>
      <c r="I277" s="330">
        <v>1</v>
      </c>
      <c r="J277" s="330">
        <v>0</v>
      </c>
      <c r="K277" s="330">
        <v>3</v>
      </c>
      <c r="L277" s="331">
        <v>151</v>
      </c>
      <c r="M277" s="329">
        <v>191</v>
      </c>
      <c r="N277" s="330">
        <v>3</v>
      </c>
      <c r="O277" s="330">
        <v>0</v>
      </c>
      <c r="P277" s="330">
        <v>3</v>
      </c>
      <c r="Q277" s="332">
        <v>197</v>
      </c>
      <c r="R277" s="464">
        <v>120</v>
      </c>
      <c r="S277" s="324"/>
      <c r="T277" s="324"/>
    </row>
    <row r="278" spans="1:20" ht="20.25" customHeight="1" x14ac:dyDescent="0.2">
      <c r="A278" s="187"/>
      <c r="B278" s="188" t="s">
        <v>272</v>
      </c>
      <c r="C278" s="329">
        <v>38</v>
      </c>
      <c r="D278" s="330">
        <v>0</v>
      </c>
      <c r="E278" s="330">
        <v>0</v>
      </c>
      <c r="F278" s="330">
        <v>0</v>
      </c>
      <c r="G278" s="332">
        <v>38</v>
      </c>
      <c r="H278" s="329">
        <v>158</v>
      </c>
      <c r="I278" s="330">
        <v>1</v>
      </c>
      <c r="J278" s="330">
        <v>0</v>
      </c>
      <c r="K278" s="330">
        <v>1</v>
      </c>
      <c r="L278" s="331">
        <v>160</v>
      </c>
      <c r="M278" s="329">
        <v>196</v>
      </c>
      <c r="N278" s="330">
        <v>1</v>
      </c>
      <c r="O278" s="330">
        <v>0</v>
      </c>
      <c r="P278" s="330">
        <v>1</v>
      </c>
      <c r="Q278" s="332">
        <v>198</v>
      </c>
      <c r="R278" s="464">
        <v>111</v>
      </c>
      <c r="S278" s="324"/>
      <c r="T278" s="324"/>
    </row>
    <row r="279" spans="1:20" ht="20.25" customHeight="1" thickBot="1" x14ac:dyDescent="0.25">
      <c r="A279" s="295"/>
      <c r="B279" s="296" t="s">
        <v>248</v>
      </c>
      <c r="C279" s="297">
        <v>39</v>
      </c>
      <c r="D279" s="339">
        <v>0</v>
      </c>
      <c r="E279" s="339">
        <v>0</v>
      </c>
      <c r="F279" s="339">
        <v>0</v>
      </c>
      <c r="G279" s="340">
        <v>39</v>
      </c>
      <c r="H279" s="297">
        <v>150</v>
      </c>
      <c r="I279" s="339">
        <v>1</v>
      </c>
      <c r="J279" s="339">
        <v>0</v>
      </c>
      <c r="K279" s="339">
        <v>1</v>
      </c>
      <c r="L279" s="677">
        <v>152</v>
      </c>
      <c r="M279" s="297">
        <v>189</v>
      </c>
      <c r="N279" s="339">
        <v>1</v>
      </c>
      <c r="O279" s="339">
        <v>0</v>
      </c>
      <c r="P279" s="339">
        <v>1</v>
      </c>
      <c r="Q279" s="340">
        <v>191</v>
      </c>
      <c r="R279" s="465">
        <v>102</v>
      </c>
      <c r="S279" s="324"/>
      <c r="T279" s="324"/>
    </row>
    <row r="280" spans="1:20" ht="15.75" customHeight="1" x14ac:dyDescent="0.2">
      <c r="A280" s="180" t="s">
        <v>63</v>
      </c>
    </row>
    <row r="281" spans="1:20" ht="15.75" customHeight="1" x14ac:dyDescent="0.2">
      <c r="A281" s="562" t="s">
        <v>247</v>
      </c>
    </row>
    <row r="282" spans="1:20" ht="15.75" customHeight="1" x14ac:dyDescent="0.2">
      <c r="A282" s="562"/>
    </row>
    <row r="283" spans="1:20" ht="18.75" customHeight="1" x14ac:dyDescent="0.2">
      <c r="A283" s="180"/>
    </row>
    <row r="284" spans="1:20" ht="32.25" customHeight="1" thickBot="1" x14ac:dyDescent="0.25">
      <c r="A284" s="149" t="s">
        <v>401</v>
      </c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</row>
    <row r="285" spans="1:20" ht="24" customHeight="1" thickBot="1" x14ac:dyDescent="0.3">
      <c r="A285" s="201"/>
      <c r="B285" s="202"/>
      <c r="C285" s="1614" t="s">
        <v>56</v>
      </c>
      <c r="D285" s="1615"/>
      <c r="E285" s="1615"/>
      <c r="F285" s="1615"/>
      <c r="G285" s="1616"/>
      <c r="H285" s="1614" t="s">
        <v>57</v>
      </c>
      <c r="I285" s="1615"/>
      <c r="J285" s="1615"/>
      <c r="K285" s="1615"/>
      <c r="L285" s="1616"/>
      <c r="M285" s="1614" t="s">
        <v>58</v>
      </c>
      <c r="N285" s="1615"/>
      <c r="O285" s="1615"/>
      <c r="P285" s="1615"/>
      <c r="Q285" s="1615"/>
      <c r="R285" s="1616"/>
    </row>
    <row r="286" spans="1:20" ht="87" customHeight="1" thickBot="1" x14ac:dyDescent="0.3">
      <c r="A286" s="203" t="s">
        <v>2</v>
      </c>
      <c r="B286" s="184" t="s">
        <v>3</v>
      </c>
      <c r="C286" s="232" t="s">
        <v>59</v>
      </c>
      <c r="D286" s="229" t="s">
        <v>216</v>
      </c>
      <c r="E286" s="229" t="s">
        <v>217</v>
      </c>
      <c r="F286" s="229" t="s">
        <v>60</v>
      </c>
      <c r="G286" s="257" t="s">
        <v>61</v>
      </c>
      <c r="H286" s="249" t="s">
        <v>59</v>
      </c>
      <c r="I286" s="229" t="s">
        <v>216</v>
      </c>
      <c r="J286" s="229" t="s">
        <v>217</v>
      </c>
      <c r="K286" s="229" t="s">
        <v>60</v>
      </c>
      <c r="L286" s="257" t="s">
        <v>13</v>
      </c>
      <c r="M286" s="249" t="s">
        <v>59</v>
      </c>
      <c r="N286" s="229" t="s">
        <v>216</v>
      </c>
      <c r="O286" s="229" t="s">
        <v>217</v>
      </c>
      <c r="P286" s="229" t="s">
        <v>60</v>
      </c>
      <c r="Q286" s="257" t="s">
        <v>13</v>
      </c>
      <c r="R286" s="348" t="s">
        <v>62</v>
      </c>
    </row>
    <row r="287" spans="1:20" ht="18" customHeight="1" x14ac:dyDescent="0.2">
      <c r="A287" s="206">
        <v>1</v>
      </c>
      <c r="B287" s="186" t="s">
        <v>14</v>
      </c>
      <c r="C287" s="326">
        <v>6</v>
      </c>
      <c r="D287" s="327">
        <v>0</v>
      </c>
      <c r="E287" s="327">
        <v>0</v>
      </c>
      <c r="F287" s="327">
        <v>0</v>
      </c>
      <c r="G287" s="328">
        <f t="shared" ref="G287:G301" si="76">SUM(C287:F287)</f>
        <v>6</v>
      </c>
      <c r="H287" s="326">
        <v>9</v>
      </c>
      <c r="I287" s="327">
        <v>0</v>
      </c>
      <c r="J287" s="327">
        <v>0</v>
      </c>
      <c r="K287" s="327">
        <v>0</v>
      </c>
      <c r="L287" s="328">
        <f t="shared" ref="L287:L301" si="77">SUM(H287:K287)</f>
        <v>9</v>
      </c>
      <c r="M287" s="326">
        <v>5</v>
      </c>
      <c r="N287" s="327">
        <f t="shared" ref="N287:N301" si="78">D287+I287</f>
        <v>0</v>
      </c>
      <c r="O287" s="327">
        <f t="shared" ref="O287:O301" si="79">E287+J287</f>
        <v>0</v>
      </c>
      <c r="P287" s="327">
        <f t="shared" ref="P287:P301" si="80">F287+K287</f>
        <v>0</v>
      </c>
      <c r="Q287" s="328">
        <f t="shared" ref="Q287:Q301" si="81">SUM(M287:P287)</f>
        <v>5</v>
      </c>
      <c r="R287" s="337">
        <v>15</v>
      </c>
    </row>
    <row r="288" spans="1:20" ht="15.75" customHeight="1" x14ac:dyDescent="0.2">
      <c r="A288" s="208">
        <v>2</v>
      </c>
      <c r="B288" s="188" t="s">
        <v>15</v>
      </c>
      <c r="C288" s="329">
        <v>0</v>
      </c>
      <c r="D288" s="330">
        <v>0</v>
      </c>
      <c r="E288" s="330">
        <v>0</v>
      </c>
      <c r="F288" s="330">
        <v>0</v>
      </c>
      <c r="G288" s="332">
        <f t="shared" si="76"/>
        <v>0</v>
      </c>
      <c r="H288" s="329">
        <v>4</v>
      </c>
      <c r="I288" s="330">
        <v>0</v>
      </c>
      <c r="J288" s="330">
        <v>0</v>
      </c>
      <c r="K288" s="330">
        <v>0</v>
      </c>
      <c r="L288" s="332">
        <f t="shared" si="77"/>
        <v>4</v>
      </c>
      <c r="M288" s="329">
        <f t="shared" ref="M288:M301" si="82">C288+H288</f>
        <v>4</v>
      </c>
      <c r="N288" s="330">
        <f t="shared" si="78"/>
        <v>0</v>
      </c>
      <c r="O288" s="330">
        <f t="shared" si="79"/>
        <v>0</v>
      </c>
      <c r="P288" s="330">
        <f t="shared" si="80"/>
        <v>0</v>
      </c>
      <c r="Q288" s="332">
        <f t="shared" si="81"/>
        <v>4</v>
      </c>
      <c r="R288" s="338">
        <v>4</v>
      </c>
    </row>
    <row r="289" spans="1:25" ht="15.75" customHeight="1" x14ac:dyDescent="0.2">
      <c r="A289" s="208">
        <v>3</v>
      </c>
      <c r="B289" s="188" t="s">
        <v>16</v>
      </c>
      <c r="C289" s="329">
        <v>1</v>
      </c>
      <c r="D289" s="330">
        <v>0</v>
      </c>
      <c r="E289" s="330">
        <v>0</v>
      </c>
      <c r="F289" s="330">
        <v>0</v>
      </c>
      <c r="G289" s="332">
        <f t="shared" si="76"/>
        <v>1</v>
      </c>
      <c r="H289" s="329">
        <v>4</v>
      </c>
      <c r="I289" s="330">
        <v>0</v>
      </c>
      <c r="J289" s="330">
        <v>0</v>
      </c>
      <c r="K289" s="330">
        <v>0</v>
      </c>
      <c r="L289" s="332">
        <f t="shared" si="77"/>
        <v>4</v>
      </c>
      <c r="M289" s="329">
        <f t="shared" si="82"/>
        <v>5</v>
      </c>
      <c r="N289" s="330">
        <f t="shared" si="78"/>
        <v>0</v>
      </c>
      <c r="O289" s="330">
        <f t="shared" si="79"/>
        <v>0</v>
      </c>
      <c r="P289" s="330">
        <f t="shared" si="80"/>
        <v>0</v>
      </c>
      <c r="Q289" s="332">
        <f t="shared" si="81"/>
        <v>5</v>
      </c>
      <c r="R289" s="338">
        <v>4</v>
      </c>
    </row>
    <row r="290" spans="1:25" ht="15.75" customHeight="1" x14ac:dyDescent="0.2">
      <c r="A290" s="208">
        <v>4</v>
      </c>
      <c r="B290" s="188" t="s">
        <v>17</v>
      </c>
      <c r="C290" s="329">
        <v>2</v>
      </c>
      <c r="D290" s="330">
        <v>0</v>
      </c>
      <c r="E290" s="330">
        <v>0</v>
      </c>
      <c r="F290" s="330">
        <v>0</v>
      </c>
      <c r="G290" s="332">
        <f t="shared" si="76"/>
        <v>2</v>
      </c>
      <c r="H290" s="329">
        <v>16</v>
      </c>
      <c r="I290" s="330">
        <v>0</v>
      </c>
      <c r="J290" s="330">
        <v>0</v>
      </c>
      <c r="K290" s="330">
        <v>0</v>
      </c>
      <c r="L290" s="332">
        <f t="shared" si="77"/>
        <v>16</v>
      </c>
      <c r="M290" s="329">
        <f t="shared" si="82"/>
        <v>18</v>
      </c>
      <c r="N290" s="330">
        <f t="shared" si="78"/>
        <v>0</v>
      </c>
      <c r="O290" s="330">
        <f t="shared" si="79"/>
        <v>0</v>
      </c>
      <c r="P290" s="330">
        <f t="shared" si="80"/>
        <v>0</v>
      </c>
      <c r="Q290" s="332">
        <f t="shared" si="81"/>
        <v>18</v>
      </c>
      <c r="R290" s="338">
        <v>13</v>
      </c>
      <c r="U290" s="322" t="s">
        <v>76</v>
      </c>
    </row>
    <row r="291" spans="1:25" ht="15.75" customHeight="1" x14ac:dyDescent="0.2">
      <c r="A291" s="208">
        <v>5</v>
      </c>
      <c r="B291" s="188" t="s">
        <v>18</v>
      </c>
      <c r="C291" s="329">
        <v>4</v>
      </c>
      <c r="D291" s="330">
        <v>0</v>
      </c>
      <c r="E291" s="330">
        <v>0</v>
      </c>
      <c r="F291" s="330">
        <v>0</v>
      </c>
      <c r="G291" s="332">
        <f t="shared" si="76"/>
        <v>4</v>
      </c>
      <c r="H291" s="329">
        <v>3</v>
      </c>
      <c r="I291" s="330">
        <v>0</v>
      </c>
      <c r="J291" s="330">
        <v>0</v>
      </c>
      <c r="K291" s="330">
        <v>0</v>
      </c>
      <c r="L291" s="332">
        <f t="shared" si="77"/>
        <v>3</v>
      </c>
      <c r="M291" s="329">
        <f t="shared" si="82"/>
        <v>7</v>
      </c>
      <c r="N291" s="330">
        <f t="shared" si="78"/>
        <v>0</v>
      </c>
      <c r="O291" s="330">
        <f t="shared" si="79"/>
        <v>0</v>
      </c>
      <c r="P291" s="330">
        <f t="shared" si="80"/>
        <v>0</v>
      </c>
      <c r="Q291" s="332">
        <f t="shared" si="81"/>
        <v>7</v>
      </c>
      <c r="R291" s="338">
        <v>0</v>
      </c>
      <c r="Y291" s="322" t="s">
        <v>76</v>
      </c>
    </row>
    <row r="292" spans="1:25" ht="15.75" customHeight="1" x14ac:dyDescent="0.2">
      <c r="A292" s="210">
        <v>6</v>
      </c>
      <c r="B292" s="190" t="s">
        <v>19</v>
      </c>
      <c r="C292" s="329">
        <v>1</v>
      </c>
      <c r="D292" s="330">
        <v>0</v>
      </c>
      <c r="E292" s="330">
        <v>0</v>
      </c>
      <c r="F292" s="330">
        <v>0</v>
      </c>
      <c r="G292" s="332">
        <f t="shared" si="76"/>
        <v>1</v>
      </c>
      <c r="H292" s="329">
        <v>6</v>
      </c>
      <c r="I292" s="330">
        <v>0</v>
      </c>
      <c r="J292" s="330">
        <v>0</v>
      </c>
      <c r="K292" s="330">
        <v>0</v>
      </c>
      <c r="L292" s="332">
        <f t="shared" si="77"/>
        <v>6</v>
      </c>
      <c r="M292" s="329">
        <f t="shared" si="82"/>
        <v>7</v>
      </c>
      <c r="N292" s="330">
        <f t="shared" si="78"/>
        <v>0</v>
      </c>
      <c r="O292" s="330">
        <f t="shared" si="79"/>
        <v>0</v>
      </c>
      <c r="P292" s="330">
        <f t="shared" si="80"/>
        <v>0</v>
      </c>
      <c r="Q292" s="332">
        <f t="shared" si="81"/>
        <v>7</v>
      </c>
      <c r="R292" s="338">
        <v>7</v>
      </c>
    </row>
    <row r="293" spans="1:25" ht="15.75" customHeight="1" x14ac:dyDescent="0.2">
      <c r="A293" s="210">
        <v>7</v>
      </c>
      <c r="B293" s="190" t="s">
        <v>20</v>
      </c>
      <c r="C293" s="329">
        <v>2</v>
      </c>
      <c r="D293" s="330">
        <v>0</v>
      </c>
      <c r="E293" s="330">
        <v>0</v>
      </c>
      <c r="F293" s="330">
        <v>0</v>
      </c>
      <c r="G293" s="332">
        <f t="shared" si="76"/>
        <v>2</v>
      </c>
      <c r="H293" s="329">
        <v>11</v>
      </c>
      <c r="I293" s="330">
        <v>0</v>
      </c>
      <c r="J293" s="330">
        <v>0</v>
      </c>
      <c r="K293" s="330">
        <v>0</v>
      </c>
      <c r="L293" s="332">
        <f t="shared" si="77"/>
        <v>11</v>
      </c>
      <c r="M293" s="329">
        <f t="shared" si="82"/>
        <v>13</v>
      </c>
      <c r="N293" s="330">
        <f t="shared" si="78"/>
        <v>0</v>
      </c>
      <c r="O293" s="330">
        <f t="shared" si="79"/>
        <v>0</v>
      </c>
      <c r="P293" s="330">
        <f t="shared" si="80"/>
        <v>0</v>
      </c>
      <c r="Q293" s="332">
        <f t="shared" si="81"/>
        <v>13</v>
      </c>
      <c r="R293" s="338">
        <v>0</v>
      </c>
    </row>
    <row r="294" spans="1:25" ht="15.75" customHeight="1" x14ac:dyDescent="0.2">
      <c r="A294" s="208">
        <v>8</v>
      </c>
      <c r="B294" s="188" t="s">
        <v>21</v>
      </c>
      <c r="C294" s="329">
        <v>2</v>
      </c>
      <c r="D294" s="330">
        <v>0</v>
      </c>
      <c r="E294" s="330">
        <v>0</v>
      </c>
      <c r="F294" s="330">
        <v>0</v>
      </c>
      <c r="G294" s="332">
        <f t="shared" si="76"/>
        <v>2</v>
      </c>
      <c r="H294" s="329">
        <v>9</v>
      </c>
      <c r="I294" s="330">
        <v>0</v>
      </c>
      <c r="J294" s="330">
        <v>0</v>
      </c>
      <c r="K294" s="330">
        <v>0</v>
      </c>
      <c r="L294" s="332">
        <f t="shared" si="77"/>
        <v>9</v>
      </c>
      <c r="M294" s="329">
        <f t="shared" si="82"/>
        <v>11</v>
      </c>
      <c r="N294" s="330">
        <f t="shared" si="78"/>
        <v>0</v>
      </c>
      <c r="O294" s="330">
        <f t="shared" si="79"/>
        <v>0</v>
      </c>
      <c r="P294" s="330">
        <f t="shared" si="80"/>
        <v>0</v>
      </c>
      <c r="Q294" s="332">
        <f t="shared" si="81"/>
        <v>11</v>
      </c>
      <c r="R294" s="338">
        <v>10</v>
      </c>
    </row>
    <row r="295" spans="1:25" ht="15.75" customHeight="1" x14ac:dyDescent="0.2">
      <c r="A295" s="208">
        <v>9</v>
      </c>
      <c r="B295" s="188" t="s">
        <v>22</v>
      </c>
      <c r="C295" s="329">
        <v>1</v>
      </c>
      <c r="D295" s="330">
        <v>0</v>
      </c>
      <c r="E295" s="330">
        <v>0</v>
      </c>
      <c r="F295" s="330">
        <v>0</v>
      </c>
      <c r="G295" s="332">
        <f t="shared" si="76"/>
        <v>1</v>
      </c>
      <c r="H295" s="329">
        <v>2</v>
      </c>
      <c r="I295" s="330">
        <v>0</v>
      </c>
      <c r="J295" s="330">
        <v>0</v>
      </c>
      <c r="K295" s="330">
        <v>0</v>
      </c>
      <c r="L295" s="332">
        <f t="shared" si="77"/>
        <v>2</v>
      </c>
      <c r="M295" s="329">
        <f t="shared" si="82"/>
        <v>3</v>
      </c>
      <c r="N295" s="330">
        <f t="shared" si="78"/>
        <v>0</v>
      </c>
      <c r="O295" s="330">
        <f t="shared" si="79"/>
        <v>0</v>
      </c>
      <c r="P295" s="330">
        <f t="shared" si="80"/>
        <v>0</v>
      </c>
      <c r="Q295" s="332">
        <f t="shared" si="81"/>
        <v>3</v>
      </c>
      <c r="R295" s="338">
        <v>3</v>
      </c>
    </row>
    <row r="296" spans="1:25" ht="15.75" customHeight="1" x14ac:dyDescent="0.2">
      <c r="A296" s="208">
        <v>10</v>
      </c>
      <c r="B296" s="188" t="s">
        <v>23</v>
      </c>
      <c r="C296" s="329">
        <v>0</v>
      </c>
      <c r="D296" s="330">
        <v>0</v>
      </c>
      <c r="E296" s="330">
        <v>0</v>
      </c>
      <c r="F296" s="330">
        <v>0</v>
      </c>
      <c r="G296" s="332">
        <f t="shared" si="76"/>
        <v>0</v>
      </c>
      <c r="H296" s="329">
        <v>6</v>
      </c>
      <c r="I296" s="330">
        <v>0</v>
      </c>
      <c r="J296" s="330">
        <v>0</v>
      </c>
      <c r="K296" s="330">
        <v>0</v>
      </c>
      <c r="L296" s="332">
        <f t="shared" si="77"/>
        <v>6</v>
      </c>
      <c r="M296" s="329">
        <f t="shared" si="82"/>
        <v>6</v>
      </c>
      <c r="N296" s="330">
        <f t="shared" si="78"/>
        <v>0</v>
      </c>
      <c r="O296" s="330">
        <f t="shared" si="79"/>
        <v>0</v>
      </c>
      <c r="P296" s="330">
        <f t="shared" si="80"/>
        <v>0</v>
      </c>
      <c r="Q296" s="332">
        <f t="shared" si="81"/>
        <v>6</v>
      </c>
      <c r="R296" s="338">
        <v>5</v>
      </c>
    </row>
    <row r="297" spans="1:25" ht="15.75" customHeight="1" x14ac:dyDescent="0.2">
      <c r="A297" s="210">
        <v>11</v>
      </c>
      <c r="B297" s="190" t="s">
        <v>24</v>
      </c>
      <c r="C297" s="329">
        <v>0</v>
      </c>
      <c r="D297" s="330">
        <v>0</v>
      </c>
      <c r="E297" s="330">
        <v>0</v>
      </c>
      <c r="F297" s="330">
        <v>0</v>
      </c>
      <c r="G297" s="332">
        <f t="shared" si="76"/>
        <v>0</v>
      </c>
      <c r="H297" s="329">
        <v>0</v>
      </c>
      <c r="I297" s="330">
        <v>0</v>
      </c>
      <c r="J297" s="330">
        <v>0</v>
      </c>
      <c r="K297" s="330">
        <v>0</v>
      </c>
      <c r="L297" s="332">
        <f t="shared" si="77"/>
        <v>0</v>
      </c>
      <c r="M297" s="329">
        <f t="shared" si="82"/>
        <v>0</v>
      </c>
      <c r="N297" s="330">
        <f t="shared" si="78"/>
        <v>0</v>
      </c>
      <c r="O297" s="330">
        <f t="shared" si="79"/>
        <v>0</v>
      </c>
      <c r="P297" s="330">
        <f t="shared" si="80"/>
        <v>0</v>
      </c>
      <c r="Q297" s="332">
        <f t="shared" si="81"/>
        <v>0</v>
      </c>
      <c r="R297" s="338">
        <v>0</v>
      </c>
    </row>
    <row r="298" spans="1:25" ht="15.75" customHeight="1" x14ac:dyDescent="0.2">
      <c r="A298" s="208">
        <v>12</v>
      </c>
      <c r="B298" s="188" t="s">
        <v>25</v>
      </c>
      <c r="C298" s="329">
        <v>0</v>
      </c>
      <c r="D298" s="330">
        <v>0</v>
      </c>
      <c r="E298" s="330">
        <v>0</v>
      </c>
      <c r="F298" s="330">
        <v>0</v>
      </c>
      <c r="G298" s="332">
        <f t="shared" si="76"/>
        <v>0</v>
      </c>
      <c r="H298" s="329">
        <v>0</v>
      </c>
      <c r="I298" s="330">
        <v>0</v>
      </c>
      <c r="J298" s="330">
        <v>0</v>
      </c>
      <c r="K298" s="330">
        <v>0</v>
      </c>
      <c r="L298" s="332">
        <f t="shared" si="77"/>
        <v>0</v>
      </c>
      <c r="M298" s="329">
        <f t="shared" si="82"/>
        <v>0</v>
      </c>
      <c r="N298" s="330">
        <f t="shared" si="78"/>
        <v>0</v>
      </c>
      <c r="O298" s="330">
        <f t="shared" si="79"/>
        <v>0</v>
      </c>
      <c r="P298" s="330">
        <f t="shared" si="80"/>
        <v>0</v>
      </c>
      <c r="Q298" s="332">
        <f t="shared" si="81"/>
        <v>0</v>
      </c>
      <c r="R298" s="338">
        <v>0</v>
      </c>
    </row>
    <row r="299" spans="1:25" ht="15.75" customHeight="1" x14ac:dyDescent="0.2">
      <c r="A299" s="208">
        <v>13</v>
      </c>
      <c r="B299" s="188" t="s">
        <v>26</v>
      </c>
      <c r="C299" s="329">
        <v>8</v>
      </c>
      <c r="D299" s="330">
        <v>0</v>
      </c>
      <c r="E299" s="330">
        <v>0</v>
      </c>
      <c r="F299" s="330">
        <v>0</v>
      </c>
      <c r="G299" s="332">
        <f t="shared" si="76"/>
        <v>8</v>
      </c>
      <c r="H299" s="329">
        <v>8</v>
      </c>
      <c r="I299" s="330">
        <v>0</v>
      </c>
      <c r="J299" s="330">
        <v>0</v>
      </c>
      <c r="K299" s="330">
        <v>0</v>
      </c>
      <c r="L299" s="332">
        <f t="shared" si="77"/>
        <v>8</v>
      </c>
      <c r="M299" s="329">
        <f t="shared" si="82"/>
        <v>16</v>
      </c>
      <c r="N299" s="330">
        <f t="shared" si="78"/>
        <v>0</v>
      </c>
      <c r="O299" s="330">
        <f t="shared" si="79"/>
        <v>0</v>
      </c>
      <c r="P299" s="330">
        <f t="shared" si="80"/>
        <v>0</v>
      </c>
      <c r="Q299" s="332">
        <f t="shared" si="81"/>
        <v>16</v>
      </c>
      <c r="R299" s="338">
        <v>13</v>
      </c>
    </row>
    <row r="300" spans="1:25" ht="15.75" customHeight="1" x14ac:dyDescent="0.2">
      <c r="A300" s="208">
        <v>14</v>
      </c>
      <c r="B300" s="188" t="s">
        <v>27</v>
      </c>
      <c r="C300" s="329">
        <v>2</v>
      </c>
      <c r="D300" s="330">
        <v>0</v>
      </c>
      <c r="E300" s="330">
        <v>0</v>
      </c>
      <c r="F300" s="330">
        <v>0</v>
      </c>
      <c r="G300" s="332">
        <f t="shared" si="76"/>
        <v>2</v>
      </c>
      <c r="H300" s="329">
        <v>14</v>
      </c>
      <c r="I300" s="330">
        <v>0</v>
      </c>
      <c r="J300" s="330">
        <v>0</v>
      </c>
      <c r="K300" s="330">
        <v>0</v>
      </c>
      <c r="L300" s="332">
        <f t="shared" si="77"/>
        <v>14</v>
      </c>
      <c r="M300" s="329">
        <f t="shared" si="82"/>
        <v>16</v>
      </c>
      <c r="N300" s="330">
        <f t="shared" si="78"/>
        <v>0</v>
      </c>
      <c r="O300" s="330">
        <f t="shared" si="79"/>
        <v>0</v>
      </c>
      <c r="P300" s="330">
        <f t="shared" si="80"/>
        <v>0</v>
      </c>
      <c r="Q300" s="332">
        <f t="shared" si="81"/>
        <v>16</v>
      </c>
      <c r="R300" s="338">
        <v>16</v>
      </c>
    </row>
    <row r="301" spans="1:25" ht="30.75" customHeight="1" thickBot="1" x14ac:dyDescent="0.25">
      <c r="A301" s="211">
        <v>15</v>
      </c>
      <c r="B301" s="191" t="s">
        <v>28</v>
      </c>
      <c r="C301" s="297">
        <v>0</v>
      </c>
      <c r="D301" s="339">
        <v>0</v>
      </c>
      <c r="E301" s="339">
        <v>0</v>
      </c>
      <c r="F301" s="339">
        <v>0</v>
      </c>
      <c r="G301" s="340">
        <f t="shared" si="76"/>
        <v>0</v>
      </c>
      <c r="H301" s="297">
        <v>2</v>
      </c>
      <c r="I301" s="339">
        <v>0</v>
      </c>
      <c r="J301" s="339">
        <v>0</v>
      </c>
      <c r="K301" s="339">
        <v>0</v>
      </c>
      <c r="L301" s="340">
        <f t="shared" si="77"/>
        <v>2</v>
      </c>
      <c r="M301" s="297">
        <f t="shared" si="82"/>
        <v>2</v>
      </c>
      <c r="N301" s="339">
        <f t="shared" si="78"/>
        <v>0</v>
      </c>
      <c r="O301" s="339">
        <f t="shared" si="79"/>
        <v>0</v>
      </c>
      <c r="P301" s="339">
        <f t="shared" si="80"/>
        <v>0</v>
      </c>
      <c r="Q301" s="340">
        <f t="shared" si="81"/>
        <v>2</v>
      </c>
      <c r="R301" s="341">
        <v>0</v>
      </c>
    </row>
    <row r="302" spans="1:25" ht="22.5" customHeight="1" x14ac:dyDescent="0.25">
      <c r="A302" s="277"/>
      <c r="B302" s="278" t="s">
        <v>485</v>
      </c>
      <c r="C302" s="279">
        <f t="shared" ref="C302:R302" si="83">SUM(C287:C301)</f>
        <v>29</v>
      </c>
      <c r="D302" s="280">
        <f t="shared" si="83"/>
        <v>0</v>
      </c>
      <c r="E302" s="280">
        <f t="shared" si="83"/>
        <v>0</v>
      </c>
      <c r="F302" s="280">
        <f t="shared" si="83"/>
        <v>0</v>
      </c>
      <c r="G302" s="281">
        <f t="shared" si="83"/>
        <v>29</v>
      </c>
      <c r="H302" s="279">
        <f t="shared" si="83"/>
        <v>94</v>
      </c>
      <c r="I302" s="280">
        <f t="shared" si="83"/>
        <v>0</v>
      </c>
      <c r="J302" s="280">
        <f t="shared" si="83"/>
        <v>0</v>
      </c>
      <c r="K302" s="280">
        <f t="shared" si="83"/>
        <v>0</v>
      </c>
      <c r="L302" s="281">
        <f t="shared" si="83"/>
        <v>94</v>
      </c>
      <c r="M302" s="279">
        <f t="shared" si="83"/>
        <v>113</v>
      </c>
      <c r="N302" s="280">
        <f t="shared" si="83"/>
        <v>0</v>
      </c>
      <c r="O302" s="280">
        <f t="shared" si="83"/>
        <v>0</v>
      </c>
      <c r="P302" s="280">
        <f t="shared" si="83"/>
        <v>0</v>
      </c>
      <c r="Q302" s="281">
        <f t="shared" si="83"/>
        <v>113</v>
      </c>
      <c r="R302" s="282">
        <f t="shared" si="83"/>
        <v>90</v>
      </c>
      <c r="T302" s="283"/>
    </row>
    <row r="303" spans="1:25" ht="22.5" customHeight="1" x14ac:dyDescent="0.2">
      <c r="A303" s="1071"/>
      <c r="B303" s="190" t="s">
        <v>422</v>
      </c>
      <c r="C303" s="1072">
        <v>23</v>
      </c>
      <c r="D303" s="1073">
        <v>0</v>
      </c>
      <c r="E303" s="1073">
        <v>0</v>
      </c>
      <c r="F303" s="1073">
        <v>0</v>
      </c>
      <c r="G303" s="1074">
        <v>23</v>
      </c>
      <c r="H303" s="1072">
        <v>82</v>
      </c>
      <c r="I303" s="1073">
        <v>0</v>
      </c>
      <c r="J303" s="1073">
        <v>0</v>
      </c>
      <c r="K303" s="1073">
        <v>0</v>
      </c>
      <c r="L303" s="1075">
        <v>82</v>
      </c>
      <c r="M303" s="1072">
        <v>99</v>
      </c>
      <c r="N303" s="1073">
        <v>0</v>
      </c>
      <c r="O303" s="1073">
        <v>0</v>
      </c>
      <c r="P303" s="1073">
        <v>0</v>
      </c>
      <c r="Q303" s="1074">
        <v>99</v>
      </c>
      <c r="R303" s="1471">
        <v>73</v>
      </c>
      <c r="T303" s="324"/>
    </row>
    <row r="304" spans="1:25" ht="22.5" customHeight="1" x14ac:dyDescent="0.25">
      <c r="A304" s="1071"/>
      <c r="B304" s="190" t="s">
        <v>380</v>
      </c>
      <c r="C304" s="1072">
        <v>19</v>
      </c>
      <c r="D304" s="1073">
        <v>0</v>
      </c>
      <c r="E304" s="1073">
        <v>0</v>
      </c>
      <c r="F304" s="1073">
        <v>0</v>
      </c>
      <c r="G304" s="1074">
        <v>19</v>
      </c>
      <c r="H304" s="1072">
        <v>75</v>
      </c>
      <c r="I304" s="1073">
        <v>1</v>
      </c>
      <c r="J304" s="1073">
        <v>0</v>
      </c>
      <c r="K304" s="1073">
        <v>0</v>
      </c>
      <c r="L304" s="1075">
        <v>76</v>
      </c>
      <c r="M304" s="1072">
        <v>86</v>
      </c>
      <c r="N304" s="1073">
        <v>1</v>
      </c>
      <c r="O304" s="1073">
        <v>0</v>
      </c>
      <c r="P304" s="1073">
        <v>0</v>
      </c>
      <c r="Q304" s="332">
        <v>87</v>
      </c>
      <c r="R304" s="464">
        <v>53</v>
      </c>
      <c r="T304" s="283"/>
    </row>
    <row r="305" spans="1:20" ht="22.5" customHeight="1" x14ac:dyDescent="0.25">
      <c r="A305" s="1071"/>
      <c r="B305" s="190" t="s">
        <v>334</v>
      </c>
      <c r="C305" s="1072">
        <v>12</v>
      </c>
      <c r="D305" s="1073">
        <v>0</v>
      </c>
      <c r="E305" s="1073">
        <v>0</v>
      </c>
      <c r="F305" s="1073">
        <v>0</v>
      </c>
      <c r="G305" s="1074">
        <v>12</v>
      </c>
      <c r="H305" s="1072">
        <v>55</v>
      </c>
      <c r="I305" s="1073">
        <v>0</v>
      </c>
      <c r="J305" s="1073">
        <v>0</v>
      </c>
      <c r="K305" s="1073">
        <v>0</v>
      </c>
      <c r="L305" s="1075">
        <v>55</v>
      </c>
      <c r="M305" s="1072">
        <v>72</v>
      </c>
      <c r="N305" s="1073">
        <v>0</v>
      </c>
      <c r="O305" s="1073">
        <v>0</v>
      </c>
      <c r="P305" s="1073">
        <v>0</v>
      </c>
      <c r="Q305" s="332">
        <v>72</v>
      </c>
      <c r="R305" s="464">
        <v>58</v>
      </c>
      <c r="T305" s="283"/>
    </row>
    <row r="306" spans="1:20" ht="22.5" customHeight="1" x14ac:dyDescent="0.2">
      <c r="A306" s="187"/>
      <c r="B306" s="188" t="s">
        <v>308</v>
      </c>
      <c r="C306" s="329">
        <v>6</v>
      </c>
      <c r="D306" s="330">
        <v>0</v>
      </c>
      <c r="E306" s="330">
        <v>0</v>
      </c>
      <c r="F306" s="330">
        <v>0</v>
      </c>
      <c r="G306" s="332">
        <v>6</v>
      </c>
      <c r="H306" s="329">
        <v>51</v>
      </c>
      <c r="I306" s="330">
        <v>0</v>
      </c>
      <c r="J306" s="330">
        <v>0</v>
      </c>
      <c r="K306" s="330">
        <v>0</v>
      </c>
      <c r="L306" s="331">
        <v>51</v>
      </c>
      <c r="M306" s="329">
        <v>61</v>
      </c>
      <c r="N306" s="330">
        <v>0</v>
      </c>
      <c r="O306" s="330">
        <v>0</v>
      </c>
      <c r="P306" s="330">
        <v>0</v>
      </c>
      <c r="Q306" s="332">
        <v>61</v>
      </c>
      <c r="R306" s="464">
        <v>41</v>
      </c>
      <c r="T306" s="324"/>
    </row>
    <row r="307" spans="1:20" ht="22.5" customHeight="1" x14ac:dyDescent="0.2">
      <c r="A307" s="187"/>
      <c r="B307" s="188" t="s">
        <v>272</v>
      </c>
      <c r="C307" s="329">
        <v>4</v>
      </c>
      <c r="D307" s="330">
        <v>0</v>
      </c>
      <c r="E307" s="330">
        <v>0</v>
      </c>
      <c r="F307" s="330">
        <v>0</v>
      </c>
      <c r="G307" s="332">
        <v>4</v>
      </c>
      <c r="H307" s="329">
        <v>51</v>
      </c>
      <c r="I307" s="330">
        <v>0</v>
      </c>
      <c r="J307" s="330">
        <v>0</v>
      </c>
      <c r="K307" s="330">
        <v>1</v>
      </c>
      <c r="L307" s="331">
        <v>52</v>
      </c>
      <c r="M307" s="329">
        <v>55</v>
      </c>
      <c r="N307" s="330">
        <v>0</v>
      </c>
      <c r="O307" s="330">
        <v>0</v>
      </c>
      <c r="P307" s="330">
        <v>1</v>
      </c>
      <c r="Q307" s="332">
        <v>56</v>
      </c>
      <c r="R307" s="464">
        <v>38</v>
      </c>
    </row>
    <row r="308" spans="1:20" ht="21" customHeight="1" thickBot="1" x14ac:dyDescent="0.25">
      <c r="A308" s="295"/>
      <c r="B308" s="296" t="s">
        <v>248</v>
      </c>
      <c r="C308" s="297">
        <v>3</v>
      </c>
      <c r="D308" s="339">
        <v>0</v>
      </c>
      <c r="E308" s="339">
        <v>0</v>
      </c>
      <c r="F308" s="339">
        <v>0</v>
      </c>
      <c r="G308" s="340">
        <v>3</v>
      </c>
      <c r="H308" s="297">
        <v>53</v>
      </c>
      <c r="I308" s="339">
        <v>0</v>
      </c>
      <c r="J308" s="339">
        <v>0</v>
      </c>
      <c r="K308" s="339">
        <v>0</v>
      </c>
      <c r="L308" s="677">
        <v>53</v>
      </c>
      <c r="M308" s="297">
        <v>56</v>
      </c>
      <c r="N308" s="339">
        <v>0</v>
      </c>
      <c r="O308" s="339">
        <v>0</v>
      </c>
      <c r="P308" s="339">
        <v>0</v>
      </c>
      <c r="Q308" s="340">
        <v>56</v>
      </c>
      <c r="R308" s="465">
        <v>29</v>
      </c>
    </row>
    <row r="309" spans="1:20" ht="15.75" customHeight="1" x14ac:dyDescent="0.25">
      <c r="A309" s="180" t="s">
        <v>63</v>
      </c>
      <c r="B309" s="291"/>
      <c r="C309" s="292"/>
      <c r="D309" s="292"/>
      <c r="E309" s="292"/>
      <c r="F309" s="292"/>
      <c r="G309" s="292"/>
      <c r="H309" s="292"/>
      <c r="I309" s="292"/>
      <c r="J309" s="292"/>
      <c r="K309" s="292"/>
      <c r="L309" s="292"/>
      <c r="M309" s="292"/>
      <c r="N309" s="292"/>
      <c r="O309" s="292"/>
      <c r="P309" s="292"/>
      <c r="Q309" s="292"/>
      <c r="R309" s="292"/>
    </row>
    <row r="310" spans="1:20" ht="15.75" customHeight="1" x14ac:dyDescent="0.2">
      <c r="A310" s="562" t="s">
        <v>247</v>
      </c>
    </row>
    <row r="311" spans="1:20" ht="15.75" customHeight="1" x14ac:dyDescent="0.2">
      <c r="A311" s="562"/>
    </row>
    <row r="315" spans="1:20" ht="15.75" customHeight="1" thickBot="1" x14ac:dyDescent="0.25">
      <c r="A315" s="149" t="s">
        <v>400</v>
      </c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</row>
    <row r="316" spans="1:20" ht="15.75" customHeight="1" thickBot="1" x14ac:dyDescent="0.3">
      <c r="A316" s="201"/>
      <c r="B316" s="202"/>
      <c r="C316" s="1614" t="s">
        <v>56</v>
      </c>
      <c r="D316" s="1615"/>
      <c r="E316" s="1615"/>
      <c r="F316" s="1615"/>
      <c r="G316" s="1616"/>
      <c r="H316" s="1614" t="s">
        <v>57</v>
      </c>
      <c r="I316" s="1615"/>
      <c r="J316" s="1615"/>
      <c r="K316" s="1615"/>
      <c r="L316" s="1616"/>
      <c r="M316" s="1614" t="s">
        <v>58</v>
      </c>
      <c r="N316" s="1615"/>
      <c r="O316" s="1615"/>
      <c r="P316" s="1615"/>
      <c r="Q316" s="1615"/>
      <c r="R316" s="1616"/>
    </row>
    <row r="317" spans="1:20" ht="78.75" customHeight="1" thickBot="1" x14ac:dyDescent="0.3">
      <c r="A317" s="203" t="s">
        <v>2</v>
      </c>
      <c r="B317" s="184" t="s">
        <v>3</v>
      </c>
      <c r="C317" s="232" t="s">
        <v>59</v>
      </c>
      <c r="D317" s="229" t="s">
        <v>216</v>
      </c>
      <c r="E317" s="229" t="s">
        <v>217</v>
      </c>
      <c r="F317" s="229" t="s">
        <v>60</v>
      </c>
      <c r="G317" s="257" t="s">
        <v>61</v>
      </c>
      <c r="H317" s="249" t="s">
        <v>59</v>
      </c>
      <c r="I317" s="229" t="s">
        <v>216</v>
      </c>
      <c r="J317" s="229" t="s">
        <v>217</v>
      </c>
      <c r="K317" s="229" t="s">
        <v>60</v>
      </c>
      <c r="L317" s="257" t="s">
        <v>13</v>
      </c>
      <c r="M317" s="249" t="s">
        <v>59</v>
      </c>
      <c r="N317" s="229" t="s">
        <v>216</v>
      </c>
      <c r="O317" s="229" t="s">
        <v>217</v>
      </c>
      <c r="P317" s="229" t="s">
        <v>60</v>
      </c>
      <c r="Q317" s="257" t="s">
        <v>13</v>
      </c>
      <c r="R317" s="348" t="s">
        <v>62</v>
      </c>
    </row>
    <row r="318" spans="1:20" ht="15.75" customHeight="1" x14ac:dyDescent="0.2">
      <c r="A318" s="206">
        <v>1</v>
      </c>
      <c r="B318" s="186" t="s">
        <v>14</v>
      </c>
      <c r="C318" s="726">
        <f t="shared" ref="C318:F332" si="84">C258+C287</f>
        <v>15</v>
      </c>
      <c r="D318" s="727">
        <f t="shared" si="84"/>
        <v>0</v>
      </c>
      <c r="E318" s="727">
        <f t="shared" si="84"/>
        <v>0</v>
      </c>
      <c r="F318" s="727">
        <f t="shared" si="84"/>
        <v>0</v>
      </c>
      <c r="G318" s="729">
        <f t="shared" ref="G318:G332" si="85">SUM(C318:F318)</f>
        <v>15</v>
      </c>
      <c r="H318" s="726">
        <f t="shared" ref="H318:K332" si="86">H258+H287</f>
        <v>20</v>
      </c>
      <c r="I318" s="727">
        <f t="shared" si="86"/>
        <v>0</v>
      </c>
      <c r="J318" s="727">
        <f t="shared" si="86"/>
        <v>0</v>
      </c>
      <c r="K318" s="727">
        <f t="shared" si="86"/>
        <v>0</v>
      </c>
      <c r="L318" s="728">
        <f t="shared" ref="L318:L332" si="87">SUM(H318:K318)</f>
        <v>20</v>
      </c>
      <c r="M318" s="726">
        <f t="shared" ref="M318:M332" si="88">C318+H318</f>
        <v>35</v>
      </c>
      <c r="N318" s="727">
        <f t="shared" ref="N318:N332" si="89">D318+I318</f>
        <v>0</v>
      </c>
      <c r="O318" s="727">
        <f t="shared" ref="O318:O332" si="90">E318+J318</f>
        <v>0</v>
      </c>
      <c r="P318" s="727">
        <f t="shared" ref="P318:P332" si="91">F318+K318</f>
        <v>0</v>
      </c>
      <c r="Q318" s="729">
        <f t="shared" ref="Q318:Q332" si="92">SUM(M318:P318)</f>
        <v>35</v>
      </c>
      <c r="R318" s="730">
        <f t="shared" ref="R318:R332" si="93">R258+R287</f>
        <v>35</v>
      </c>
    </row>
    <row r="319" spans="1:20" ht="15.75" customHeight="1" x14ac:dyDescent="0.2">
      <c r="A319" s="208">
        <v>2</v>
      </c>
      <c r="B319" s="188" t="s">
        <v>15</v>
      </c>
      <c r="C319" s="731">
        <f t="shared" si="84"/>
        <v>3</v>
      </c>
      <c r="D319" s="732">
        <f t="shared" si="84"/>
        <v>0</v>
      </c>
      <c r="E319" s="732">
        <f t="shared" si="84"/>
        <v>0</v>
      </c>
      <c r="F319" s="732">
        <f t="shared" si="84"/>
        <v>0</v>
      </c>
      <c r="G319" s="734">
        <f t="shared" si="85"/>
        <v>3</v>
      </c>
      <c r="H319" s="731">
        <f t="shared" si="86"/>
        <v>11</v>
      </c>
      <c r="I319" s="732">
        <f t="shared" si="86"/>
        <v>0</v>
      </c>
      <c r="J319" s="732">
        <f t="shared" si="86"/>
        <v>0</v>
      </c>
      <c r="K319" s="732">
        <f t="shared" si="86"/>
        <v>0</v>
      </c>
      <c r="L319" s="733">
        <f t="shared" si="87"/>
        <v>11</v>
      </c>
      <c r="M319" s="731">
        <f t="shared" si="88"/>
        <v>14</v>
      </c>
      <c r="N319" s="732">
        <f t="shared" si="89"/>
        <v>0</v>
      </c>
      <c r="O319" s="732">
        <f t="shared" si="90"/>
        <v>0</v>
      </c>
      <c r="P319" s="732">
        <f t="shared" si="91"/>
        <v>0</v>
      </c>
      <c r="Q319" s="734">
        <f t="shared" si="92"/>
        <v>14</v>
      </c>
      <c r="R319" s="735">
        <f t="shared" si="93"/>
        <v>12</v>
      </c>
    </row>
    <row r="320" spans="1:20" ht="15.75" customHeight="1" x14ac:dyDescent="0.2">
      <c r="A320" s="208">
        <v>3</v>
      </c>
      <c r="B320" s="188" t="s">
        <v>16</v>
      </c>
      <c r="C320" s="731">
        <f t="shared" si="84"/>
        <v>7</v>
      </c>
      <c r="D320" s="732">
        <f t="shared" si="84"/>
        <v>0</v>
      </c>
      <c r="E320" s="732">
        <f t="shared" si="84"/>
        <v>0</v>
      </c>
      <c r="F320" s="732">
        <f t="shared" si="84"/>
        <v>0</v>
      </c>
      <c r="G320" s="734">
        <f t="shared" si="85"/>
        <v>7</v>
      </c>
      <c r="H320" s="731">
        <f t="shared" si="86"/>
        <v>13</v>
      </c>
      <c r="I320" s="732">
        <f t="shared" si="86"/>
        <v>0</v>
      </c>
      <c r="J320" s="732">
        <f t="shared" si="86"/>
        <v>0</v>
      </c>
      <c r="K320" s="732">
        <f t="shared" si="86"/>
        <v>0</v>
      </c>
      <c r="L320" s="733">
        <f t="shared" si="87"/>
        <v>13</v>
      </c>
      <c r="M320" s="731">
        <f t="shared" si="88"/>
        <v>20</v>
      </c>
      <c r="N320" s="732">
        <f t="shared" si="89"/>
        <v>0</v>
      </c>
      <c r="O320" s="732">
        <f t="shared" si="90"/>
        <v>0</v>
      </c>
      <c r="P320" s="732">
        <f t="shared" si="91"/>
        <v>0</v>
      </c>
      <c r="Q320" s="734">
        <f t="shared" si="92"/>
        <v>20</v>
      </c>
      <c r="R320" s="735">
        <f t="shared" si="93"/>
        <v>11</v>
      </c>
    </row>
    <row r="321" spans="1:18" ht="15.75" customHeight="1" x14ac:dyDescent="0.2">
      <c r="A321" s="208">
        <v>4</v>
      </c>
      <c r="B321" s="188" t="s">
        <v>17</v>
      </c>
      <c r="C321" s="731">
        <f t="shared" si="84"/>
        <v>4</v>
      </c>
      <c r="D321" s="732">
        <f t="shared" si="84"/>
        <v>0</v>
      </c>
      <c r="E321" s="732">
        <f t="shared" si="84"/>
        <v>0</v>
      </c>
      <c r="F321" s="732">
        <f t="shared" si="84"/>
        <v>0</v>
      </c>
      <c r="G321" s="734">
        <f t="shared" si="85"/>
        <v>4</v>
      </c>
      <c r="H321" s="731">
        <f t="shared" si="86"/>
        <v>29</v>
      </c>
      <c r="I321" s="732">
        <f t="shared" si="86"/>
        <v>0</v>
      </c>
      <c r="J321" s="732">
        <f t="shared" si="86"/>
        <v>0</v>
      </c>
      <c r="K321" s="732">
        <f t="shared" si="86"/>
        <v>0</v>
      </c>
      <c r="L321" s="733">
        <f t="shared" si="87"/>
        <v>29</v>
      </c>
      <c r="M321" s="731">
        <f t="shared" si="88"/>
        <v>33</v>
      </c>
      <c r="N321" s="732">
        <f t="shared" si="89"/>
        <v>0</v>
      </c>
      <c r="O321" s="732">
        <f t="shared" si="90"/>
        <v>0</v>
      </c>
      <c r="P321" s="732">
        <f t="shared" si="91"/>
        <v>0</v>
      </c>
      <c r="Q321" s="734">
        <f t="shared" si="92"/>
        <v>33</v>
      </c>
      <c r="R321" s="735">
        <f t="shared" si="93"/>
        <v>25</v>
      </c>
    </row>
    <row r="322" spans="1:18" ht="15.75" customHeight="1" x14ac:dyDescent="0.2">
      <c r="A322" s="208">
        <v>5</v>
      </c>
      <c r="B322" s="188" t="s">
        <v>18</v>
      </c>
      <c r="C322" s="731">
        <f t="shared" si="84"/>
        <v>7</v>
      </c>
      <c r="D322" s="732">
        <f t="shared" si="84"/>
        <v>0</v>
      </c>
      <c r="E322" s="732">
        <f t="shared" si="84"/>
        <v>0</v>
      </c>
      <c r="F322" s="732">
        <f t="shared" si="84"/>
        <v>0</v>
      </c>
      <c r="G322" s="734">
        <f t="shared" si="85"/>
        <v>7</v>
      </c>
      <c r="H322" s="731">
        <f t="shared" si="86"/>
        <v>13</v>
      </c>
      <c r="I322" s="732">
        <f t="shared" si="86"/>
        <v>0</v>
      </c>
      <c r="J322" s="732">
        <f t="shared" si="86"/>
        <v>0</v>
      </c>
      <c r="K322" s="732">
        <f t="shared" si="86"/>
        <v>0</v>
      </c>
      <c r="L322" s="733">
        <f t="shared" si="87"/>
        <v>13</v>
      </c>
      <c r="M322" s="731">
        <f t="shared" si="88"/>
        <v>20</v>
      </c>
      <c r="N322" s="732">
        <f t="shared" si="89"/>
        <v>0</v>
      </c>
      <c r="O322" s="732">
        <f t="shared" si="90"/>
        <v>0</v>
      </c>
      <c r="P322" s="732">
        <f t="shared" si="91"/>
        <v>0</v>
      </c>
      <c r="Q322" s="734">
        <f t="shared" si="92"/>
        <v>20</v>
      </c>
      <c r="R322" s="735">
        <f t="shared" si="93"/>
        <v>6</v>
      </c>
    </row>
    <row r="323" spans="1:18" ht="15.75" customHeight="1" x14ac:dyDescent="0.2">
      <c r="A323" s="210">
        <v>6</v>
      </c>
      <c r="B323" s="190" t="s">
        <v>19</v>
      </c>
      <c r="C323" s="731">
        <f t="shared" si="84"/>
        <v>8</v>
      </c>
      <c r="D323" s="732">
        <f t="shared" si="84"/>
        <v>0</v>
      </c>
      <c r="E323" s="732">
        <f t="shared" si="84"/>
        <v>0</v>
      </c>
      <c r="F323" s="732">
        <f t="shared" si="84"/>
        <v>0</v>
      </c>
      <c r="G323" s="734">
        <f t="shared" si="85"/>
        <v>8</v>
      </c>
      <c r="H323" s="731">
        <f t="shared" si="86"/>
        <v>19</v>
      </c>
      <c r="I323" s="732">
        <f t="shared" si="86"/>
        <v>0</v>
      </c>
      <c r="J323" s="732">
        <f t="shared" si="86"/>
        <v>0</v>
      </c>
      <c r="K323" s="732">
        <f t="shared" si="86"/>
        <v>0</v>
      </c>
      <c r="L323" s="733">
        <f t="shared" si="87"/>
        <v>19</v>
      </c>
      <c r="M323" s="731">
        <f t="shared" si="88"/>
        <v>27</v>
      </c>
      <c r="N323" s="732">
        <f t="shared" si="89"/>
        <v>0</v>
      </c>
      <c r="O323" s="732">
        <f t="shared" si="90"/>
        <v>0</v>
      </c>
      <c r="P323" s="732">
        <f t="shared" si="91"/>
        <v>0</v>
      </c>
      <c r="Q323" s="734">
        <f t="shared" si="92"/>
        <v>27</v>
      </c>
      <c r="R323" s="735">
        <f t="shared" si="93"/>
        <v>25</v>
      </c>
    </row>
    <row r="324" spans="1:18" ht="15.75" customHeight="1" x14ac:dyDescent="0.2">
      <c r="A324" s="210">
        <v>7</v>
      </c>
      <c r="B324" s="190" t="s">
        <v>20</v>
      </c>
      <c r="C324" s="731">
        <f t="shared" si="84"/>
        <v>14</v>
      </c>
      <c r="D324" s="732">
        <f t="shared" si="84"/>
        <v>0</v>
      </c>
      <c r="E324" s="732">
        <f t="shared" si="84"/>
        <v>0</v>
      </c>
      <c r="F324" s="732">
        <f t="shared" si="84"/>
        <v>0</v>
      </c>
      <c r="G324" s="734">
        <f t="shared" si="85"/>
        <v>14</v>
      </c>
      <c r="H324" s="731">
        <f t="shared" si="86"/>
        <v>29</v>
      </c>
      <c r="I324" s="732">
        <f t="shared" si="86"/>
        <v>0</v>
      </c>
      <c r="J324" s="732">
        <f t="shared" si="86"/>
        <v>0</v>
      </c>
      <c r="K324" s="732">
        <f t="shared" si="86"/>
        <v>0</v>
      </c>
      <c r="L324" s="733">
        <f t="shared" si="87"/>
        <v>29</v>
      </c>
      <c r="M324" s="731">
        <f t="shared" si="88"/>
        <v>43</v>
      </c>
      <c r="N324" s="732">
        <f t="shared" si="89"/>
        <v>0</v>
      </c>
      <c r="O324" s="732">
        <f t="shared" si="90"/>
        <v>0</v>
      </c>
      <c r="P324" s="732">
        <f t="shared" si="91"/>
        <v>0</v>
      </c>
      <c r="Q324" s="734">
        <f t="shared" si="92"/>
        <v>43</v>
      </c>
      <c r="R324" s="735">
        <f t="shared" si="93"/>
        <v>25</v>
      </c>
    </row>
    <row r="325" spans="1:18" ht="15.75" customHeight="1" x14ac:dyDescent="0.2">
      <c r="A325" s="208">
        <v>8</v>
      </c>
      <c r="B325" s="188" t="s">
        <v>21</v>
      </c>
      <c r="C325" s="731">
        <f t="shared" si="84"/>
        <v>6</v>
      </c>
      <c r="D325" s="732">
        <f t="shared" si="84"/>
        <v>0</v>
      </c>
      <c r="E325" s="732">
        <f t="shared" si="84"/>
        <v>0</v>
      </c>
      <c r="F325" s="732">
        <f t="shared" si="84"/>
        <v>0</v>
      </c>
      <c r="G325" s="734">
        <f t="shared" si="85"/>
        <v>6</v>
      </c>
      <c r="H325" s="731">
        <f t="shared" si="86"/>
        <v>15</v>
      </c>
      <c r="I325" s="732">
        <f t="shared" si="86"/>
        <v>0</v>
      </c>
      <c r="J325" s="732">
        <f t="shared" si="86"/>
        <v>0</v>
      </c>
      <c r="K325" s="732">
        <f t="shared" si="86"/>
        <v>0</v>
      </c>
      <c r="L325" s="733">
        <f t="shared" si="87"/>
        <v>15</v>
      </c>
      <c r="M325" s="731">
        <f t="shared" si="88"/>
        <v>21</v>
      </c>
      <c r="N325" s="732">
        <f t="shared" si="89"/>
        <v>0</v>
      </c>
      <c r="O325" s="732">
        <f t="shared" si="90"/>
        <v>0</v>
      </c>
      <c r="P325" s="732">
        <f t="shared" si="91"/>
        <v>0</v>
      </c>
      <c r="Q325" s="734">
        <f t="shared" si="92"/>
        <v>21</v>
      </c>
      <c r="R325" s="735">
        <f t="shared" si="93"/>
        <v>21</v>
      </c>
    </row>
    <row r="326" spans="1:18" ht="15.75" customHeight="1" x14ac:dyDescent="0.2">
      <c r="A326" s="208">
        <v>9</v>
      </c>
      <c r="B326" s="188" t="s">
        <v>22</v>
      </c>
      <c r="C326" s="731">
        <f t="shared" si="84"/>
        <v>7</v>
      </c>
      <c r="D326" s="732">
        <f t="shared" si="84"/>
        <v>0</v>
      </c>
      <c r="E326" s="732">
        <f t="shared" si="84"/>
        <v>0</v>
      </c>
      <c r="F326" s="732">
        <f t="shared" si="84"/>
        <v>0</v>
      </c>
      <c r="G326" s="734">
        <f t="shared" si="85"/>
        <v>7</v>
      </c>
      <c r="H326" s="731">
        <f t="shared" si="86"/>
        <v>19</v>
      </c>
      <c r="I326" s="732">
        <f t="shared" si="86"/>
        <v>0</v>
      </c>
      <c r="J326" s="732">
        <f t="shared" si="86"/>
        <v>0</v>
      </c>
      <c r="K326" s="732">
        <f t="shared" si="86"/>
        <v>0</v>
      </c>
      <c r="L326" s="733">
        <f t="shared" si="87"/>
        <v>19</v>
      </c>
      <c r="M326" s="731">
        <f t="shared" si="88"/>
        <v>26</v>
      </c>
      <c r="N326" s="732">
        <f t="shared" si="89"/>
        <v>0</v>
      </c>
      <c r="O326" s="732">
        <f t="shared" si="90"/>
        <v>0</v>
      </c>
      <c r="P326" s="732">
        <f t="shared" si="91"/>
        <v>0</v>
      </c>
      <c r="Q326" s="734">
        <f t="shared" si="92"/>
        <v>26</v>
      </c>
      <c r="R326" s="735">
        <f t="shared" si="93"/>
        <v>26</v>
      </c>
    </row>
    <row r="327" spans="1:18" ht="15.75" customHeight="1" x14ac:dyDescent="0.2">
      <c r="A327" s="208">
        <v>10</v>
      </c>
      <c r="B327" s="188" t="s">
        <v>23</v>
      </c>
      <c r="C327" s="731">
        <f t="shared" si="84"/>
        <v>6</v>
      </c>
      <c r="D327" s="732">
        <f t="shared" si="84"/>
        <v>0</v>
      </c>
      <c r="E327" s="732">
        <f t="shared" si="84"/>
        <v>0</v>
      </c>
      <c r="F327" s="732">
        <f t="shared" si="84"/>
        <v>0</v>
      </c>
      <c r="G327" s="734">
        <f t="shared" si="85"/>
        <v>6</v>
      </c>
      <c r="H327" s="731">
        <f t="shared" si="86"/>
        <v>22</v>
      </c>
      <c r="I327" s="732">
        <f t="shared" si="86"/>
        <v>0</v>
      </c>
      <c r="J327" s="732">
        <f t="shared" si="86"/>
        <v>0</v>
      </c>
      <c r="K327" s="732">
        <f t="shared" si="86"/>
        <v>0</v>
      </c>
      <c r="L327" s="733">
        <f t="shared" si="87"/>
        <v>22</v>
      </c>
      <c r="M327" s="731">
        <f t="shared" si="88"/>
        <v>28</v>
      </c>
      <c r="N327" s="732">
        <f t="shared" si="89"/>
        <v>0</v>
      </c>
      <c r="O327" s="732">
        <f t="shared" si="90"/>
        <v>0</v>
      </c>
      <c r="P327" s="732">
        <f t="shared" si="91"/>
        <v>0</v>
      </c>
      <c r="Q327" s="734">
        <f t="shared" si="92"/>
        <v>28</v>
      </c>
      <c r="R327" s="735">
        <f t="shared" si="93"/>
        <v>23</v>
      </c>
    </row>
    <row r="328" spans="1:18" ht="15.75" customHeight="1" x14ac:dyDescent="0.2">
      <c r="A328" s="210">
        <v>11</v>
      </c>
      <c r="B328" s="190" t="s">
        <v>24</v>
      </c>
      <c r="C328" s="731">
        <f t="shared" si="84"/>
        <v>3</v>
      </c>
      <c r="D328" s="732">
        <f t="shared" si="84"/>
        <v>0</v>
      </c>
      <c r="E328" s="732">
        <f t="shared" si="84"/>
        <v>0</v>
      </c>
      <c r="F328" s="732">
        <f t="shared" si="84"/>
        <v>0</v>
      </c>
      <c r="G328" s="734">
        <f t="shared" si="85"/>
        <v>3</v>
      </c>
      <c r="H328" s="731">
        <f t="shared" si="86"/>
        <v>5</v>
      </c>
      <c r="I328" s="732">
        <f t="shared" si="86"/>
        <v>0</v>
      </c>
      <c r="J328" s="732">
        <f t="shared" si="86"/>
        <v>0</v>
      </c>
      <c r="K328" s="732">
        <f t="shared" si="86"/>
        <v>0</v>
      </c>
      <c r="L328" s="733">
        <f t="shared" si="87"/>
        <v>5</v>
      </c>
      <c r="M328" s="731">
        <f t="shared" si="88"/>
        <v>8</v>
      </c>
      <c r="N328" s="732">
        <f t="shared" si="89"/>
        <v>0</v>
      </c>
      <c r="O328" s="732">
        <f t="shared" si="90"/>
        <v>0</v>
      </c>
      <c r="P328" s="732">
        <f t="shared" si="91"/>
        <v>0</v>
      </c>
      <c r="Q328" s="734">
        <f t="shared" si="92"/>
        <v>8</v>
      </c>
      <c r="R328" s="735">
        <f t="shared" si="93"/>
        <v>3</v>
      </c>
    </row>
    <row r="329" spans="1:18" ht="15.75" customHeight="1" x14ac:dyDescent="0.2">
      <c r="A329" s="208">
        <v>12</v>
      </c>
      <c r="B329" s="188" t="s">
        <v>25</v>
      </c>
      <c r="C329" s="731">
        <f t="shared" si="84"/>
        <v>0</v>
      </c>
      <c r="D329" s="732">
        <f t="shared" si="84"/>
        <v>0</v>
      </c>
      <c r="E329" s="732">
        <f t="shared" si="84"/>
        <v>0</v>
      </c>
      <c r="F329" s="732">
        <f t="shared" si="84"/>
        <v>0</v>
      </c>
      <c r="G329" s="734">
        <f t="shared" si="85"/>
        <v>0</v>
      </c>
      <c r="H329" s="731">
        <f t="shared" si="86"/>
        <v>5</v>
      </c>
      <c r="I329" s="732">
        <f t="shared" si="86"/>
        <v>0</v>
      </c>
      <c r="J329" s="732">
        <f t="shared" si="86"/>
        <v>0</v>
      </c>
      <c r="K329" s="732">
        <f t="shared" si="86"/>
        <v>0</v>
      </c>
      <c r="L329" s="733">
        <f t="shared" si="87"/>
        <v>5</v>
      </c>
      <c r="M329" s="731">
        <f t="shared" si="88"/>
        <v>5</v>
      </c>
      <c r="N329" s="732">
        <f t="shared" si="89"/>
        <v>0</v>
      </c>
      <c r="O329" s="732">
        <f t="shared" si="90"/>
        <v>0</v>
      </c>
      <c r="P329" s="732">
        <f t="shared" si="91"/>
        <v>0</v>
      </c>
      <c r="Q329" s="734">
        <f t="shared" si="92"/>
        <v>5</v>
      </c>
      <c r="R329" s="735">
        <f t="shared" si="93"/>
        <v>5</v>
      </c>
    </row>
    <row r="330" spans="1:18" ht="15.75" customHeight="1" x14ac:dyDescent="0.2">
      <c r="A330" s="208">
        <v>13</v>
      </c>
      <c r="B330" s="188" t="s">
        <v>26</v>
      </c>
      <c r="C330" s="731">
        <f t="shared" si="84"/>
        <v>15</v>
      </c>
      <c r="D330" s="732">
        <f t="shared" si="84"/>
        <v>0</v>
      </c>
      <c r="E330" s="732">
        <f t="shared" si="84"/>
        <v>0</v>
      </c>
      <c r="F330" s="732">
        <f t="shared" si="84"/>
        <v>0</v>
      </c>
      <c r="G330" s="734">
        <f t="shared" si="85"/>
        <v>15</v>
      </c>
      <c r="H330" s="731">
        <f t="shared" si="86"/>
        <v>28</v>
      </c>
      <c r="I330" s="732">
        <f t="shared" si="86"/>
        <v>0</v>
      </c>
      <c r="J330" s="732">
        <f t="shared" si="86"/>
        <v>0</v>
      </c>
      <c r="K330" s="732">
        <f t="shared" si="86"/>
        <v>0</v>
      </c>
      <c r="L330" s="733">
        <f t="shared" si="87"/>
        <v>28</v>
      </c>
      <c r="M330" s="731">
        <f t="shared" si="88"/>
        <v>43</v>
      </c>
      <c r="N330" s="732">
        <f t="shared" si="89"/>
        <v>0</v>
      </c>
      <c r="O330" s="732">
        <f t="shared" si="90"/>
        <v>0</v>
      </c>
      <c r="P330" s="732">
        <f t="shared" si="91"/>
        <v>0</v>
      </c>
      <c r="Q330" s="734">
        <f t="shared" si="92"/>
        <v>43</v>
      </c>
      <c r="R330" s="735">
        <f t="shared" si="93"/>
        <v>32</v>
      </c>
    </row>
    <row r="331" spans="1:18" ht="15.75" customHeight="1" x14ac:dyDescent="0.2">
      <c r="A331" s="208">
        <v>14</v>
      </c>
      <c r="B331" s="188" t="s">
        <v>27</v>
      </c>
      <c r="C331" s="731">
        <f t="shared" si="84"/>
        <v>4</v>
      </c>
      <c r="D331" s="732">
        <f t="shared" si="84"/>
        <v>0</v>
      </c>
      <c r="E331" s="732">
        <f t="shared" si="84"/>
        <v>0</v>
      </c>
      <c r="F331" s="732">
        <f t="shared" si="84"/>
        <v>0</v>
      </c>
      <c r="G331" s="734">
        <f t="shared" si="85"/>
        <v>4</v>
      </c>
      <c r="H331" s="731">
        <f t="shared" si="86"/>
        <v>26</v>
      </c>
      <c r="I331" s="732">
        <f t="shared" si="86"/>
        <v>0</v>
      </c>
      <c r="J331" s="732">
        <f t="shared" si="86"/>
        <v>0</v>
      </c>
      <c r="K331" s="732">
        <f t="shared" si="86"/>
        <v>0</v>
      </c>
      <c r="L331" s="733">
        <f t="shared" si="87"/>
        <v>26</v>
      </c>
      <c r="M331" s="731">
        <f t="shared" si="88"/>
        <v>30</v>
      </c>
      <c r="N331" s="732">
        <f t="shared" si="89"/>
        <v>0</v>
      </c>
      <c r="O331" s="732">
        <f t="shared" si="90"/>
        <v>0</v>
      </c>
      <c r="P331" s="732">
        <f t="shared" si="91"/>
        <v>0</v>
      </c>
      <c r="Q331" s="734">
        <f t="shared" si="92"/>
        <v>30</v>
      </c>
      <c r="R331" s="735">
        <f t="shared" si="93"/>
        <v>27</v>
      </c>
    </row>
    <row r="332" spans="1:18" ht="15.75" customHeight="1" thickBot="1" x14ac:dyDescent="0.25">
      <c r="A332" s="211">
        <v>15</v>
      </c>
      <c r="B332" s="191" t="s">
        <v>28</v>
      </c>
      <c r="C332" s="736">
        <f t="shared" si="84"/>
        <v>0</v>
      </c>
      <c r="D332" s="737">
        <f t="shared" si="84"/>
        <v>0</v>
      </c>
      <c r="E332" s="737">
        <f t="shared" si="84"/>
        <v>0</v>
      </c>
      <c r="F332" s="737">
        <f t="shared" si="84"/>
        <v>0</v>
      </c>
      <c r="G332" s="739">
        <f t="shared" si="85"/>
        <v>0</v>
      </c>
      <c r="H332" s="736">
        <f t="shared" si="86"/>
        <v>4</v>
      </c>
      <c r="I332" s="737">
        <f t="shared" si="86"/>
        <v>0</v>
      </c>
      <c r="J332" s="737">
        <f t="shared" si="86"/>
        <v>0</v>
      </c>
      <c r="K332" s="737">
        <f t="shared" si="86"/>
        <v>0</v>
      </c>
      <c r="L332" s="738">
        <f t="shared" si="87"/>
        <v>4</v>
      </c>
      <c r="M332" s="736">
        <f t="shared" si="88"/>
        <v>4</v>
      </c>
      <c r="N332" s="737">
        <f t="shared" si="89"/>
        <v>0</v>
      </c>
      <c r="O332" s="737">
        <f t="shared" si="90"/>
        <v>0</v>
      </c>
      <c r="P332" s="737">
        <f t="shared" si="91"/>
        <v>0</v>
      </c>
      <c r="Q332" s="739">
        <f t="shared" si="92"/>
        <v>4</v>
      </c>
      <c r="R332" s="740">
        <f t="shared" si="93"/>
        <v>0</v>
      </c>
    </row>
    <row r="333" spans="1:18" ht="15.75" customHeight="1" x14ac:dyDescent="0.25">
      <c r="A333" s="277"/>
      <c r="B333" s="278" t="s">
        <v>485</v>
      </c>
      <c r="C333" s="279">
        <f t="shared" ref="C333:R333" si="94">SUM(C318:C332)</f>
        <v>99</v>
      </c>
      <c r="D333" s="280">
        <f t="shared" si="94"/>
        <v>0</v>
      </c>
      <c r="E333" s="280">
        <f t="shared" si="94"/>
        <v>0</v>
      </c>
      <c r="F333" s="280">
        <f t="shared" si="94"/>
        <v>0</v>
      </c>
      <c r="G333" s="281">
        <f t="shared" si="94"/>
        <v>99</v>
      </c>
      <c r="H333" s="279">
        <f t="shared" si="94"/>
        <v>258</v>
      </c>
      <c r="I333" s="280">
        <f t="shared" si="94"/>
        <v>0</v>
      </c>
      <c r="J333" s="280">
        <f t="shared" si="94"/>
        <v>0</v>
      </c>
      <c r="K333" s="280">
        <f t="shared" si="94"/>
        <v>0</v>
      </c>
      <c r="L333" s="281">
        <f t="shared" si="94"/>
        <v>258</v>
      </c>
      <c r="M333" s="279">
        <f t="shared" si="94"/>
        <v>357</v>
      </c>
      <c r="N333" s="280">
        <f t="shared" si="94"/>
        <v>0</v>
      </c>
      <c r="O333" s="280">
        <f t="shared" si="94"/>
        <v>0</v>
      </c>
      <c r="P333" s="280">
        <f t="shared" si="94"/>
        <v>0</v>
      </c>
      <c r="Q333" s="281">
        <f t="shared" si="94"/>
        <v>357</v>
      </c>
      <c r="R333" s="282">
        <f t="shared" si="94"/>
        <v>276</v>
      </c>
    </row>
    <row r="334" spans="1:18" ht="15.75" customHeight="1" x14ac:dyDescent="0.2">
      <c r="A334" s="1071"/>
      <c r="B334" s="190" t="s">
        <v>422</v>
      </c>
      <c r="C334" s="1072">
        <v>90</v>
      </c>
      <c r="D334" s="1073">
        <v>0</v>
      </c>
      <c r="E334" s="1073">
        <v>0</v>
      </c>
      <c r="F334" s="1073">
        <v>0</v>
      </c>
      <c r="G334" s="1074">
        <v>90</v>
      </c>
      <c r="H334" s="1072">
        <v>247</v>
      </c>
      <c r="I334" s="1073">
        <v>0</v>
      </c>
      <c r="J334" s="1073">
        <v>0</v>
      </c>
      <c r="K334" s="1073">
        <v>0</v>
      </c>
      <c r="L334" s="1075">
        <v>247</v>
      </c>
      <c r="M334" s="1072">
        <v>337</v>
      </c>
      <c r="N334" s="1073">
        <v>0</v>
      </c>
      <c r="O334" s="1073">
        <v>0</v>
      </c>
      <c r="P334" s="1073">
        <v>0</v>
      </c>
      <c r="Q334" s="1074">
        <v>337</v>
      </c>
      <c r="R334" s="1471">
        <v>242</v>
      </c>
    </row>
    <row r="335" spans="1:18" ht="15.75" customHeight="1" x14ac:dyDescent="0.2">
      <c r="A335" s="187"/>
      <c r="B335" s="188" t="s">
        <v>380</v>
      </c>
      <c r="C335" s="329">
        <v>75</v>
      </c>
      <c r="D335" s="330">
        <v>0</v>
      </c>
      <c r="E335" s="330">
        <v>0</v>
      </c>
      <c r="F335" s="330">
        <v>0</v>
      </c>
      <c r="G335" s="332">
        <v>75</v>
      </c>
      <c r="H335" s="329">
        <v>222</v>
      </c>
      <c r="I335" s="330">
        <v>1</v>
      </c>
      <c r="J335" s="330">
        <v>0</v>
      </c>
      <c r="K335" s="330">
        <v>0</v>
      </c>
      <c r="L335" s="331">
        <v>223</v>
      </c>
      <c r="M335" s="329">
        <v>297</v>
      </c>
      <c r="N335" s="330">
        <v>1</v>
      </c>
      <c r="O335" s="330">
        <v>0</v>
      </c>
      <c r="P335" s="330">
        <v>0</v>
      </c>
      <c r="Q335" s="332">
        <v>298</v>
      </c>
      <c r="R335" s="464">
        <v>179</v>
      </c>
    </row>
    <row r="336" spans="1:18" ht="15.75" customHeight="1" x14ac:dyDescent="0.2">
      <c r="A336" s="1071"/>
      <c r="B336" s="190" t="s">
        <v>334</v>
      </c>
      <c r="C336" s="1072">
        <v>53</v>
      </c>
      <c r="D336" s="1073">
        <v>0</v>
      </c>
      <c r="E336" s="1073">
        <v>0</v>
      </c>
      <c r="F336" s="1073">
        <v>0</v>
      </c>
      <c r="G336" s="1074">
        <v>53</v>
      </c>
      <c r="H336" s="1072">
        <v>185</v>
      </c>
      <c r="I336" s="1073">
        <v>0</v>
      </c>
      <c r="J336" s="1073">
        <v>0</v>
      </c>
      <c r="K336" s="1073">
        <v>1</v>
      </c>
      <c r="L336" s="1075">
        <v>186</v>
      </c>
      <c r="M336" s="1072">
        <v>238</v>
      </c>
      <c r="N336" s="1073">
        <v>0</v>
      </c>
      <c r="O336" s="1073">
        <v>0</v>
      </c>
      <c r="P336" s="1073">
        <v>1</v>
      </c>
      <c r="Q336" s="332">
        <v>239</v>
      </c>
      <c r="R336" s="464">
        <v>182</v>
      </c>
    </row>
    <row r="337" spans="1:18" ht="15.75" customHeight="1" x14ac:dyDescent="0.2">
      <c r="A337" s="187"/>
      <c r="B337" s="188" t="s">
        <v>308</v>
      </c>
      <c r="C337" s="329">
        <v>50</v>
      </c>
      <c r="D337" s="330">
        <v>2</v>
      </c>
      <c r="E337" s="330">
        <v>0</v>
      </c>
      <c r="F337" s="330">
        <v>0</v>
      </c>
      <c r="G337" s="332">
        <v>52</v>
      </c>
      <c r="H337" s="329">
        <v>198</v>
      </c>
      <c r="I337" s="330">
        <v>1</v>
      </c>
      <c r="J337" s="330">
        <v>0</v>
      </c>
      <c r="K337" s="330">
        <v>3</v>
      </c>
      <c r="L337" s="331">
        <v>202</v>
      </c>
      <c r="M337" s="329">
        <v>248</v>
      </c>
      <c r="N337" s="330">
        <v>3</v>
      </c>
      <c r="O337" s="330">
        <v>0</v>
      </c>
      <c r="P337" s="330">
        <v>3</v>
      </c>
      <c r="Q337" s="332">
        <v>254</v>
      </c>
      <c r="R337" s="464">
        <v>161</v>
      </c>
    </row>
    <row r="338" spans="1:18" ht="15.75" customHeight="1" x14ac:dyDescent="0.2">
      <c r="A338" s="187"/>
      <c r="B338" s="188" t="s">
        <v>272</v>
      </c>
      <c r="C338" s="329">
        <v>42</v>
      </c>
      <c r="D338" s="330">
        <v>0</v>
      </c>
      <c r="E338" s="330">
        <v>0</v>
      </c>
      <c r="F338" s="330">
        <v>0</v>
      </c>
      <c r="G338" s="332">
        <v>42</v>
      </c>
      <c r="H338" s="329">
        <v>209</v>
      </c>
      <c r="I338" s="330">
        <v>1</v>
      </c>
      <c r="J338" s="330">
        <v>0</v>
      </c>
      <c r="K338" s="330">
        <v>2</v>
      </c>
      <c r="L338" s="331">
        <v>212</v>
      </c>
      <c r="M338" s="329">
        <v>251</v>
      </c>
      <c r="N338" s="330">
        <v>1</v>
      </c>
      <c r="O338" s="330">
        <v>0</v>
      </c>
      <c r="P338" s="330">
        <v>2</v>
      </c>
      <c r="Q338" s="332">
        <v>254</v>
      </c>
      <c r="R338" s="464">
        <v>149</v>
      </c>
    </row>
    <row r="339" spans="1:18" ht="15.75" customHeight="1" x14ac:dyDescent="0.2">
      <c r="A339" s="187"/>
      <c r="B339" s="188" t="s">
        <v>248</v>
      </c>
      <c r="C339" s="329">
        <v>42</v>
      </c>
      <c r="D339" s="330">
        <v>0</v>
      </c>
      <c r="E339" s="330">
        <v>0</v>
      </c>
      <c r="F339" s="330">
        <v>0</v>
      </c>
      <c r="G339" s="332">
        <v>42</v>
      </c>
      <c r="H339" s="329">
        <v>203</v>
      </c>
      <c r="I339" s="330">
        <v>1</v>
      </c>
      <c r="J339" s="330">
        <v>0</v>
      </c>
      <c r="K339" s="330">
        <v>1</v>
      </c>
      <c r="L339" s="331">
        <v>205</v>
      </c>
      <c r="M339" s="329">
        <v>245</v>
      </c>
      <c r="N339" s="330">
        <v>1</v>
      </c>
      <c r="O339" s="330">
        <v>0</v>
      </c>
      <c r="P339" s="330">
        <v>1</v>
      </c>
      <c r="Q339" s="332">
        <v>247</v>
      </c>
      <c r="R339" s="464">
        <v>131</v>
      </c>
    </row>
    <row r="340" spans="1:18" ht="15.75" customHeight="1" x14ac:dyDescent="0.2">
      <c r="A340" s="187"/>
      <c r="B340" s="188" t="s">
        <v>218</v>
      </c>
      <c r="C340" s="329">
        <v>42</v>
      </c>
      <c r="D340" s="330">
        <v>0</v>
      </c>
      <c r="E340" s="330">
        <v>0</v>
      </c>
      <c r="F340" s="330">
        <v>0</v>
      </c>
      <c r="G340" s="332">
        <v>42</v>
      </c>
      <c r="H340" s="329">
        <v>208</v>
      </c>
      <c r="I340" s="330">
        <v>1</v>
      </c>
      <c r="J340" s="330">
        <v>0</v>
      </c>
      <c r="K340" s="330">
        <v>0</v>
      </c>
      <c r="L340" s="331">
        <v>209</v>
      </c>
      <c r="M340" s="329">
        <v>250</v>
      </c>
      <c r="N340" s="330">
        <v>1</v>
      </c>
      <c r="O340" s="330">
        <v>0</v>
      </c>
      <c r="P340" s="330">
        <v>0</v>
      </c>
      <c r="Q340" s="332">
        <v>251</v>
      </c>
      <c r="R340" s="464">
        <v>142</v>
      </c>
    </row>
    <row r="341" spans="1:18" ht="15.75" customHeight="1" thickBot="1" x14ac:dyDescent="0.25">
      <c r="A341" s="295"/>
      <c r="B341" s="296" t="s">
        <v>98</v>
      </c>
      <c r="C341" s="297">
        <v>35</v>
      </c>
      <c r="D341" s="339">
        <v>1</v>
      </c>
      <c r="E341" s="339">
        <v>0</v>
      </c>
      <c r="F341" s="339">
        <v>0</v>
      </c>
      <c r="G341" s="340">
        <v>36</v>
      </c>
      <c r="H341" s="297">
        <v>243</v>
      </c>
      <c r="I341" s="339">
        <v>0</v>
      </c>
      <c r="J341" s="339">
        <v>0</v>
      </c>
      <c r="K341" s="339">
        <v>0</v>
      </c>
      <c r="L341" s="677">
        <v>243</v>
      </c>
      <c r="M341" s="297">
        <v>278</v>
      </c>
      <c r="N341" s="339">
        <v>1</v>
      </c>
      <c r="O341" s="339">
        <v>0</v>
      </c>
      <c r="P341" s="339">
        <v>0</v>
      </c>
      <c r="Q341" s="340">
        <v>279</v>
      </c>
      <c r="R341" s="465">
        <v>121</v>
      </c>
    </row>
    <row r="342" spans="1:18" ht="15.75" customHeight="1" x14ac:dyDescent="0.2">
      <c r="A342" s="180" t="s">
        <v>63</v>
      </c>
    </row>
    <row r="344" spans="1:18" ht="15.75" customHeight="1" x14ac:dyDescent="0.2">
      <c r="E344" s="322" t="s">
        <v>76</v>
      </c>
    </row>
  </sheetData>
  <mergeCells count="33">
    <mergeCell ref="C196:G196"/>
    <mergeCell ref="H196:L196"/>
    <mergeCell ref="M196:R196"/>
    <mergeCell ref="C226:G226"/>
    <mergeCell ref="H226:L226"/>
    <mergeCell ref="M226:R226"/>
    <mergeCell ref="C316:G316"/>
    <mergeCell ref="H316:L316"/>
    <mergeCell ref="M316:R316"/>
    <mergeCell ref="C256:G256"/>
    <mergeCell ref="H256:L256"/>
    <mergeCell ref="M256:R256"/>
    <mergeCell ref="C285:G285"/>
    <mergeCell ref="H285:L285"/>
    <mergeCell ref="M285:R285"/>
    <mergeCell ref="H166:L166"/>
    <mergeCell ref="M166:R166"/>
    <mergeCell ref="C79:G79"/>
    <mergeCell ref="H79:L79"/>
    <mergeCell ref="M79:R79"/>
    <mergeCell ref="C108:G108"/>
    <mergeCell ref="H108:L108"/>
    <mergeCell ref="M108:R108"/>
    <mergeCell ref="C137:G137"/>
    <mergeCell ref="H137:L137"/>
    <mergeCell ref="M137:R137"/>
    <mergeCell ref="C166:G166"/>
    <mergeCell ref="C19:G19"/>
    <mergeCell ref="H19:L19"/>
    <mergeCell ref="M19:R19"/>
    <mergeCell ref="C49:G49"/>
    <mergeCell ref="H49:L49"/>
    <mergeCell ref="M49:R49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46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>
    <tabColor rgb="FFFF0000"/>
  </sheetPr>
  <dimension ref="A1:O33"/>
  <sheetViews>
    <sheetView showGridLines="0" topLeftCell="A2" zoomScaleNormal="100" workbookViewId="0">
      <selection activeCell="R16" sqref="R16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7" width="14.5703125" style="362" customWidth="1"/>
    <col min="8" max="8" width="12.42578125" style="2" customWidth="1"/>
    <col min="9" max="9" width="11.85546875" style="2" customWidth="1"/>
    <col min="10" max="10" width="11.85546875" style="362" customWidth="1"/>
    <col min="11" max="16384" width="11.42578125" style="2"/>
  </cols>
  <sheetData>
    <row r="1" spans="1:15" x14ac:dyDescent="0.2">
      <c r="A1" s="101" t="s">
        <v>101</v>
      </c>
      <c r="B1" s="125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 xml:space="preserve">Tabell 3 -9 -B - Søknader og avslag på søknad om bolig i Omsorg+ </v>
      </c>
    </row>
    <row r="5" spans="1:15" x14ac:dyDescent="0.2">
      <c r="A5" s="1"/>
    </row>
    <row r="6" spans="1:15" x14ac:dyDescent="0.2">
      <c r="A6" s="1"/>
      <c r="O6" s="929"/>
    </row>
    <row r="7" spans="1:15" x14ac:dyDescent="0.2">
      <c r="K7" s="2" t="s">
        <v>348</v>
      </c>
    </row>
    <row r="8" spans="1:15" s="8" customFormat="1" ht="13.5" thickBot="1" x14ac:dyDescent="0.25">
      <c r="A8" s="7" t="s">
        <v>235</v>
      </c>
    </row>
    <row r="9" spans="1:15" s="80" customFormat="1" ht="72.75" thickBot="1" x14ac:dyDescent="0.25">
      <c r="A9" s="34" t="s">
        <v>2</v>
      </c>
      <c r="B9" s="47" t="s">
        <v>3</v>
      </c>
      <c r="C9" s="130" t="s">
        <v>141</v>
      </c>
      <c r="D9" s="131" t="s">
        <v>142</v>
      </c>
      <c r="E9" s="131" t="s">
        <v>143</v>
      </c>
      <c r="F9" s="131" t="s">
        <v>106</v>
      </c>
      <c r="G9" s="131" t="s">
        <v>232</v>
      </c>
      <c r="H9" s="132" t="s">
        <v>144</v>
      </c>
      <c r="I9" s="132" t="s">
        <v>108</v>
      </c>
      <c r="J9" s="951" t="s">
        <v>109</v>
      </c>
      <c r="O9" s="988"/>
    </row>
    <row r="10" spans="1:15" x14ac:dyDescent="0.2">
      <c r="A10" s="17">
        <v>1</v>
      </c>
      <c r="B10" s="18" t="s">
        <v>14</v>
      </c>
      <c r="C10" s="1489">
        <v>3</v>
      </c>
      <c r="D10" s="1490">
        <v>49</v>
      </c>
      <c r="E10" s="1490">
        <v>34</v>
      </c>
      <c r="F10" s="1490">
        <v>1</v>
      </c>
      <c r="G10" s="1490">
        <v>6</v>
      </c>
      <c r="H10" s="1490">
        <v>9</v>
      </c>
      <c r="I10" s="126">
        <v>2</v>
      </c>
      <c r="J10" s="1301">
        <f>E10/(E10+H10)</f>
        <v>0.79069767441860461</v>
      </c>
      <c r="L10" s="929"/>
    </row>
    <row r="11" spans="1:15" x14ac:dyDescent="0.2">
      <c r="A11" s="23">
        <v>2</v>
      </c>
      <c r="B11" s="24" t="s">
        <v>15</v>
      </c>
      <c r="C11" s="1491">
        <v>1</v>
      </c>
      <c r="D11" s="306">
        <v>36</v>
      </c>
      <c r="E11" s="306">
        <v>25</v>
      </c>
      <c r="F11" s="306">
        <v>1</v>
      </c>
      <c r="G11" s="306">
        <v>5</v>
      </c>
      <c r="H11" s="306">
        <v>3</v>
      </c>
      <c r="I11" s="1492">
        <v>3</v>
      </c>
      <c r="J11" s="1302">
        <f t="shared" ref="J11:J33" si="0">E11/(E11+H11)</f>
        <v>0.8928571428571429</v>
      </c>
      <c r="K11" s="362"/>
      <c r="L11" s="929"/>
    </row>
    <row r="12" spans="1:15" x14ac:dyDescent="0.2">
      <c r="A12" s="23">
        <v>3</v>
      </c>
      <c r="B12" s="24" t="s">
        <v>16</v>
      </c>
      <c r="C12" s="1491">
        <v>12</v>
      </c>
      <c r="D12" s="306">
        <v>34</v>
      </c>
      <c r="E12" s="306">
        <v>27</v>
      </c>
      <c r="F12" s="306">
        <v>2</v>
      </c>
      <c r="G12" s="306">
        <v>4</v>
      </c>
      <c r="H12" s="306">
        <v>7</v>
      </c>
      <c r="I12" s="1492">
        <v>6</v>
      </c>
      <c r="J12" s="1302">
        <f t="shared" si="0"/>
        <v>0.79411764705882348</v>
      </c>
      <c r="K12" s="362"/>
      <c r="L12" s="929"/>
    </row>
    <row r="13" spans="1:15" x14ac:dyDescent="0.2">
      <c r="A13" s="23">
        <v>4</v>
      </c>
      <c r="B13" s="24" t="s">
        <v>17</v>
      </c>
      <c r="C13" s="1491">
        <v>9</v>
      </c>
      <c r="D13" s="306">
        <v>49</v>
      </c>
      <c r="E13" s="306">
        <v>39</v>
      </c>
      <c r="F13" s="306">
        <v>0</v>
      </c>
      <c r="G13" s="306">
        <v>7</v>
      </c>
      <c r="H13" s="306">
        <v>3</v>
      </c>
      <c r="I13" s="1492">
        <v>9</v>
      </c>
      <c r="J13" s="1302">
        <f t="shared" si="0"/>
        <v>0.9285714285714286</v>
      </c>
      <c r="K13" s="362"/>
      <c r="L13" s="929"/>
    </row>
    <row r="14" spans="1:15" x14ac:dyDescent="0.2">
      <c r="A14" s="23">
        <v>5</v>
      </c>
      <c r="B14" s="24" t="s">
        <v>18</v>
      </c>
      <c r="C14" s="1491">
        <v>4</v>
      </c>
      <c r="D14" s="306">
        <v>30</v>
      </c>
      <c r="E14" s="306">
        <v>14</v>
      </c>
      <c r="F14" s="306">
        <v>2</v>
      </c>
      <c r="G14" s="306">
        <v>1</v>
      </c>
      <c r="H14" s="306">
        <v>6</v>
      </c>
      <c r="I14" s="1492">
        <v>11</v>
      </c>
      <c r="J14" s="1302">
        <f t="shared" si="0"/>
        <v>0.7</v>
      </c>
      <c r="K14" s="362"/>
      <c r="L14" s="929"/>
    </row>
    <row r="15" spans="1:15" x14ac:dyDescent="0.2">
      <c r="A15" s="25">
        <v>6</v>
      </c>
      <c r="B15" s="26" t="s">
        <v>19</v>
      </c>
      <c r="C15" s="1491">
        <v>8</v>
      </c>
      <c r="D15" s="306">
        <v>42</v>
      </c>
      <c r="E15" s="306">
        <v>32</v>
      </c>
      <c r="F15" s="306">
        <v>3</v>
      </c>
      <c r="G15" s="306">
        <v>3</v>
      </c>
      <c r="H15" s="306">
        <v>11</v>
      </c>
      <c r="I15" s="1492">
        <v>1</v>
      </c>
      <c r="J15" s="1302">
        <f t="shared" si="0"/>
        <v>0.7441860465116279</v>
      </c>
      <c r="K15" s="362"/>
      <c r="L15" s="929"/>
      <c r="O15" s="2" t="s">
        <v>76</v>
      </c>
    </row>
    <row r="16" spans="1:15" x14ac:dyDescent="0.2">
      <c r="A16" s="25">
        <v>7</v>
      </c>
      <c r="B16" s="26" t="s">
        <v>20</v>
      </c>
      <c r="C16" s="1491">
        <v>10</v>
      </c>
      <c r="D16" s="306">
        <v>77</v>
      </c>
      <c r="E16" s="306">
        <v>67</v>
      </c>
      <c r="F16" s="306">
        <v>4</v>
      </c>
      <c r="G16" s="306">
        <v>4</v>
      </c>
      <c r="H16" s="306">
        <v>6</v>
      </c>
      <c r="I16" s="1492">
        <v>6</v>
      </c>
      <c r="J16" s="1302">
        <f t="shared" si="0"/>
        <v>0.9178082191780822</v>
      </c>
      <c r="K16" s="362"/>
      <c r="L16" s="929"/>
    </row>
    <row r="17" spans="1:12" x14ac:dyDescent="0.2">
      <c r="A17" s="23">
        <v>8</v>
      </c>
      <c r="B17" s="24" t="s">
        <v>21</v>
      </c>
      <c r="C17" s="1491">
        <v>3</v>
      </c>
      <c r="D17" s="306">
        <v>19</v>
      </c>
      <c r="E17" s="306">
        <v>16</v>
      </c>
      <c r="F17" s="306">
        <v>1</v>
      </c>
      <c r="G17" s="306">
        <v>2</v>
      </c>
      <c r="H17" s="306">
        <v>3</v>
      </c>
      <c r="I17" s="1492">
        <v>0</v>
      </c>
      <c r="J17" s="1302">
        <f t="shared" si="0"/>
        <v>0.84210526315789469</v>
      </c>
      <c r="K17" s="362"/>
      <c r="L17" s="929"/>
    </row>
    <row r="18" spans="1:12" x14ac:dyDescent="0.2">
      <c r="A18" s="23">
        <v>9</v>
      </c>
      <c r="B18" s="24" t="s">
        <v>22</v>
      </c>
      <c r="C18" s="1491">
        <v>12</v>
      </c>
      <c r="D18" s="306">
        <v>37</v>
      </c>
      <c r="E18" s="306">
        <v>24</v>
      </c>
      <c r="F18" s="306">
        <v>5</v>
      </c>
      <c r="G18" s="306">
        <v>6</v>
      </c>
      <c r="H18" s="306">
        <v>11</v>
      </c>
      <c r="I18" s="1492">
        <v>3</v>
      </c>
      <c r="J18" s="1302">
        <f t="shared" si="0"/>
        <v>0.68571428571428572</v>
      </c>
      <c r="K18" s="362"/>
      <c r="L18" s="929"/>
    </row>
    <row r="19" spans="1:12" x14ac:dyDescent="0.2">
      <c r="A19" s="23">
        <v>10</v>
      </c>
      <c r="B19" s="24" t="s">
        <v>23</v>
      </c>
      <c r="C19" s="1491">
        <v>7</v>
      </c>
      <c r="D19" s="306">
        <v>32</v>
      </c>
      <c r="E19" s="306">
        <v>28</v>
      </c>
      <c r="F19" s="306">
        <v>2</v>
      </c>
      <c r="G19" s="306">
        <v>2</v>
      </c>
      <c r="H19" s="306">
        <v>0</v>
      </c>
      <c r="I19" s="1492">
        <v>7</v>
      </c>
      <c r="J19" s="1302">
        <f t="shared" si="0"/>
        <v>1</v>
      </c>
      <c r="K19" s="362"/>
      <c r="L19" s="929"/>
    </row>
    <row r="20" spans="1:12" x14ac:dyDescent="0.2">
      <c r="A20" s="25">
        <v>11</v>
      </c>
      <c r="B20" s="26" t="s">
        <v>24</v>
      </c>
      <c r="C20" s="1491">
        <v>1</v>
      </c>
      <c r="D20" s="306">
        <v>10</v>
      </c>
      <c r="E20" s="306">
        <v>11</v>
      </c>
      <c r="F20" s="306">
        <v>1</v>
      </c>
      <c r="G20" s="306">
        <v>0</v>
      </c>
      <c r="H20" s="306">
        <v>1</v>
      </c>
      <c r="I20" s="1492">
        <v>-2</v>
      </c>
      <c r="J20" s="1302">
        <f t="shared" si="0"/>
        <v>0.91666666666666663</v>
      </c>
      <c r="K20" s="362"/>
      <c r="L20" s="929"/>
    </row>
    <row r="21" spans="1:12" x14ac:dyDescent="0.2">
      <c r="A21" s="23">
        <v>12</v>
      </c>
      <c r="B21" s="24" t="s">
        <v>25</v>
      </c>
      <c r="C21" s="1491">
        <v>8</v>
      </c>
      <c r="D21" s="306">
        <v>24</v>
      </c>
      <c r="E21" s="306">
        <v>17</v>
      </c>
      <c r="F21" s="306">
        <v>5</v>
      </c>
      <c r="G21" s="306">
        <v>4</v>
      </c>
      <c r="H21" s="306">
        <v>2</v>
      </c>
      <c r="I21" s="1492">
        <v>4</v>
      </c>
      <c r="J21" s="1302">
        <f t="shared" si="0"/>
        <v>0.89473684210526316</v>
      </c>
      <c r="K21" s="362"/>
      <c r="L21" s="929"/>
    </row>
    <row r="22" spans="1:12" x14ac:dyDescent="0.2">
      <c r="A22" s="23">
        <v>13</v>
      </c>
      <c r="B22" s="24" t="s">
        <v>26</v>
      </c>
      <c r="C22" s="1491">
        <v>13</v>
      </c>
      <c r="D22" s="306">
        <v>42</v>
      </c>
      <c r="E22" s="306">
        <v>26</v>
      </c>
      <c r="F22" s="306">
        <v>2</v>
      </c>
      <c r="G22" s="306">
        <v>10</v>
      </c>
      <c r="H22" s="306">
        <v>1</v>
      </c>
      <c r="I22" s="1492">
        <v>16</v>
      </c>
      <c r="J22" s="1302">
        <f t="shared" si="0"/>
        <v>0.96296296296296291</v>
      </c>
      <c r="K22" s="362"/>
      <c r="L22" s="929"/>
    </row>
    <row r="23" spans="1:12" x14ac:dyDescent="0.2">
      <c r="A23" s="23">
        <v>14</v>
      </c>
      <c r="B23" s="24" t="s">
        <v>27</v>
      </c>
      <c r="C23" s="1491">
        <v>4</v>
      </c>
      <c r="D23" s="306">
        <v>37</v>
      </c>
      <c r="E23" s="306">
        <v>27</v>
      </c>
      <c r="F23" s="306">
        <v>2</v>
      </c>
      <c r="G23" s="306">
        <v>3</v>
      </c>
      <c r="H23" s="306">
        <v>1</v>
      </c>
      <c r="I23" s="1492">
        <v>8</v>
      </c>
      <c r="J23" s="1302">
        <f t="shared" si="0"/>
        <v>0.9642857142857143</v>
      </c>
      <c r="K23" s="362"/>
      <c r="L23" s="929"/>
    </row>
    <row r="24" spans="1:12" ht="12.75" thickBot="1" x14ac:dyDescent="0.25">
      <c r="A24" s="27">
        <v>15</v>
      </c>
      <c r="B24" s="28" t="s">
        <v>28</v>
      </c>
      <c r="C24" s="1493">
        <v>0</v>
      </c>
      <c r="D24" s="1494">
        <v>10</v>
      </c>
      <c r="E24" s="1494">
        <v>0</v>
      </c>
      <c r="F24" s="1494">
        <v>0</v>
      </c>
      <c r="G24" s="1494">
        <v>0</v>
      </c>
      <c r="H24" s="1494">
        <v>7</v>
      </c>
      <c r="I24" s="1495">
        <v>3</v>
      </c>
      <c r="J24" s="1303">
        <f t="shared" si="0"/>
        <v>0</v>
      </c>
      <c r="K24" s="362"/>
      <c r="L24" s="929"/>
    </row>
    <row r="25" spans="1:12" s="30" customFormat="1" x14ac:dyDescent="0.2">
      <c r="A25" s="355"/>
      <c r="B25" s="353" t="s">
        <v>484</v>
      </c>
      <c r="C25" s="742">
        <f>SUM(C10:C24)</f>
        <v>95</v>
      </c>
      <c r="D25" s="699">
        <f t="shared" ref="D25:I25" si="1">SUM(D10:D24)</f>
        <v>528</v>
      </c>
      <c r="E25" s="699">
        <f t="shared" si="1"/>
        <v>387</v>
      </c>
      <c r="F25" s="699">
        <f t="shared" si="1"/>
        <v>31</v>
      </c>
      <c r="G25" s="699">
        <f t="shared" si="1"/>
        <v>57</v>
      </c>
      <c r="H25" s="699">
        <f t="shared" si="1"/>
        <v>71</v>
      </c>
      <c r="I25" s="983">
        <f t="shared" si="1"/>
        <v>77</v>
      </c>
      <c r="J25" s="985">
        <f t="shared" si="0"/>
        <v>0.84497816593886466</v>
      </c>
      <c r="K25" s="362"/>
      <c r="L25" s="929"/>
    </row>
    <row r="26" spans="1:12" s="362" customFormat="1" x14ac:dyDescent="0.2">
      <c r="A26" s="365"/>
      <c r="B26" s="356" t="s">
        <v>427</v>
      </c>
      <c r="C26" s="589">
        <v>82</v>
      </c>
      <c r="D26" s="306">
        <v>526</v>
      </c>
      <c r="E26" s="306">
        <v>381</v>
      </c>
      <c r="F26" s="306">
        <v>31</v>
      </c>
      <c r="G26" s="306">
        <v>52</v>
      </c>
      <c r="H26" s="306">
        <v>63</v>
      </c>
      <c r="I26" s="763">
        <v>81</v>
      </c>
      <c r="J26" s="984">
        <v>0.85810810810810811</v>
      </c>
      <c r="L26" s="929"/>
    </row>
    <row r="27" spans="1:12" s="362" customFormat="1" x14ac:dyDescent="0.2">
      <c r="A27" s="365"/>
      <c r="B27" s="356" t="s">
        <v>384</v>
      </c>
      <c r="C27" s="589">
        <v>76</v>
      </c>
      <c r="D27" s="306">
        <v>491</v>
      </c>
      <c r="E27" s="306">
        <v>337</v>
      </c>
      <c r="F27" s="306">
        <v>31</v>
      </c>
      <c r="G27" s="306">
        <v>58</v>
      </c>
      <c r="H27" s="306">
        <v>63</v>
      </c>
      <c r="I27" s="763">
        <v>78</v>
      </c>
      <c r="J27" s="984">
        <v>0.84250000000000003</v>
      </c>
      <c r="L27" s="929"/>
    </row>
    <row r="28" spans="1:12" s="362" customFormat="1" x14ac:dyDescent="0.2">
      <c r="A28" s="365"/>
      <c r="B28" s="356" t="s">
        <v>347</v>
      </c>
      <c r="C28" s="589">
        <v>68</v>
      </c>
      <c r="D28" s="306">
        <v>509</v>
      </c>
      <c r="E28" s="306">
        <v>386</v>
      </c>
      <c r="F28" s="306">
        <v>33</v>
      </c>
      <c r="G28" s="306">
        <v>43</v>
      </c>
      <c r="H28" s="306">
        <v>68</v>
      </c>
      <c r="I28" s="763">
        <v>47</v>
      </c>
      <c r="J28" s="984">
        <v>0.85022026431718056</v>
      </c>
      <c r="L28" s="929"/>
    </row>
    <row r="29" spans="1:12" s="362" customFormat="1" x14ac:dyDescent="0.2">
      <c r="A29" s="365"/>
      <c r="B29" s="356" t="s">
        <v>319</v>
      </c>
      <c r="C29" s="589">
        <v>200</v>
      </c>
      <c r="D29" s="306">
        <v>419</v>
      </c>
      <c r="E29" s="306">
        <v>306</v>
      </c>
      <c r="F29" s="306">
        <v>33</v>
      </c>
      <c r="G29" s="306">
        <v>38</v>
      </c>
      <c r="H29" s="306">
        <v>55</v>
      </c>
      <c r="I29" s="763">
        <v>187</v>
      </c>
      <c r="J29" s="984">
        <f t="shared" si="0"/>
        <v>0.8476454293628809</v>
      </c>
      <c r="L29" s="929"/>
    </row>
    <row r="30" spans="1:12" s="302" customFormat="1" x14ac:dyDescent="0.2">
      <c r="A30" s="365"/>
      <c r="B30" s="356" t="s">
        <v>279</v>
      </c>
      <c r="C30" s="589">
        <v>169</v>
      </c>
      <c r="D30" s="306">
        <v>393</v>
      </c>
      <c r="E30" s="306">
        <v>227</v>
      </c>
      <c r="F30" s="306">
        <v>39</v>
      </c>
      <c r="G30" s="306">
        <v>49</v>
      </c>
      <c r="H30" s="306">
        <v>80</v>
      </c>
      <c r="I30" s="763">
        <v>190</v>
      </c>
      <c r="J30" s="984">
        <f t="shared" si="0"/>
        <v>0.73941368078175895</v>
      </c>
      <c r="K30" s="362"/>
      <c r="L30" s="929"/>
    </row>
    <row r="31" spans="1:12" s="362" customFormat="1" x14ac:dyDescent="0.2">
      <c r="A31" s="365"/>
      <c r="B31" s="356" t="s">
        <v>252</v>
      </c>
      <c r="C31" s="589">
        <v>70</v>
      </c>
      <c r="D31" s="306">
        <v>328</v>
      </c>
      <c r="E31" s="306">
        <v>230</v>
      </c>
      <c r="F31" s="306">
        <v>27</v>
      </c>
      <c r="G31" s="306">
        <v>28</v>
      </c>
      <c r="H31" s="306">
        <v>79</v>
      </c>
      <c r="I31" s="763">
        <v>57</v>
      </c>
      <c r="J31" s="984">
        <f t="shared" si="0"/>
        <v>0.74433656957928807</v>
      </c>
      <c r="L31" s="929"/>
    </row>
    <row r="32" spans="1:12" s="362" customFormat="1" x14ac:dyDescent="0.2">
      <c r="A32" s="321"/>
      <c r="B32" s="320" t="s">
        <v>234</v>
      </c>
      <c r="C32" s="122">
        <v>30</v>
      </c>
      <c r="D32" s="98">
        <v>335</v>
      </c>
      <c r="E32" s="98">
        <v>168</v>
      </c>
      <c r="F32" s="98">
        <v>20</v>
      </c>
      <c r="G32" s="98">
        <v>22</v>
      </c>
      <c r="H32" s="98">
        <v>77</v>
      </c>
      <c r="I32" s="128">
        <v>99</v>
      </c>
      <c r="J32" s="986">
        <f t="shared" si="0"/>
        <v>0.68571428571428572</v>
      </c>
      <c r="L32" s="929"/>
    </row>
    <row r="33" spans="1:12" s="362" customFormat="1" ht="12.75" thickBot="1" x14ac:dyDescent="0.25">
      <c r="A33" s="352"/>
      <c r="B33" s="354" t="s">
        <v>183</v>
      </c>
      <c r="C33" s="472">
        <v>42</v>
      </c>
      <c r="D33" s="99">
        <v>299</v>
      </c>
      <c r="E33" s="99">
        <v>168</v>
      </c>
      <c r="F33" s="99">
        <v>50</v>
      </c>
      <c r="G33" s="591" t="s">
        <v>231</v>
      </c>
      <c r="H33" s="99">
        <v>88</v>
      </c>
      <c r="I33" s="129">
        <v>35</v>
      </c>
      <c r="J33" s="987">
        <f t="shared" si="0"/>
        <v>0.65625</v>
      </c>
      <c r="K33" s="953"/>
      <c r="L33" s="929"/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>
    <tabColor rgb="FFFF0000"/>
  </sheetPr>
  <dimension ref="A1:J33"/>
  <sheetViews>
    <sheetView showGridLines="0" zoomScaleNormal="100" workbookViewId="0">
      <selection activeCell="P18" sqref="P18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8" width="12.42578125" style="2" customWidth="1"/>
    <col min="9" max="9" width="12.42578125" style="362" customWidth="1"/>
    <col min="10" max="10" width="13.42578125" style="2" customWidth="1"/>
    <col min="11" max="16384" width="11.42578125" style="2"/>
  </cols>
  <sheetData>
    <row r="1" spans="1:10" x14ac:dyDescent="0.2">
      <c r="A1" s="101" t="s">
        <v>101</v>
      </c>
      <c r="B1" s="125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 t="str">
        <f>A8</f>
        <v xml:space="preserve">Tabell 3-9-C Klager etter avslag på søknad om Omsorg+ </v>
      </c>
    </row>
    <row r="5" spans="1:10" x14ac:dyDescent="0.2">
      <c r="A5" s="1"/>
    </row>
    <row r="6" spans="1:10" x14ac:dyDescent="0.2">
      <c r="A6" s="1"/>
    </row>
    <row r="8" spans="1:10" s="8" customFormat="1" ht="13.5" thickBot="1" x14ac:dyDescent="0.25">
      <c r="A8" s="7" t="s">
        <v>237</v>
      </c>
    </row>
    <row r="9" spans="1:10" s="80" customFormat="1" ht="108.75" thickBot="1" x14ac:dyDescent="0.25">
      <c r="A9" s="34" t="s">
        <v>2</v>
      </c>
      <c r="B9" s="33" t="s">
        <v>3</v>
      </c>
      <c r="C9" s="34" t="s">
        <v>190</v>
      </c>
      <c r="D9" s="35" t="s">
        <v>191</v>
      </c>
      <c r="E9" s="35" t="s">
        <v>192</v>
      </c>
      <c r="F9" s="49" t="s">
        <v>193</v>
      </c>
      <c r="G9" s="118" t="s">
        <v>194</v>
      </c>
      <c r="H9" s="51" t="s">
        <v>145</v>
      </c>
      <c r="I9" s="35" t="s">
        <v>236</v>
      </c>
      <c r="J9" s="33" t="s">
        <v>146</v>
      </c>
    </row>
    <row r="10" spans="1:10" x14ac:dyDescent="0.2">
      <c r="A10" s="144">
        <v>1</v>
      </c>
      <c r="B10" s="145" t="s">
        <v>14</v>
      </c>
      <c r="C10" s="1489">
        <v>0</v>
      </c>
      <c r="D10" s="1490">
        <v>0</v>
      </c>
      <c r="E10" s="1490">
        <v>0</v>
      </c>
      <c r="F10" s="126">
        <v>0</v>
      </c>
      <c r="G10" s="1310">
        <f>D10+F10</f>
        <v>0</v>
      </c>
      <c r="H10" s="1489">
        <v>0</v>
      </c>
      <c r="I10" s="1490">
        <v>0</v>
      </c>
      <c r="J10" s="126">
        <v>0</v>
      </c>
    </row>
    <row r="11" spans="1:10" x14ac:dyDescent="0.2">
      <c r="A11" s="66">
        <v>2</v>
      </c>
      <c r="B11" s="24" t="s">
        <v>15</v>
      </c>
      <c r="C11" s="1491">
        <v>1</v>
      </c>
      <c r="D11" s="306">
        <v>1</v>
      </c>
      <c r="E11" s="306">
        <v>0</v>
      </c>
      <c r="F11" s="1492">
        <v>0</v>
      </c>
      <c r="G11" s="1311">
        <f t="shared" ref="G11:G24" si="0">D11+F11</f>
        <v>1</v>
      </c>
      <c r="H11" s="1491">
        <v>0</v>
      </c>
      <c r="I11" s="306">
        <v>0</v>
      </c>
      <c r="J11" s="1492">
        <v>0</v>
      </c>
    </row>
    <row r="12" spans="1:10" x14ac:dyDescent="0.2">
      <c r="A12" s="66">
        <v>3</v>
      </c>
      <c r="B12" s="24" t="s">
        <v>16</v>
      </c>
      <c r="C12" s="1491">
        <v>0</v>
      </c>
      <c r="D12" s="306">
        <v>0</v>
      </c>
      <c r="E12" s="306">
        <v>0</v>
      </c>
      <c r="F12" s="1492">
        <v>0</v>
      </c>
      <c r="G12" s="1311">
        <f t="shared" si="0"/>
        <v>0</v>
      </c>
      <c r="H12" s="1491">
        <v>0</v>
      </c>
      <c r="I12" s="306">
        <v>0</v>
      </c>
      <c r="J12" s="1492">
        <v>0</v>
      </c>
    </row>
    <row r="13" spans="1:10" x14ac:dyDescent="0.2">
      <c r="A13" s="66">
        <v>4</v>
      </c>
      <c r="B13" s="24" t="s">
        <v>17</v>
      </c>
      <c r="C13" s="1491">
        <v>0</v>
      </c>
      <c r="D13" s="306">
        <v>0</v>
      </c>
      <c r="E13" s="306">
        <v>0</v>
      </c>
      <c r="F13" s="1492">
        <v>0</v>
      </c>
      <c r="G13" s="1311">
        <f t="shared" si="0"/>
        <v>0</v>
      </c>
      <c r="H13" s="1491">
        <v>0</v>
      </c>
      <c r="I13" s="306">
        <v>0</v>
      </c>
      <c r="J13" s="1492">
        <v>0</v>
      </c>
    </row>
    <row r="14" spans="1:10" x14ac:dyDescent="0.2">
      <c r="A14" s="66">
        <v>5</v>
      </c>
      <c r="B14" s="24" t="s">
        <v>18</v>
      </c>
      <c r="C14" s="1491">
        <v>0</v>
      </c>
      <c r="D14" s="306">
        <v>0</v>
      </c>
      <c r="E14" s="306">
        <v>0</v>
      </c>
      <c r="F14" s="1492">
        <v>0</v>
      </c>
      <c r="G14" s="1311">
        <f t="shared" si="0"/>
        <v>0</v>
      </c>
      <c r="H14" s="1491">
        <v>0</v>
      </c>
      <c r="I14" s="306">
        <v>0</v>
      </c>
      <c r="J14" s="1492">
        <v>0</v>
      </c>
    </row>
    <row r="15" spans="1:10" x14ac:dyDescent="0.2">
      <c r="A15" s="67">
        <v>6</v>
      </c>
      <c r="B15" s="26" t="s">
        <v>19</v>
      </c>
      <c r="C15" s="1491">
        <v>7</v>
      </c>
      <c r="D15" s="306">
        <v>2</v>
      </c>
      <c r="E15" s="306">
        <v>2</v>
      </c>
      <c r="F15" s="1492">
        <v>0</v>
      </c>
      <c r="G15" s="1311">
        <f t="shared" si="0"/>
        <v>2</v>
      </c>
      <c r="H15" s="1491">
        <v>1</v>
      </c>
      <c r="I15" s="306">
        <v>0</v>
      </c>
      <c r="J15" s="1492">
        <v>1</v>
      </c>
    </row>
    <row r="16" spans="1:10" x14ac:dyDescent="0.2">
      <c r="A16" s="67">
        <v>7</v>
      </c>
      <c r="B16" s="26" t="s">
        <v>20</v>
      </c>
      <c r="C16" s="1491">
        <v>1</v>
      </c>
      <c r="D16" s="306">
        <v>1</v>
      </c>
      <c r="E16" s="306">
        <v>0</v>
      </c>
      <c r="F16" s="1492">
        <v>0</v>
      </c>
      <c r="G16" s="1311">
        <f t="shared" si="0"/>
        <v>1</v>
      </c>
      <c r="H16" s="1491">
        <v>0</v>
      </c>
      <c r="I16" s="306">
        <v>0</v>
      </c>
      <c r="J16" s="1492">
        <v>0</v>
      </c>
    </row>
    <row r="17" spans="1:10" x14ac:dyDescent="0.2">
      <c r="A17" s="66">
        <v>8</v>
      </c>
      <c r="B17" s="24" t="s">
        <v>21</v>
      </c>
      <c r="C17" s="1491">
        <v>0</v>
      </c>
      <c r="D17" s="306">
        <v>0</v>
      </c>
      <c r="E17" s="306">
        <v>0</v>
      </c>
      <c r="F17" s="1492">
        <v>0</v>
      </c>
      <c r="G17" s="1311">
        <f t="shared" si="0"/>
        <v>0</v>
      </c>
      <c r="H17" s="1491">
        <v>0</v>
      </c>
      <c r="I17" s="306">
        <v>0</v>
      </c>
      <c r="J17" s="1492">
        <v>0</v>
      </c>
    </row>
    <row r="18" spans="1:10" x14ac:dyDescent="0.2">
      <c r="A18" s="66">
        <v>9</v>
      </c>
      <c r="B18" s="24" t="s">
        <v>22</v>
      </c>
      <c r="C18" s="1491">
        <v>2</v>
      </c>
      <c r="D18" s="306">
        <v>2</v>
      </c>
      <c r="E18" s="306">
        <v>0</v>
      </c>
      <c r="F18" s="1492">
        <v>0</v>
      </c>
      <c r="G18" s="1311">
        <f t="shared" si="0"/>
        <v>2</v>
      </c>
      <c r="H18" s="1491">
        <v>0</v>
      </c>
      <c r="I18" s="306">
        <v>0</v>
      </c>
      <c r="J18" s="1492">
        <v>0</v>
      </c>
    </row>
    <row r="19" spans="1:10" x14ac:dyDescent="0.2">
      <c r="A19" s="66">
        <v>10</v>
      </c>
      <c r="B19" s="24" t="s">
        <v>23</v>
      </c>
      <c r="C19" s="1491">
        <v>1</v>
      </c>
      <c r="D19" s="306">
        <v>0</v>
      </c>
      <c r="E19" s="306">
        <v>1</v>
      </c>
      <c r="F19" s="1492">
        <v>0</v>
      </c>
      <c r="G19" s="1311">
        <f t="shared" si="0"/>
        <v>0</v>
      </c>
      <c r="H19" s="1491">
        <v>0</v>
      </c>
      <c r="I19" s="306">
        <v>0</v>
      </c>
      <c r="J19" s="1492">
        <v>0</v>
      </c>
    </row>
    <row r="20" spans="1:10" x14ac:dyDescent="0.2">
      <c r="A20" s="67">
        <v>11</v>
      </c>
      <c r="B20" s="26" t="s">
        <v>24</v>
      </c>
      <c r="C20" s="1491">
        <v>0</v>
      </c>
      <c r="D20" s="306">
        <v>0</v>
      </c>
      <c r="E20" s="306">
        <v>0</v>
      </c>
      <c r="F20" s="1492">
        <v>0</v>
      </c>
      <c r="G20" s="1311">
        <f t="shared" si="0"/>
        <v>0</v>
      </c>
      <c r="H20" s="1491">
        <v>0</v>
      </c>
      <c r="I20" s="306">
        <v>0</v>
      </c>
      <c r="J20" s="1492">
        <v>0</v>
      </c>
    </row>
    <row r="21" spans="1:10" x14ac:dyDescent="0.2">
      <c r="A21" s="66">
        <v>12</v>
      </c>
      <c r="B21" s="24" t="s">
        <v>25</v>
      </c>
      <c r="C21" s="1491">
        <v>0</v>
      </c>
      <c r="D21" s="306">
        <v>0</v>
      </c>
      <c r="E21" s="306">
        <v>0</v>
      </c>
      <c r="F21" s="1492">
        <v>0</v>
      </c>
      <c r="G21" s="1311">
        <f t="shared" si="0"/>
        <v>0</v>
      </c>
      <c r="H21" s="1491">
        <v>0</v>
      </c>
      <c r="I21" s="306">
        <v>0</v>
      </c>
      <c r="J21" s="1492">
        <v>0</v>
      </c>
    </row>
    <row r="22" spans="1:10" x14ac:dyDescent="0.2">
      <c r="A22" s="66">
        <v>13</v>
      </c>
      <c r="B22" s="24" t="s">
        <v>26</v>
      </c>
      <c r="C22" s="1491">
        <v>0</v>
      </c>
      <c r="D22" s="306">
        <v>0</v>
      </c>
      <c r="E22" s="306">
        <v>0</v>
      </c>
      <c r="F22" s="1492">
        <v>0</v>
      </c>
      <c r="G22" s="1311">
        <f t="shared" si="0"/>
        <v>0</v>
      </c>
      <c r="H22" s="1491">
        <v>0</v>
      </c>
      <c r="I22" s="306">
        <v>0</v>
      </c>
      <c r="J22" s="1492">
        <v>0</v>
      </c>
    </row>
    <row r="23" spans="1:10" x14ac:dyDescent="0.2">
      <c r="A23" s="66">
        <v>14</v>
      </c>
      <c r="B23" s="24" t="s">
        <v>27</v>
      </c>
      <c r="C23" s="1491">
        <v>1</v>
      </c>
      <c r="D23" s="306">
        <v>0</v>
      </c>
      <c r="E23" s="306">
        <v>1</v>
      </c>
      <c r="F23" s="1492">
        <v>0</v>
      </c>
      <c r="G23" s="1311">
        <f t="shared" si="0"/>
        <v>0</v>
      </c>
      <c r="H23" s="1491">
        <v>0</v>
      </c>
      <c r="I23" s="306">
        <v>0</v>
      </c>
      <c r="J23" s="1492">
        <v>1</v>
      </c>
    </row>
    <row r="24" spans="1:10" ht="12.75" thickBot="1" x14ac:dyDescent="0.25">
      <c r="A24" s="72">
        <v>15</v>
      </c>
      <c r="B24" s="28" t="s">
        <v>28</v>
      </c>
      <c r="C24" s="1493">
        <v>2</v>
      </c>
      <c r="D24" s="1494">
        <v>0</v>
      </c>
      <c r="E24" s="1494">
        <v>1</v>
      </c>
      <c r="F24" s="1495">
        <v>1</v>
      </c>
      <c r="G24" s="1312">
        <f t="shared" si="0"/>
        <v>1</v>
      </c>
      <c r="H24" s="1493">
        <v>1</v>
      </c>
      <c r="I24" s="1494">
        <v>0</v>
      </c>
      <c r="J24" s="1495">
        <v>0</v>
      </c>
    </row>
    <row r="25" spans="1:10" s="362" customFormat="1" x14ac:dyDescent="0.2">
      <c r="A25" s="363"/>
      <c r="B25" s="565" t="s">
        <v>484</v>
      </c>
      <c r="C25" s="1307">
        <f>SUM(C10:C24)</f>
        <v>15</v>
      </c>
      <c r="D25" s="699">
        <f t="shared" ref="D25:I25" si="1">SUM(D10:D24)</f>
        <v>6</v>
      </c>
      <c r="E25" s="699">
        <f t="shared" si="1"/>
        <v>5</v>
      </c>
      <c r="F25" s="983">
        <f t="shared" si="1"/>
        <v>1</v>
      </c>
      <c r="G25" s="1167">
        <f t="shared" ref="G25" si="2">D25+F25</f>
        <v>7</v>
      </c>
      <c r="H25" s="1308">
        <f t="shared" si="1"/>
        <v>2</v>
      </c>
      <c r="I25" s="699">
        <f t="shared" si="1"/>
        <v>0</v>
      </c>
      <c r="J25" s="1309">
        <f>SUM(J10:J24)</f>
        <v>2</v>
      </c>
    </row>
    <row r="26" spans="1:10" s="362" customFormat="1" x14ac:dyDescent="0.2">
      <c r="A26" s="1043"/>
      <c r="B26" s="26" t="s">
        <v>427</v>
      </c>
      <c r="C26" s="127">
        <v>8</v>
      </c>
      <c r="D26" s="98">
        <v>3</v>
      </c>
      <c r="E26" s="98">
        <v>5</v>
      </c>
      <c r="F26" s="128">
        <v>0</v>
      </c>
      <c r="G26" s="1165">
        <v>3</v>
      </c>
      <c r="H26" s="1164">
        <v>0</v>
      </c>
      <c r="I26" s="98">
        <v>1</v>
      </c>
      <c r="J26" s="116">
        <v>1</v>
      </c>
    </row>
    <row r="27" spans="1:10" s="362" customFormat="1" x14ac:dyDescent="0.2">
      <c r="A27" s="1043"/>
      <c r="B27" s="26" t="s">
        <v>384</v>
      </c>
      <c r="C27" s="127">
        <v>8</v>
      </c>
      <c r="D27" s="98">
        <v>1</v>
      </c>
      <c r="E27" s="98">
        <v>5</v>
      </c>
      <c r="F27" s="128">
        <v>0</v>
      </c>
      <c r="G27" s="1165">
        <v>1</v>
      </c>
      <c r="H27" s="1164">
        <v>3</v>
      </c>
      <c r="I27" s="98">
        <v>1</v>
      </c>
      <c r="J27" s="116">
        <v>2</v>
      </c>
    </row>
    <row r="28" spans="1:10" s="362" customFormat="1" x14ac:dyDescent="0.2">
      <c r="A28" s="1043"/>
      <c r="B28" s="26" t="s">
        <v>347</v>
      </c>
      <c r="C28" s="127">
        <v>11</v>
      </c>
      <c r="D28" s="98">
        <v>1</v>
      </c>
      <c r="E28" s="98">
        <v>3</v>
      </c>
      <c r="F28" s="128">
        <v>0</v>
      </c>
      <c r="G28" s="1165">
        <v>1</v>
      </c>
      <c r="H28" s="1164">
        <v>4</v>
      </c>
      <c r="I28" s="98">
        <v>0</v>
      </c>
      <c r="J28" s="116">
        <v>2</v>
      </c>
    </row>
    <row r="29" spans="1:10" s="362" customFormat="1" x14ac:dyDescent="0.2">
      <c r="A29" s="1043"/>
      <c r="B29" s="26" t="s">
        <v>319</v>
      </c>
      <c r="C29" s="127">
        <v>15</v>
      </c>
      <c r="D29" s="98">
        <v>5</v>
      </c>
      <c r="E29" s="98">
        <v>3</v>
      </c>
      <c r="F29" s="128">
        <v>1</v>
      </c>
      <c r="G29" s="1165">
        <v>6</v>
      </c>
      <c r="H29" s="1164">
        <v>6</v>
      </c>
      <c r="I29" s="98">
        <v>1</v>
      </c>
      <c r="J29" s="116">
        <v>1</v>
      </c>
    </row>
    <row r="30" spans="1:10" s="362" customFormat="1" x14ac:dyDescent="0.2">
      <c r="A30" s="67"/>
      <c r="B30" s="26" t="s">
        <v>279</v>
      </c>
      <c r="C30" s="127">
        <v>16</v>
      </c>
      <c r="D30" s="98">
        <v>6</v>
      </c>
      <c r="E30" s="98">
        <v>9</v>
      </c>
      <c r="F30" s="128">
        <v>0</v>
      </c>
      <c r="G30" s="1165">
        <v>6</v>
      </c>
      <c r="H30" s="1164">
        <v>2</v>
      </c>
      <c r="I30" s="98">
        <v>3</v>
      </c>
      <c r="J30" s="116">
        <v>4</v>
      </c>
    </row>
    <row r="31" spans="1:10" s="362" customFormat="1" x14ac:dyDescent="0.2">
      <c r="A31" s="67"/>
      <c r="B31" s="26" t="s">
        <v>252</v>
      </c>
      <c r="C31" s="127">
        <v>12</v>
      </c>
      <c r="D31" s="98">
        <v>2</v>
      </c>
      <c r="E31" s="98">
        <v>12</v>
      </c>
      <c r="F31" s="128">
        <v>2</v>
      </c>
      <c r="G31" s="1165">
        <v>4</v>
      </c>
      <c r="H31" s="1164">
        <v>6</v>
      </c>
      <c r="I31" s="98">
        <v>0</v>
      </c>
      <c r="J31" s="116">
        <v>4</v>
      </c>
    </row>
    <row r="32" spans="1:10" s="362" customFormat="1" x14ac:dyDescent="0.2">
      <c r="A32" s="67"/>
      <c r="B32" s="26" t="s">
        <v>234</v>
      </c>
      <c r="C32" s="127">
        <v>29</v>
      </c>
      <c r="D32" s="98">
        <v>8</v>
      </c>
      <c r="E32" s="98">
        <v>15</v>
      </c>
      <c r="F32" s="128">
        <v>3</v>
      </c>
      <c r="G32" s="1165">
        <v>11</v>
      </c>
      <c r="H32" s="1164">
        <v>6</v>
      </c>
      <c r="I32" s="98">
        <v>3</v>
      </c>
      <c r="J32" s="116">
        <v>7</v>
      </c>
    </row>
    <row r="33" spans="1:10" s="362" customFormat="1" ht="12.75" thickBot="1" x14ac:dyDescent="0.25">
      <c r="A33" s="829"/>
      <c r="B33" s="89" t="s">
        <v>183</v>
      </c>
      <c r="C33" s="100">
        <v>13</v>
      </c>
      <c r="D33" s="99">
        <v>3</v>
      </c>
      <c r="E33" s="99">
        <v>5</v>
      </c>
      <c r="F33" s="129">
        <v>2</v>
      </c>
      <c r="G33" s="1166">
        <v>5</v>
      </c>
      <c r="H33" s="1168">
        <v>4</v>
      </c>
      <c r="I33" s="99" t="s">
        <v>231</v>
      </c>
      <c r="J33" s="564">
        <v>1</v>
      </c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>
    <tabColor rgb="FFFF0000"/>
  </sheetPr>
  <dimension ref="A1:V35"/>
  <sheetViews>
    <sheetView showGridLines="0" showWhiteSpace="0" zoomScaleNormal="100" workbookViewId="0">
      <selection activeCell="U5" sqref="U5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362" bestFit="1" customWidth="1"/>
    <col min="3" max="3" width="7.5703125" style="362" customWidth="1"/>
    <col min="4" max="4" width="9.7109375" style="362" customWidth="1"/>
    <col min="5" max="5" width="9.28515625" style="362" customWidth="1"/>
    <col min="6" max="6" width="9.7109375" style="362" customWidth="1"/>
    <col min="7" max="7" width="7.5703125" style="362" customWidth="1"/>
    <col min="8" max="9" width="9.7109375" style="362" customWidth="1"/>
    <col min="10" max="10" width="9.28515625" style="362" customWidth="1"/>
    <col min="11" max="11" width="6.42578125" style="362" customWidth="1"/>
    <col min="12" max="12" width="11.42578125" style="362"/>
    <col min="13" max="13" width="24.42578125" style="362" customWidth="1"/>
    <col min="14" max="18" width="11.42578125" style="362"/>
    <col min="19" max="19" width="11.42578125" style="362" customWidth="1"/>
    <col min="20" max="20" width="6.140625" style="362" customWidth="1"/>
    <col min="21" max="16384" width="11.42578125" style="362"/>
  </cols>
  <sheetData>
    <row r="1" spans="1:22" x14ac:dyDescent="0.2">
      <c r="A1" s="101" t="s">
        <v>101</v>
      </c>
      <c r="B1" s="101"/>
    </row>
    <row r="2" spans="1:22" x14ac:dyDescent="0.2">
      <c r="A2" s="1" t="s">
        <v>0</v>
      </c>
    </row>
    <row r="3" spans="1:22" x14ac:dyDescent="0.2">
      <c r="A3" s="1"/>
      <c r="M3" s="362" t="s">
        <v>76</v>
      </c>
      <c r="P3" s="80"/>
      <c r="Q3" s="80"/>
      <c r="R3" s="80"/>
    </row>
    <row r="4" spans="1:22" x14ac:dyDescent="0.2">
      <c r="A4" s="1" t="str">
        <f>A8</f>
        <v>Tabell 3 -10 - A - Personer med utviklingshemming registrert i bydelen (som bydelen har øk. Ansv. for) pr. 31.12</v>
      </c>
    </row>
    <row r="5" spans="1:22" x14ac:dyDescent="0.2">
      <c r="A5" s="1"/>
    </row>
    <row r="6" spans="1:22" x14ac:dyDescent="0.2">
      <c r="A6" s="1"/>
    </row>
    <row r="7" spans="1:22" ht="12.75" thickBot="1" x14ac:dyDescent="0.25"/>
    <row r="8" spans="1:22" s="8" customFormat="1" ht="13.5" thickBot="1" x14ac:dyDescent="0.25">
      <c r="A8" s="990" t="s">
        <v>262</v>
      </c>
      <c r="B8" s="991"/>
      <c r="C8" s="991"/>
      <c r="D8" s="991"/>
      <c r="E8" s="991"/>
      <c r="F8" s="991"/>
      <c r="G8" s="991"/>
      <c r="H8" s="991"/>
      <c r="I8" s="991"/>
      <c r="J8" s="992"/>
      <c r="K8" s="316"/>
      <c r="L8" s="759"/>
      <c r="P8" s="362"/>
      <c r="Q8" s="362"/>
      <c r="R8" s="362"/>
      <c r="U8" s="759"/>
      <c r="V8" s="362"/>
    </row>
    <row r="9" spans="1:22" s="80" customFormat="1" ht="13.5" thickBot="1" x14ac:dyDescent="0.25">
      <c r="A9" s="912"/>
      <c r="B9" s="913"/>
      <c r="C9" s="1586" t="s">
        <v>147</v>
      </c>
      <c r="D9" s="1586"/>
      <c r="E9" s="1586"/>
      <c r="F9" s="914"/>
      <c r="G9" s="1624" t="s">
        <v>148</v>
      </c>
      <c r="H9" s="1624"/>
      <c r="I9" s="1624"/>
      <c r="J9" s="1625"/>
      <c r="K9" s="316"/>
      <c r="L9" s="759"/>
      <c r="M9" s="1085"/>
      <c r="N9" s="1086">
        <v>2021</v>
      </c>
      <c r="O9" s="1086">
        <v>2021</v>
      </c>
      <c r="P9" s="1086">
        <v>2020</v>
      </c>
      <c r="Q9" s="1086">
        <v>2019</v>
      </c>
      <c r="R9" s="126"/>
      <c r="S9" s="126"/>
      <c r="U9" s="759"/>
      <c r="V9" s="362"/>
    </row>
    <row r="10" spans="1:22" s="80" customFormat="1" ht="36.75" thickBot="1" x14ac:dyDescent="0.25">
      <c r="A10" s="63" t="s">
        <v>2</v>
      </c>
      <c r="B10" s="14" t="s">
        <v>3</v>
      </c>
      <c r="C10" s="13" t="s">
        <v>149</v>
      </c>
      <c r="D10" s="119" t="s">
        <v>150</v>
      </c>
      <c r="E10" s="119" t="s">
        <v>151</v>
      </c>
      <c r="F10" s="119" t="s">
        <v>11</v>
      </c>
      <c r="G10" s="13" t="s">
        <v>149</v>
      </c>
      <c r="H10" s="119" t="s">
        <v>150</v>
      </c>
      <c r="I10" s="119" t="s">
        <v>151</v>
      </c>
      <c r="J10" s="911" t="s">
        <v>11</v>
      </c>
      <c r="K10" s="391"/>
      <c r="L10" s="759"/>
      <c r="M10" s="1087" t="s">
        <v>3</v>
      </c>
      <c r="N10" s="1088" t="s">
        <v>378</v>
      </c>
      <c r="O10" s="1088" t="s">
        <v>378</v>
      </c>
      <c r="P10" s="1088" t="s">
        <v>378</v>
      </c>
      <c r="Q10" s="1088" t="s">
        <v>378</v>
      </c>
      <c r="R10" s="1089" t="s">
        <v>482</v>
      </c>
      <c r="S10" s="1089" t="s">
        <v>483</v>
      </c>
      <c r="U10" s="759"/>
      <c r="V10" s="362"/>
    </row>
    <row r="11" spans="1:22" ht="12.75" x14ac:dyDescent="0.2">
      <c r="A11" s="65">
        <v>1</v>
      </c>
      <c r="B11" s="18" t="s">
        <v>14</v>
      </c>
      <c r="C11" s="814">
        <v>34</v>
      </c>
      <c r="D11" s="815">
        <v>85</v>
      </c>
      <c r="E11" s="816">
        <v>20</v>
      </c>
      <c r="F11" s="743">
        <f>SUM(C11:E11)</f>
        <v>139</v>
      </c>
      <c r="G11" s="814">
        <v>33</v>
      </c>
      <c r="H11" s="815">
        <v>72</v>
      </c>
      <c r="I11" s="816">
        <v>19</v>
      </c>
      <c r="J11" s="746">
        <f>SUM(G11:I11)</f>
        <v>124</v>
      </c>
      <c r="K11" s="316"/>
      <c r="L11" s="759"/>
      <c r="M11" s="1090" t="s">
        <v>14</v>
      </c>
      <c r="N11" s="1091">
        <f t="shared" ref="N11:N25" si="0">H11+I11</f>
        <v>91</v>
      </c>
      <c r="O11" s="1091">
        <v>91</v>
      </c>
      <c r="P11" s="1091">
        <v>85</v>
      </c>
      <c r="Q11" s="1338">
        <v>84</v>
      </c>
      <c r="R11" s="1120">
        <f>N11-Q11</f>
        <v>7</v>
      </c>
      <c r="S11" s="1304">
        <f>N11-P11</f>
        <v>6</v>
      </c>
      <c r="T11" s="759"/>
      <c r="U11" s="759"/>
      <c r="V11" s="759"/>
    </row>
    <row r="12" spans="1:22" ht="12.75" x14ac:dyDescent="0.2">
      <c r="A12" s="66">
        <v>2</v>
      </c>
      <c r="B12" s="24" t="s">
        <v>15</v>
      </c>
      <c r="C12" s="55">
        <v>24</v>
      </c>
      <c r="D12" s="317">
        <v>82</v>
      </c>
      <c r="E12" s="683">
        <v>24</v>
      </c>
      <c r="F12" s="744">
        <f t="shared" ref="F12:F25" si="1">SUM(C12:E12)</f>
        <v>130</v>
      </c>
      <c r="G12" s="55">
        <v>16</v>
      </c>
      <c r="H12" s="317">
        <v>66</v>
      </c>
      <c r="I12" s="683">
        <v>24</v>
      </c>
      <c r="J12" s="747">
        <f t="shared" ref="J12:J25" si="2">SUM(G12:I12)</f>
        <v>106</v>
      </c>
      <c r="K12" s="316"/>
      <c r="L12" s="759"/>
      <c r="M12" s="1093" t="s">
        <v>15</v>
      </c>
      <c r="N12" s="1094">
        <f t="shared" si="0"/>
        <v>90</v>
      </c>
      <c r="O12" s="1094">
        <v>91</v>
      </c>
      <c r="P12" s="1094">
        <v>92</v>
      </c>
      <c r="Q12" s="1339">
        <v>84</v>
      </c>
      <c r="R12" s="1341">
        <f t="shared" ref="R12:R25" si="3">N12-Q12</f>
        <v>6</v>
      </c>
      <c r="S12" s="1305">
        <f t="shared" ref="S12:S25" si="4">N12-P12</f>
        <v>-2</v>
      </c>
      <c r="T12" s="759"/>
      <c r="U12" s="759"/>
      <c r="V12" s="759"/>
    </row>
    <row r="13" spans="1:22" ht="12.75" x14ac:dyDescent="0.2">
      <c r="A13" s="66">
        <v>3</v>
      </c>
      <c r="B13" s="24" t="s">
        <v>16</v>
      </c>
      <c r="C13" s="55">
        <v>30</v>
      </c>
      <c r="D13" s="317">
        <v>78</v>
      </c>
      <c r="E13" s="683">
        <v>31</v>
      </c>
      <c r="F13" s="744">
        <f t="shared" si="1"/>
        <v>139</v>
      </c>
      <c r="G13" s="55">
        <v>26</v>
      </c>
      <c r="H13" s="317">
        <v>62</v>
      </c>
      <c r="I13" s="683">
        <v>27</v>
      </c>
      <c r="J13" s="747">
        <f t="shared" si="2"/>
        <v>115</v>
      </c>
      <c r="K13" s="391"/>
      <c r="L13" s="759"/>
      <c r="M13" s="1093" t="s">
        <v>16</v>
      </c>
      <c r="N13" s="1094">
        <f t="shared" si="0"/>
        <v>89</v>
      </c>
      <c r="O13" s="1094">
        <v>90</v>
      </c>
      <c r="P13" s="1094">
        <v>89</v>
      </c>
      <c r="Q13" s="1339">
        <v>82</v>
      </c>
      <c r="R13" s="1341">
        <f t="shared" si="3"/>
        <v>7</v>
      </c>
      <c r="S13" s="1305">
        <f t="shared" si="4"/>
        <v>0</v>
      </c>
      <c r="T13" s="759"/>
      <c r="U13" s="759"/>
      <c r="V13" s="759"/>
    </row>
    <row r="14" spans="1:22" ht="12.75" x14ac:dyDescent="0.2">
      <c r="A14" s="66">
        <v>4</v>
      </c>
      <c r="B14" s="24" t="s">
        <v>17</v>
      </c>
      <c r="C14" s="55">
        <v>8</v>
      </c>
      <c r="D14" s="317">
        <v>20</v>
      </c>
      <c r="E14" s="683">
        <v>6</v>
      </c>
      <c r="F14" s="744">
        <f t="shared" si="1"/>
        <v>34</v>
      </c>
      <c r="G14" s="55">
        <v>8</v>
      </c>
      <c r="H14" s="317">
        <v>15</v>
      </c>
      <c r="I14" s="683">
        <v>6</v>
      </c>
      <c r="J14" s="747">
        <f t="shared" si="2"/>
        <v>29</v>
      </c>
      <c r="K14" s="316"/>
      <c r="L14" s="759"/>
      <c r="M14" s="1093" t="s">
        <v>17</v>
      </c>
      <c r="N14" s="1094">
        <f t="shared" si="0"/>
        <v>21</v>
      </c>
      <c r="O14" s="1094">
        <v>18</v>
      </c>
      <c r="P14" s="1094">
        <v>21</v>
      </c>
      <c r="Q14" s="1339">
        <v>17</v>
      </c>
      <c r="R14" s="1341">
        <f t="shared" si="3"/>
        <v>4</v>
      </c>
      <c r="S14" s="1305">
        <f t="shared" si="4"/>
        <v>0</v>
      </c>
      <c r="T14" s="759"/>
      <c r="U14" s="759"/>
      <c r="V14" s="759"/>
    </row>
    <row r="15" spans="1:22" ht="12.75" x14ac:dyDescent="0.2">
      <c r="A15" s="66">
        <v>5</v>
      </c>
      <c r="B15" s="24" t="s">
        <v>18</v>
      </c>
      <c r="C15" s="55">
        <v>12</v>
      </c>
      <c r="D15" s="317">
        <v>37</v>
      </c>
      <c r="E15" s="683">
        <v>19</v>
      </c>
      <c r="F15" s="744">
        <f t="shared" si="1"/>
        <v>68</v>
      </c>
      <c r="G15" s="55">
        <v>12</v>
      </c>
      <c r="H15" s="317">
        <v>37</v>
      </c>
      <c r="I15" s="683">
        <v>19</v>
      </c>
      <c r="J15" s="747">
        <f t="shared" si="2"/>
        <v>68</v>
      </c>
      <c r="K15" s="316"/>
      <c r="L15" s="759"/>
      <c r="M15" s="1093" t="s">
        <v>18</v>
      </c>
      <c r="N15" s="1094">
        <f t="shared" si="0"/>
        <v>56</v>
      </c>
      <c r="O15" s="1094">
        <v>56</v>
      </c>
      <c r="P15" s="1094">
        <v>60</v>
      </c>
      <c r="Q15" s="1339">
        <v>53</v>
      </c>
      <c r="R15" s="1341">
        <f t="shared" si="3"/>
        <v>3</v>
      </c>
      <c r="S15" s="1305">
        <f t="shared" si="4"/>
        <v>-4</v>
      </c>
      <c r="T15" s="759"/>
      <c r="U15" s="759"/>
      <c r="V15" s="759"/>
    </row>
    <row r="16" spans="1:22" ht="12.75" x14ac:dyDescent="0.2">
      <c r="A16" s="67">
        <v>6</v>
      </c>
      <c r="B16" s="26" t="s">
        <v>19</v>
      </c>
      <c r="C16" s="55">
        <v>24</v>
      </c>
      <c r="D16" s="317">
        <v>57</v>
      </c>
      <c r="E16" s="683">
        <v>17</v>
      </c>
      <c r="F16" s="744">
        <f t="shared" si="1"/>
        <v>98</v>
      </c>
      <c r="G16" s="55">
        <v>23</v>
      </c>
      <c r="H16" s="317">
        <v>55</v>
      </c>
      <c r="I16" s="683">
        <v>17</v>
      </c>
      <c r="J16" s="747">
        <f t="shared" si="2"/>
        <v>95</v>
      </c>
      <c r="K16" s="391"/>
      <c r="L16" s="759"/>
      <c r="M16" s="1093" t="s">
        <v>413</v>
      </c>
      <c r="N16" s="1094">
        <f t="shared" si="0"/>
        <v>72</v>
      </c>
      <c r="O16" s="1094">
        <v>75</v>
      </c>
      <c r="P16" s="1094">
        <v>75</v>
      </c>
      <c r="Q16" s="1339">
        <v>75</v>
      </c>
      <c r="R16" s="1341">
        <f t="shared" si="3"/>
        <v>-3</v>
      </c>
      <c r="S16" s="1305">
        <f t="shared" si="4"/>
        <v>-3</v>
      </c>
      <c r="T16" s="759"/>
      <c r="U16" s="759"/>
      <c r="V16" s="759"/>
    </row>
    <row r="17" spans="1:22" ht="12.75" x14ac:dyDescent="0.2">
      <c r="A17" s="67">
        <v>7</v>
      </c>
      <c r="B17" s="26" t="s">
        <v>20</v>
      </c>
      <c r="C17" s="55">
        <v>42</v>
      </c>
      <c r="D17" s="317">
        <v>112</v>
      </c>
      <c r="E17" s="683">
        <v>43</v>
      </c>
      <c r="F17" s="744">
        <f t="shared" si="1"/>
        <v>197</v>
      </c>
      <c r="G17" s="55">
        <v>36</v>
      </c>
      <c r="H17" s="317">
        <v>108</v>
      </c>
      <c r="I17" s="683">
        <v>39</v>
      </c>
      <c r="J17" s="747">
        <f t="shared" si="2"/>
        <v>183</v>
      </c>
      <c r="K17" s="391"/>
      <c r="L17" s="759"/>
      <c r="M17" s="1093" t="s">
        <v>20</v>
      </c>
      <c r="N17" s="1094">
        <f t="shared" si="0"/>
        <v>147</v>
      </c>
      <c r="O17" s="1094">
        <v>151</v>
      </c>
      <c r="P17" s="1094">
        <v>149</v>
      </c>
      <c r="Q17" s="1339">
        <v>143</v>
      </c>
      <c r="R17" s="1341">
        <f t="shared" si="3"/>
        <v>4</v>
      </c>
      <c r="S17" s="1305">
        <f t="shared" si="4"/>
        <v>-2</v>
      </c>
      <c r="T17" s="759"/>
      <c r="U17" s="759"/>
      <c r="V17" s="759"/>
    </row>
    <row r="18" spans="1:22" ht="12.75" x14ac:dyDescent="0.2">
      <c r="A18" s="66">
        <v>8</v>
      </c>
      <c r="B18" s="24" t="s">
        <v>21</v>
      </c>
      <c r="C18" s="55">
        <v>35</v>
      </c>
      <c r="D18" s="317">
        <v>89</v>
      </c>
      <c r="E18" s="683">
        <v>34</v>
      </c>
      <c r="F18" s="744">
        <f t="shared" si="1"/>
        <v>158</v>
      </c>
      <c r="G18" s="55">
        <v>33</v>
      </c>
      <c r="H18" s="317">
        <v>85</v>
      </c>
      <c r="I18" s="683">
        <v>33</v>
      </c>
      <c r="J18" s="747">
        <f t="shared" si="2"/>
        <v>151</v>
      </c>
      <c r="K18" s="316"/>
      <c r="L18" s="759"/>
      <c r="M18" s="1093" t="s">
        <v>21</v>
      </c>
      <c r="N18" s="1094">
        <f t="shared" si="0"/>
        <v>118</v>
      </c>
      <c r="O18" s="1094">
        <v>122</v>
      </c>
      <c r="P18" s="1094">
        <v>122</v>
      </c>
      <c r="Q18" s="1339">
        <v>119</v>
      </c>
      <c r="R18" s="1341">
        <f t="shared" si="3"/>
        <v>-1</v>
      </c>
      <c r="S18" s="1305">
        <f t="shared" si="4"/>
        <v>-4</v>
      </c>
      <c r="T18" s="759"/>
      <c r="U18" s="759"/>
      <c r="V18" s="759"/>
    </row>
    <row r="19" spans="1:22" ht="12.75" x14ac:dyDescent="0.2">
      <c r="A19" s="66">
        <v>9</v>
      </c>
      <c r="B19" s="24" t="s">
        <v>22</v>
      </c>
      <c r="C19" s="55">
        <v>41</v>
      </c>
      <c r="D19" s="317">
        <v>98</v>
      </c>
      <c r="E19" s="683">
        <v>34</v>
      </c>
      <c r="F19" s="744">
        <f t="shared" si="1"/>
        <v>173</v>
      </c>
      <c r="G19" s="55">
        <v>27</v>
      </c>
      <c r="H19" s="317">
        <v>83</v>
      </c>
      <c r="I19" s="683">
        <v>30</v>
      </c>
      <c r="J19" s="747">
        <f t="shared" si="2"/>
        <v>140</v>
      </c>
      <c r="K19" s="316"/>
      <c r="L19" s="759"/>
      <c r="M19" s="1093" t="s">
        <v>22</v>
      </c>
      <c r="N19" s="1094">
        <f t="shared" si="0"/>
        <v>113</v>
      </c>
      <c r="O19" s="1094">
        <v>113</v>
      </c>
      <c r="P19" s="1094">
        <v>105</v>
      </c>
      <c r="Q19" s="1339">
        <v>109</v>
      </c>
      <c r="R19" s="1341">
        <f t="shared" si="3"/>
        <v>4</v>
      </c>
      <c r="S19" s="1305">
        <f t="shared" si="4"/>
        <v>8</v>
      </c>
      <c r="T19" s="759"/>
      <c r="U19" s="759" t="s">
        <v>76</v>
      </c>
      <c r="V19" s="759"/>
    </row>
    <row r="20" spans="1:22" ht="12.75" x14ac:dyDescent="0.2">
      <c r="A20" s="66">
        <v>10</v>
      </c>
      <c r="B20" s="24" t="s">
        <v>23</v>
      </c>
      <c r="C20" s="55">
        <v>36</v>
      </c>
      <c r="D20" s="317">
        <v>124</v>
      </c>
      <c r="E20" s="683">
        <v>33</v>
      </c>
      <c r="F20" s="744">
        <f t="shared" si="1"/>
        <v>193</v>
      </c>
      <c r="G20" s="55">
        <v>29</v>
      </c>
      <c r="H20" s="317">
        <v>102</v>
      </c>
      <c r="I20" s="683">
        <v>31</v>
      </c>
      <c r="J20" s="747">
        <f t="shared" si="2"/>
        <v>162</v>
      </c>
      <c r="K20" s="391"/>
      <c r="L20" s="759"/>
      <c r="M20" s="1093" t="s">
        <v>23</v>
      </c>
      <c r="N20" s="1094">
        <f t="shared" si="0"/>
        <v>133</v>
      </c>
      <c r="O20" s="1094">
        <v>133</v>
      </c>
      <c r="P20" s="1094">
        <v>128</v>
      </c>
      <c r="Q20" s="1339">
        <v>126</v>
      </c>
      <c r="R20" s="1341">
        <f t="shared" si="3"/>
        <v>7</v>
      </c>
      <c r="S20" s="1305">
        <f t="shared" si="4"/>
        <v>5</v>
      </c>
      <c r="T20" s="759"/>
      <c r="U20" s="759"/>
      <c r="V20" s="759"/>
    </row>
    <row r="21" spans="1:22" ht="12.75" x14ac:dyDescent="0.2">
      <c r="A21" s="67">
        <v>11</v>
      </c>
      <c r="B21" s="26" t="s">
        <v>24</v>
      </c>
      <c r="C21" s="55">
        <v>44</v>
      </c>
      <c r="D21" s="317">
        <v>155</v>
      </c>
      <c r="E21" s="683">
        <v>29</v>
      </c>
      <c r="F21" s="744">
        <f t="shared" si="1"/>
        <v>228</v>
      </c>
      <c r="G21" s="55">
        <v>32</v>
      </c>
      <c r="H21" s="317">
        <v>141</v>
      </c>
      <c r="I21" s="683">
        <v>29</v>
      </c>
      <c r="J21" s="747">
        <f t="shared" si="2"/>
        <v>202</v>
      </c>
      <c r="K21" s="316"/>
      <c r="L21" s="759"/>
      <c r="M21" s="1093" t="s">
        <v>24</v>
      </c>
      <c r="N21" s="1094">
        <f t="shared" si="0"/>
        <v>170</v>
      </c>
      <c r="O21" s="1094">
        <v>170</v>
      </c>
      <c r="P21" s="1094">
        <v>166</v>
      </c>
      <c r="Q21" s="1339">
        <v>158</v>
      </c>
      <c r="R21" s="1341">
        <f t="shared" si="3"/>
        <v>12</v>
      </c>
      <c r="S21" s="1305">
        <f t="shared" si="4"/>
        <v>4</v>
      </c>
      <c r="T21" s="759"/>
      <c r="U21" s="759"/>
      <c r="V21" s="759"/>
    </row>
    <row r="22" spans="1:22" ht="12.75" x14ac:dyDescent="0.2">
      <c r="A22" s="66">
        <v>12</v>
      </c>
      <c r="B22" s="24" t="s">
        <v>25</v>
      </c>
      <c r="C22" s="55">
        <v>75</v>
      </c>
      <c r="D22" s="317">
        <v>174</v>
      </c>
      <c r="E22" s="683">
        <v>42</v>
      </c>
      <c r="F22" s="744">
        <f t="shared" si="1"/>
        <v>291</v>
      </c>
      <c r="G22" s="55">
        <v>69</v>
      </c>
      <c r="H22" s="317">
        <v>150</v>
      </c>
      <c r="I22" s="683">
        <v>41</v>
      </c>
      <c r="J22" s="747">
        <f t="shared" si="2"/>
        <v>260</v>
      </c>
      <c r="K22" s="391"/>
      <c r="L22" s="759"/>
      <c r="M22" s="1093" t="s">
        <v>25</v>
      </c>
      <c r="N22" s="1094">
        <f t="shared" si="0"/>
        <v>191</v>
      </c>
      <c r="O22" s="1094">
        <v>193</v>
      </c>
      <c r="P22" s="1094">
        <v>182</v>
      </c>
      <c r="Q22" s="1339">
        <v>177</v>
      </c>
      <c r="R22" s="1341">
        <f t="shared" si="3"/>
        <v>14</v>
      </c>
      <c r="S22" s="1305">
        <f t="shared" si="4"/>
        <v>9</v>
      </c>
      <c r="T22" s="759"/>
      <c r="U22" s="759"/>
      <c r="V22" s="759"/>
    </row>
    <row r="23" spans="1:22" ht="12.75" x14ac:dyDescent="0.2">
      <c r="A23" s="66">
        <v>13</v>
      </c>
      <c r="B23" s="24" t="s">
        <v>26</v>
      </c>
      <c r="C23" s="55">
        <v>37</v>
      </c>
      <c r="D23" s="317">
        <v>113</v>
      </c>
      <c r="E23" s="683">
        <v>41</v>
      </c>
      <c r="F23" s="744">
        <f t="shared" si="1"/>
        <v>191</v>
      </c>
      <c r="G23" s="55">
        <v>30</v>
      </c>
      <c r="H23" s="317">
        <v>96</v>
      </c>
      <c r="I23" s="683">
        <v>41</v>
      </c>
      <c r="J23" s="747">
        <f t="shared" si="2"/>
        <v>167</v>
      </c>
      <c r="K23" s="391"/>
      <c r="L23" s="759"/>
      <c r="M23" s="1093" t="s">
        <v>26</v>
      </c>
      <c r="N23" s="1094">
        <f t="shared" si="0"/>
        <v>137</v>
      </c>
      <c r="O23" s="1094">
        <v>137</v>
      </c>
      <c r="P23" s="1094">
        <v>133</v>
      </c>
      <c r="Q23" s="1339">
        <v>124</v>
      </c>
      <c r="R23" s="1341">
        <f t="shared" si="3"/>
        <v>13</v>
      </c>
      <c r="S23" s="1305">
        <f t="shared" si="4"/>
        <v>4</v>
      </c>
      <c r="T23" s="759"/>
      <c r="U23" s="759"/>
      <c r="V23" s="759"/>
    </row>
    <row r="24" spans="1:22" ht="12.75" x14ac:dyDescent="0.2">
      <c r="A24" s="66">
        <v>14</v>
      </c>
      <c r="B24" s="24" t="s">
        <v>27</v>
      </c>
      <c r="C24" s="55">
        <v>40</v>
      </c>
      <c r="D24" s="317">
        <v>109</v>
      </c>
      <c r="E24" s="683">
        <v>49</v>
      </c>
      <c r="F24" s="744">
        <f t="shared" si="1"/>
        <v>198</v>
      </c>
      <c r="G24" s="55">
        <v>36</v>
      </c>
      <c r="H24" s="317">
        <v>104</v>
      </c>
      <c r="I24" s="683">
        <v>49</v>
      </c>
      <c r="J24" s="747">
        <f t="shared" si="2"/>
        <v>189</v>
      </c>
      <c r="K24" s="316"/>
      <c r="L24" s="759"/>
      <c r="M24" s="1093" t="s">
        <v>27</v>
      </c>
      <c r="N24" s="1094">
        <f t="shared" si="0"/>
        <v>153</v>
      </c>
      <c r="O24" s="1094">
        <v>153</v>
      </c>
      <c r="P24" s="1094">
        <v>156</v>
      </c>
      <c r="Q24" s="1339">
        <v>155</v>
      </c>
      <c r="R24" s="1341">
        <f t="shared" si="3"/>
        <v>-2</v>
      </c>
      <c r="S24" s="1305">
        <f t="shared" si="4"/>
        <v>-3</v>
      </c>
      <c r="T24" s="759"/>
      <c r="U24" s="759"/>
      <c r="V24" s="759"/>
    </row>
    <row r="25" spans="1:22" ht="13.5" thickBot="1" x14ac:dyDescent="0.25">
      <c r="A25" s="72">
        <v>15</v>
      </c>
      <c r="B25" s="28" t="s">
        <v>28</v>
      </c>
      <c r="C25" s="871">
        <v>46</v>
      </c>
      <c r="D25" s="872">
        <v>178</v>
      </c>
      <c r="E25" s="873">
        <v>28</v>
      </c>
      <c r="F25" s="745">
        <f t="shared" si="1"/>
        <v>252</v>
      </c>
      <c r="G25" s="871">
        <v>42</v>
      </c>
      <c r="H25" s="872">
        <v>147</v>
      </c>
      <c r="I25" s="873">
        <v>27</v>
      </c>
      <c r="J25" s="748">
        <f t="shared" si="2"/>
        <v>216</v>
      </c>
      <c r="K25" s="391"/>
      <c r="L25" s="759"/>
      <c r="M25" s="1096" t="s">
        <v>28</v>
      </c>
      <c r="N25" s="1097">
        <f t="shared" si="0"/>
        <v>174</v>
      </c>
      <c r="O25" s="1097">
        <v>182</v>
      </c>
      <c r="P25" s="1097">
        <v>173</v>
      </c>
      <c r="Q25" s="1340">
        <v>172</v>
      </c>
      <c r="R25" s="1342">
        <f t="shared" si="3"/>
        <v>2</v>
      </c>
      <c r="S25" s="1306">
        <f t="shared" si="4"/>
        <v>1</v>
      </c>
      <c r="T25" s="759"/>
      <c r="U25" s="759"/>
      <c r="V25" s="759"/>
    </row>
    <row r="26" spans="1:22" s="302" customFormat="1" ht="13.5" thickBot="1" x14ac:dyDescent="0.25">
      <c r="A26" s="949"/>
      <c r="B26" s="993" t="s">
        <v>484</v>
      </c>
      <c r="C26" s="994">
        <f>SUM(C11:C25)</f>
        <v>528</v>
      </c>
      <c r="D26" s="995">
        <f t="shared" ref="D26:J26" si="5">SUM(D11:D25)</f>
        <v>1511</v>
      </c>
      <c r="E26" s="995">
        <f t="shared" si="5"/>
        <v>450</v>
      </c>
      <c r="F26" s="996">
        <f t="shared" si="5"/>
        <v>2489</v>
      </c>
      <c r="G26" s="994">
        <f t="shared" si="5"/>
        <v>452</v>
      </c>
      <c r="H26" s="995">
        <f t="shared" si="5"/>
        <v>1323</v>
      </c>
      <c r="I26" s="995">
        <f t="shared" si="5"/>
        <v>432</v>
      </c>
      <c r="J26" s="996">
        <f t="shared" si="5"/>
        <v>2207</v>
      </c>
      <c r="K26" s="44"/>
      <c r="L26" s="997"/>
      <c r="M26" s="1099" t="s">
        <v>134</v>
      </c>
      <c r="N26" s="1100">
        <f>SUM(N11:N25)</f>
        <v>1755</v>
      </c>
      <c r="O26" s="1100">
        <v>1775</v>
      </c>
      <c r="P26" s="1100">
        <f>SUM(P11:P25)</f>
        <v>1736</v>
      </c>
      <c r="Q26" s="1100">
        <v>1678</v>
      </c>
      <c r="R26" s="1101">
        <f>SUM(R11:R25)</f>
        <v>77</v>
      </c>
      <c r="S26" s="1101">
        <f>SUM(S11:S25)</f>
        <v>19</v>
      </c>
      <c r="T26" s="997"/>
      <c r="U26" s="759"/>
      <c r="V26" s="953"/>
    </row>
    <row r="27" spans="1:22" s="302" customFormat="1" ht="12.75" x14ac:dyDescent="0.2">
      <c r="A27" s="1014"/>
      <c r="B27" s="1102" t="s">
        <v>427</v>
      </c>
      <c r="C27" s="1335">
        <v>521</v>
      </c>
      <c r="D27" s="1336">
        <v>1498</v>
      </c>
      <c r="E27" s="1336">
        <v>445</v>
      </c>
      <c r="F27" s="1337">
        <v>2464</v>
      </c>
      <c r="G27" s="1335">
        <v>443</v>
      </c>
      <c r="H27" s="1336">
        <v>1308</v>
      </c>
      <c r="I27" s="1336">
        <v>428</v>
      </c>
      <c r="J27" s="1337">
        <v>2179</v>
      </c>
      <c r="K27" s="44"/>
      <c r="L27" s="997"/>
      <c r="M27" s="54"/>
      <c r="N27" s="1334"/>
      <c r="O27" s="1334"/>
      <c r="P27" s="1334"/>
      <c r="Q27" s="1334"/>
      <c r="R27" s="759"/>
      <c r="S27" s="997"/>
      <c r="T27" s="997"/>
      <c r="U27" s="759"/>
      <c r="V27" s="953"/>
    </row>
    <row r="28" spans="1:22" s="302" customFormat="1" ht="12.75" x14ac:dyDescent="0.2">
      <c r="A28" s="682"/>
      <c r="B28" s="139" t="s">
        <v>379</v>
      </c>
      <c r="C28" s="55">
        <v>551</v>
      </c>
      <c r="D28" s="317">
        <v>1458</v>
      </c>
      <c r="E28" s="317">
        <v>424</v>
      </c>
      <c r="F28" s="683">
        <v>2433</v>
      </c>
      <c r="G28" s="55">
        <v>461</v>
      </c>
      <c r="H28" s="317">
        <v>1272</v>
      </c>
      <c r="I28" s="317">
        <v>406</v>
      </c>
      <c r="J28" s="683">
        <v>2139</v>
      </c>
      <c r="K28" s="44"/>
      <c r="L28" s="362"/>
      <c r="M28" s="362"/>
      <c r="U28" s="759"/>
      <c r="V28" s="362"/>
    </row>
    <row r="29" spans="1:22" s="302" customFormat="1" ht="12.75" x14ac:dyDescent="0.2">
      <c r="A29" s="682"/>
      <c r="B29" s="139" t="s">
        <v>339</v>
      </c>
      <c r="C29" s="55">
        <v>544</v>
      </c>
      <c r="D29" s="317">
        <v>1416</v>
      </c>
      <c r="E29" s="317">
        <v>418</v>
      </c>
      <c r="F29" s="683">
        <v>2378</v>
      </c>
      <c r="G29" s="55">
        <v>454</v>
      </c>
      <c r="H29" s="317">
        <v>1253</v>
      </c>
      <c r="I29" s="317">
        <v>404</v>
      </c>
      <c r="J29" s="683">
        <v>2111</v>
      </c>
      <c r="K29" s="44"/>
      <c r="L29" s="362"/>
      <c r="M29" s="362"/>
      <c r="U29" s="759"/>
      <c r="V29" s="362"/>
    </row>
    <row r="30" spans="1:22" s="302" customFormat="1" ht="12.75" x14ac:dyDescent="0.2">
      <c r="A30" s="682"/>
      <c r="B30" s="139" t="s">
        <v>309</v>
      </c>
      <c r="C30" s="55">
        <v>576</v>
      </c>
      <c r="D30" s="317">
        <v>1444</v>
      </c>
      <c r="E30" s="317">
        <v>410</v>
      </c>
      <c r="F30" s="683">
        <v>2430</v>
      </c>
      <c r="G30" s="55">
        <v>458</v>
      </c>
      <c r="H30" s="317">
        <v>1301</v>
      </c>
      <c r="I30" s="317">
        <v>396</v>
      </c>
      <c r="J30" s="683">
        <v>2155</v>
      </c>
      <c r="K30" s="44"/>
      <c r="L30" s="362"/>
      <c r="M30" s="362"/>
      <c r="U30" s="759"/>
      <c r="V30" s="362"/>
    </row>
    <row r="31" spans="1:22" s="302" customFormat="1" ht="12.75" x14ac:dyDescent="0.2">
      <c r="A31" s="682"/>
      <c r="B31" s="139" t="s">
        <v>273</v>
      </c>
      <c r="C31" s="55">
        <v>570</v>
      </c>
      <c r="D31" s="317">
        <v>1404</v>
      </c>
      <c r="E31" s="317">
        <v>411</v>
      </c>
      <c r="F31" s="683">
        <v>2385</v>
      </c>
      <c r="G31" s="55">
        <v>460</v>
      </c>
      <c r="H31" s="317">
        <v>1270</v>
      </c>
      <c r="I31" s="317">
        <v>392</v>
      </c>
      <c r="J31" s="683">
        <v>2122</v>
      </c>
      <c r="K31" s="44"/>
      <c r="L31" s="362"/>
      <c r="M31" s="362"/>
      <c r="N31" s="302" t="s">
        <v>76</v>
      </c>
      <c r="U31" s="759"/>
      <c r="V31" s="362"/>
    </row>
    <row r="32" spans="1:22" s="302" customFormat="1" ht="12.75" x14ac:dyDescent="0.2">
      <c r="A32" s="682"/>
      <c r="B32" s="139" t="s">
        <v>249</v>
      </c>
      <c r="C32" s="55">
        <v>626</v>
      </c>
      <c r="D32" s="317">
        <v>1388</v>
      </c>
      <c r="E32" s="317">
        <v>385</v>
      </c>
      <c r="F32" s="683">
        <v>2399</v>
      </c>
      <c r="G32" s="55">
        <v>480</v>
      </c>
      <c r="H32" s="317">
        <v>1237</v>
      </c>
      <c r="I32" s="317">
        <v>375</v>
      </c>
      <c r="J32" s="683">
        <v>2092</v>
      </c>
      <c r="K32" s="44"/>
      <c r="L32" s="362"/>
      <c r="M32" s="362" t="s">
        <v>233</v>
      </c>
      <c r="U32" s="759"/>
      <c r="V32" s="362"/>
    </row>
    <row r="33" spans="1:21" s="302" customFormat="1" ht="12.75" x14ac:dyDescent="0.2">
      <c r="A33" s="682"/>
      <c r="B33" s="139" t="s">
        <v>220</v>
      </c>
      <c r="C33" s="55">
        <v>637</v>
      </c>
      <c r="D33" s="317">
        <v>1299</v>
      </c>
      <c r="E33" s="317">
        <v>366</v>
      </c>
      <c r="F33" s="683">
        <v>2302</v>
      </c>
      <c r="G33" s="55">
        <v>523</v>
      </c>
      <c r="H33" s="317">
        <v>1163</v>
      </c>
      <c r="I33" s="317">
        <v>357</v>
      </c>
      <c r="J33" s="683">
        <v>2043</v>
      </c>
      <c r="K33" s="44"/>
      <c r="L33" s="362"/>
      <c r="M33" s="362"/>
      <c r="U33" s="759"/>
    </row>
    <row r="34" spans="1:21" s="302" customFormat="1" ht="13.5" thickBot="1" x14ac:dyDescent="0.25">
      <c r="A34" s="684"/>
      <c r="B34" s="140" t="s">
        <v>110</v>
      </c>
      <c r="C34" s="476">
        <v>629</v>
      </c>
      <c r="D34" s="318">
        <v>1249</v>
      </c>
      <c r="E34" s="318">
        <v>339</v>
      </c>
      <c r="F34" s="685">
        <v>2217</v>
      </c>
      <c r="G34" s="476">
        <v>529</v>
      </c>
      <c r="H34" s="318">
        <v>1131</v>
      </c>
      <c r="I34" s="318">
        <v>335</v>
      </c>
      <c r="J34" s="685">
        <v>1995</v>
      </c>
      <c r="K34" s="44"/>
      <c r="L34" s="362"/>
      <c r="M34" s="362"/>
      <c r="U34" s="759"/>
    </row>
    <row r="35" spans="1:21" ht="12.75" x14ac:dyDescent="0.2">
      <c r="A35" s="1"/>
      <c r="U35" s="759"/>
    </row>
  </sheetData>
  <mergeCells count="2">
    <mergeCell ref="C9:E9"/>
    <mergeCell ref="G9:J9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0">
    <tabColor rgb="FFFF0000"/>
  </sheetPr>
  <dimension ref="A1:M38"/>
  <sheetViews>
    <sheetView showGridLines="0" zoomScaleNormal="100" workbookViewId="0">
      <selection activeCell="L31" sqref="L31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2.5703125" style="2" customWidth="1"/>
    <col min="4" max="4" width="14.85546875" style="2" customWidth="1"/>
    <col min="5" max="6" width="17" style="2" customWidth="1"/>
    <col min="7" max="7" width="13.42578125" style="2" customWidth="1"/>
    <col min="8" max="8" width="19.28515625" style="2" customWidth="1"/>
    <col min="9" max="9" width="13.5703125" style="2" customWidth="1"/>
    <col min="10" max="10" width="6.42578125" style="2" customWidth="1"/>
    <col min="11" max="11" width="7.140625" style="2" customWidth="1"/>
    <col min="12" max="12" width="11.42578125" style="2" customWidth="1"/>
    <col min="13" max="16384" width="11.42578125" style="2"/>
  </cols>
  <sheetData>
    <row r="1" spans="1:13" x14ac:dyDescent="0.2">
      <c r="A1" s="101" t="s">
        <v>101</v>
      </c>
      <c r="B1" s="102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A8</f>
        <v>Tabell 3 -11 - A -  Boforhold for utviklingshemmede pr. 31.12.</v>
      </c>
    </row>
    <row r="5" spans="1:13" x14ac:dyDescent="0.2">
      <c r="A5" s="1"/>
    </row>
    <row r="6" spans="1:13" x14ac:dyDescent="0.2">
      <c r="A6" s="1"/>
    </row>
    <row r="7" spans="1:13" x14ac:dyDescent="0.2">
      <c r="E7" s="103"/>
    </row>
    <row r="8" spans="1:13" s="8" customFormat="1" ht="13.5" thickBot="1" x14ac:dyDescent="0.25">
      <c r="A8" s="7" t="s">
        <v>152</v>
      </c>
    </row>
    <row r="9" spans="1:13" s="80" customFormat="1" ht="12.75" thickBot="1" x14ac:dyDescent="0.25">
      <c r="A9" s="9"/>
      <c r="B9" s="10"/>
      <c r="C9" s="1626" t="s">
        <v>153</v>
      </c>
      <c r="D9" s="1626"/>
      <c r="E9" s="1626"/>
      <c r="F9" s="1626"/>
      <c r="G9" s="1626"/>
      <c r="H9" s="1626"/>
      <c r="I9" s="1626"/>
      <c r="J9" s="40"/>
    </row>
    <row r="10" spans="1:13" s="80" customFormat="1" ht="48.75" thickBot="1" x14ac:dyDescent="0.25">
      <c r="A10" s="13" t="s">
        <v>2</v>
      </c>
      <c r="B10" s="14" t="s">
        <v>3</v>
      </c>
      <c r="C10" s="13" t="s">
        <v>154</v>
      </c>
      <c r="D10" s="36" t="s">
        <v>155</v>
      </c>
      <c r="E10" s="119" t="s">
        <v>156</v>
      </c>
      <c r="F10" s="119" t="s">
        <v>157</v>
      </c>
      <c r="G10" s="80" t="s">
        <v>158</v>
      </c>
      <c r="H10" s="41" t="s">
        <v>159</v>
      </c>
      <c r="I10" s="41" t="s">
        <v>160</v>
      </c>
    </row>
    <row r="11" spans="1:13" x14ac:dyDescent="0.2">
      <c r="A11" s="17">
        <v>1</v>
      </c>
      <c r="B11" s="18" t="s">
        <v>14</v>
      </c>
      <c r="C11" s="1256">
        <v>15</v>
      </c>
      <c r="D11" s="1257">
        <v>47</v>
      </c>
      <c r="E11" s="1257">
        <v>37</v>
      </c>
      <c r="F11" s="1257">
        <v>35</v>
      </c>
      <c r="G11" s="1258">
        <v>5</v>
      </c>
      <c r="H11" s="749">
        <f t="shared" ref="H11:H25" si="0">E11+F11</f>
        <v>72</v>
      </c>
      <c r="I11" s="750">
        <f t="shared" ref="I11:I25" si="1">C11+D11+H11+G11</f>
        <v>139</v>
      </c>
      <c r="J11" s="22"/>
      <c r="K11" s="22"/>
      <c r="M11" s="953"/>
    </row>
    <row r="12" spans="1:13" x14ac:dyDescent="0.2">
      <c r="A12" s="23">
        <v>2</v>
      </c>
      <c r="B12" s="24" t="s">
        <v>15</v>
      </c>
      <c r="C12" s="1259">
        <v>43</v>
      </c>
      <c r="D12" s="20">
        <v>35</v>
      </c>
      <c r="E12" s="20">
        <v>27</v>
      </c>
      <c r="F12" s="20">
        <v>22</v>
      </c>
      <c r="G12" s="1260">
        <v>3</v>
      </c>
      <c r="H12" s="751">
        <f t="shared" si="0"/>
        <v>49</v>
      </c>
      <c r="I12" s="752">
        <f t="shared" si="1"/>
        <v>130</v>
      </c>
      <c r="J12" s="22"/>
      <c r="K12" s="22"/>
      <c r="M12" s="953"/>
    </row>
    <row r="13" spans="1:13" s="362" customFormat="1" x14ac:dyDescent="0.2">
      <c r="A13" s="23">
        <v>3</v>
      </c>
      <c r="B13" s="24" t="s">
        <v>16</v>
      </c>
      <c r="C13" s="1259">
        <v>25</v>
      </c>
      <c r="D13" s="20">
        <v>54</v>
      </c>
      <c r="E13" s="20">
        <v>32</v>
      </c>
      <c r="F13" s="20">
        <v>25</v>
      </c>
      <c r="G13" s="1260">
        <v>3</v>
      </c>
      <c r="H13" s="751">
        <f t="shared" si="0"/>
        <v>57</v>
      </c>
      <c r="I13" s="752">
        <f t="shared" si="1"/>
        <v>139</v>
      </c>
      <c r="J13" s="316"/>
      <c r="K13" s="316"/>
      <c r="M13" s="953"/>
    </row>
    <row r="14" spans="1:13" x14ac:dyDescent="0.2">
      <c r="A14" s="23">
        <v>4</v>
      </c>
      <c r="B14" s="24" t="s">
        <v>17</v>
      </c>
      <c r="C14" s="1259">
        <v>13</v>
      </c>
      <c r="D14" s="20">
        <v>4</v>
      </c>
      <c r="E14" s="20">
        <v>12</v>
      </c>
      <c r="F14" s="20">
        <v>3</v>
      </c>
      <c r="G14" s="1260">
        <v>2</v>
      </c>
      <c r="H14" s="751">
        <f t="shared" si="0"/>
        <v>15</v>
      </c>
      <c r="I14" s="752">
        <f t="shared" si="1"/>
        <v>34</v>
      </c>
      <c r="J14" s="22"/>
      <c r="K14" s="22"/>
      <c r="M14" s="953"/>
    </row>
    <row r="15" spans="1:13" x14ac:dyDescent="0.2">
      <c r="A15" s="23">
        <v>5</v>
      </c>
      <c r="B15" s="24" t="s">
        <v>18</v>
      </c>
      <c r="C15" s="1259">
        <v>3</v>
      </c>
      <c r="D15" s="20">
        <v>30</v>
      </c>
      <c r="E15" s="20">
        <v>18</v>
      </c>
      <c r="F15" s="20">
        <v>14</v>
      </c>
      <c r="G15" s="1260">
        <v>3</v>
      </c>
      <c r="H15" s="751">
        <f t="shared" si="0"/>
        <v>32</v>
      </c>
      <c r="I15" s="752">
        <f t="shared" si="1"/>
        <v>68</v>
      </c>
      <c r="J15" s="22"/>
      <c r="K15" s="22"/>
      <c r="M15" s="953"/>
    </row>
    <row r="16" spans="1:13" x14ac:dyDescent="0.2">
      <c r="A16" s="25">
        <v>6</v>
      </c>
      <c r="B16" s="26" t="s">
        <v>19</v>
      </c>
      <c r="C16" s="1259">
        <v>3</v>
      </c>
      <c r="D16" s="20">
        <v>41</v>
      </c>
      <c r="E16" s="20">
        <v>28</v>
      </c>
      <c r="F16" s="20">
        <v>24</v>
      </c>
      <c r="G16" s="1260">
        <v>2</v>
      </c>
      <c r="H16" s="751">
        <f t="shared" si="0"/>
        <v>52</v>
      </c>
      <c r="I16" s="752">
        <f t="shared" si="1"/>
        <v>98</v>
      </c>
      <c r="J16" s="391"/>
      <c r="K16" s="22"/>
      <c r="M16" s="953"/>
    </row>
    <row r="17" spans="1:13" x14ac:dyDescent="0.2">
      <c r="A17" s="25">
        <v>7</v>
      </c>
      <c r="B17" s="26" t="s">
        <v>20</v>
      </c>
      <c r="C17" s="1259">
        <v>12</v>
      </c>
      <c r="D17" s="20">
        <v>92</v>
      </c>
      <c r="E17" s="20">
        <v>53</v>
      </c>
      <c r="F17" s="20">
        <v>36</v>
      </c>
      <c r="G17" s="1260">
        <v>4</v>
      </c>
      <c r="H17" s="751">
        <f t="shared" si="0"/>
        <v>89</v>
      </c>
      <c r="I17" s="752">
        <f t="shared" si="1"/>
        <v>197</v>
      </c>
      <c r="J17" s="22"/>
      <c r="K17" s="22"/>
      <c r="M17" s="953"/>
    </row>
    <row r="18" spans="1:13" x14ac:dyDescent="0.2">
      <c r="A18" s="23">
        <v>8</v>
      </c>
      <c r="B18" s="24" t="s">
        <v>21</v>
      </c>
      <c r="C18" s="1259">
        <v>13</v>
      </c>
      <c r="D18" s="20">
        <v>84</v>
      </c>
      <c r="E18" s="20">
        <v>36</v>
      </c>
      <c r="F18" s="20">
        <v>23</v>
      </c>
      <c r="G18" s="1260">
        <v>2</v>
      </c>
      <c r="H18" s="751">
        <f t="shared" si="0"/>
        <v>59</v>
      </c>
      <c r="I18" s="752">
        <f t="shared" si="1"/>
        <v>158</v>
      </c>
      <c r="J18" s="22"/>
      <c r="K18" s="22"/>
      <c r="M18" s="953"/>
    </row>
    <row r="19" spans="1:13" s="362" customFormat="1" x14ac:dyDescent="0.2">
      <c r="A19" s="94">
        <v>9</v>
      </c>
      <c r="B19" s="26" t="s">
        <v>22</v>
      </c>
      <c r="C19" s="1259">
        <v>10</v>
      </c>
      <c r="D19" s="20">
        <v>68</v>
      </c>
      <c r="E19" s="20">
        <v>51</v>
      </c>
      <c r="F19" s="20">
        <v>39</v>
      </c>
      <c r="G19" s="1260">
        <v>5</v>
      </c>
      <c r="H19" s="998">
        <f t="shared" si="0"/>
        <v>90</v>
      </c>
      <c r="I19" s="758">
        <f t="shared" si="1"/>
        <v>173</v>
      </c>
      <c r="J19" s="316"/>
      <c r="K19" s="316"/>
      <c r="M19" s="953"/>
    </row>
    <row r="20" spans="1:13" x14ac:dyDescent="0.2">
      <c r="A20" s="23">
        <v>10</v>
      </c>
      <c r="B20" s="24" t="s">
        <v>23</v>
      </c>
      <c r="C20" s="1259">
        <v>27</v>
      </c>
      <c r="D20" s="20">
        <v>71</v>
      </c>
      <c r="E20" s="20">
        <v>46</v>
      </c>
      <c r="F20" s="20">
        <v>46</v>
      </c>
      <c r="G20" s="1260">
        <v>3</v>
      </c>
      <c r="H20" s="751">
        <f t="shared" si="0"/>
        <v>92</v>
      </c>
      <c r="I20" s="752">
        <f t="shared" si="1"/>
        <v>193</v>
      </c>
      <c r="J20" s="22"/>
      <c r="K20" s="22"/>
      <c r="M20" s="953"/>
    </row>
    <row r="21" spans="1:13" x14ac:dyDescent="0.2">
      <c r="A21" s="25">
        <v>11</v>
      </c>
      <c r="B21" s="26" t="s">
        <v>24</v>
      </c>
      <c r="C21" s="1259">
        <v>14</v>
      </c>
      <c r="D21" s="20">
        <v>63</v>
      </c>
      <c r="E21" s="20">
        <v>48</v>
      </c>
      <c r="F21" s="20">
        <v>92</v>
      </c>
      <c r="G21" s="1260">
        <v>11</v>
      </c>
      <c r="H21" s="751">
        <f t="shared" si="0"/>
        <v>140</v>
      </c>
      <c r="I21" s="752">
        <f t="shared" si="1"/>
        <v>228</v>
      </c>
      <c r="J21" s="22"/>
      <c r="K21" s="22"/>
      <c r="M21" s="953"/>
    </row>
    <row r="22" spans="1:13" x14ac:dyDescent="0.2">
      <c r="A22" s="23">
        <v>12</v>
      </c>
      <c r="B22" s="24" t="s">
        <v>25</v>
      </c>
      <c r="C22" s="1259">
        <v>27</v>
      </c>
      <c r="D22" s="20">
        <v>85</v>
      </c>
      <c r="E22" s="20">
        <v>83</v>
      </c>
      <c r="F22" s="20">
        <v>93</v>
      </c>
      <c r="G22" s="1260">
        <v>3</v>
      </c>
      <c r="H22" s="751">
        <f t="shared" si="0"/>
        <v>176</v>
      </c>
      <c r="I22" s="752">
        <f t="shared" si="1"/>
        <v>291</v>
      </c>
      <c r="J22" s="22"/>
      <c r="K22" s="22"/>
      <c r="M22" s="953"/>
    </row>
    <row r="23" spans="1:13" s="362" customFormat="1" x14ac:dyDescent="0.2">
      <c r="A23" s="23">
        <v>13</v>
      </c>
      <c r="B23" s="24" t="s">
        <v>26</v>
      </c>
      <c r="C23" s="1259">
        <v>19</v>
      </c>
      <c r="D23" s="20">
        <v>70</v>
      </c>
      <c r="E23" s="20">
        <v>56</v>
      </c>
      <c r="F23" s="20">
        <v>45</v>
      </c>
      <c r="G23" s="1260">
        <v>1</v>
      </c>
      <c r="H23" s="751">
        <f t="shared" si="0"/>
        <v>101</v>
      </c>
      <c r="I23" s="752">
        <f t="shared" si="1"/>
        <v>191</v>
      </c>
      <c r="J23" s="316"/>
      <c r="K23" s="316"/>
      <c r="M23" s="953"/>
    </row>
    <row r="24" spans="1:13" x14ac:dyDescent="0.2">
      <c r="A24" s="23">
        <v>14</v>
      </c>
      <c r="B24" s="24" t="s">
        <v>27</v>
      </c>
      <c r="C24" s="1259">
        <v>17</v>
      </c>
      <c r="D24" s="20">
        <v>92</v>
      </c>
      <c r="E24" s="20">
        <v>45</v>
      </c>
      <c r="F24" s="20">
        <v>40</v>
      </c>
      <c r="G24" s="1260">
        <v>4</v>
      </c>
      <c r="H24" s="751">
        <f t="shared" si="0"/>
        <v>85</v>
      </c>
      <c r="I24" s="752">
        <f t="shared" si="1"/>
        <v>198</v>
      </c>
      <c r="J24" s="22"/>
      <c r="K24" s="22"/>
      <c r="M24" s="953"/>
    </row>
    <row r="25" spans="1:13" ht="12.75" thickBot="1" x14ac:dyDescent="0.25">
      <c r="A25" s="27">
        <v>15</v>
      </c>
      <c r="B25" s="28" t="s">
        <v>28</v>
      </c>
      <c r="C25" s="1261">
        <v>20</v>
      </c>
      <c r="D25" s="91">
        <v>70</v>
      </c>
      <c r="E25" s="91">
        <v>56</v>
      </c>
      <c r="F25" s="91">
        <v>103</v>
      </c>
      <c r="G25" s="1262">
        <v>3</v>
      </c>
      <c r="H25" s="753">
        <f t="shared" si="0"/>
        <v>159</v>
      </c>
      <c r="I25" s="754">
        <f t="shared" si="1"/>
        <v>252</v>
      </c>
      <c r="J25" s="22"/>
      <c r="K25" s="22"/>
      <c r="M25" s="953"/>
    </row>
    <row r="26" spans="1:13" s="30" customFormat="1" x14ac:dyDescent="0.2">
      <c r="A26" s="58"/>
      <c r="B26" s="59" t="s">
        <v>493</v>
      </c>
      <c r="C26" s="696">
        <f t="shared" ref="C26:I26" si="2">SUM(C11:C25)</f>
        <v>261</v>
      </c>
      <c r="D26" s="697">
        <f t="shared" si="2"/>
        <v>906</v>
      </c>
      <c r="E26" s="697">
        <f t="shared" si="2"/>
        <v>628</v>
      </c>
      <c r="F26" s="697">
        <f t="shared" si="2"/>
        <v>640</v>
      </c>
      <c r="G26" s="698">
        <f t="shared" si="2"/>
        <v>54</v>
      </c>
      <c r="H26" s="755">
        <f t="shared" si="2"/>
        <v>1268</v>
      </c>
      <c r="I26" s="756">
        <f t="shared" si="2"/>
        <v>2489</v>
      </c>
      <c r="J26" s="44"/>
      <c r="K26" s="44"/>
      <c r="M26" s="953"/>
    </row>
    <row r="27" spans="1:13" s="362" customFormat="1" x14ac:dyDescent="0.2">
      <c r="A27" s="94"/>
      <c r="B27" s="52" t="s">
        <v>436</v>
      </c>
      <c r="C27" s="19">
        <v>267</v>
      </c>
      <c r="D27" s="20">
        <v>886</v>
      </c>
      <c r="E27" s="20">
        <v>630</v>
      </c>
      <c r="F27" s="20">
        <v>606</v>
      </c>
      <c r="G27" s="21">
        <v>75</v>
      </c>
      <c r="H27" s="757">
        <v>1236</v>
      </c>
      <c r="I27" s="758">
        <v>2464</v>
      </c>
      <c r="J27" s="316"/>
      <c r="K27" s="316"/>
      <c r="M27" s="953"/>
    </row>
    <row r="28" spans="1:13" s="362" customFormat="1" x14ac:dyDescent="0.2">
      <c r="A28" s="94"/>
      <c r="B28" s="52" t="s">
        <v>379</v>
      </c>
      <c r="C28" s="19">
        <v>268</v>
      </c>
      <c r="D28" s="20">
        <v>895</v>
      </c>
      <c r="E28" s="20">
        <v>634</v>
      </c>
      <c r="F28" s="20">
        <v>543</v>
      </c>
      <c r="G28" s="21">
        <v>66</v>
      </c>
      <c r="H28" s="757">
        <v>1177</v>
      </c>
      <c r="I28" s="758">
        <v>2406</v>
      </c>
      <c r="J28" s="316"/>
      <c r="K28" s="316"/>
      <c r="M28" s="953"/>
    </row>
    <row r="29" spans="1:13" s="362" customFormat="1" x14ac:dyDescent="0.2">
      <c r="A29" s="94"/>
      <c r="B29" s="52" t="s">
        <v>339</v>
      </c>
      <c r="C29" s="19">
        <v>271</v>
      </c>
      <c r="D29" s="20">
        <v>847</v>
      </c>
      <c r="E29" s="20">
        <v>627</v>
      </c>
      <c r="F29" s="20">
        <v>580</v>
      </c>
      <c r="G29" s="21">
        <v>76</v>
      </c>
      <c r="H29" s="757">
        <v>1207</v>
      </c>
      <c r="I29" s="758">
        <v>2401</v>
      </c>
      <c r="J29" s="316"/>
      <c r="K29" s="316"/>
      <c r="M29" s="953"/>
    </row>
    <row r="30" spans="1:13" s="362" customFormat="1" x14ac:dyDescent="0.2">
      <c r="A30" s="94"/>
      <c r="B30" s="52" t="s">
        <v>309</v>
      </c>
      <c r="C30" s="19">
        <v>271</v>
      </c>
      <c r="D30" s="20">
        <v>841</v>
      </c>
      <c r="E30" s="20">
        <v>689</v>
      </c>
      <c r="F30" s="20">
        <v>544</v>
      </c>
      <c r="G30" s="21">
        <v>69</v>
      </c>
      <c r="H30" s="757">
        <v>1233</v>
      </c>
      <c r="I30" s="758">
        <v>2414</v>
      </c>
      <c r="J30" s="316"/>
      <c r="K30" s="316"/>
      <c r="M30" s="471"/>
    </row>
    <row r="31" spans="1:13" s="362" customFormat="1" x14ac:dyDescent="0.2">
      <c r="A31" s="94"/>
      <c r="B31" s="52" t="s">
        <v>273</v>
      </c>
      <c r="C31" s="19">
        <v>312</v>
      </c>
      <c r="D31" s="20">
        <v>776</v>
      </c>
      <c r="E31" s="20">
        <v>639</v>
      </c>
      <c r="F31" s="20">
        <v>576</v>
      </c>
      <c r="G31" s="21">
        <v>82</v>
      </c>
      <c r="H31" s="757">
        <v>1215</v>
      </c>
      <c r="I31" s="758">
        <v>2385</v>
      </c>
      <c r="J31" s="316"/>
      <c r="K31" s="316"/>
      <c r="L31" s="362" t="s">
        <v>318</v>
      </c>
      <c r="M31" s="471"/>
    </row>
    <row r="32" spans="1:13" s="302" customFormat="1" x14ac:dyDescent="0.2">
      <c r="A32" s="60"/>
      <c r="B32" s="52" t="s">
        <v>249</v>
      </c>
      <c r="C32" s="19">
        <v>263</v>
      </c>
      <c r="D32" s="20">
        <v>739</v>
      </c>
      <c r="E32" s="20">
        <v>781</v>
      </c>
      <c r="F32" s="20">
        <v>502</v>
      </c>
      <c r="G32" s="21">
        <v>114</v>
      </c>
      <c r="H32" s="757">
        <v>1283</v>
      </c>
      <c r="I32" s="758">
        <v>2399</v>
      </c>
      <c r="J32" s="44"/>
      <c r="K32" s="44"/>
      <c r="L32" s="362"/>
      <c r="M32" s="80"/>
    </row>
    <row r="33" spans="1:13" s="362" customFormat="1" x14ac:dyDescent="0.2">
      <c r="A33" s="94"/>
      <c r="B33" s="52" t="s">
        <v>220</v>
      </c>
      <c r="C33" s="19">
        <v>239</v>
      </c>
      <c r="D33" s="20">
        <v>733</v>
      </c>
      <c r="E33" s="20">
        <v>744</v>
      </c>
      <c r="F33" s="20">
        <v>495</v>
      </c>
      <c r="G33" s="21">
        <v>91</v>
      </c>
      <c r="H33" s="757">
        <v>1239</v>
      </c>
      <c r="I33" s="758">
        <v>2302</v>
      </c>
      <c r="J33" s="316"/>
      <c r="K33" s="316"/>
      <c r="M33" s="471"/>
    </row>
    <row r="34" spans="1:13" s="302" customFormat="1" ht="12.75" thickBot="1" x14ac:dyDescent="0.25">
      <c r="A34" s="70"/>
      <c r="B34" s="663" t="s">
        <v>110</v>
      </c>
      <c r="C34" s="90">
        <v>222</v>
      </c>
      <c r="D34" s="91">
        <v>687</v>
      </c>
      <c r="E34" s="91">
        <v>755</v>
      </c>
      <c r="F34" s="91">
        <v>441</v>
      </c>
      <c r="G34" s="95">
        <v>122</v>
      </c>
      <c r="H34" s="147">
        <v>1196</v>
      </c>
      <c r="I34" s="148">
        <v>2227</v>
      </c>
      <c r="J34" s="44"/>
      <c r="K34" s="44"/>
      <c r="L34" s="362"/>
      <c r="M34" s="80"/>
    </row>
    <row r="38" spans="1:13" ht="12.75" x14ac:dyDescent="0.2">
      <c r="C38" s="759"/>
      <c r="D38" s="759"/>
      <c r="E38" s="759"/>
      <c r="F38" s="759"/>
      <c r="G38" s="759"/>
    </row>
  </sheetData>
  <mergeCells count="1">
    <mergeCell ref="C9:I9"/>
  </mergeCells>
  <pageMargins left="0.7" right="0.7" top="0.75" bottom="0.75" header="0.3" footer="0.3"/>
  <pageSetup paperSize="9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>
    <tabColor rgb="FFFF0000"/>
  </sheetPr>
  <dimension ref="A1:S35"/>
  <sheetViews>
    <sheetView showGridLines="0" zoomScaleNormal="100" workbookViewId="0">
      <selection activeCell="L10" sqref="L10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7109375" style="2" customWidth="1"/>
    <col min="4" max="4" width="13" style="2" customWidth="1"/>
    <col min="5" max="5" width="13.28515625" style="2" customWidth="1"/>
    <col min="6" max="6" width="13.7109375" style="2" customWidth="1"/>
    <col min="7" max="7" width="12.140625" style="2" customWidth="1"/>
    <col min="8" max="8" width="13.5703125" style="30" customWidth="1"/>
    <col min="9" max="9" width="11.42578125" style="2" customWidth="1"/>
    <col min="10" max="16384" width="11.42578125" style="2"/>
  </cols>
  <sheetData>
    <row r="1" spans="1:13" x14ac:dyDescent="0.2">
      <c r="A1" s="101" t="s">
        <v>101</v>
      </c>
      <c r="B1" s="102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/>
    </row>
    <row r="5" spans="1:13" x14ac:dyDescent="0.2">
      <c r="A5" s="120" t="str">
        <f>A8</f>
        <v xml:space="preserve">Tabell 3-12 - Aktiviteter for psykisk utviklingshemmede i regi av bydelen - inkl. plasser kjøpt fra andre - pr. 31.12  *) </v>
      </c>
    </row>
    <row r="6" spans="1:13" x14ac:dyDescent="0.2">
      <c r="A6" s="1"/>
    </row>
    <row r="8" spans="1:13" s="8" customFormat="1" ht="30" customHeight="1" thickBot="1" x14ac:dyDescent="0.25">
      <c r="A8" s="7" t="s">
        <v>161</v>
      </c>
      <c r="H8" s="45"/>
    </row>
    <row r="9" spans="1:13" s="80" customFormat="1" ht="12.75" thickBot="1" x14ac:dyDescent="0.25">
      <c r="A9" s="9"/>
      <c r="B9" s="51"/>
      <c r="C9" s="12"/>
      <c r="D9" s="1626" t="s">
        <v>162</v>
      </c>
      <c r="E9" s="1626"/>
      <c r="F9" s="1626"/>
      <c r="G9" s="1626"/>
      <c r="H9" s="1626"/>
    </row>
    <row r="10" spans="1:13" s="80" customFormat="1" ht="48.75" thickBot="1" x14ac:dyDescent="0.25">
      <c r="A10" s="875" t="s">
        <v>2</v>
      </c>
      <c r="B10" s="884" t="s">
        <v>3</v>
      </c>
      <c r="C10" s="881" t="s">
        <v>163</v>
      </c>
      <c r="D10" s="32" t="s">
        <v>164</v>
      </c>
      <c r="E10" s="35" t="s">
        <v>165</v>
      </c>
      <c r="F10" s="35" t="s">
        <v>166</v>
      </c>
      <c r="G10" s="35" t="s">
        <v>167</v>
      </c>
      <c r="H10" s="15" t="s">
        <v>168</v>
      </c>
    </row>
    <row r="11" spans="1:13" x14ac:dyDescent="0.2">
      <c r="A11" s="876">
        <v>1</v>
      </c>
      <c r="B11" s="1264" t="s">
        <v>14</v>
      </c>
      <c r="C11" s="1496">
        <v>83</v>
      </c>
      <c r="D11" s="1500">
        <v>32</v>
      </c>
      <c r="E11" s="1501">
        <v>2</v>
      </c>
      <c r="F11" s="1501">
        <v>14</v>
      </c>
      <c r="G11" s="1502">
        <v>35</v>
      </c>
      <c r="H11" s="121">
        <f t="shared" ref="H11:H25" si="0">SUM(D11:G11)</f>
        <v>83</v>
      </c>
      <c r="I11" s="22"/>
    </row>
    <row r="12" spans="1:13" ht="12.75" x14ac:dyDescent="0.2">
      <c r="A12" s="877">
        <v>2</v>
      </c>
      <c r="B12" s="111" t="s">
        <v>15</v>
      </c>
      <c r="C12" s="1497">
        <v>95</v>
      </c>
      <c r="D12" s="1163">
        <v>45</v>
      </c>
      <c r="E12" s="589">
        <v>4</v>
      </c>
      <c r="F12" s="589">
        <v>20</v>
      </c>
      <c r="G12" s="1503">
        <v>26</v>
      </c>
      <c r="H12" s="123">
        <f t="shared" si="0"/>
        <v>95</v>
      </c>
      <c r="I12" s="22"/>
      <c r="M12" s="997"/>
    </row>
    <row r="13" spans="1:13" ht="12.75" x14ac:dyDescent="0.2">
      <c r="A13" s="877">
        <v>3</v>
      </c>
      <c r="B13" s="111" t="s">
        <v>16</v>
      </c>
      <c r="C13" s="1497">
        <v>97</v>
      </c>
      <c r="D13" s="1163">
        <v>50</v>
      </c>
      <c r="E13" s="589">
        <v>1</v>
      </c>
      <c r="F13" s="589">
        <v>15</v>
      </c>
      <c r="G13" s="1503">
        <v>31</v>
      </c>
      <c r="H13" s="123">
        <f t="shared" si="0"/>
        <v>97</v>
      </c>
      <c r="I13" s="22"/>
      <c r="M13" s="997"/>
    </row>
    <row r="14" spans="1:13" ht="12.75" x14ac:dyDescent="0.2">
      <c r="A14" s="877">
        <v>4</v>
      </c>
      <c r="B14" s="111" t="s">
        <v>17</v>
      </c>
      <c r="C14" s="1497">
        <v>18</v>
      </c>
      <c r="D14" s="1163">
        <v>10</v>
      </c>
      <c r="E14" s="589">
        <v>3</v>
      </c>
      <c r="F14" s="589">
        <v>1</v>
      </c>
      <c r="G14" s="1503">
        <v>4</v>
      </c>
      <c r="H14" s="123">
        <f t="shared" si="0"/>
        <v>18</v>
      </c>
      <c r="I14" s="22"/>
      <c r="M14" s="997"/>
    </row>
    <row r="15" spans="1:13" ht="12.75" x14ac:dyDescent="0.2">
      <c r="A15" s="877">
        <v>5</v>
      </c>
      <c r="B15" s="111" t="s">
        <v>18</v>
      </c>
      <c r="C15" s="1497">
        <v>43</v>
      </c>
      <c r="D15" s="1163">
        <v>14</v>
      </c>
      <c r="E15" s="589">
        <v>3</v>
      </c>
      <c r="F15" s="589">
        <v>7</v>
      </c>
      <c r="G15" s="1503">
        <v>19</v>
      </c>
      <c r="H15" s="123">
        <f t="shared" si="0"/>
        <v>43</v>
      </c>
      <c r="I15" s="22"/>
      <c r="M15" s="997"/>
    </row>
    <row r="16" spans="1:13" ht="12.75" x14ac:dyDescent="0.2">
      <c r="A16" s="878">
        <v>6</v>
      </c>
      <c r="B16" s="1043" t="s">
        <v>340</v>
      </c>
      <c r="C16" s="1497">
        <v>67</v>
      </c>
      <c r="D16" s="1163">
        <v>7</v>
      </c>
      <c r="E16" s="589">
        <v>5</v>
      </c>
      <c r="F16" s="589">
        <v>14</v>
      </c>
      <c r="G16" s="1503">
        <v>41</v>
      </c>
      <c r="H16" s="123">
        <f t="shared" si="0"/>
        <v>67</v>
      </c>
      <c r="I16" s="38"/>
      <c r="M16" s="997"/>
    </row>
    <row r="17" spans="1:19" ht="12.75" x14ac:dyDescent="0.2">
      <c r="A17" s="878">
        <v>7</v>
      </c>
      <c r="B17" s="1043" t="s">
        <v>20</v>
      </c>
      <c r="C17" s="1497">
        <v>134</v>
      </c>
      <c r="D17" s="1163">
        <v>40</v>
      </c>
      <c r="E17" s="589">
        <v>4</v>
      </c>
      <c r="F17" s="589">
        <v>20</v>
      </c>
      <c r="G17" s="1503">
        <v>70</v>
      </c>
      <c r="H17" s="123">
        <f t="shared" si="0"/>
        <v>134</v>
      </c>
      <c r="I17" s="22"/>
      <c r="M17" s="997"/>
    </row>
    <row r="18" spans="1:19" ht="12.75" x14ac:dyDescent="0.2">
      <c r="A18" s="877">
        <v>8</v>
      </c>
      <c r="B18" s="111" t="s">
        <v>21</v>
      </c>
      <c r="C18" s="1497">
        <v>110</v>
      </c>
      <c r="D18" s="1163">
        <v>25</v>
      </c>
      <c r="E18" s="589">
        <v>6</v>
      </c>
      <c r="F18" s="589">
        <v>26</v>
      </c>
      <c r="G18" s="1503">
        <v>53</v>
      </c>
      <c r="H18" s="123">
        <f t="shared" si="0"/>
        <v>110</v>
      </c>
      <c r="I18" s="22"/>
      <c r="M18" s="997"/>
    </row>
    <row r="19" spans="1:19" x14ac:dyDescent="0.2">
      <c r="A19" s="877">
        <v>9</v>
      </c>
      <c r="B19" s="111" t="s">
        <v>22</v>
      </c>
      <c r="C19" s="1497">
        <v>116</v>
      </c>
      <c r="D19" s="1163">
        <v>39</v>
      </c>
      <c r="E19" s="589">
        <v>3</v>
      </c>
      <c r="F19" s="589">
        <v>9</v>
      </c>
      <c r="G19" s="1503">
        <v>65</v>
      </c>
      <c r="H19" s="123">
        <f t="shared" si="0"/>
        <v>116</v>
      </c>
      <c r="I19" s="22"/>
    </row>
    <row r="20" spans="1:19" x14ac:dyDescent="0.2">
      <c r="A20" s="877">
        <v>10</v>
      </c>
      <c r="B20" s="111" t="s">
        <v>23</v>
      </c>
      <c r="C20" s="1498">
        <v>128</v>
      </c>
      <c r="D20" s="1163">
        <v>38</v>
      </c>
      <c r="E20" s="589">
        <v>5</v>
      </c>
      <c r="F20" s="589">
        <v>21</v>
      </c>
      <c r="G20" s="1503">
        <v>64</v>
      </c>
      <c r="H20" s="1313">
        <f t="shared" si="0"/>
        <v>128</v>
      </c>
      <c r="I20" s="22"/>
    </row>
    <row r="21" spans="1:19" x14ac:dyDescent="0.2">
      <c r="A21" s="878">
        <v>11</v>
      </c>
      <c r="B21" s="1043" t="s">
        <v>24</v>
      </c>
      <c r="C21" s="1497">
        <v>150</v>
      </c>
      <c r="D21" s="1163">
        <v>43</v>
      </c>
      <c r="E21" s="589">
        <v>2</v>
      </c>
      <c r="F21" s="589">
        <v>7</v>
      </c>
      <c r="G21" s="1503">
        <v>98</v>
      </c>
      <c r="H21" s="123">
        <f t="shared" si="0"/>
        <v>150</v>
      </c>
      <c r="I21" s="22"/>
    </row>
    <row r="22" spans="1:19" x14ac:dyDescent="0.2">
      <c r="A22" s="877">
        <v>12</v>
      </c>
      <c r="B22" s="111" t="s">
        <v>25</v>
      </c>
      <c r="C22" s="1497">
        <v>178</v>
      </c>
      <c r="D22" s="1163">
        <v>63</v>
      </c>
      <c r="E22" s="589">
        <v>16</v>
      </c>
      <c r="F22" s="589">
        <v>13</v>
      </c>
      <c r="G22" s="1503">
        <v>86</v>
      </c>
      <c r="H22" s="123">
        <f t="shared" si="0"/>
        <v>178</v>
      </c>
      <c r="I22" s="22"/>
      <c r="L22" s="2" t="s">
        <v>76</v>
      </c>
      <c r="S22" s="2" t="s">
        <v>76</v>
      </c>
    </row>
    <row r="23" spans="1:19" s="362" customFormat="1" x14ac:dyDescent="0.2">
      <c r="A23" s="878">
        <v>13</v>
      </c>
      <c r="B23" s="1043" t="s">
        <v>26</v>
      </c>
      <c r="C23" s="1497">
        <v>128</v>
      </c>
      <c r="D23" s="1163">
        <v>22</v>
      </c>
      <c r="E23" s="589">
        <v>6</v>
      </c>
      <c r="F23" s="589">
        <v>4</v>
      </c>
      <c r="G23" s="1503">
        <v>96</v>
      </c>
      <c r="H23" s="123">
        <f t="shared" si="0"/>
        <v>128</v>
      </c>
      <c r="I23" s="316"/>
    </row>
    <row r="24" spans="1:19" x14ac:dyDescent="0.2">
      <c r="A24" s="877">
        <v>14</v>
      </c>
      <c r="B24" s="111" t="s">
        <v>27</v>
      </c>
      <c r="C24" s="1497">
        <v>135</v>
      </c>
      <c r="D24" s="1163">
        <v>33</v>
      </c>
      <c r="E24" s="589">
        <v>7</v>
      </c>
      <c r="F24" s="589">
        <v>21</v>
      </c>
      <c r="G24" s="1503">
        <v>74</v>
      </c>
      <c r="H24" s="123">
        <f t="shared" si="0"/>
        <v>135</v>
      </c>
      <c r="I24" s="22"/>
    </row>
    <row r="25" spans="1:19" ht="12.75" thickBot="1" x14ac:dyDescent="0.25">
      <c r="A25" s="879">
        <v>15</v>
      </c>
      <c r="B25" s="1044" t="s">
        <v>28</v>
      </c>
      <c r="C25" s="1499">
        <v>165</v>
      </c>
      <c r="D25" s="1504">
        <v>84</v>
      </c>
      <c r="E25" s="1505">
        <v>3</v>
      </c>
      <c r="F25" s="1505">
        <v>31</v>
      </c>
      <c r="G25" s="1506">
        <v>47</v>
      </c>
      <c r="H25" s="124">
        <f t="shared" si="0"/>
        <v>165</v>
      </c>
      <c r="I25" s="22"/>
      <c r="J25" s="2" t="s">
        <v>76</v>
      </c>
    </row>
    <row r="26" spans="1:19" s="362" customFormat="1" x14ac:dyDescent="0.2">
      <c r="A26" s="880"/>
      <c r="B26" s="885" t="s">
        <v>493</v>
      </c>
      <c r="C26" s="1263">
        <f t="shared" ref="C26:H26" si="1">SUM(C11:C25)</f>
        <v>1647</v>
      </c>
      <c r="D26" s="742">
        <f t="shared" si="1"/>
        <v>545</v>
      </c>
      <c r="E26" s="742">
        <f t="shared" si="1"/>
        <v>70</v>
      </c>
      <c r="F26" s="742">
        <f t="shared" si="1"/>
        <v>223</v>
      </c>
      <c r="G26" s="742">
        <f t="shared" si="1"/>
        <v>809</v>
      </c>
      <c r="H26" s="473">
        <f t="shared" si="1"/>
        <v>1647</v>
      </c>
      <c r="I26" s="316"/>
    </row>
    <row r="27" spans="1:19" s="362" customFormat="1" x14ac:dyDescent="0.2">
      <c r="A27" s="313"/>
      <c r="B27" s="886" t="s">
        <v>436</v>
      </c>
      <c r="C27" s="882">
        <v>1600</v>
      </c>
      <c r="D27" s="589">
        <v>514</v>
      </c>
      <c r="E27" s="589">
        <v>58</v>
      </c>
      <c r="F27" s="589">
        <v>231</v>
      </c>
      <c r="G27" s="589">
        <v>798</v>
      </c>
      <c r="H27" s="590">
        <v>1601</v>
      </c>
      <c r="I27" s="316"/>
    </row>
    <row r="28" spans="1:19" s="362" customFormat="1" x14ac:dyDescent="0.2">
      <c r="A28" s="313"/>
      <c r="B28" s="886" t="s">
        <v>379</v>
      </c>
      <c r="C28" s="882">
        <v>1542</v>
      </c>
      <c r="D28" s="589">
        <v>482</v>
      </c>
      <c r="E28" s="589">
        <v>43</v>
      </c>
      <c r="F28" s="589">
        <v>245</v>
      </c>
      <c r="G28" s="589">
        <v>758</v>
      </c>
      <c r="H28" s="590">
        <v>1528</v>
      </c>
      <c r="I28" s="316"/>
    </row>
    <row r="29" spans="1:19" s="362" customFormat="1" x14ac:dyDescent="0.2">
      <c r="A29" s="313"/>
      <c r="B29" s="886" t="s">
        <v>339</v>
      </c>
      <c r="C29" s="882">
        <v>1531</v>
      </c>
      <c r="D29" s="589">
        <v>482</v>
      </c>
      <c r="E29" s="589">
        <v>41</v>
      </c>
      <c r="F29" s="589">
        <v>247</v>
      </c>
      <c r="G29" s="589">
        <v>758</v>
      </c>
      <c r="H29" s="590">
        <v>1528</v>
      </c>
      <c r="I29" s="316"/>
    </row>
    <row r="30" spans="1:19" s="362" customFormat="1" x14ac:dyDescent="0.2">
      <c r="A30" s="313"/>
      <c r="B30" s="886" t="s">
        <v>309</v>
      </c>
      <c r="C30" s="882">
        <v>1449</v>
      </c>
      <c r="D30" s="589">
        <v>447</v>
      </c>
      <c r="E30" s="589">
        <v>50</v>
      </c>
      <c r="F30" s="589">
        <v>228</v>
      </c>
      <c r="G30" s="589">
        <v>724</v>
      </c>
      <c r="H30" s="590">
        <v>1449</v>
      </c>
      <c r="I30" s="316"/>
    </row>
    <row r="31" spans="1:19" s="362" customFormat="1" x14ac:dyDescent="0.2">
      <c r="A31" s="313"/>
      <c r="B31" s="886" t="s">
        <v>273</v>
      </c>
      <c r="C31" s="882">
        <v>1441</v>
      </c>
      <c r="D31" s="589">
        <v>486</v>
      </c>
      <c r="E31" s="589">
        <v>59</v>
      </c>
      <c r="F31" s="589">
        <v>216</v>
      </c>
      <c r="G31" s="589">
        <v>682</v>
      </c>
      <c r="H31" s="590">
        <v>1443</v>
      </c>
      <c r="I31" s="316"/>
    </row>
    <row r="32" spans="1:19" s="362" customFormat="1" x14ac:dyDescent="0.2">
      <c r="A32" s="313"/>
      <c r="B32" s="886" t="s">
        <v>249</v>
      </c>
      <c r="C32" s="882">
        <v>1399</v>
      </c>
      <c r="D32" s="589">
        <v>416</v>
      </c>
      <c r="E32" s="589">
        <v>51</v>
      </c>
      <c r="F32" s="589">
        <v>240</v>
      </c>
      <c r="G32" s="589">
        <v>692</v>
      </c>
      <c r="H32" s="590">
        <v>1399</v>
      </c>
      <c r="I32" s="316"/>
    </row>
    <row r="33" spans="1:9" s="362" customFormat="1" x14ac:dyDescent="0.2">
      <c r="A33" s="313"/>
      <c r="B33" s="886" t="s">
        <v>220</v>
      </c>
      <c r="C33" s="882">
        <v>1344</v>
      </c>
      <c r="D33" s="589">
        <v>366</v>
      </c>
      <c r="E33" s="589">
        <v>54</v>
      </c>
      <c r="F33" s="589">
        <v>240</v>
      </c>
      <c r="G33" s="589">
        <v>684</v>
      </c>
      <c r="H33" s="590">
        <v>1344</v>
      </c>
      <c r="I33" s="316"/>
    </row>
    <row r="34" spans="1:9" s="362" customFormat="1" ht="12.75" thickBot="1" x14ac:dyDescent="0.25">
      <c r="A34" s="109"/>
      <c r="B34" s="887" t="s">
        <v>110</v>
      </c>
      <c r="C34" s="883">
        <v>1206</v>
      </c>
      <c r="D34" s="472">
        <v>295</v>
      </c>
      <c r="E34" s="472">
        <v>52</v>
      </c>
      <c r="F34" s="472">
        <v>210</v>
      </c>
      <c r="G34" s="472">
        <v>649</v>
      </c>
      <c r="H34" s="474">
        <v>1206</v>
      </c>
      <c r="I34" s="316"/>
    </row>
    <row r="35" spans="1:9" x14ac:dyDescent="0.2">
      <c r="A35" s="1" t="s">
        <v>341</v>
      </c>
    </row>
  </sheetData>
  <mergeCells count="1">
    <mergeCell ref="D9:H9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2">
    <tabColor rgb="FFFF0000"/>
  </sheetPr>
  <dimension ref="A1:U159"/>
  <sheetViews>
    <sheetView showGridLines="0" zoomScaleNormal="100" workbookViewId="0">
      <selection activeCell="P31" sqref="P31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9" style="2" customWidth="1"/>
    <col min="4" max="4" width="8.28515625" style="2" customWidth="1"/>
    <col min="5" max="5" width="10.42578125" style="2" customWidth="1"/>
    <col min="6" max="6" width="10.28515625" style="2" customWidth="1"/>
    <col min="7" max="8" width="11" style="2" customWidth="1"/>
    <col min="9" max="9" width="6.42578125" style="2" customWidth="1"/>
    <col min="10" max="10" width="7.140625" style="2" customWidth="1"/>
    <col min="11" max="11" width="6.140625" style="5" bestFit="1" customWidth="1"/>
    <col min="12" max="12" width="22" style="2" bestFit="1" customWidth="1"/>
    <col min="13" max="13" width="7.7109375" style="2" customWidth="1"/>
    <col min="14" max="17" width="7.5703125" style="2" customWidth="1"/>
    <col min="18" max="18" width="7.85546875" style="2" customWidth="1"/>
    <col min="19" max="19" width="11.42578125" style="2" customWidth="1"/>
    <col min="20" max="16384" width="11.42578125" style="2"/>
  </cols>
  <sheetData>
    <row r="1" spans="1:21" x14ac:dyDescent="0.2">
      <c r="A1" s="101" t="s">
        <v>101</v>
      </c>
      <c r="B1" s="101"/>
    </row>
    <row r="2" spans="1:21" x14ac:dyDescent="0.2">
      <c r="A2" s="1" t="s">
        <v>0</v>
      </c>
      <c r="K2" s="1" t="s">
        <v>0</v>
      </c>
    </row>
    <row r="3" spans="1:21" x14ac:dyDescent="0.2">
      <c r="A3" s="1"/>
      <c r="K3" s="1"/>
    </row>
    <row r="4" spans="1:21" x14ac:dyDescent="0.2">
      <c r="A4" s="1" t="str">
        <f>A8</f>
        <v>Tabell 3 -14 - A1 -  Eldresentre - personell og årsverk pr. 31.12.</v>
      </c>
      <c r="K4" s="1" t="str">
        <f>K8</f>
        <v>Tabell 3 -14 - A2 -  Eldresentre - brukere pr. 31.12.</v>
      </c>
    </row>
    <row r="5" spans="1:21" x14ac:dyDescent="0.2">
      <c r="A5" s="1" t="str">
        <f>K8</f>
        <v>Tabell 3 -14 - A2 -  Eldresentre - brukere pr. 31.12.</v>
      </c>
      <c r="K5" s="1"/>
    </row>
    <row r="6" spans="1:21" x14ac:dyDescent="0.2">
      <c r="A6" s="1"/>
      <c r="K6" s="1"/>
    </row>
    <row r="7" spans="1:21" x14ac:dyDescent="0.2">
      <c r="K7" s="103"/>
    </row>
    <row r="8" spans="1:21" s="8" customFormat="1" ht="13.5" thickBot="1" x14ac:dyDescent="0.25">
      <c r="A8" s="7" t="s">
        <v>169</v>
      </c>
      <c r="K8" s="7" t="s">
        <v>170</v>
      </c>
    </row>
    <row r="9" spans="1:21" s="80" customFormat="1" ht="12.75" thickBot="1" x14ac:dyDescent="0.25">
      <c r="A9" s="9"/>
      <c r="B9" s="10"/>
      <c r="C9" s="1626" t="s">
        <v>153</v>
      </c>
      <c r="D9" s="1626"/>
      <c r="E9" s="1626" t="s">
        <v>171</v>
      </c>
      <c r="F9" s="1626"/>
      <c r="G9" s="1628"/>
      <c r="H9" s="989"/>
      <c r="I9" s="40"/>
      <c r="K9" s="9"/>
      <c r="L9" s="10"/>
      <c r="M9" s="1626" t="s">
        <v>172</v>
      </c>
      <c r="N9" s="1626"/>
      <c r="O9" s="1626"/>
      <c r="P9" s="1626"/>
      <c r="Q9" s="1626"/>
      <c r="R9" s="1626"/>
    </row>
    <row r="10" spans="1:21" s="80" customFormat="1" ht="24.75" thickBot="1" x14ac:dyDescent="0.25">
      <c r="A10" s="13" t="s">
        <v>2</v>
      </c>
      <c r="B10" s="14" t="s">
        <v>3</v>
      </c>
      <c r="C10" s="13" t="s">
        <v>173</v>
      </c>
      <c r="D10" s="119" t="s">
        <v>174</v>
      </c>
      <c r="E10" s="34" t="s">
        <v>173</v>
      </c>
      <c r="F10" s="35" t="s">
        <v>174</v>
      </c>
      <c r="G10" s="33" t="s">
        <v>175</v>
      </c>
      <c r="H10" s="1315" t="s">
        <v>176</v>
      </c>
      <c r="I10" s="40"/>
      <c r="K10" s="13" t="s">
        <v>2</v>
      </c>
      <c r="L10" s="14" t="s">
        <v>3</v>
      </c>
      <c r="M10" s="34" t="s">
        <v>177</v>
      </c>
      <c r="N10" s="35" t="s">
        <v>178</v>
      </c>
      <c r="O10" s="34" t="s">
        <v>179</v>
      </c>
      <c r="P10" s="35" t="s">
        <v>180</v>
      </c>
      <c r="Q10" s="34" t="s">
        <v>181</v>
      </c>
      <c r="R10" s="33" t="s">
        <v>182</v>
      </c>
      <c r="T10" s="1330"/>
      <c r="U10" s="1330"/>
    </row>
    <row r="11" spans="1:21" ht="12.75" x14ac:dyDescent="0.2">
      <c r="A11" s="17">
        <v>1</v>
      </c>
      <c r="B11" s="18" t="s">
        <v>14</v>
      </c>
      <c r="C11" s="104">
        <v>4</v>
      </c>
      <c r="D11" s="1038">
        <v>14</v>
      </c>
      <c r="E11" s="1092">
        <v>4</v>
      </c>
      <c r="F11" s="1038">
        <v>2</v>
      </c>
      <c r="G11" s="1507">
        <f t="shared" ref="G11:G25" si="0">SUM(E11:F11)</f>
        <v>6</v>
      </c>
      <c r="H11" s="1507">
        <v>4</v>
      </c>
      <c r="I11" s="40"/>
      <c r="J11" s="80"/>
      <c r="K11" s="17">
        <v>1</v>
      </c>
      <c r="L11" s="18" t="s">
        <v>14</v>
      </c>
      <c r="M11" s="1511" t="s">
        <v>133</v>
      </c>
      <c r="N11" s="1512" t="s">
        <v>133</v>
      </c>
      <c r="O11" s="1512" t="s">
        <v>132</v>
      </c>
      <c r="P11" s="1512">
        <v>0</v>
      </c>
      <c r="Q11" s="1512">
        <v>0</v>
      </c>
      <c r="R11" s="593">
        <v>0</v>
      </c>
      <c r="S11" s="22"/>
      <c r="T11" s="1330"/>
      <c r="U11" s="1330"/>
    </row>
    <row r="12" spans="1:21" ht="12.75" x14ac:dyDescent="0.2">
      <c r="A12" s="23">
        <v>2</v>
      </c>
      <c r="B12" s="24" t="s">
        <v>15</v>
      </c>
      <c r="C12" s="105">
        <v>9.6999999999999993</v>
      </c>
      <c r="D12" s="1039">
        <v>40</v>
      </c>
      <c r="E12" s="1095">
        <v>12</v>
      </c>
      <c r="F12" s="1039">
        <v>3</v>
      </c>
      <c r="G12" s="1508">
        <f t="shared" si="0"/>
        <v>15</v>
      </c>
      <c r="H12" s="1508">
        <v>12</v>
      </c>
      <c r="I12" s="40"/>
      <c r="J12" s="80"/>
      <c r="K12" s="23">
        <v>2</v>
      </c>
      <c r="L12" s="24" t="s">
        <v>15</v>
      </c>
      <c r="M12" s="1513" t="s">
        <v>476</v>
      </c>
      <c r="N12" s="1510" t="s">
        <v>476</v>
      </c>
      <c r="O12" s="1510">
        <v>0</v>
      </c>
      <c r="P12" s="1510">
        <v>0</v>
      </c>
      <c r="Q12" s="1510">
        <v>0</v>
      </c>
      <c r="R12" s="595">
        <v>0</v>
      </c>
      <c r="S12" s="22"/>
      <c r="T12" s="759"/>
      <c r="U12" s="759"/>
    </row>
    <row r="13" spans="1:21" ht="12.75" x14ac:dyDescent="0.2">
      <c r="A13" s="23">
        <v>3</v>
      </c>
      <c r="B13" s="24" t="s">
        <v>16</v>
      </c>
      <c r="C13" s="105">
        <v>6</v>
      </c>
      <c r="D13" s="1039">
        <v>35</v>
      </c>
      <c r="E13" s="1095">
        <v>6</v>
      </c>
      <c r="F13" s="1039">
        <v>2.5</v>
      </c>
      <c r="G13" s="1508">
        <f t="shared" si="0"/>
        <v>8.5</v>
      </c>
      <c r="H13" s="1508">
        <v>4</v>
      </c>
      <c r="I13" s="40"/>
      <c r="J13" s="80"/>
      <c r="K13" s="23">
        <v>3</v>
      </c>
      <c r="L13" s="24" t="s">
        <v>16</v>
      </c>
      <c r="M13" s="594" t="s">
        <v>133</v>
      </c>
      <c r="N13" s="592">
        <v>0</v>
      </c>
      <c r="O13" s="592">
        <v>0</v>
      </c>
      <c r="P13" s="592">
        <v>0</v>
      </c>
      <c r="Q13" s="592">
        <v>0</v>
      </c>
      <c r="R13" s="595">
        <v>0</v>
      </c>
      <c r="S13" s="22"/>
      <c r="T13" s="1330"/>
      <c r="U13" s="1330"/>
    </row>
    <row r="14" spans="1:21" ht="12.75" x14ac:dyDescent="0.2">
      <c r="A14" s="23">
        <v>4</v>
      </c>
      <c r="B14" s="24" t="s">
        <v>17</v>
      </c>
      <c r="C14" s="105">
        <v>6</v>
      </c>
      <c r="D14" s="1039">
        <v>35</v>
      </c>
      <c r="E14" s="1095" t="s">
        <v>518</v>
      </c>
      <c r="F14" s="1039">
        <v>6</v>
      </c>
      <c r="G14" s="1508">
        <f t="shared" si="0"/>
        <v>6</v>
      </c>
      <c r="H14" s="1508" t="s">
        <v>518</v>
      </c>
      <c r="I14" s="40"/>
      <c r="J14" s="80"/>
      <c r="K14" s="23">
        <v>4</v>
      </c>
      <c r="L14" s="24" t="s">
        <v>17</v>
      </c>
      <c r="M14" s="1513" t="s">
        <v>132</v>
      </c>
      <c r="N14" s="1510">
        <v>0</v>
      </c>
      <c r="O14" s="1510">
        <v>0</v>
      </c>
      <c r="P14" s="1510">
        <v>0</v>
      </c>
      <c r="Q14" s="1510">
        <v>0</v>
      </c>
      <c r="R14" s="595">
        <v>0</v>
      </c>
      <c r="S14" s="22"/>
      <c r="T14" s="759"/>
      <c r="U14" s="759"/>
    </row>
    <row r="15" spans="1:21" ht="12.75" x14ac:dyDescent="0.2">
      <c r="A15" s="23">
        <v>5</v>
      </c>
      <c r="B15" s="24" t="s">
        <v>18</v>
      </c>
      <c r="C15" s="105">
        <v>9</v>
      </c>
      <c r="D15" s="1039">
        <v>40</v>
      </c>
      <c r="E15" s="1095">
        <v>9</v>
      </c>
      <c r="F15" s="1039">
        <v>0</v>
      </c>
      <c r="G15" s="1508">
        <f t="shared" si="0"/>
        <v>9</v>
      </c>
      <c r="H15" s="1508">
        <v>9</v>
      </c>
      <c r="I15" s="40"/>
      <c r="J15" s="80"/>
      <c r="K15" s="23">
        <v>5</v>
      </c>
      <c r="L15" s="24" t="s">
        <v>18</v>
      </c>
      <c r="M15" s="594">
        <v>0</v>
      </c>
      <c r="N15" s="592">
        <v>0</v>
      </c>
      <c r="O15" s="592" t="s">
        <v>132</v>
      </c>
      <c r="P15" s="592">
        <v>0</v>
      </c>
      <c r="Q15" s="592">
        <v>0</v>
      </c>
      <c r="R15" s="595">
        <v>0</v>
      </c>
      <c r="S15" s="22"/>
      <c r="T15" s="759"/>
      <c r="U15" s="759"/>
    </row>
    <row r="16" spans="1:21" ht="12.75" x14ac:dyDescent="0.2">
      <c r="A16" s="25">
        <v>6</v>
      </c>
      <c r="B16" s="26" t="s">
        <v>19</v>
      </c>
      <c r="C16" s="105">
        <v>4</v>
      </c>
      <c r="D16" s="1039">
        <v>34</v>
      </c>
      <c r="E16" s="1095">
        <v>4</v>
      </c>
      <c r="F16" s="1039">
        <v>2.2999999999999998</v>
      </c>
      <c r="G16" s="1508">
        <f t="shared" si="0"/>
        <v>6.3</v>
      </c>
      <c r="H16" s="1508">
        <v>4</v>
      </c>
      <c r="I16" s="40"/>
      <c r="J16" s="80"/>
      <c r="K16" s="25">
        <v>6</v>
      </c>
      <c r="L16" s="26" t="s">
        <v>19</v>
      </c>
      <c r="M16" s="594" t="s">
        <v>133</v>
      </c>
      <c r="N16" s="592" t="s">
        <v>133</v>
      </c>
      <c r="O16" s="592">
        <v>0</v>
      </c>
      <c r="P16" s="592">
        <v>0</v>
      </c>
      <c r="Q16" s="592">
        <v>0</v>
      </c>
      <c r="R16" s="595">
        <v>0</v>
      </c>
      <c r="S16" s="22"/>
      <c r="T16" s="1330"/>
      <c r="U16" s="1330"/>
    </row>
    <row r="17" spans="1:21" ht="12.75" x14ac:dyDescent="0.2">
      <c r="A17" s="25">
        <v>7</v>
      </c>
      <c r="B17" s="26" t="s">
        <v>20</v>
      </c>
      <c r="C17" s="105">
        <v>9</v>
      </c>
      <c r="D17" s="1039">
        <v>126</v>
      </c>
      <c r="E17" s="1095">
        <v>8</v>
      </c>
      <c r="F17" s="1039">
        <v>5</v>
      </c>
      <c r="G17" s="1508">
        <f t="shared" si="0"/>
        <v>13</v>
      </c>
      <c r="H17" s="1508">
        <v>9</v>
      </c>
      <c r="I17" s="40"/>
      <c r="J17" s="80"/>
      <c r="K17" s="25">
        <v>7</v>
      </c>
      <c r="L17" s="26" t="s">
        <v>20</v>
      </c>
      <c r="M17" s="1513">
        <v>0</v>
      </c>
      <c r="N17" s="1510">
        <v>0</v>
      </c>
      <c r="O17" s="1510" t="s">
        <v>474</v>
      </c>
      <c r="P17" s="1510">
        <v>0</v>
      </c>
      <c r="Q17" s="1510">
        <v>0</v>
      </c>
      <c r="R17" s="595">
        <v>0</v>
      </c>
      <c r="S17" s="22"/>
      <c r="T17" s="1330"/>
      <c r="U17" s="1330"/>
    </row>
    <row r="18" spans="1:21" ht="12.75" x14ac:dyDescent="0.2">
      <c r="A18" s="23">
        <v>8</v>
      </c>
      <c r="B18" s="24" t="s">
        <v>21</v>
      </c>
      <c r="C18" s="105">
        <v>12</v>
      </c>
      <c r="D18" s="1039">
        <v>85</v>
      </c>
      <c r="E18" s="1095">
        <v>10.5</v>
      </c>
      <c r="F18" s="1039">
        <v>8.92</v>
      </c>
      <c r="G18" s="1508">
        <f t="shared" si="0"/>
        <v>19.420000000000002</v>
      </c>
      <c r="H18" s="1508">
        <v>12</v>
      </c>
      <c r="I18" s="40"/>
      <c r="J18" s="80"/>
      <c r="K18" s="23">
        <v>8</v>
      </c>
      <c r="L18" s="24" t="s">
        <v>21</v>
      </c>
      <c r="M18" s="1513" t="s">
        <v>475</v>
      </c>
      <c r="N18" s="1510" t="s">
        <v>475</v>
      </c>
      <c r="O18" s="1510" t="s">
        <v>320</v>
      </c>
      <c r="P18" s="1510" t="s">
        <v>320</v>
      </c>
      <c r="Q18" s="1510">
        <v>0</v>
      </c>
      <c r="R18" s="595">
        <v>0</v>
      </c>
      <c r="S18" s="22"/>
      <c r="T18" s="759"/>
      <c r="U18" s="759"/>
    </row>
    <row r="19" spans="1:21" ht="12.75" x14ac:dyDescent="0.2">
      <c r="A19" s="23">
        <v>9</v>
      </c>
      <c r="B19" s="24" t="s">
        <v>22</v>
      </c>
      <c r="C19" s="105">
        <v>2</v>
      </c>
      <c r="D19" s="1039">
        <v>5</v>
      </c>
      <c r="E19" s="1095">
        <v>1.6</v>
      </c>
      <c r="F19" s="1039">
        <v>0</v>
      </c>
      <c r="G19" s="1508">
        <f t="shared" si="0"/>
        <v>1.6</v>
      </c>
      <c r="H19" s="1508">
        <v>1.6</v>
      </c>
      <c r="I19" s="40"/>
      <c r="J19" s="80"/>
      <c r="K19" s="23">
        <v>9</v>
      </c>
      <c r="L19" s="24" t="s">
        <v>22</v>
      </c>
      <c r="M19" s="594" t="s">
        <v>320</v>
      </c>
      <c r="N19" s="592" t="s">
        <v>320</v>
      </c>
      <c r="O19" s="592" t="s">
        <v>320</v>
      </c>
      <c r="P19" s="592" t="s">
        <v>320</v>
      </c>
      <c r="Q19" s="592">
        <v>0</v>
      </c>
      <c r="R19" s="595">
        <v>0</v>
      </c>
      <c r="S19" s="391"/>
      <c r="T19" s="1330"/>
      <c r="U19" s="1330"/>
    </row>
    <row r="20" spans="1:21" ht="12.75" x14ac:dyDescent="0.2">
      <c r="A20" s="23">
        <v>10</v>
      </c>
      <c r="B20" s="24" t="s">
        <v>23</v>
      </c>
      <c r="C20" s="105">
        <v>2</v>
      </c>
      <c r="D20" s="1039">
        <v>40</v>
      </c>
      <c r="E20" s="1095">
        <v>1</v>
      </c>
      <c r="F20" s="1039">
        <v>2</v>
      </c>
      <c r="G20" s="1508">
        <f t="shared" si="0"/>
        <v>3</v>
      </c>
      <c r="H20" s="1508">
        <v>1</v>
      </c>
      <c r="I20" s="40"/>
      <c r="J20" s="80"/>
      <c r="K20" s="23">
        <v>10</v>
      </c>
      <c r="L20" s="24" t="s">
        <v>23</v>
      </c>
      <c r="M20" s="1513" t="s">
        <v>132</v>
      </c>
      <c r="N20" s="1510">
        <v>0</v>
      </c>
      <c r="O20" s="1510">
        <v>0</v>
      </c>
      <c r="P20" s="1510">
        <v>0</v>
      </c>
      <c r="Q20" s="1510">
        <v>0</v>
      </c>
      <c r="R20" s="595">
        <v>0</v>
      </c>
      <c r="S20" s="22" t="s">
        <v>76</v>
      </c>
      <c r="T20" s="1330"/>
      <c r="U20" s="1330"/>
    </row>
    <row r="21" spans="1:21" ht="12.75" x14ac:dyDescent="0.2">
      <c r="A21" s="25">
        <v>11</v>
      </c>
      <c r="B21" s="26" t="s">
        <v>24</v>
      </c>
      <c r="C21" s="105">
        <v>5</v>
      </c>
      <c r="D21" s="1039">
        <v>45</v>
      </c>
      <c r="E21" s="1095">
        <v>5</v>
      </c>
      <c r="F21" s="1039">
        <v>0</v>
      </c>
      <c r="G21" s="1508">
        <f t="shared" si="0"/>
        <v>5</v>
      </c>
      <c r="H21" s="1508">
        <v>5</v>
      </c>
      <c r="I21" s="40"/>
      <c r="J21" s="80"/>
      <c r="K21" s="25">
        <v>11</v>
      </c>
      <c r="L21" s="26" t="s">
        <v>24</v>
      </c>
      <c r="M21" s="1513" t="s">
        <v>132</v>
      </c>
      <c r="N21" s="1510" t="s">
        <v>132</v>
      </c>
      <c r="O21" s="1510">
        <v>0</v>
      </c>
      <c r="P21" s="1510">
        <v>0</v>
      </c>
      <c r="Q21" s="1510">
        <v>0</v>
      </c>
      <c r="R21" s="595">
        <v>0</v>
      </c>
      <c r="S21" s="22"/>
      <c r="T21" s="759"/>
      <c r="U21" s="759"/>
    </row>
    <row r="22" spans="1:21" ht="12.75" x14ac:dyDescent="0.2">
      <c r="A22" s="23">
        <v>12</v>
      </c>
      <c r="B22" s="24" t="s">
        <v>25</v>
      </c>
      <c r="C22" s="105">
        <v>15</v>
      </c>
      <c r="D22" s="1039">
        <v>62</v>
      </c>
      <c r="E22" s="1095">
        <v>13</v>
      </c>
      <c r="F22" s="1039">
        <v>9</v>
      </c>
      <c r="G22" s="1508">
        <f t="shared" si="0"/>
        <v>22</v>
      </c>
      <c r="H22" s="1508">
        <v>13</v>
      </c>
      <c r="I22" s="40"/>
      <c r="J22" s="80"/>
      <c r="K22" s="23">
        <v>12</v>
      </c>
      <c r="L22" s="24" t="s">
        <v>25</v>
      </c>
      <c r="M22" s="594" t="s">
        <v>133</v>
      </c>
      <c r="N22" s="592" t="s">
        <v>133</v>
      </c>
      <c r="O22" s="592" t="s">
        <v>133</v>
      </c>
      <c r="P22" s="592">
        <v>0</v>
      </c>
      <c r="Q22" s="592">
        <v>0</v>
      </c>
      <c r="R22" s="595">
        <v>0</v>
      </c>
      <c r="S22" s="22"/>
      <c r="T22" s="759"/>
      <c r="U22" s="759"/>
    </row>
    <row r="23" spans="1:21" ht="12.75" x14ac:dyDescent="0.2">
      <c r="A23" s="23">
        <v>13</v>
      </c>
      <c r="B23" s="24" t="s">
        <v>26</v>
      </c>
      <c r="C23" s="105">
        <v>25</v>
      </c>
      <c r="D23" s="1039">
        <v>148</v>
      </c>
      <c r="E23" s="1095">
        <v>19</v>
      </c>
      <c r="F23" s="1039">
        <v>30</v>
      </c>
      <c r="G23" s="1508">
        <f t="shared" si="0"/>
        <v>49</v>
      </c>
      <c r="H23" s="1508">
        <v>19</v>
      </c>
      <c r="I23" s="40"/>
      <c r="J23" s="80"/>
      <c r="K23" s="23">
        <v>13</v>
      </c>
      <c r="L23" s="24" t="s">
        <v>26</v>
      </c>
      <c r="M23" s="594" t="s">
        <v>320</v>
      </c>
      <c r="N23" s="592" t="s">
        <v>320</v>
      </c>
      <c r="O23" s="592" t="s">
        <v>320</v>
      </c>
      <c r="P23" s="592" t="s">
        <v>320</v>
      </c>
      <c r="Q23" s="592">
        <v>0</v>
      </c>
      <c r="R23" s="595">
        <v>0</v>
      </c>
      <c r="S23" s="22"/>
      <c r="T23" s="759"/>
      <c r="U23" s="759"/>
    </row>
    <row r="24" spans="1:21" ht="12.75" x14ac:dyDescent="0.2">
      <c r="A24" s="23">
        <v>14</v>
      </c>
      <c r="B24" s="24" t="s">
        <v>27</v>
      </c>
      <c r="C24" s="105">
        <v>17</v>
      </c>
      <c r="D24" s="1039">
        <v>150</v>
      </c>
      <c r="E24" s="1095">
        <v>13</v>
      </c>
      <c r="F24" s="1039">
        <v>24</v>
      </c>
      <c r="G24" s="1508">
        <f t="shared" si="0"/>
        <v>37</v>
      </c>
      <c r="H24" s="1508">
        <v>17</v>
      </c>
      <c r="I24" s="40"/>
      <c r="J24" s="80" t="s">
        <v>76</v>
      </c>
      <c r="K24" s="23">
        <v>14</v>
      </c>
      <c r="L24" s="24" t="s">
        <v>27</v>
      </c>
      <c r="M24" s="594" t="s">
        <v>475</v>
      </c>
      <c r="N24" s="592" t="s">
        <v>475</v>
      </c>
      <c r="O24" s="592">
        <v>0</v>
      </c>
      <c r="P24" s="592" t="s">
        <v>475</v>
      </c>
      <c r="Q24" s="592" t="s">
        <v>475</v>
      </c>
      <c r="R24" s="595">
        <v>0</v>
      </c>
      <c r="S24" s="22"/>
      <c r="T24" s="1330"/>
      <c r="U24" s="1330"/>
    </row>
    <row r="25" spans="1:21" ht="13.5" thickBot="1" x14ac:dyDescent="0.25">
      <c r="A25" s="27">
        <v>15</v>
      </c>
      <c r="B25" s="28" t="s">
        <v>28</v>
      </c>
      <c r="C25" s="106">
        <v>3</v>
      </c>
      <c r="D25" s="1040">
        <v>21</v>
      </c>
      <c r="E25" s="1098">
        <v>3</v>
      </c>
      <c r="F25" s="1040">
        <v>2.2000000000000002</v>
      </c>
      <c r="G25" s="1509">
        <f t="shared" si="0"/>
        <v>5.2</v>
      </c>
      <c r="H25" s="1509">
        <v>3</v>
      </c>
      <c r="I25" s="40"/>
      <c r="J25" s="80"/>
      <c r="K25" s="27">
        <v>15</v>
      </c>
      <c r="L25" s="28" t="s">
        <v>28</v>
      </c>
      <c r="M25" s="1514" t="s">
        <v>133</v>
      </c>
      <c r="N25" s="1515">
        <v>0</v>
      </c>
      <c r="O25" s="1515">
        <v>0</v>
      </c>
      <c r="P25" s="1515">
        <v>0</v>
      </c>
      <c r="Q25" s="1515">
        <v>0</v>
      </c>
      <c r="R25" s="596">
        <v>0</v>
      </c>
      <c r="S25" s="22"/>
    </row>
    <row r="26" spans="1:21" s="30" customFormat="1" ht="12.75" x14ac:dyDescent="0.2">
      <c r="A26" s="355"/>
      <c r="B26" s="353" t="s">
        <v>493</v>
      </c>
      <c r="C26" s="742">
        <f t="shared" ref="C26:H26" si="1">SUM(C11:C25)</f>
        <v>128.69999999999999</v>
      </c>
      <c r="D26" s="1169">
        <f t="shared" si="1"/>
        <v>880</v>
      </c>
      <c r="E26" s="1170">
        <f t="shared" si="1"/>
        <v>109.1</v>
      </c>
      <c r="F26" s="1170">
        <f t="shared" si="1"/>
        <v>96.92</v>
      </c>
      <c r="G26" s="667">
        <f t="shared" si="1"/>
        <v>206.01999999999998</v>
      </c>
      <c r="H26" s="1314">
        <f t="shared" si="1"/>
        <v>113.6</v>
      </c>
      <c r="I26" s="40"/>
      <c r="J26" s="80"/>
      <c r="K26" s="144"/>
      <c r="L26" s="832"/>
      <c r="M26" s="1171"/>
      <c r="N26" s="1172"/>
      <c r="O26" s="1172"/>
      <c r="P26" s="1172"/>
      <c r="Q26" s="1172"/>
      <c r="R26" s="1173"/>
      <c r="S26" s="44"/>
    </row>
    <row r="27" spans="1:21" s="362" customFormat="1" x14ac:dyDescent="0.2">
      <c r="A27" s="365"/>
      <c r="B27" s="356" t="s">
        <v>436</v>
      </c>
      <c r="C27" s="589">
        <v>134.6</v>
      </c>
      <c r="D27" s="686">
        <v>1079</v>
      </c>
      <c r="E27" s="694">
        <v>119.89999999999999</v>
      </c>
      <c r="F27" s="694">
        <v>66.38</v>
      </c>
      <c r="G27" s="694">
        <v>186.28</v>
      </c>
      <c r="H27" s="695">
        <v>97.85</v>
      </c>
      <c r="I27" s="5"/>
    </row>
    <row r="28" spans="1:21" s="362" customFormat="1" x14ac:dyDescent="0.2">
      <c r="A28" s="365"/>
      <c r="B28" s="356" t="s">
        <v>379</v>
      </c>
      <c r="C28" s="589">
        <v>129.6</v>
      </c>
      <c r="D28" s="686">
        <v>1191</v>
      </c>
      <c r="E28" s="694">
        <v>117.5</v>
      </c>
      <c r="F28" s="694">
        <v>92.149999999999991</v>
      </c>
      <c r="G28" s="694">
        <v>209.64999999999998</v>
      </c>
      <c r="H28" s="695">
        <v>129.75</v>
      </c>
      <c r="I28" s="5"/>
    </row>
    <row r="29" spans="1:21" s="362" customFormat="1" x14ac:dyDescent="0.2">
      <c r="A29" s="365"/>
      <c r="B29" s="356" t="s">
        <v>339</v>
      </c>
      <c r="C29" s="589">
        <v>149.6</v>
      </c>
      <c r="D29" s="686">
        <v>1411</v>
      </c>
      <c r="E29" s="694">
        <v>129.89999999999998</v>
      </c>
      <c r="F29" s="694">
        <v>148.88999999999999</v>
      </c>
      <c r="G29" s="694">
        <v>278.78999999999996</v>
      </c>
      <c r="H29" s="695">
        <v>116.95</v>
      </c>
      <c r="I29" s="5"/>
    </row>
    <row r="30" spans="1:21" s="362" customFormat="1" x14ac:dyDescent="0.2">
      <c r="A30" s="365"/>
      <c r="B30" s="356" t="s">
        <v>309</v>
      </c>
      <c r="C30" s="589">
        <v>156.04</v>
      </c>
      <c r="D30" s="686">
        <v>2365</v>
      </c>
      <c r="E30" s="694">
        <v>122.55</v>
      </c>
      <c r="F30" s="694">
        <v>129.85000000000002</v>
      </c>
      <c r="G30" s="694">
        <v>252.4</v>
      </c>
      <c r="H30" s="695">
        <v>106.6</v>
      </c>
      <c r="I30" s="5"/>
    </row>
    <row r="31" spans="1:21" s="362" customFormat="1" x14ac:dyDescent="0.2">
      <c r="A31" s="365"/>
      <c r="B31" s="356" t="s">
        <v>273</v>
      </c>
      <c r="C31" s="589">
        <v>146.30000000000001</v>
      </c>
      <c r="D31" s="686">
        <v>1751</v>
      </c>
      <c r="E31" s="694">
        <v>119.64999999999999</v>
      </c>
      <c r="F31" s="694">
        <v>143.79</v>
      </c>
      <c r="G31" s="694">
        <v>263.44000000000005</v>
      </c>
      <c r="H31" s="695">
        <v>141.6</v>
      </c>
      <c r="I31" s="5"/>
    </row>
    <row r="32" spans="1:21" s="362" customFormat="1" x14ac:dyDescent="0.2">
      <c r="A32" s="365"/>
      <c r="B32" s="356" t="s">
        <v>249</v>
      </c>
      <c r="C32" s="589">
        <v>154</v>
      </c>
      <c r="D32" s="686">
        <v>1851</v>
      </c>
      <c r="E32" s="694">
        <v>119.49999999999999</v>
      </c>
      <c r="F32" s="694">
        <v>162.35</v>
      </c>
      <c r="G32" s="694">
        <v>281.85000000000002</v>
      </c>
      <c r="H32" s="695">
        <v>130.9</v>
      </c>
      <c r="I32" s="5"/>
    </row>
    <row r="33" spans="1:18" s="362" customFormat="1" x14ac:dyDescent="0.2">
      <c r="A33" s="321"/>
      <c r="B33" s="320" t="s">
        <v>220</v>
      </c>
      <c r="C33" s="122">
        <v>153</v>
      </c>
      <c r="D33" s="317">
        <v>1754</v>
      </c>
      <c r="E33" s="664">
        <v>122.28999999999999</v>
      </c>
      <c r="F33" s="664">
        <v>147.38</v>
      </c>
      <c r="G33" s="664">
        <v>269.66999999999996</v>
      </c>
      <c r="H33" s="665">
        <v>112.8</v>
      </c>
      <c r="I33" s="5"/>
    </row>
    <row r="34" spans="1:18" s="362" customFormat="1" ht="12.75" thickBot="1" x14ac:dyDescent="0.25">
      <c r="A34" s="352"/>
      <c r="B34" s="354" t="s">
        <v>110</v>
      </c>
      <c r="C34" s="472">
        <v>141</v>
      </c>
      <c r="D34" s="318">
        <v>1863</v>
      </c>
      <c r="E34" s="668">
        <v>116.53</v>
      </c>
      <c r="F34" s="668">
        <v>207.6</v>
      </c>
      <c r="G34" s="668">
        <v>324.13</v>
      </c>
      <c r="H34" s="669">
        <v>114.05</v>
      </c>
      <c r="I34" s="5"/>
    </row>
    <row r="35" spans="1:18" ht="25.9" customHeight="1" x14ac:dyDescent="0.2">
      <c r="A35" s="1627"/>
      <c r="B35" s="1627"/>
      <c r="C35" s="1627"/>
      <c r="D35" s="1627"/>
      <c r="E35" s="1627"/>
      <c r="F35" s="1627"/>
      <c r="G35" s="1627"/>
      <c r="H35" s="1627"/>
      <c r="K35" s="57" t="s">
        <v>239</v>
      </c>
    </row>
    <row r="36" spans="1:18" x14ac:dyDescent="0.2">
      <c r="F36" s="8"/>
      <c r="G36" s="8"/>
      <c r="H36" s="8"/>
    </row>
    <row r="37" spans="1:18" x14ac:dyDescent="0.2">
      <c r="F37" s="8"/>
      <c r="G37" s="8"/>
      <c r="H37" s="8"/>
    </row>
    <row r="38" spans="1:18" x14ac:dyDescent="0.2">
      <c r="F38" s="8" t="s">
        <v>76</v>
      </c>
      <c r="G38" s="8"/>
      <c r="H38" s="8"/>
    </row>
    <row r="39" spans="1:18" x14ac:dyDescent="0.2">
      <c r="F39" s="8"/>
      <c r="G39" s="8"/>
      <c r="H39" s="8"/>
      <c r="M39" s="8"/>
      <c r="N39" s="8"/>
      <c r="O39" s="8"/>
      <c r="P39" s="8"/>
      <c r="Q39" s="8"/>
      <c r="R39" s="8"/>
    </row>
    <row r="40" spans="1:18" x14ac:dyDescent="0.2">
      <c r="F40" s="8"/>
      <c r="G40" s="8"/>
      <c r="H40" s="8"/>
      <c r="M40" s="8"/>
      <c r="N40" s="8"/>
      <c r="O40" s="8"/>
      <c r="P40" s="8"/>
      <c r="Q40" s="8"/>
      <c r="R40" s="8"/>
    </row>
    <row r="41" spans="1:18" x14ac:dyDescent="0.2">
      <c r="F41" s="8"/>
      <c r="G41" s="8"/>
      <c r="H41" s="8"/>
      <c r="M41" s="8"/>
      <c r="N41" s="8"/>
      <c r="O41" s="8"/>
      <c r="P41" s="8"/>
      <c r="Q41" s="8"/>
      <c r="R41" s="8"/>
    </row>
    <row r="42" spans="1:18" x14ac:dyDescent="0.2">
      <c r="F42" s="8"/>
      <c r="G42" s="8"/>
      <c r="H42" s="8"/>
      <c r="M42" s="8"/>
      <c r="N42" s="8"/>
      <c r="O42" s="8"/>
      <c r="P42" s="8"/>
      <c r="Q42" s="8"/>
      <c r="R42" s="8"/>
    </row>
    <row r="43" spans="1:18" x14ac:dyDescent="0.2">
      <c r="F43" s="8"/>
      <c r="G43" s="8"/>
      <c r="H43" s="8"/>
      <c r="M43" s="8"/>
      <c r="N43" s="8"/>
      <c r="O43" s="8"/>
      <c r="P43" s="8"/>
      <c r="Q43" s="8"/>
      <c r="R43" s="8"/>
    </row>
    <row r="44" spans="1:18" x14ac:dyDescent="0.2">
      <c r="F44" s="8"/>
      <c r="G44" s="8"/>
      <c r="H44" s="8"/>
      <c r="M44" s="8"/>
      <c r="N44" s="8"/>
      <c r="O44" s="8"/>
      <c r="P44" s="8"/>
      <c r="Q44" s="8"/>
      <c r="R44" s="8"/>
    </row>
    <row r="45" spans="1:18" x14ac:dyDescent="0.2">
      <c r="F45" s="8"/>
      <c r="G45" s="8"/>
      <c r="H45" s="8"/>
      <c r="M45" s="8"/>
      <c r="N45" s="8"/>
      <c r="O45" s="8"/>
      <c r="P45" s="8"/>
      <c r="Q45" s="8"/>
      <c r="R45" s="8"/>
    </row>
    <row r="46" spans="1:18" x14ac:dyDescent="0.2">
      <c r="F46" s="8"/>
      <c r="G46" s="8"/>
      <c r="H46" s="8"/>
      <c r="M46" s="8"/>
      <c r="N46" s="8"/>
      <c r="O46" s="8"/>
      <c r="P46" s="8"/>
      <c r="Q46" s="8"/>
      <c r="R46" s="8"/>
    </row>
    <row r="47" spans="1:18" x14ac:dyDescent="0.2">
      <c r="F47" s="8"/>
      <c r="G47" s="8"/>
      <c r="H47" s="8"/>
      <c r="M47" s="8"/>
      <c r="N47" s="8"/>
      <c r="O47" s="8"/>
      <c r="P47" s="8"/>
      <c r="Q47" s="8"/>
      <c r="R47" s="8"/>
    </row>
    <row r="48" spans="1:18" x14ac:dyDescent="0.2">
      <c r="F48" s="8"/>
      <c r="G48" s="8"/>
      <c r="H48" s="8"/>
      <c r="M48" s="8"/>
      <c r="N48" s="8"/>
      <c r="O48" s="8"/>
      <c r="P48" s="8"/>
      <c r="Q48" s="8"/>
      <c r="R48" s="8"/>
    </row>
    <row r="49" spans="6:18" x14ac:dyDescent="0.2">
      <c r="F49" s="8"/>
      <c r="G49" s="8"/>
      <c r="H49" s="8"/>
      <c r="M49" s="8"/>
      <c r="N49" s="8"/>
      <c r="O49" s="8"/>
      <c r="P49" s="8"/>
      <c r="Q49" s="8"/>
      <c r="R49" s="8"/>
    </row>
    <row r="50" spans="6:18" x14ac:dyDescent="0.2">
      <c r="F50" s="8"/>
      <c r="G50" s="8"/>
      <c r="H50" s="8"/>
      <c r="M50" s="8"/>
      <c r="N50" s="8"/>
      <c r="O50" s="8"/>
      <c r="P50" s="8"/>
      <c r="Q50" s="8"/>
      <c r="R50" s="8"/>
    </row>
    <row r="51" spans="6:18" x14ac:dyDescent="0.2">
      <c r="F51" s="8"/>
      <c r="G51" s="8"/>
      <c r="H51" s="8"/>
      <c r="M51" s="8"/>
      <c r="N51" s="8"/>
      <c r="O51" s="8"/>
      <c r="P51" s="8"/>
      <c r="Q51" s="8"/>
      <c r="R51" s="8"/>
    </row>
    <row r="52" spans="6:18" x14ac:dyDescent="0.2">
      <c r="F52" s="8"/>
      <c r="G52" s="8"/>
      <c r="H52" s="8"/>
      <c r="M52" s="8"/>
      <c r="N52" s="8"/>
      <c r="O52" s="8"/>
      <c r="P52" s="8"/>
      <c r="Q52" s="8"/>
      <c r="R52" s="8"/>
    </row>
    <row r="53" spans="6:18" x14ac:dyDescent="0.2">
      <c r="F53" s="8"/>
      <c r="G53" s="8"/>
      <c r="H53" s="8"/>
      <c r="M53" s="8"/>
      <c r="N53" s="8"/>
      <c r="O53" s="8"/>
      <c r="P53" s="8"/>
      <c r="Q53" s="8"/>
      <c r="R53" s="8"/>
    </row>
    <row r="54" spans="6:18" x14ac:dyDescent="0.2">
      <c r="F54" s="8"/>
      <c r="G54" s="8"/>
      <c r="H54" s="8"/>
      <c r="M54" s="8"/>
      <c r="N54" s="8"/>
      <c r="O54" s="8"/>
      <c r="P54" s="8"/>
      <c r="Q54" s="8"/>
      <c r="R54" s="8"/>
    </row>
    <row r="55" spans="6:18" x14ac:dyDescent="0.2">
      <c r="F55" s="8"/>
      <c r="G55" s="8"/>
      <c r="H55" s="8"/>
      <c r="M55" s="8"/>
      <c r="N55" s="8"/>
      <c r="O55" s="8"/>
      <c r="P55" s="8"/>
      <c r="Q55" s="8"/>
      <c r="R55" s="8"/>
    </row>
    <row r="56" spans="6:18" x14ac:dyDescent="0.2">
      <c r="F56" s="8"/>
      <c r="G56" s="8"/>
      <c r="H56" s="8"/>
      <c r="M56" s="8"/>
      <c r="N56" s="8"/>
      <c r="O56" s="8"/>
      <c r="P56" s="8"/>
      <c r="Q56" s="8"/>
      <c r="R56" s="8"/>
    </row>
    <row r="57" spans="6:18" x14ac:dyDescent="0.2">
      <c r="F57" s="8"/>
      <c r="G57" s="8"/>
      <c r="H57" s="8"/>
      <c r="M57" s="8"/>
      <c r="N57" s="8"/>
      <c r="O57" s="8"/>
      <c r="P57" s="8"/>
      <c r="Q57" s="8"/>
      <c r="R57" s="8"/>
    </row>
    <row r="58" spans="6:18" x14ac:dyDescent="0.2">
      <c r="F58" s="8"/>
      <c r="G58" s="8"/>
      <c r="H58" s="8"/>
      <c r="M58" s="8"/>
      <c r="N58" s="8"/>
      <c r="O58" s="8"/>
      <c r="P58" s="8"/>
      <c r="Q58" s="8"/>
      <c r="R58" s="8"/>
    </row>
    <row r="59" spans="6:18" x14ac:dyDescent="0.2">
      <c r="F59" s="8"/>
      <c r="G59" s="8"/>
      <c r="H59" s="8"/>
      <c r="M59" s="8"/>
      <c r="N59" s="8"/>
      <c r="O59" s="8"/>
      <c r="P59" s="8"/>
      <c r="Q59" s="8"/>
      <c r="R59" s="8"/>
    </row>
    <row r="60" spans="6:18" x14ac:dyDescent="0.2">
      <c r="F60" s="8"/>
      <c r="G60" s="8"/>
      <c r="H60" s="8"/>
      <c r="M60" s="8"/>
      <c r="N60" s="8"/>
      <c r="O60" s="8"/>
      <c r="P60" s="8"/>
      <c r="Q60" s="8"/>
      <c r="R60" s="8"/>
    </row>
    <row r="61" spans="6:18" x14ac:dyDescent="0.2">
      <c r="F61" s="8"/>
      <c r="G61" s="8"/>
      <c r="H61" s="8"/>
      <c r="M61" s="8"/>
      <c r="N61" s="8"/>
      <c r="O61" s="8"/>
      <c r="P61" s="8"/>
      <c r="Q61" s="8"/>
      <c r="R61" s="8"/>
    </row>
    <row r="62" spans="6:18" x14ac:dyDescent="0.2">
      <c r="F62" s="8"/>
      <c r="G62" s="8"/>
      <c r="H62" s="8"/>
      <c r="M62" s="8"/>
      <c r="N62" s="8"/>
      <c r="O62" s="8"/>
      <c r="P62" s="8"/>
      <c r="Q62" s="8"/>
      <c r="R62" s="8"/>
    </row>
    <row r="63" spans="6:18" x14ac:dyDescent="0.2">
      <c r="F63" s="8"/>
      <c r="G63" s="8"/>
      <c r="H63" s="8"/>
      <c r="M63" s="8"/>
      <c r="N63" s="8"/>
      <c r="O63" s="8"/>
      <c r="P63" s="8"/>
      <c r="Q63" s="8"/>
      <c r="R63" s="8"/>
    </row>
    <row r="64" spans="6:18" x14ac:dyDescent="0.2">
      <c r="F64" s="8"/>
      <c r="G64" s="8"/>
      <c r="H64" s="8"/>
      <c r="M64" s="8"/>
      <c r="N64" s="8"/>
      <c r="O64" s="8"/>
      <c r="P64" s="8"/>
      <c r="Q64" s="8"/>
      <c r="R64" s="8"/>
    </row>
    <row r="65" spans="6:18" x14ac:dyDescent="0.2">
      <c r="F65" s="8"/>
      <c r="G65" s="8"/>
      <c r="H65" s="8"/>
      <c r="M65" s="8"/>
      <c r="N65" s="8"/>
      <c r="O65" s="8"/>
      <c r="P65" s="8"/>
      <c r="Q65" s="8"/>
      <c r="R65" s="8"/>
    </row>
    <row r="66" spans="6:18" x14ac:dyDescent="0.2">
      <c r="F66" s="8"/>
      <c r="G66" s="8"/>
      <c r="H66" s="8"/>
      <c r="M66" s="8"/>
      <c r="N66" s="8"/>
      <c r="O66" s="8"/>
      <c r="P66" s="8"/>
      <c r="Q66" s="8"/>
      <c r="R66" s="8"/>
    </row>
    <row r="67" spans="6:18" x14ac:dyDescent="0.2">
      <c r="F67" s="8"/>
      <c r="G67" s="8"/>
      <c r="H67" s="8"/>
      <c r="M67" s="8"/>
      <c r="N67" s="8"/>
      <c r="O67" s="8"/>
      <c r="P67" s="8"/>
      <c r="Q67" s="8"/>
      <c r="R67" s="8"/>
    </row>
    <row r="68" spans="6:18" x14ac:dyDescent="0.2">
      <c r="F68" s="8"/>
      <c r="G68" s="8"/>
      <c r="H68" s="8"/>
      <c r="M68" s="8"/>
      <c r="N68" s="8"/>
      <c r="O68" s="8"/>
      <c r="P68" s="8"/>
      <c r="Q68" s="8"/>
      <c r="R68" s="8"/>
    </row>
    <row r="69" spans="6:18" x14ac:dyDescent="0.2">
      <c r="F69" s="8"/>
      <c r="G69" s="8"/>
      <c r="H69" s="8"/>
      <c r="M69" s="8"/>
      <c r="N69" s="8"/>
      <c r="O69" s="8"/>
      <c r="P69" s="8"/>
      <c r="Q69" s="8"/>
      <c r="R69" s="8"/>
    </row>
    <row r="70" spans="6:18" x14ac:dyDescent="0.2">
      <c r="F70" s="8"/>
      <c r="G70" s="8"/>
      <c r="H70" s="8"/>
      <c r="M70" s="8"/>
      <c r="N70" s="8"/>
      <c r="O70" s="8"/>
      <c r="P70" s="8"/>
      <c r="Q70" s="8"/>
      <c r="R70" s="8"/>
    </row>
    <row r="71" spans="6:18" x14ac:dyDescent="0.2">
      <c r="F71" s="8"/>
      <c r="G71" s="8"/>
      <c r="H71" s="8"/>
      <c r="M71" s="8"/>
      <c r="N71" s="8"/>
      <c r="O71" s="8"/>
      <c r="P71" s="8"/>
      <c r="Q71" s="8"/>
      <c r="R71" s="8"/>
    </row>
    <row r="72" spans="6:18" x14ac:dyDescent="0.2">
      <c r="F72" s="8"/>
      <c r="G72" s="8"/>
      <c r="H72" s="8"/>
      <c r="M72" s="8"/>
      <c r="N72" s="8"/>
      <c r="O72" s="8"/>
      <c r="P72" s="8"/>
      <c r="Q72" s="8"/>
      <c r="R72" s="8"/>
    </row>
    <row r="73" spans="6:18" x14ac:dyDescent="0.2">
      <c r="F73" s="8"/>
      <c r="G73" s="8"/>
      <c r="H73" s="8"/>
      <c r="M73" s="8"/>
      <c r="N73" s="8"/>
      <c r="O73" s="8"/>
      <c r="P73" s="8"/>
      <c r="Q73" s="8"/>
      <c r="R73" s="8"/>
    </row>
    <row r="74" spans="6:18" x14ac:dyDescent="0.2">
      <c r="F74" s="8"/>
      <c r="G74" s="8"/>
      <c r="H74" s="8"/>
      <c r="M74" s="8"/>
      <c r="N74" s="8"/>
      <c r="O74" s="8"/>
      <c r="P74" s="8"/>
      <c r="Q74" s="8"/>
      <c r="R74" s="8"/>
    </row>
    <row r="75" spans="6:18" x14ac:dyDescent="0.2">
      <c r="F75" s="8"/>
      <c r="G75" s="8"/>
      <c r="H75" s="8"/>
      <c r="M75" s="8"/>
      <c r="N75" s="8"/>
      <c r="O75" s="8"/>
      <c r="P75" s="8"/>
      <c r="Q75" s="8"/>
      <c r="R75" s="8"/>
    </row>
    <row r="76" spans="6:18" x14ac:dyDescent="0.2">
      <c r="F76" s="8"/>
      <c r="G76" s="8"/>
      <c r="H76" s="8"/>
      <c r="M76" s="8"/>
      <c r="N76" s="8"/>
      <c r="O76" s="8"/>
      <c r="P76" s="8"/>
      <c r="Q76" s="8"/>
      <c r="R76" s="8"/>
    </row>
    <row r="77" spans="6:18" x14ac:dyDescent="0.2">
      <c r="F77" s="8"/>
      <c r="G77" s="8"/>
      <c r="H77" s="8"/>
      <c r="M77" s="8"/>
      <c r="N77" s="8"/>
      <c r="O77" s="8"/>
      <c r="P77" s="8"/>
      <c r="Q77" s="8"/>
      <c r="R77" s="8"/>
    </row>
    <row r="78" spans="6:18" x14ac:dyDescent="0.2">
      <c r="F78" s="8"/>
      <c r="G78" s="8"/>
      <c r="H78" s="8"/>
      <c r="M78" s="8"/>
      <c r="N78" s="8"/>
      <c r="O78" s="8"/>
      <c r="P78" s="8"/>
      <c r="Q78" s="8"/>
      <c r="R78" s="8"/>
    </row>
    <row r="79" spans="6:18" x14ac:dyDescent="0.2">
      <c r="F79" s="8"/>
      <c r="G79" s="8"/>
      <c r="H79" s="8"/>
      <c r="M79" s="8"/>
      <c r="N79" s="8"/>
      <c r="O79" s="8"/>
      <c r="P79" s="8"/>
      <c r="Q79" s="8"/>
      <c r="R79" s="8"/>
    </row>
    <row r="80" spans="6:18" x14ac:dyDescent="0.2">
      <c r="F80" s="8"/>
      <c r="G80" s="8"/>
      <c r="H80" s="8"/>
      <c r="M80" s="8"/>
      <c r="N80" s="8"/>
      <c r="O80" s="8"/>
      <c r="P80" s="8"/>
      <c r="Q80" s="8"/>
      <c r="R80" s="8"/>
    </row>
    <row r="81" spans="6:18" x14ac:dyDescent="0.2">
      <c r="F81" s="8"/>
      <c r="G81" s="8"/>
      <c r="H81" s="8"/>
      <c r="M81" s="8"/>
      <c r="N81" s="8"/>
      <c r="O81" s="8"/>
      <c r="P81" s="8"/>
      <c r="Q81" s="8"/>
      <c r="R81" s="8"/>
    </row>
    <row r="82" spans="6:18" x14ac:dyDescent="0.2">
      <c r="F82" s="8"/>
      <c r="G82" s="8"/>
      <c r="H82" s="8"/>
      <c r="M82" s="8"/>
      <c r="N82" s="8"/>
      <c r="O82" s="8"/>
      <c r="P82" s="8"/>
      <c r="Q82" s="8"/>
      <c r="R82" s="8"/>
    </row>
    <row r="83" spans="6:18" x14ac:dyDescent="0.2">
      <c r="F83" s="8"/>
      <c r="G83" s="8"/>
      <c r="H83" s="8"/>
      <c r="M83" s="8"/>
      <c r="N83" s="8"/>
      <c r="O83" s="8"/>
      <c r="P83" s="8"/>
      <c r="Q83" s="8"/>
      <c r="R83" s="8"/>
    </row>
    <row r="84" spans="6:18" x14ac:dyDescent="0.2">
      <c r="F84" s="8"/>
      <c r="G84" s="8"/>
      <c r="H84" s="8"/>
      <c r="M84" s="8"/>
      <c r="N84" s="8"/>
      <c r="O84" s="8"/>
      <c r="P84" s="8"/>
      <c r="Q84" s="8"/>
      <c r="R84" s="8"/>
    </row>
    <row r="85" spans="6:18" x14ac:dyDescent="0.2">
      <c r="F85" s="8"/>
      <c r="G85" s="8"/>
      <c r="H85" s="8"/>
      <c r="M85" s="8"/>
      <c r="N85" s="8"/>
      <c r="O85" s="8"/>
      <c r="P85" s="8"/>
      <c r="Q85" s="8"/>
      <c r="R85" s="8"/>
    </row>
    <row r="86" spans="6:18" x14ac:dyDescent="0.2">
      <c r="F86" s="8"/>
      <c r="G86" s="8"/>
      <c r="H86" s="8"/>
      <c r="M86" s="8"/>
      <c r="N86" s="8"/>
      <c r="O86" s="8"/>
      <c r="P86" s="8"/>
      <c r="Q86" s="8"/>
      <c r="R86" s="8"/>
    </row>
    <row r="87" spans="6:18" x14ac:dyDescent="0.2">
      <c r="F87" s="8"/>
      <c r="G87" s="8"/>
      <c r="H87" s="8"/>
      <c r="M87" s="8"/>
      <c r="N87" s="8"/>
      <c r="O87" s="8"/>
      <c r="P87" s="8"/>
      <c r="Q87" s="8"/>
      <c r="R87" s="8"/>
    </row>
    <row r="88" spans="6:18" x14ac:dyDescent="0.2">
      <c r="F88" s="8"/>
      <c r="G88" s="8"/>
      <c r="H88" s="8"/>
      <c r="M88" s="8"/>
      <c r="N88" s="8"/>
      <c r="O88" s="8"/>
      <c r="P88" s="8"/>
      <c r="Q88" s="8"/>
      <c r="R88" s="8"/>
    </row>
    <row r="89" spans="6:18" x14ac:dyDescent="0.2">
      <c r="F89" s="8"/>
      <c r="G89" s="8"/>
      <c r="H89" s="8"/>
      <c r="M89" s="8"/>
      <c r="N89" s="8"/>
      <c r="O89" s="8"/>
      <c r="P89" s="8"/>
      <c r="Q89" s="8"/>
      <c r="R89" s="8"/>
    </row>
    <row r="90" spans="6:18" x14ac:dyDescent="0.2">
      <c r="F90" s="8"/>
      <c r="G90" s="8"/>
      <c r="H90" s="8"/>
      <c r="M90" s="8"/>
      <c r="N90" s="8"/>
      <c r="O90" s="8"/>
      <c r="P90" s="8"/>
      <c r="Q90" s="8"/>
      <c r="R90" s="8"/>
    </row>
    <row r="91" spans="6:18" x14ac:dyDescent="0.2">
      <c r="F91" s="8"/>
      <c r="G91" s="8"/>
      <c r="H91" s="8"/>
      <c r="M91" s="8"/>
      <c r="N91" s="8"/>
      <c r="O91" s="8"/>
      <c r="P91" s="8"/>
      <c r="Q91" s="8"/>
      <c r="R91" s="8"/>
    </row>
    <row r="92" spans="6:18" x14ac:dyDescent="0.2">
      <c r="F92" s="8"/>
      <c r="G92" s="8"/>
      <c r="H92" s="8"/>
      <c r="M92" s="8"/>
      <c r="N92" s="8"/>
      <c r="O92" s="8"/>
      <c r="P92" s="8"/>
      <c r="Q92" s="8"/>
      <c r="R92" s="8"/>
    </row>
    <row r="93" spans="6:18" x14ac:dyDescent="0.2">
      <c r="F93" s="8"/>
      <c r="G93" s="8"/>
      <c r="H93" s="8"/>
      <c r="M93" s="8"/>
      <c r="N93" s="8"/>
      <c r="O93" s="8"/>
      <c r="P93" s="8"/>
      <c r="Q93" s="8"/>
      <c r="R93" s="8"/>
    </row>
    <row r="94" spans="6:18" x14ac:dyDescent="0.2">
      <c r="F94" s="8"/>
      <c r="G94" s="8"/>
      <c r="H94" s="8"/>
      <c r="M94" s="8"/>
      <c r="N94" s="8"/>
      <c r="O94" s="8"/>
      <c r="P94" s="8"/>
      <c r="Q94" s="8"/>
      <c r="R94" s="8"/>
    </row>
    <row r="95" spans="6:18" x14ac:dyDescent="0.2">
      <c r="F95" s="8"/>
      <c r="G95" s="8"/>
      <c r="H95" s="8"/>
      <c r="M95" s="8"/>
      <c r="N95" s="8"/>
      <c r="O95" s="8"/>
      <c r="P95" s="8"/>
      <c r="Q95" s="8"/>
      <c r="R95" s="8"/>
    </row>
    <row r="96" spans="6:18" x14ac:dyDescent="0.2">
      <c r="F96" s="8"/>
      <c r="G96" s="8"/>
      <c r="H96" s="8"/>
      <c r="M96" s="8"/>
      <c r="N96" s="8"/>
      <c r="O96" s="8"/>
      <c r="P96" s="8"/>
      <c r="Q96" s="8"/>
      <c r="R96" s="8"/>
    </row>
    <row r="97" spans="6:18" x14ac:dyDescent="0.2">
      <c r="F97" s="8"/>
      <c r="G97" s="8"/>
      <c r="H97" s="8"/>
      <c r="M97" s="8"/>
      <c r="N97" s="8"/>
      <c r="O97" s="8"/>
      <c r="P97" s="8"/>
      <c r="Q97" s="8"/>
      <c r="R97" s="8"/>
    </row>
    <row r="98" spans="6:18" x14ac:dyDescent="0.2">
      <c r="F98" s="8"/>
      <c r="G98" s="8"/>
      <c r="H98" s="8"/>
      <c r="M98" s="8"/>
      <c r="N98" s="8"/>
      <c r="O98" s="8"/>
      <c r="P98" s="8"/>
      <c r="Q98" s="8"/>
      <c r="R98" s="8"/>
    </row>
    <row r="99" spans="6:18" x14ac:dyDescent="0.2">
      <c r="F99" s="8"/>
      <c r="G99" s="8"/>
      <c r="H99" s="8"/>
      <c r="M99" s="8"/>
      <c r="N99" s="8"/>
      <c r="O99" s="8"/>
      <c r="P99" s="8"/>
      <c r="Q99" s="8"/>
      <c r="R99" s="8"/>
    </row>
    <row r="100" spans="6:18" x14ac:dyDescent="0.2">
      <c r="F100" s="8"/>
      <c r="G100" s="8"/>
      <c r="H100" s="8"/>
      <c r="M100" s="8"/>
      <c r="N100" s="8"/>
      <c r="O100" s="8"/>
      <c r="P100" s="8"/>
      <c r="Q100" s="8"/>
      <c r="R100" s="8"/>
    </row>
    <row r="101" spans="6:18" x14ac:dyDescent="0.2">
      <c r="F101" s="8"/>
      <c r="G101" s="8"/>
      <c r="H101" s="8"/>
      <c r="M101" s="8"/>
      <c r="N101" s="8"/>
      <c r="O101" s="8"/>
      <c r="P101" s="8"/>
      <c r="Q101" s="8"/>
      <c r="R101" s="8"/>
    </row>
    <row r="102" spans="6:18" x14ac:dyDescent="0.2">
      <c r="F102" s="8"/>
      <c r="G102" s="8"/>
      <c r="H102" s="8"/>
      <c r="M102" s="8"/>
      <c r="N102" s="8"/>
      <c r="O102" s="8"/>
      <c r="P102" s="8"/>
      <c r="Q102" s="8"/>
      <c r="R102" s="8"/>
    </row>
    <row r="103" spans="6:18" x14ac:dyDescent="0.2">
      <c r="F103" s="8"/>
      <c r="G103" s="8"/>
      <c r="H103" s="8"/>
      <c r="M103" s="8"/>
      <c r="N103" s="8"/>
      <c r="O103" s="8"/>
      <c r="P103" s="8"/>
      <c r="Q103" s="8"/>
      <c r="R103" s="8"/>
    </row>
    <row r="104" spans="6:18" x14ac:dyDescent="0.2">
      <c r="F104" s="8"/>
      <c r="G104" s="8"/>
      <c r="H104" s="8"/>
      <c r="M104" s="8"/>
      <c r="N104" s="8"/>
      <c r="O104" s="8"/>
      <c r="P104" s="8"/>
      <c r="Q104" s="8"/>
      <c r="R104" s="8"/>
    </row>
    <row r="105" spans="6:18" x14ac:dyDescent="0.2">
      <c r="F105" s="8"/>
      <c r="G105" s="8"/>
      <c r="H105" s="8"/>
      <c r="M105" s="8"/>
      <c r="N105" s="8"/>
      <c r="O105" s="8"/>
      <c r="P105" s="8"/>
      <c r="Q105" s="8"/>
      <c r="R105" s="8"/>
    </row>
    <row r="106" spans="6:18" x14ac:dyDescent="0.2">
      <c r="F106" s="8"/>
      <c r="G106" s="8"/>
      <c r="H106" s="8"/>
      <c r="M106" s="8"/>
      <c r="N106" s="8"/>
      <c r="O106" s="8"/>
      <c r="P106" s="8"/>
      <c r="Q106" s="8"/>
      <c r="R106" s="8"/>
    </row>
    <row r="107" spans="6:18" x14ac:dyDescent="0.2">
      <c r="F107" s="8"/>
      <c r="G107" s="8"/>
      <c r="H107" s="8"/>
      <c r="M107" s="8"/>
      <c r="N107" s="8"/>
      <c r="O107" s="8"/>
      <c r="P107" s="8"/>
      <c r="Q107" s="8"/>
      <c r="R107" s="8"/>
    </row>
    <row r="108" spans="6:18" x14ac:dyDescent="0.2">
      <c r="F108" s="8"/>
      <c r="G108" s="8"/>
      <c r="H108" s="8"/>
      <c r="M108" s="8"/>
      <c r="N108" s="8"/>
      <c r="O108" s="8"/>
      <c r="P108" s="8"/>
      <c r="Q108" s="8"/>
      <c r="R108" s="8"/>
    </row>
    <row r="109" spans="6:18" x14ac:dyDescent="0.2">
      <c r="F109" s="8"/>
      <c r="G109" s="8"/>
      <c r="H109" s="8"/>
      <c r="M109" s="8"/>
      <c r="N109" s="8"/>
      <c r="O109" s="8"/>
      <c r="P109" s="8"/>
      <c r="Q109" s="8"/>
      <c r="R109" s="8"/>
    </row>
    <row r="110" spans="6:18" x14ac:dyDescent="0.2">
      <c r="F110" s="8"/>
      <c r="G110" s="8"/>
      <c r="H110" s="8"/>
      <c r="M110" s="8"/>
      <c r="N110" s="8"/>
      <c r="O110" s="8"/>
      <c r="P110" s="8"/>
      <c r="Q110" s="8"/>
      <c r="R110" s="8"/>
    </row>
    <row r="111" spans="6:18" x14ac:dyDescent="0.2">
      <c r="F111" s="8"/>
      <c r="G111" s="8"/>
      <c r="H111" s="8"/>
      <c r="M111" s="8"/>
      <c r="N111" s="8"/>
      <c r="O111" s="8"/>
      <c r="P111" s="8"/>
      <c r="Q111" s="8"/>
      <c r="R111" s="8"/>
    </row>
    <row r="112" spans="6:18" x14ac:dyDescent="0.2">
      <c r="F112" s="8"/>
      <c r="G112" s="8"/>
      <c r="H112" s="8"/>
      <c r="M112" s="8"/>
      <c r="N112" s="8"/>
      <c r="O112" s="8"/>
      <c r="P112" s="8"/>
      <c r="Q112" s="8"/>
      <c r="R112" s="8"/>
    </row>
    <row r="113" spans="6:18" x14ac:dyDescent="0.2">
      <c r="F113" s="8"/>
      <c r="G113" s="8"/>
      <c r="H113" s="8"/>
      <c r="M113" s="8"/>
      <c r="N113" s="8"/>
      <c r="O113" s="8"/>
      <c r="P113" s="8"/>
      <c r="Q113" s="8"/>
      <c r="R113" s="8"/>
    </row>
    <row r="114" spans="6:18" x14ac:dyDescent="0.2">
      <c r="F114" s="8"/>
      <c r="G114" s="8"/>
      <c r="H114" s="8"/>
      <c r="M114" s="8"/>
      <c r="N114" s="8"/>
      <c r="O114" s="8"/>
      <c r="P114" s="8"/>
      <c r="Q114" s="8"/>
      <c r="R114" s="8"/>
    </row>
    <row r="115" spans="6:18" x14ac:dyDescent="0.2">
      <c r="F115" s="8"/>
      <c r="G115" s="8"/>
      <c r="H115" s="8"/>
      <c r="M115" s="8"/>
      <c r="N115" s="8"/>
      <c r="O115" s="8"/>
      <c r="P115" s="8"/>
      <c r="Q115" s="8"/>
      <c r="R115" s="8"/>
    </row>
    <row r="116" spans="6:18" x14ac:dyDescent="0.2">
      <c r="F116" s="8"/>
      <c r="G116" s="8"/>
      <c r="H116" s="8"/>
      <c r="M116" s="8"/>
      <c r="N116" s="8"/>
      <c r="O116" s="8"/>
      <c r="P116" s="8"/>
      <c r="Q116" s="8"/>
      <c r="R116" s="8"/>
    </row>
    <row r="117" spans="6:18" x14ac:dyDescent="0.2">
      <c r="F117" s="8"/>
      <c r="G117" s="8"/>
      <c r="H117" s="8"/>
      <c r="M117" s="8"/>
      <c r="N117" s="8"/>
      <c r="O117" s="8"/>
      <c r="P117" s="8"/>
      <c r="Q117" s="8"/>
      <c r="R117" s="8"/>
    </row>
    <row r="118" spans="6:18" x14ac:dyDescent="0.2">
      <c r="F118" s="8"/>
      <c r="G118" s="8"/>
      <c r="H118" s="8"/>
      <c r="M118" s="8"/>
      <c r="N118" s="8"/>
      <c r="O118" s="8"/>
      <c r="P118" s="8"/>
      <c r="Q118" s="8"/>
      <c r="R118" s="8"/>
    </row>
    <row r="119" spans="6:18" x14ac:dyDescent="0.2">
      <c r="F119" s="8"/>
      <c r="G119" s="8"/>
      <c r="H119" s="8"/>
      <c r="M119" s="8"/>
      <c r="N119" s="8"/>
      <c r="O119" s="8"/>
      <c r="P119" s="8"/>
      <c r="Q119" s="8"/>
      <c r="R119" s="8"/>
    </row>
    <row r="120" spans="6:18" x14ac:dyDescent="0.2">
      <c r="F120" s="8"/>
      <c r="G120" s="8"/>
      <c r="H120" s="8"/>
      <c r="M120" s="8"/>
      <c r="N120" s="8"/>
      <c r="O120" s="8"/>
      <c r="P120" s="8"/>
      <c r="Q120" s="8"/>
      <c r="R120" s="8"/>
    </row>
    <row r="121" spans="6:18" x14ac:dyDescent="0.2">
      <c r="F121" s="8"/>
      <c r="G121" s="8"/>
      <c r="H121" s="8"/>
      <c r="M121" s="8"/>
      <c r="N121" s="8"/>
      <c r="O121" s="8"/>
      <c r="P121" s="8"/>
      <c r="Q121" s="8"/>
      <c r="R121" s="8"/>
    </row>
    <row r="122" spans="6:18" x14ac:dyDescent="0.2">
      <c r="F122" s="8"/>
      <c r="G122" s="8"/>
      <c r="H122" s="8"/>
      <c r="M122" s="8"/>
      <c r="N122" s="8"/>
      <c r="O122" s="8"/>
      <c r="P122" s="8"/>
      <c r="Q122" s="8"/>
      <c r="R122" s="8"/>
    </row>
    <row r="123" spans="6:18" x14ac:dyDescent="0.2">
      <c r="F123" s="8"/>
      <c r="G123" s="8"/>
      <c r="H123" s="8"/>
      <c r="M123" s="8"/>
      <c r="N123" s="8"/>
      <c r="O123" s="8"/>
      <c r="P123" s="8"/>
      <c r="Q123" s="8"/>
      <c r="R123" s="8"/>
    </row>
    <row r="124" spans="6:18" x14ac:dyDescent="0.2">
      <c r="F124" s="8"/>
      <c r="G124" s="8"/>
      <c r="H124" s="8"/>
      <c r="M124" s="8"/>
      <c r="N124" s="8"/>
      <c r="O124" s="8"/>
      <c r="P124" s="8"/>
      <c r="Q124" s="8"/>
      <c r="R124" s="8"/>
    </row>
    <row r="125" spans="6:18" x14ac:dyDescent="0.2">
      <c r="F125" s="8"/>
      <c r="G125" s="8"/>
      <c r="H125" s="8"/>
      <c r="M125" s="8"/>
      <c r="N125" s="8"/>
      <c r="O125" s="8"/>
      <c r="P125" s="8"/>
      <c r="Q125" s="8"/>
      <c r="R125" s="8"/>
    </row>
    <row r="126" spans="6:18" x14ac:dyDescent="0.2">
      <c r="F126" s="8"/>
      <c r="G126" s="8"/>
      <c r="H126" s="8"/>
      <c r="M126" s="8"/>
      <c r="N126" s="8"/>
      <c r="O126" s="8"/>
      <c r="P126" s="8"/>
      <c r="Q126" s="8"/>
      <c r="R126" s="8"/>
    </row>
    <row r="127" spans="6:18" x14ac:dyDescent="0.2">
      <c r="F127" s="8"/>
      <c r="G127" s="8"/>
      <c r="H127" s="8"/>
      <c r="M127" s="8"/>
      <c r="N127" s="8"/>
      <c r="O127" s="8"/>
      <c r="P127" s="8"/>
      <c r="Q127" s="8"/>
      <c r="R127" s="8"/>
    </row>
    <row r="128" spans="6:18" x14ac:dyDescent="0.2">
      <c r="F128" s="8"/>
      <c r="G128" s="8"/>
      <c r="H128" s="8"/>
      <c r="M128" s="8"/>
      <c r="N128" s="8"/>
      <c r="O128" s="8"/>
      <c r="P128" s="8"/>
      <c r="Q128" s="8"/>
      <c r="R128" s="8"/>
    </row>
    <row r="129" spans="6:18" x14ac:dyDescent="0.2">
      <c r="F129" s="8"/>
      <c r="G129" s="8"/>
      <c r="H129" s="8"/>
      <c r="M129" s="8"/>
      <c r="N129" s="8"/>
      <c r="O129" s="8"/>
      <c r="P129" s="8"/>
      <c r="Q129" s="8"/>
      <c r="R129" s="8"/>
    </row>
    <row r="130" spans="6:18" x14ac:dyDescent="0.2">
      <c r="F130" s="8"/>
      <c r="G130" s="8"/>
      <c r="H130" s="8"/>
      <c r="M130" s="8"/>
      <c r="N130" s="8"/>
      <c r="O130" s="8"/>
      <c r="P130" s="8"/>
      <c r="Q130" s="8"/>
      <c r="R130" s="8"/>
    </row>
    <row r="131" spans="6:18" x14ac:dyDescent="0.2">
      <c r="F131" s="8"/>
      <c r="G131" s="8"/>
      <c r="H131" s="8"/>
      <c r="M131" s="8"/>
      <c r="N131" s="8"/>
      <c r="O131" s="8"/>
      <c r="P131" s="8"/>
      <c r="Q131" s="8"/>
      <c r="R131" s="8"/>
    </row>
    <row r="132" spans="6:18" x14ac:dyDescent="0.2">
      <c r="F132" s="8"/>
      <c r="G132" s="8"/>
      <c r="H132" s="8"/>
      <c r="M132" s="8"/>
      <c r="N132" s="8"/>
      <c r="O132" s="8"/>
      <c r="P132" s="8"/>
      <c r="Q132" s="8"/>
      <c r="R132" s="8"/>
    </row>
    <row r="133" spans="6:18" x14ac:dyDescent="0.2">
      <c r="F133" s="8"/>
      <c r="G133" s="8"/>
      <c r="H133" s="8"/>
      <c r="M133" s="8"/>
      <c r="N133" s="8"/>
      <c r="O133" s="8"/>
      <c r="P133" s="8"/>
      <c r="Q133" s="8"/>
      <c r="R133" s="8"/>
    </row>
    <row r="134" spans="6:18" x14ac:dyDescent="0.2">
      <c r="F134" s="8"/>
      <c r="G134" s="8"/>
      <c r="H134" s="8"/>
      <c r="M134" s="8"/>
      <c r="N134" s="8"/>
      <c r="O134" s="8"/>
      <c r="P134" s="8"/>
      <c r="Q134" s="8"/>
      <c r="R134" s="8"/>
    </row>
    <row r="135" spans="6:18" x14ac:dyDescent="0.2">
      <c r="F135" s="8"/>
      <c r="G135" s="8"/>
      <c r="H135" s="8"/>
      <c r="M135" s="8"/>
      <c r="N135" s="8"/>
      <c r="O135" s="8"/>
      <c r="P135" s="8"/>
      <c r="Q135" s="8"/>
      <c r="R135" s="8"/>
    </row>
    <row r="136" spans="6:18" x14ac:dyDescent="0.2">
      <c r="F136" s="8"/>
      <c r="G136" s="8"/>
      <c r="H136" s="8"/>
      <c r="M136" s="8"/>
      <c r="N136" s="8"/>
      <c r="O136" s="8"/>
      <c r="P136" s="8"/>
      <c r="Q136" s="8"/>
      <c r="R136" s="8"/>
    </row>
    <row r="137" spans="6:18" x14ac:dyDescent="0.2">
      <c r="F137" s="8"/>
      <c r="G137" s="8"/>
      <c r="H137" s="8"/>
      <c r="M137" s="8"/>
      <c r="N137" s="8"/>
      <c r="O137" s="8"/>
      <c r="P137" s="8"/>
      <c r="Q137" s="8"/>
      <c r="R137" s="8"/>
    </row>
    <row r="138" spans="6:18" x14ac:dyDescent="0.2">
      <c r="F138" s="8"/>
      <c r="G138" s="8"/>
      <c r="H138" s="8"/>
      <c r="M138" s="8"/>
      <c r="N138" s="8"/>
      <c r="O138" s="8"/>
      <c r="P138" s="8"/>
      <c r="Q138" s="8"/>
      <c r="R138" s="8"/>
    </row>
    <row r="139" spans="6:18" x14ac:dyDescent="0.2">
      <c r="F139" s="8"/>
      <c r="G139" s="8"/>
      <c r="H139" s="8"/>
      <c r="M139" s="8"/>
      <c r="N139" s="8"/>
      <c r="O139" s="8"/>
      <c r="P139" s="8"/>
      <c r="Q139" s="8"/>
      <c r="R139" s="8"/>
    </row>
    <row r="140" spans="6:18" x14ac:dyDescent="0.2">
      <c r="F140" s="8"/>
      <c r="G140" s="8"/>
      <c r="H140" s="8"/>
      <c r="M140" s="8"/>
      <c r="N140" s="8"/>
      <c r="O140" s="8"/>
      <c r="P140" s="8"/>
      <c r="Q140" s="8"/>
      <c r="R140" s="8"/>
    </row>
    <row r="141" spans="6:18" x14ac:dyDescent="0.2">
      <c r="F141" s="8"/>
      <c r="G141" s="8"/>
      <c r="H141" s="8"/>
      <c r="M141" s="8"/>
      <c r="N141" s="8"/>
      <c r="O141" s="8"/>
      <c r="P141" s="8"/>
      <c r="Q141" s="8"/>
      <c r="R141" s="8"/>
    </row>
    <row r="142" spans="6:18" x14ac:dyDescent="0.2">
      <c r="F142" s="8"/>
      <c r="G142" s="8"/>
      <c r="H142" s="8"/>
      <c r="M142" s="8"/>
      <c r="N142" s="8"/>
      <c r="O142" s="8"/>
      <c r="P142" s="8"/>
      <c r="Q142" s="8"/>
      <c r="R142" s="8"/>
    </row>
    <row r="143" spans="6:18" x14ac:dyDescent="0.2">
      <c r="F143" s="8"/>
      <c r="G143" s="8"/>
      <c r="H143" s="8"/>
      <c r="M143" s="8"/>
      <c r="N143" s="8"/>
      <c r="O143" s="8"/>
      <c r="P143" s="8"/>
      <c r="Q143" s="8"/>
      <c r="R143" s="8"/>
    </row>
    <row r="144" spans="6:18" x14ac:dyDescent="0.2">
      <c r="F144" s="8"/>
      <c r="G144" s="8"/>
      <c r="H144" s="8"/>
      <c r="M144" s="8"/>
      <c r="N144" s="8"/>
      <c r="O144" s="8"/>
      <c r="P144" s="8"/>
      <c r="Q144" s="8"/>
      <c r="R144" s="8"/>
    </row>
    <row r="145" spans="6:18" x14ac:dyDescent="0.2">
      <c r="F145" s="8"/>
      <c r="G145" s="8"/>
      <c r="H145" s="8"/>
      <c r="M145" s="8"/>
      <c r="N145" s="8"/>
      <c r="O145" s="8"/>
      <c r="P145" s="8"/>
      <c r="Q145" s="8"/>
      <c r="R145" s="8"/>
    </row>
    <row r="146" spans="6:18" x14ac:dyDescent="0.2">
      <c r="F146" s="8"/>
      <c r="G146" s="8"/>
      <c r="H146" s="8"/>
      <c r="M146" s="8"/>
      <c r="N146" s="8"/>
      <c r="O146" s="8"/>
      <c r="P146" s="8"/>
      <c r="Q146" s="8"/>
      <c r="R146" s="8"/>
    </row>
    <row r="147" spans="6:18" x14ac:dyDescent="0.2">
      <c r="F147" s="8"/>
      <c r="G147" s="8"/>
      <c r="H147" s="8"/>
      <c r="M147" s="8"/>
      <c r="N147" s="8"/>
      <c r="O147" s="8"/>
      <c r="P147" s="8"/>
      <c r="Q147" s="8"/>
      <c r="R147" s="8"/>
    </row>
    <row r="148" spans="6:18" x14ac:dyDescent="0.2">
      <c r="F148" s="8"/>
      <c r="G148" s="8"/>
      <c r="H148" s="8"/>
      <c r="M148" s="8"/>
      <c r="N148" s="8"/>
      <c r="O148" s="8"/>
      <c r="P148" s="8"/>
      <c r="Q148" s="8"/>
      <c r="R148" s="8"/>
    </row>
    <row r="149" spans="6:18" x14ac:dyDescent="0.2">
      <c r="F149" s="8"/>
      <c r="G149" s="8"/>
      <c r="H149" s="8"/>
      <c r="M149" s="8"/>
      <c r="N149" s="8"/>
      <c r="O149" s="8"/>
      <c r="P149" s="8"/>
      <c r="Q149" s="8"/>
      <c r="R149" s="8"/>
    </row>
    <row r="150" spans="6:18" x14ac:dyDescent="0.2">
      <c r="F150" s="8"/>
      <c r="G150" s="8"/>
      <c r="H150" s="8"/>
      <c r="M150" s="8"/>
      <c r="N150" s="8"/>
      <c r="O150" s="8"/>
      <c r="P150" s="8"/>
      <c r="Q150" s="8"/>
      <c r="R150" s="8"/>
    </row>
    <row r="151" spans="6:18" x14ac:dyDescent="0.2">
      <c r="F151" s="8"/>
      <c r="G151" s="8"/>
      <c r="H151" s="8"/>
      <c r="M151" s="8"/>
      <c r="N151" s="8"/>
      <c r="O151" s="8"/>
      <c r="P151" s="8"/>
      <c r="Q151" s="8"/>
      <c r="R151" s="8"/>
    </row>
    <row r="152" spans="6:18" x14ac:dyDescent="0.2">
      <c r="F152" s="8"/>
      <c r="G152" s="8"/>
      <c r="H152" s="8"/>
      <c r="M152" s="8"/>
      <c r="N152" s="8"/>
      <c r="O152" s="8"/>
      <c r="P152" s="8"/>
      <c r="Q152" s="8"/>
      <c r="R152" s="8"/>
    </row>
    <row r="153" spans="6:18" x14ac:dyDescent="0.2">
      <c r="F153" s="8"/>
      <c r="G153" s="8"/>
      <c r="H153" s="8"/>
      <c r="M153" s="8"/>
      <c r="N153" s="8"/>
      <c r="O153" s="8"/>
      <c r="P153" s="8"/>
      <c r="Q153" s="8"/>
      <c r="R153" s="8"/>
    </row>
    <row r="154" spans="6:18" x14ac:dyDescent="0.2">
      <c r="F154" s="8"/>
      <c r="G154" s="8"/>
      <c r="H154" s="8"/>
      <c r="M154" s="8"/>
      <c r="N154" s="8"/>
      <c r="O154" s="8"/>
      <c r="P154" s="8"/>
      <c r="Q154" s="8"/>
      <c r="R154" s="8"/>
    </row>
    <row r="155" spans="6:18" x14ac:dyDescent="0.2">
      <c r="F155" s="8"/>
      <c r="G155" s="8"/>
      <c r="H155" s="8"/>
      <c r="M155" s="8"/>
      <c r="N155" s="8"/>
      <c r="O155" s="8"/>
      <c r="P155" s="8"/>
      <c r="Q155" s="8"/>
      <c r="R155" s="8"/>
    </row>
    <row r="156" spans="6:18" x14ac:dyDescent="0.2">
      <c r="F156" s="8"/>
      <c r="G156" s="8"/>
      <c r="H156" s="8"/>
      <c r="M156" s="8"/>
      <c r="N156" s="8"/>
      <c r="O156" s="8"/>
      <c r="P156" s="8"/>
      <c r="Q156" s="8"/>
      <c r="R156" s="8"/>
    </row>
    <row r="157" spans="6:18" x14ac:dyDescent="0.2">
      <c r="F157" s="8"/>
      <c r="G157" s="8"/>
      <c r="H157" s="8"/>
      <c r="M157" s="8"/>
      <c r="N157" s="8"/>
      <c r="O157" s="8"/>
      <c r="P157" s="8"/>
      <c r="Q157" s="8"/>
      <c r="R157" s="8"/>
    </row>
    <row r="158" spans="6:18" x14ac:dyDescent="0.2">
      <c r="F158" s="8"/>
      <c r="G158" s="8"/>
      <c r="H158" s="8"/>
      <c r="M158" s="8"/>
      <c r="N158" s="8"/>
      <c r="O158" s="8"/>
      <c r="P158" s="8"/>
      <c r="Q158" s="8"/>
      <c r="R158" s="8"/>
    </row>
    <row r="159" spans="6:18" x14ac:dyDescent="0.2">
      <c r="F159" s="8"/>
      <c r="G159" s="8"/>
      <c r="H159" s="8"/>
      <c r="M159" s="8"/>
      <c r="N159" s="8"/>
      <c r="O159" s="8"/>
      <c r="P159" s="8"/>
      <c r="Q159" s="8"/>
      <c r="R159" s="8"/>
    </row>
  </sheetData>
  <mergeCells count="4">
    <mergeCell ref="A35:H35"/>
    <mergeCell ref="M9:R9"/>
    <mergeCell ref="C9:D9"/>
    <mergeCell ref="E9:G9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X143"/>
  <sheetViews>
    <sheetView showGridLines="0" zoomScaleNormal="100" zoomScaleSheetLayoutView="100" workbookViewId="0">
      <selection activeCell="S31" sqref="S31"/>
    </sheetView>
  </sheetViews>
  <sheetFormatPr baseColWidth="10" defaultColWidth="11.42578125" defaultRowHeight="12" x14ac:dyDescent="0.2"/>
  <cols>
    <col min="1" max="1" width="6.42578125" style="5" bestFit="1" customWidth="1"/>
    <col min="2" max="2" width="22" style="2" bestFit="1" customWidth="1"/>
    <col min="3" max="3" width="9.7109375" style="2" customWidth="1"/>
    <col min="4" max="5" width="9.85546875" style="2" bestFit="1" customWidth="1"/>
    <col min="6" max="6" width="9.85546875" style="2" customWidth="1"/>
    <col min="7" max="7" width="8.85546875" style="2" customWidth="1"/>
    <col min="8" max="8" width="10.5703125" style="2" bestFit="1" customWidth="1"/>
    <col min="9" max="9" width="9.85546875" style="2" customWidth="1"/>
    <col min="10" max="16384" width="11.42578125" style="2"/>
  </cols>
  <sheetData>
    <row r="1" spans="1:18" x14ac:dyDescent="0.2">
      <c r="A1" s="1" t="s">
        <v>0</v>
      </c>
    </row>
    <row r="2" spans="1:18" x14ac:dyDescent="0.2">
      <c r="A2" s="1"/>
    </row>
    <row r="3" spans="1:18" x14ac:dyDescent="0.2">
      <c r="A3" s="3" t="str">
        <f>A10</f>
        <v>Tabell 3 -1 - B - A1 - Beboere i institusjon som bydelen betaler for - pr. 31.12.  - Aldersfordeling</v>
      </c>
      <c r="B3" s="4"/>
      <c r="C3" s="4"/>
      <c r="D3" s="4"/>
      <c r="E3" s="4"/>
      <c r="F3" s="4"/>
    </row>
    <row r="4" spans="1:18" x14ac:dyDescent="0.2">
      <c r="A4" s="1" t="str">
        <f>A37</f>
        <v>Tabell 3 -1 - B - A4 - Aldersfordeling for beboere i langtidsopphold i institusjon pr. 31.12</v>
      </c>
    </row>
    <row r="5" spans="1:18" x14ac:dyDescent="0.2">
      <c r="A5" s="1" t="str">
        <f>A64</f>
        <v xml:space="preserve">Tabell 3 -1 - B - A8 - Aldersfordeling for beboere med vedtak om korttidsopphold pr. 31.12.  </v>
      </c>
    </row>
    <row r="6" spans="1:18" x14ac:dyDescent="0.2">
      <c r="A6" s="1" t="str">
        <f>A90</f>
        <v xml:space="preserve">Tabell 3 -1 - B - A9 - Aldersfordeling for beboere i barne- og avlastningsboliger pr. 31.12.  </v>
      </c>
    </row>
    <row r="7" spans="1:18" x14ac:dyDescent="0.2">
      <c r="A7" s="1036" t="str">
        <f>A116</f>
        <v xml:space="preserve">Tabell 3 -1 - B - A6 - Aldersfordeling for beboere i boform m/heldøgns pleie og omsorg pr. 31.12.  </v>
      </c>
      <c r="H7" s="6"/>
      <c r="I7" s="6"/>
    </row>
    <row r="8" spans="1:18" x14ac:dyDescent="0.2">
      <c r="A8" s="1"/>
    </row>
    <row r="9" spans="1:18" ht="29.45" customHeight="1" x14ac:dyDescent="0.2">
      <c r="R9" s="2" t="s">
        <v>76</v>
      </c>
    </row>
    <row r="10" spans="1:18" s="8" customFormat="1" ht="13.5" thickBot="1" x14ac:dyDescent="0.25">
      <c r="A10" s="7" t="s">
        <v>429</v>
      </c>
    </row>
    <row r="11" spans="1:18" s="11" customFormat="1" ht="12.75" thickBot="1" x14ac:dyDescent="0.25">
      <c r="A11" s="61"/>
      <c r="B11" s="62"/>
      <c r="C11" s="1544" t="s">
        <v>1</v>
      </c>
      <c r="D11" s="1544"/>
      <c r="E11" s="1544"/>
      <c r="F11" s="1544"/>
      <c r="G11" s="1544"/>
      <c r="H11" s="1544"/>
      <c r="I11" s="1545"/>
    </row>
    <row r="12" spans="1:18" s="11" customFormat="1" ht="13.5" thickBot="1" x14ac:dyDescent="0.25">
      <c r="A12" s="63" t="s">
        <v>2</v>
      </c>
      <c r="B12" s="14" t="s">
        <v>3</v>
      </c>
      <c r="C12" s="1001" t="s">
        <v>4</v>
      </c>
      <c r="D12" s="1002" t="s">
        <v>5</v>
      </c>
      <c r="E12" s="1002" t="s">
        <v>6</v>
      </c>
      <c r="F12" s="1002" t="s">
        <v>12</v>
      </c>
      <c r="G12" s="1002" t="s">
        <v>349</v>
      </c>
      <c r="H12" s="1003" t="s">
        <v>333</v>
      </c>
      <c r="I12" s="527" t="s">
        <v>11</v>
      </c>
      <c r="K12" s="1274"/>
    </row>
    <row r="13" spans="1:18" x14ac:dyDescent="0.2">
      <c r="A13" s="65">
        <v>1</v>
      </c>
      <c r="B13" s="18" t="s">
        <v>14</v>
      </c>
      <c r="C13" s="1006">
        <f t="shared" ref="C13:H27" si="0">C40+C67+C93+C119</f>
        <v>20</v>
      </c>
      <c r="D13" s="1007">
        <f t="shared" si="0"/>
        <v>20</v>
      </c>
      <c r="E13" s="1007">
        <f t="shared" si="0"/>
        <v>27</v>
      </c>
      <c r="F13" s="1007">
        <f t="shared" si="0"/>
        <v>54</v>
      </c>
      <c r="G13" s="1007">
        <f t="shared" si="0"/>
        <v>49</v>
      </c>
      <c r="H13" s="1008">
        <f t="shared" si="0"/>
        <v>41</v>
      </c>
      <c r="I13" s="613">
        <f t="shared" ref="I13:I27" si="1">SUM(C13:H13)</f>
        <v>211</v>
      </c>
    </row>
    <row r="14" spans="1:18" x14ac:dyDescent="0.2">
      <c r="A14" s="66">
        <v>2</v>
      </c>
      <c r="B14" s="24" t="s">
        <v>15</v>
      </c>
      <c r="C14" s="1009">
        <f t="shared" si="0"/>
        <v>11</v>
      </c>
      <c r="D14" s="1005">
        <f t="shared" si="0"/>
        <v>13</v>
      </c>
      <c r="E14" s="1005">
        <f t="shared" si="0"/>
        <v>28</v>
      </c>
      <c r="F14" s="1005">
        <f t="shared" si="0"/>
        <v>49</v>
      </c>
      <c r="G14" s="1005">
        <f t="shared" si="0"/>
        <v>45</v>
      </c>
      <c r="H14" s="1010">
        <f t="shared" si="0"/>
        <v>48</v>
      </c>
      <c r="I14" s="614">
        <f t="shared" si="1"/>
        <v>194</v>
      </c>
    </row>
    <row r="15" spans="1:18" x14ac:dyDescent="0.2">
      <c r="A15" s="66">
        <v>3</v>
      </c>
      <c r="B15" s="24" t="s">
        <v>16</v>
      </c>
      <c r="C15" s="1009">
        <f t="shared" si="0"/>
        <v>11</v>
      </c>
      <c r="D15" s="1005">
        <f t="shared" si="0"/>
        <v>5</v>
      </c>
      <c r="E15" s="1005">
        <f t="shared" si="0"/>
        <v>19</v>
      </c>
      <c r="F15" s="1005">
        <f t="shared" si="0"/>
        <v>60</v>
      </c>
      <c r="G15" s="1005">
        <f t="shared" si="0"/>
        <v>43</v>
      </c>
      <c r="H15" s="1010">
        <f t="shared" si="0"/>
        <v>48</v>
      </c>
      <c r="I15" s="614">
        <f t="shared" si="1"/>
        <v>186</v>
      </c>
    </row>
    <row r="16" spans="1:18" x14ac:dyDescent="0.2">
      <c r="A16" s="66">
        <v>4</v>
      </c>
      <c r="B16" s="24" t="s">
        <v>17</v>
      </c>
      <c r="C16" s="1009">
        <f t="shared" si="0"/>
        <v>4</v>
      </c>
      <c r="D16" s="1005">
        <f t="shared" si="0"/>
        <v>10</v>
      </c>
      <c r="E16" s="1005">
        <f t="shared" si="0"/>
        <v>14</v>
      </c>
      <c r="F16" s="1005">
        <f t="shared" si="0"/>
        <v>34</v>
      </c>
      <c r="G16" s="1005">
        <f t="shared" si="0"/>
        <v>36</v>
      </c>
      <c r="H16" s="1010">
        <f t="shared" si="0"/>
        <v>32</v>
      </c>
      <c r="I16" s="614">
        <f t="shared" si="1"/>
        <v>130</v>
      </c>
    </row>
    <row r="17" spans="1:17" x14ac:dyDescent="0.2">
      <c r="A17" s="66">
        <v>5</v>
      </c>
      <c r="B17" s="24" t="s">
        <v>18</v>
      </c>
      <c r="C17" s="1009">
        <f t="shared" si="0"/>
        <v>5</v>
      </c>
      <c r="D17" s="1005">
        <f t="shared" si="0"/>
        <v>20</v>
      </c>
      <c r="E17" s="1005">
        <f t="shared" si="0"/>
        <v>32</v>
      </c>
      <c r="F17" s="1005">
        <f t="shared" si="0"/>
        <v>101</v>
      </c>
      <c r="G17" s="1005">
        <f t="shared" si="0"/>
        <v>159</v>
      </c>
      <c r="H17" s="1010">
        <f t="shared" si="0"/>
        <v>148</v>
      </c>
      <c r="I17" s="614">
        <f t="shared" si="1"/>
        <v>465</v>
      </c>
    </row>
    <row r="18" spans="1:17" x14ac:dyDescent="0.2">
      <c r="A18" s="67">
        <v>6</v>
      </c>
      <c r="B18" s="26" t="s">
        <v>19</v>
      </c>
      <c r="C18" s="1009">
        <f t="shared" si="0"/>
        <v>11</v>
      </c>
      <c r="D18" s="1005">
        <f t="shared" si="0"/>
        <v>8</v>
      </c>
      <c r="E18" s="1005">
        <f t="shared" si="0"/>
        <v>16</v>
      </c>
      <c r="F18" s="1005">
        <f t="shared" si="0"/>
        <v>62</v>
      </c>
      <c r="G18" s="1005">
        <f t="shared" si="0"/>
        <v>106</v>
      </c>
      <c r="H18" s="1010">
        <f t="shared" si="0"/>
        <v>104</v>
      </c>
      <c r="I18" s="614">
        <f t="shared" si="1"/>
        <v>307</v>
      </c>
    </row>
    <row r="19" spans="1:17" x14ac:dyDescent="0.2">
      <c r="A19" s="67">
        <v>7</v>
      </c>
      <c r="B19" s="26" t="s">
        <v>20</v>
      </c>
      <c r="C19" s="1009">
        <f t="shared" si="0"/>
        <v>13</v>
      </c>
      <c r="D19" s="1005">
        <f t="shared" si="0"/>
        <v>9</v>
      </c>
      <c r="E19" s="1005">
        <f t="shared" si="0"/>
        <v>22</v>
      </c>
      <c r="F19" s="1005">
        <f t="shared" si="0"/>
        <v>82</v>
      </c>
      <c r="G19" s="1005">
        <f t="shared" si="0"/>
        <v>106</v>
      </c>
      <c r="H19" s="1010">
        <f t="shared" si="0"/>
        <v>129</v>
      </c>
      <c r="I19" s="614">
        <f t="shared" si="1"/>
        <v>361</v>
      </c>
    </row>
    <row r="20" spans="1:17" x14ac:dyDescent="0.2">
      <c r="A20" s="66">
        <v>8</v>
      </c>
      <c r="B20" s="24" t="s">
        <v>21</v>
      </c>
      <c r="C20" s="1009">
        <f t="shared" si="0"/>
        <v>18</v>
      </c>
      <c r="D20" s="1005">
        <f t="shared" si="0"/>
        <v>3</v>
      </c>
      <c r="E20" s="1005">
        <f t="shared" si="0"/>
        <v>13</v>
      </c>
      <c r="F20" s="1005">
        <f t="shared" si="0"/>
        <v>80</v>
      </c>
      <c r="G20" s="1005">
        <f t="shared" si="0"/>
        <v>95</v>
      </c>
      <c r="H20" s="1010">
        <f t="shared" si="0"/>
        <v>117</v>
      </c>
      <c r="I20" s="614">
        <f t="shared" si="1"/>
        <v>326</v>
      </c>
    </row>
    <row r="21" spans="1:17" x14ac:dyDescent="0.2">
      <c r="A21" s="66">
        <v>9</v>
      </c>
      <c r="B21" s="24" t="s">
        <v>22</v>
      </c>
      <c r="C21" s="1009">
        <f t="shared" si="0"/>
        <v>11</v>
      </c>
      <c r="D21" s="1005">
        <f t="shared" si="0"/>
        <v>6</v>
      </c>
      <c r="E21" s="1005">
        <f t="shared" si="0"/>
        <v>6</v>
      </c>
      <c r="F21" s="1005">
        <f t="shared" si="0"/>
        <v>31</v>
      </c>
      <c r="G21" s="1005">
        <f t="shared" si="0"/>
        <v>60</v>
      </c>
      <c r="H21" s="1010">
        <f t="shared" si="0"/>
        <v>53</v>
      </c>
      <c r="I21" s="614">
        <f t="shared" si="1"/>
        <v>167</v>
      </c>
    </row>
    <row r="22" spans="1:17" x14ac:dyDescent="0.2">
      <c r="A22" s="66">
        <v>10</v>
      </c>
      <c r="B22" s="24" t="s">
        <v>23</v>
      </c>
      <c r="C22" s="1009">
        <f t="shared" si="0"/>
        <v>16</v>
      </c>
      <c r="D22" s="1005">
        <f t="shared" si="0"/>
        <v>5</v>
      </c>
      <c r="E22" s="1005">
        <f t="shared" si="0"/>
        <v>13</v>
      </c>
      <c r="F22" s="1005">
        <f t="shared" si="0"/>
        <v>55</v>
      </c>
      <c r="G22" s="1005">
        <f t="shared" si="0"/>
        <v>79</v>
      </c>
      <c r="H22" s="1010">
        <f t="shared" si="0"/>
        <v>56</v>
      </c>
      <c r="I22" s="614">
        <f t="shared" si="1"/>
        <v>224</v>
      </c>
    </row>
    <row r="23" spans="1:17" x14ac:dyDescent="0.2">
      <c r="A23" s="67">
        <v>11</v>
      </c>
      <c r="B23" s="26" t="s">
        <v>24</v>
      </c>
      <c r="C23" s="1009">
        <f t="shared" si="0"/>
        <v>18</v>
      </c>
      <c r="D23" s="1005">
        <f t="shared" si="0"/>
        <v>8</v>
      </c>
      <c r="E23" s="1005">
        <f t="shared" si="0"/>
        <v>4</v>
      </c>
      <c r="F23" s="1005">
        <f t="shared" si="0"/>
        <v>55</v>
      </c>
      <c r="G23" s="1005">
        <f t="shared" si="0"/>
        <v>77</v>
      </c>
      <c r="H23" s="1010">
        <f t="shared" si="0"/>
        <v>41</v>
      </c>
      <c r="I23" s="614">
        <f t="shared" si="1"/>
        <v>203</v>
      </c>
    </row>
    <row r="24" spans="1:17" x14ac:dyDescent="0.2">
      <c r="A24" s="66">
        <v>12</v>
      </c>
      <c r="B24" s="24" t="s">
        <v>25</v>
      </c>
      <c r="C24" s="1009">
        <f t="shared" si="0"/>
        <v>23</v>
      </c>
      <c r="D24" s="1005">
        <f t="shared" si="0"/>
        <v>18</v>
      </c>
      <c r="E24" s="1005">
        <f t="shared" si="0"/>
        <v>29</v>
      </c>
      <c r="F24" s="1005">
        <f t="shared" si="0"/>
        <v>81</v>
      </c>
      <c r="G24" s="1005">
        <f t="shared" si="0"/>
        <v>114</v>
      </c>
      <c r="H24" s="1010">
        <f t="shared" si="0"/>
        <v>74</v>
      </c>
      <c r="I24" s="614">
        <f t="shared" si="1"/>
        <v>339</v>
      </c>
      <c r="Q24" s="2" t="s">
        <v>76</v>
      </c>
    </row>
    <row r="25" spans="1:17" x14ac:dyDescent="0.2">
      <c r="A25" s="66">
        <v>13</v>
      </c>
      <c r="B25" s="24" t="s">
        <v>26</v>
      </c>
      <c r="C25" s="1009">
        <f t="shared" si="0"/>
        <v>19</v>
      </c>
      <c r="D25" s="1005">
        <f t="shared" si="0"/>
        <v>4</v>
      </c>
      <c r="E25" s="1005">
        <f t="shared" si="0"/>
        <v>16</v>
      </c>
      <c r="F25" s="1005">
        <f t="shared" si="0"/>
        <v>68</v>
      </c>
      <c r="G25" s="1005">
        <f t="shared" si="0"/>
        <v>201</v>
      </c>
      <c r="H25" s="1010">
        <f t="shared" si="0"/>
        <v>187</v>
      </c>
      <c r="I25" s="614">
        <f t="shared" si="1"/>
        <v>495</v>
      </c>
    </row>
    <row r="26" spans="1:17" x14ac:dyDescent="0.2">
      <c r="A26" s="66">
        <v>14</v>
      </c>
      <c r="B26" s="24" t="s">
        <v>27</v>
      </c>
      <c r="C26" s="1009">
        <f t="shared" si="0"/>
        <v>13</v>
      </c>
      <c r="D26" s="1005">
        <f t="shared" si="0"/>
        <v>11</v>
      </c>
      <c r="E26" s="1005">
        <f t="shared" si="0"/>
        <v>18</v>
      </c>
      <c r="F26" s="1005">
        <f t="shared" si="0"/>
        <v>87</v>
      </c>
      <c r="G26" s="1005">
        <f t="shared" si="0"/>
        <v>166</v>
      </c>
      <c r="H26" s="1010">
        <f t="shared" si="0"/>
        <v>182</v>
      </c>
      <c r="I26" s="614">
        <f t="shared" si="1"/>
        <v>477</v>
      </c>
    </row>
    <row r="27" spans="1:17" ht="12.75" thickBot="1" x14ac:dyDescent="0.25">
      <c r="A27" s="72">
        <v>15</v>
      </c>
      <c r="B27" s="28" t="s">
        <v>28</v>
      </c>
      <c r="C27" s="1011">
        <f t="shared" si="0"/>
        <v>20</v>
      </c>
      <c r="D27" s="1012">
        <f t="shared" si="0"/>
        <v>18</v>
      </c>
      <c r="E27" s="1012">
        <f t="shared" si="0"/>
        <v>13</v>
      </c>
      <c r="F27" s="1012">
        <f t="shared" si="0"/>
        <v>39</v>
      </c>
      <c r="G27" s="1012">
        <f t="shared" si="0"/>
        <v>43</v>
      </c>
      <c r="H27" s="1013">
        <f t="shared" si="0"/>
        <v>36</v>
      </c>
      <c r="I27" s="615">
        <f t="shared" si="1"/>
        <v>169</v>
      </c>
      <c r="L27" s="2" t="s">
        <v>76</v>
      </c>
    </row>
    <row r="28" spans="1:17" s="30" customFormat="1" x14ac:dyDescent="0.2">
      <c r="A28" s="355" t="s">
        <v>350</v>
      </c>
      <c r="B28" s="565" t="s">
        <v>485</v>
      </c>
      <c r="C28" s="944">
        <f t="shared" ref="C28:I28" si="2">SUM(C13:C27)</f>
        <v>213</v>
      </c>
      <c r="D28" s="699">
        <f t="shared" si="2"/>
        <v>158</v>
      </c>
      <c r="E28" s="699">
        <f t="shared" si="2"/>
        <v>270</v>
      </c>
      <c r="F28" s="699">
        <f t="shared" si="2"/>
        <v>938</v>
      </c>
      <c r="G28" s="699">
        <f t="shared" si="2"/>
        <v>1379</v>
      </c>
      <c r="H28" s="1004">
        <f t="shared" si="2"/>
        <v>1296</v>
      </c>
      <c r="I28" s="566">
        <f t="shared" si="2"/>
        <v>4254</v>
      </c>
      <c r="J28" s="1064"/>
    </row>
    <row r="29" spans="1:17" s="362" customFormat="1" x14ac:dyDescent="0.2">
      <c r="A29" s="1014" t="s">
        <v>350</v>
      </c>
      <c r="B29" s="1102" t="s">
        <v>422</v>
      </c>
      <c r="C29" s="1103">
        <v>195</v>
      </c>
      <c r="D29" s="1104">
        <v>409</v>
      </c>
      <c r="E29" s="1104">
        <v>459</v>
      </c>
      <c r="F29" s="1104">
        <v>924</v>
      </c>
      <c r="G29" s="1104">
        <v>1444</v>
      </c>
      <c r="H29" s="1105">
        <v>1355</v>
      </c>
      <c r="I29" s="1106">
        <v>4786</v>
      </c>
      <c r="J29" s="793"/>
    </row>
    <row r="30" spans="1:17" s="362" customFormat="1" x14ac:dyDescent="0.2">
      <c r="A30" s="475" t="s">
        <v>350</v>
      </c>
      <c r="B30" s="618" t="s">
        <v>380</v>
      </c>
      <c r="C30" s="619">
        <v>182</v>
      </c>
      <c r="D30" s="620">
        <v>160</v>
      </c>
      <c r="E30" s="620">
        <v>304</v>
      </c>
      <c r="F30" s="620">
        <v>907</v>
      </c>
      <c r="G30" s="620">
        <v>1500</v>
      </c>
      <c r="H30" s="621">
        <v>1449</v>
      </c>
      <c r="I30" s="622">
        <v>4502</v>
      </c>
    </row>
    <row r="31" spans="1:17" s="362" customFormat="1" x14ac:dyDescent="0.2">
      <c r="A31" s="475"/>
      <c r="B31" s="618" t="s">
        <v>334</v>
      </c>
      <c r="C31" s="619">
        <v>183</v>
      </c>
      <c r="D31" s="620">
        <v>130</v>
      </c>
      <c r="E31" s="620">
        <v>290</v>
      </c>
      <c r="F31" s="620">
        <v>867</v>
      </c>
      <c r="G31" s="620">
        <v>1551</v>
      </c>
      <c r="H31" s="621">
        <v>1504</v>
      </c>
      <c r="I31" s="622">
        <v>4525</v>
      </c>
    </row>
    <row r="32" spans="1:17" s="362" customFormat="1" x14ac:dyDescent="0.2">
      <c r="A32" s="475"/>
      <c r="B32" s="618" t="s">
        <v>308</v>
      </c>
      <c r="C32" s="619">
        <v>149</v>
      </c>
      <c r="D32" s="620">
        <v>148</v>
      </c>
      <c r="E32" s="620">
        <v>309</v>
      </c>
      <c r="F32" s="620">
        <v>852</v>
      </c>
      <c r="G32" s="620">
        <v>1618</v>
      </c>
      <c r="H32" s="621">
        <v>1544</v>
      </c>
      <c r="I32" s="622">
        <v>4620</v>
      </c>
    </row>
    <row r="33" spans="1:15" s="362" customFormat="1" x14ac:dyDescent="0.2">
      <c r="A33" s="475"/>
      <c r="B33" s="618" t="s">
        <v>272</v>
      </c>
      <c r="C33" s="619">
        <v>133</v>
      </c>
      <c r="D33" s="620">
        <v>169</v>
      </c>
      <c r="E33" s="620">
        <v>350</v>
      </c>
      <c r="F33" s="620">
        <v>886</v>
      </c>
      <c r="G33" s="620">
        <v>1669</v>
      </c>
      <c r="H33" s="621">
        <v>1608</v>
      </c>
      <c r="I33" s="622">
        <v>4815</v>
      </c>
    </row>
    <row r="34" spans="1:15" s="362" customFormat="1" ht="12.75" thickBot="1" x14ac:dyDescent="0.25">
      <c r="A34" s="352"/>
      <c r="B34" s="140" t="s">
        <v>248</v>
      </c>
      <c r="C34" s="100">
        <v>131</v>
      </c>
      <c r="D34" s="99">
        <v>191</v>
      </c>
      <c r="E34" s="99">
        <v>356</v>
      </c>
      <c r="F34" s="99">
        <v>829</v>
      </c>
      <c r="G34" s="99">
        <v>1789</v>
      </c>
      <c r="H34" s="564">
        <v>1657</v>
      </c>
      <c r="I34" s="1015">
        <v>4953</v>
      </c>
    </row>
    <row r="35" spans="1:15" s="362" customFormat="1" x14ac:dyDescent="0.2">
      <c r="A35" s="671"/>
      <c r="B35" s="672"/>
      <c r="C35" s="77"/>
      <c r="D35" s="77"/>
      <c r="E35" s="77"/>
      <c r="F35" s="77"/>
      <c r="G35" s="77"/>
      <c r="H35" s="673"/>
      <c r="I35" s="77"/>
    </row>
    <row r="36" spans="1:15" s="362" customFormat="1" x14ac:dyDescent="0.2">
      <c r="A36" s="671"/>
      <c r="B36" s="672"/>
      <c r="C36" s="77"/>
      <c r="D36" s="77"/>
      <c r="E36" s="77"/>
      <c r="F36" s="77"/>
      <c r="G36" s="77"/>
      <c r="H36" s="673"/>
      <c r="I36" s="77"/>
    </row>
    <row r="37" spans="1:15" s="11" customFormat="1" ht="13.5" thickBot="1" x14ac:dyDescent="0.25">
      <c r="A37" s="7" t="s">
        <v>425</v>
      </c>
      <c r="B37" s="133"/>
      <c r="C37" s="133"/>
      <c r="D37" s="133"/>
      <c r="E37" s="133"/>
      <c r="F37" s="133"/>
      <c r="G37" s="133"/>
      <c r="H37" s="133"/>
      <c r="I37" s="133"/>
    </row>
    <row r="38" spans="1:15" s="11" customFormat="1" ht="38.25" customHeight="1" thickBot="1" x14ac:dyDescent="0.25">
      <c r="A38" s="394"/>
      <c r="B38" s="395"/>
      <c r="C38" s="1546" t="s">
        <v>486</v>
      </c>
      <c r="D38" s="1547"/>
      <c r="E38" s="1547"/>
      <c r="F38" s="1547"/>
      <c r="G38" s="1547"/>
      <c r="H38" s="1547"/>
      <c r="I38" s="1548"/>
      <c r="M38" s="11" t="s">
        <v>76</v>
      </c>
    </row>
    <row r="39" spans="1:15" customFormat="1" ht="15.75" thickBot="1" x14ac:dyDescent="0.3">
      <c r="A39" s="396" t="s">
        <v>2</v>
      </c>
      <c r="B39" s="397" t="s">
        <v>3</v>
      </c>
      <c r="C39" s="1001" t="s">
        <v>4</v>
      </c>
      <c r="D39" s="1002" t="s">
        <v>5</v>
      </c>
      <c r="E39" s="1002" t="s">
        <v>6</v>
      </c>
      <c r="F39" s="1002" t="s">
        <v>12</v>
      </c>
      <c r="G39" s="1002" t="s">
        <v>349</v>
      </c>
      <c r="H39" s="1236" t="s">
        <v>333</v>
      </c>
      <c r="I39" s="1237" t="s">
        <v>11</v>
      </c>
      <c r="K39" s="1343"/>
      <c r="L39" s="1344"/>
      <c r="M39" s="1344"/>
      <c r="N39" s="1344"/>
      <c r="O39" s="1344"/>
    </row>
    <row r="40" spans="1:15" customFormat="1" ht="15" x14ac:dyDescent="0.25">
      <c r="A40" s="404">
        <v>1</v>
      </c>
      <c r="B40" s="405" t="s">
        <v>14</v>
      </c>
      <c r="C40" s="813">
        <v>0</v>
      </c>
      <c r="D40" s="1196">
        <v>0</v>
      </c>
      <c r="E40" s="1196">
        <v>17</v>
      </c>
      <c r="F40" s="1196">
        <v>41</v>
      </c>
      <c r="G40" s="1196">
        <v>46</v>
      </c>
      <c r="H40" s="1197">
        <v>35</v>
      </c>
      <c r="I40" s="1033">
        <f t="shared" ref="I40:I54" si="3">SUM(C40:H40)</f>
        <v>139</v>
      </c>
      <c r="K40" s="1345"/>
      <c r="L40" s="1346"/>
      <c r="M40" s="1346"/>
      <c r="N40" s="1346"/>
      <c r="O40" s="1346"/>
    </row>
    <row r="41" spans="1:15" customFormat="1" ht="12.75" x14ac:dyDescent="0.2">
      <c r="A41" s="406">
        <v>2</v>
      </c>
      <c r="B41" s="407" t="s">
        <v>15</v>
      </c>
      <c r="C41" s="619">
        <v>0</v>
      </c>
      <c r="D41" s="1195">
        <v>5</v>
      </c>
      <c r="E41" s="1195">
        <v>18</v>
      </c>
      <c r="F41" s="1195">
        <v>40</v>
      </c>
      <c r="G41" s="1195">
        <v>37</v>
      </c>
      <c r="H41" s="1198">
        <v>44</v>
      </c>
      <c r="I41" s="1034">
        <f t="shared" si="3"/>
        <v>144</v>
      </c>
      <c r="K41" s="1346"/>
      <c r="L41" s="1346"/>
      <c r="M41" s="1346"/>
      <c r="N41" s="1346"/>
      <c r="O41" s="1346"/>
    </row>
    <row r="42" spans="1:15" customFormat="1" ht="12.75" x14ac:dyDescent="0.2">
      <c r="A42" s="406">
        <v>3</v>
      </c>
      <c r="B42" s="407" t="s">
        <v>16</v>
      </c>
      <c r="C42" s="619">
        <v>0</v>
      </c>
      <c r="D42" s="1195">
        <v>2</v>
      </c>
      <c r="E42" s="1195">
        <v>18</v>
      </c>
      <c r="F42" s="1195">
        <v>46</v>
      </c>
      <c r="G42" s="1195">
        <v>37</v>
      </c>
      <c r="H42" s="1198">
        <v>46</v>
      </c>
      <c r="I42" s="1034">
        <f t="shared" si="3"/>
        <v>149</v>
      </c>
      <c r="K42" s="1346"/>
      <c r="L42" s="1346"/>
      <c r="M42" s="1346"/>
      <c r="N42" s="1346"/>
      <c r="O42" s="1346"/>
    </row>
    <row r="43" spans="1:15" customFormat="1" ht="12.75" x14ac:dyDescent="0.2">
      <c r="A43" s="406">
        <v>4</v>
      </c>
      <c r="B43" s="407" t="s">
        <v>17</v>
      </c>
      <c r="C43" s="619">
        <v>0</v>
      </c>
      <c r="D43" s="1195">
        <v>1</v>
      </c>
      <c r="E43" s="1195">
        <v>10</v>
      </c>
      <c r="F43" s="1195">
        <v>31</v>
      </c>
      <c r="G43" s="1195">
        <v>26</v>
      </c>
      <c r="H43" s="1198">
        <v>29</v>
      </c>
      <c r="I43" s="1034">
        <f t="shared" si="3"/>
        <v>97</v>
      </c>
      <c r="K43" s="1346" t="s">
        <v>76</v>
      </c>
      <c r="L43" s="1346"/>
      <c r="M43" s="1346" t="s">
        <v>76</v>
      </c>
      <c r="N43" s="1346"/>
      <c r="O43" s="1346"/>
    </row>
    <row r="44" spans="1:15" customFormat="1" ht="12.75" x14ac:dyDescent="0.2">
      <c r="A44" s="406">
        <v>5</v>
      </c>
      <c r="B44" s="407" t="s">
        <v>18</v>
      </c>
      <c r="C44" s="619">
        <v>0</v>
      </c>
      <c r="D44" s="1195">
        <v>2</v>
      </c>
      <c r="E44" s="1195">
        <v>19</v>
      </c>
      <c r="F44" s="1195">
        <v>87</v>
      </c>
      <c r="G44" s="1195">
        <v>143</v>
      </c>
      <c r="H44" s="1198">
        <v>138</v>
      </c>
      <c r="I44" s="1034">
        <f t="shared" si="3"/>
        <v>389</v>
      </c>
      <c r="K44" s="1346"/>
      <c r="L44" s="1346"/>
      <c r="M44" s="1346"/>
      <c r="N44" s="1346"/>
      <c r="O44" s="1346"/>
    </row>
    <row r="45" spans="1:15" customFormat="1" ht="12.75" x14ac:dyDescent="0.2">
      <c r="A45" s="408">
        <v>6</v>
      </c>
      <c r="B45" s="409" t="s">
        <v>19</v>
      </c>
      <c r="C45" s="619">
        <v>0</v>
      </c>
      <c r="D45" s="1195">
        <v>1</v>
      </c>
      <c r="E45" s="1195">
        <v>12</v>
      </c>
      <c r="F45" s="1195">
        <v>53</v>
      </c>
      <c r="G45" s="1195">
        <v>99</v>
      </c>
      <c r="H45" s="1198">
        <v>95</v>
      </c>
      <c r="I45" s="1034">
        <f t="shared" si="3"/>
        <v>260</v>
      </c>
      <c r="K45" s="1346"/>
      <c r="L45" s="1346"/>
      <c r="M45" s="1346"/>
      <c r="N45" s="1346"/>
      <c r="O45" s="1346"/>
    </row>
    <row r="46" spans="1:15" customFormat="1" ht="12.75" x14ac:dyDescent="0.2">
      <c r="A46" s="408">
        <v>7</v>
      </c>
      <c r="B46" s="409" t="s">
        <v>20</v>
      </c>
      <c r="C46" s="619">
        <v>0</v>
      </c>
      <c r="D46" s="1195">
        <v>1</v>
      </c>
      <c r="E46" s="1195">
        <v>19</v>
      </c>
      <c r="F46" s="1195">
        <v>72</v>
      </c>
      <c r="G46" s="1195">
        <v>93</v>
      </c>
      <c r="H46" s="1198">
        <v>119</v>
      </c>
      <c r="I46" s="1034">
        <f t="shared" si="3"/>
        <v>304</v>
      </c>
      <c r="K46" s="1346"/>
      <c r="L46" s="1346"/>
      <c r="M46" s="1346"/>
      <c r="N46" s="1346"/>
      <c r="O46" s="1346"/>
    </row>
    <row r="47" spans="1:15" customFormat="1" ht="15" x14ac:dyDescent="0.25">
      <c r="A47" s="406">
        <v>8</v>
      </c>
      <c r="B47" s="407" t="s">
        <v>21</v>
      </c>
      <c r="C47" s="619">
        <v>0</v>
      </c>
      <c r="D47" s="1195">
        <v>0</v>
      </c>
      <c r="E47" s="1195">
        <v>12</v>
      </c>
      <c r="F47" s="1195">
        <v>70</v>
      </c>
      <c r="G47" s="1195">
        <v>89</v>
      </c>
      <c r="H47" s="1198">
        <v>112</v>
      </c>
      <c r="I47" s="1034">
        <f t="shared" si="3"/>
        <v>283</v>
      </c>
      <c r="K47" s="1345"/>
      <c r="L47" s="1346"/>
      <c r="M47" s="1346"/>
      <c r="N47" s="1346"/>
      <c r="O47" s="1346"/>
    </row>
    <row r="48" spans="1:15" customFormat="1" ht="15" x14ac:dyDescent="0.25">
      <c r="A48" s="406">
        <v>9</v>
      </c>
      <c r="B48" s="407" t="s">
        <v>22</v>
      </c>
      <c r="C48" s="619">
        <v>0</v>
      </c>
      <c r="D48" s="1195">
        <v>0</v>
      </c>
      <c r="E48" s="1195">
        <v>6</v>
      </c>
      <c r="F48" s="1195">
        <v>25</v>
      </c>
      <c r="G48" s="1195">
        <v>54</v>
      </c>
      <c r="H48" s="1198">
        <v>48</v>
      </c>
      <c r="I48" s="1034">
        <f t="shared" si="3"/>
        <v>133</v>
      </c>
      <c r="K48" s="1345"/>
      <c r="L48" s="1346"/>
      <c r="M48" s="1346"/>
      <c r="N48" s="1346"/>
      <c r="O48" s="1346"/>
    </row>
    <row r="49" spans="1:15" customFormat="1" ht="15" x14ac:dyDescent="0.25">
      <c r="A49" s="406">
        <v>10</v>
      </c>
      <c r="B49" s="407" t="s">
        <v>23</v>
      </c>
      <c r="C49" s="619">
        <v>0</v>
      </c>
      <c r="D49" s="1195">
        <v>0</v>
      </c>
      <c r="E49" s="1195">
        <v>10</v>
      </c>
      <c r="F49" s="1195">
        <v>44</v>
      </c>
      <c r="G49" s="1195">
        <v>70</v>
      </c>
      <c r="H49" s="1198">
        <v>52</v>
      </c>
      <c r="I49" s="1034">
        <f t="shared" si="3"/>
        <v>176</v>
      </c>
      <c r="K49" s="1345"/>
      <c r="L49" s="1346"/>
      <c r="M49" s="1346"/>
      <c r="N49" s="1346"/>
      <c r="O49" s="1346"/>
    </row>
    <row r="50" spans="1:15" customFormat="1" ht="15" x14ac:dyDescent="0.25">
      <c r="A50" s="408">
        <v>11</v>
      </c>
      <c r="B50" s="409" t="s">
        <v>24</v>
      </c>
      <c r="C50" s="619">
        <v>0</v>
      </c>
      <c r="D50" s="1195">
        <v>0</v>
      </c>
      <c r="E50" s="1195">
        <v>2</v>
      </c>
      <c r="F50" s="1195">
        <v>50</v>
      </c>
      <c r="G50" s="1195">
        <v>71</v>
      </c>
      <c r="H50" s="1198">
        <v>38</v>
      </c>
      <c r="I50" s="1034">
        <f t="shared" si="3"/>
        <v>161</v>
      </c>
      <c r="K50" s="1345"/>
      <c r="L50" s="1346"/>
      <c r="M50" s="1346"/>
      <c r="N50" s="1346"/>
      <c r="O50" s="1346"/>
    </row>
    <row r="51" spans="1:15" customFormat="1" ht="12.75" x14ac:dyDescent="0.2">
      <c r="A51" s="406">
        <v>12</v>
      </c>
      <c r="B51" s="407" t="s">
        <v>25</v>
      </c>
      <c r="C51" s="619">
        <v>0</v>
      </c>
      <c r="D51" s="1195">
        <v>3</v>
      </c>
      <c r="E51" s="1195">
        <v>18</v>
      </c>
      <c r="F51" s="1195">
        <v>62</v>
      </c>
      <c r="G51" s="1195">
        <v>94</v>
      </c>
      <c r="H51" s="1198">
        <v>64</v>
      </c>
      <c r="I51" s="1034">
        <f t="shared" si="3"/>
        <v>241</v>
      </c>
      <c r="K51" s="1346"/>
      <c r="L51" s="1346"/>
      <c r="M51" s="1346"/>
      <c r="N51" s="1346"/>
      <c r="O51" s="1346"/>
    </row>
    <row r="52" spans="1:15" customFormat="1" ht="15" x14ac:dyDescent="0.25">
      <c r="A52" s="406">
        <v>13</v>
      </c>
      <c r="B52" s="407" t="s">
        <v>26</v>
      </c>
      <c r="C52" s="619">
        <v>0</v>
      </c>
      <c r="D52" s="1195">
        <v>0</v>
      </c>
      <c r="E52" s="1195">
        <v>13</v>
      </c>
      <c r="F52" s="1195">
        <v>63</v>
      </c>
      <c r="G52" s="1195">
        <v>185</v>
      </c>
      <c r="H52" s="1198">
        <v>165</v>
      </c>
      <c r="I52" s="1034">
        <f t="shared" si="3"/>
        <v>426</v>
      </c>
      <c r="K52" s="1345"/>
      <c r="L52" s="1346"/>
      <c r="M52" s="1346"/>
      <c r="N52" s="1346"/>
      <c r="O52" s="1346"/>
    </row>
    <row r="53" spans="1:15" customFormat="1" ht="12.75" x14ac:dyDescent="0.2">
      <c r="A53" s="406">
        <v>14</v>
      </c>
      <c r="B53" s="407" t="s">
        <v>27</v>
      </c>
      <c r="C53" s="619">
        <v>0</v>
      </c>
      <c r="D53" s="1195">
        <v>2</v>
      </c>
      <c r="E53" s="1195">
        <v>17</v>
      </c>
      <c r="F53" s="1195">
        <v>75</v>
      </c>
      <c r="G53" s="1195">
        <v>150</v>
      </c>
      <c r="H53" s="1198">
        <v>165</v>
      </c>
      <c r="I53" s="1034">
        <f t="shared" si="3"/>
        <v>409</v>
      </c>
      <c r="K53" s="1346"/>
      <c r="L53" s="1346"/>
      <c r="M53" s="1346"/>
      <c r="N53" s="1346"/>
      <c r="O53" s="1346"/>
    </row>
    <row r="54" spans="1:15" s="30" customFormat="1" ht="13.5" thickBot="1" x14ac:dyDescent="0.25">
      <c r="A54" s="410">
        <v>15</v>
      </c>
      <c r="B54" s="411" t="s">
        <v>28</v>
      </c>
      <c r="C54" s="100">
        <v>0</v>
      </c>
      <c r="D54" s="1199">
        <v>1</v>
      </c>
      <c r="E54" s="1199">
        <v>11</v>
      </c>
      <c r="F54" s="1199">
        <v>32</v>
      </c>
      <c r="G54" s="1199">
        <v>37</v>
      </c>
      <c r="H54" s="1200">
        <v>30</v>
      </c>
      <c r="I54" s="1035">
        <f t="shared" si="3"/>
        <v>111</v>
      </c>
      <c r="K54" s="1346"/>
      <c r="L54" s="1346"/>
      <c r="M54" s="1346"/>
      <c r="N54" s="1346"/>
      <c r="O54" s="1346"/>
    </row>
    <row r="55" spans="1:15" s="30" customFormat="1" ht="12.75" x14ac:dyDescent="0.2">
      <c r="A55" s="355" t="s">
        <v>350</v>
      </c>
      <c r="B55" s="565" t="s">
        <v>485</v>
      </c>
      <c r="C55" s="944">
        <f t="shared" ref="C55:I55" si="4">SUM(C40:C54)</f>
        <v>0</v>
      </c>
      <c r="D55" s="699">
        <f t="shared" si="4"/>
        <v>18</v>
      </c>
      <c r="E55" s="699">
        <f t="shared" si="4"/>
        <v>202</v>
      </c>
      <c r="F55" s="699">
        <f t="shared" si="4"/>
        <v>791</v>
      </c>
      <c r="G55" s="699">
        <f t="shared" si="4"/>
        <v>1231</v>
      </c>
      <c r="H55" s="1004">
        <f t="shared" si="4"/>
        <v>1180</v>
      </c>
      <c r="I55" s="1235">
        <f t="shared" si="4"/>
        <v>3422</v>
      </c>
      <c r="K55" s="361"/>
    </row>
    <row r="56" spans="1:15" s="302" customFormat="1" x14ac:dyDescent="0.2">
      <c r="A56" s="475" t="s">
        <v>350</v>
      </c>
      <c r="B56" s="618" t="s">
        <v>422</v>
      </c>
      <c r="C56" s="619">
        <v>0</v>
      </c>
      <c r="D56" s="620">
        <v>19</v>
      </c>
      <c r="E56" s="620">
        <v>202</v>
      </c>
      <c r="F56" s="620">
        <v>762</v>
      </c>
      <c r="G56" s="620">
        <v>1289</v>
      </c>
      <c r="H56" s="621">
        <v>1259</v>
      </c>
      <c r="I56" s="622">
        <v>3531</v>
      </c>
    </row>
    <row r="57" spans="1:15" s="302" customFormat="1" x14ac:dyDescent="0.2">
      <c r="A57" s="475" t="s">
        <v>350</v>
      </c>
      <c r="B57" s="618" t="s">
        <v>380</v>
      </c>
      <c r="C57" s="619">
        <v>0</v>
      </c>
      <c r="D57" s="620">
        <v>18</v>
      </c>
      <c r="E57" s="620">
        <v>213</v>
      </c>
      <c r="F57" s="620">
        <v>740</v>
      </c>
      <c r="G57" s="620">
        <v>1343</v>
      </c>
      <c r="H57" s="621">
        <v>1353</v>
      </c>
      <c r="I57" s="622">
        <v>3667</v>
      </c>
    </row>
    <row r="58" spans="1:15" s="302" customFormat="1" x14ac:dyDescent="0.2">
      <c r="A58" s="475"/>
      <c r="B58" s="618" t="s">
        <v>334</v>
      </c>
      <c r="C58" s="619">
        <v>0</v>
      </c>
      <c r="D58" s="620">
        <v>13</v>
      </c>
      <c r="E58" s="620">
        <v>190</v>
      </c>
      <c r="F58" s="620">
        <v>713</v>
      </c>
      <c r="G58" s="620">
        <v>1391</v>
      </c>
      <c r="H58" s="621">
        <v>1382</v>
      </c>
      <c r="I58" s="622">
        <v>3689</v>
      </c>
    </row>
    <row r="59" spans="1:15" s="302" customFormat="1" x14ac:dyDescent="0.2">
      <c r="A59" s="475"/>
      <c r="B59" s="618" t="s">
        <v>308</v>
      </c>
      <c r="C59" s="619">
        <v>0</v>
      </c>
      <c r="D59" s="620">
        <v>16</v>
      </c>
      <c r="E59" s="620">
        <v>207</v>
      </c>
      <c r="F59" s="620">
        <v>713</v>
      </c>
      <c r="G59" s="620">
        <v>1431</v>
      </c>
      <c r="H59" s="621">
        <v>1418</v>
      </c>
      <c r="I59" s="622">
        <v>3785</v>
      </c>
    </row>
    <row r="60" spans="1:15" s="302" customFormat="1" x14ac:dyDescent="0.2">
      <c r="A60" s="475"/>
      <c r="B60" s="618" t="s">
        <v>272</v>
      </c>
      <c r="C60" s="619">
        <v>0</v>
      </c>
      <c r="D60" s="620">
        <v>22</v>
      </c>
      <c r="E60" s="620">
        <v>202</v>
      </c>
      <c r="F60" s="620">
        <v>718</v>
      </c>
      <c r="G60" s="620">
        <v>1447</v>
      </c>
      <c r="H60" s="621">
        <v>1494</v>
      </c>
      <c r="I60" s="622">
        <v>3883</v>
      </c>
    </row>
    <row r="61" spans="1:15" s="302" customFormat="1" ht="12.75" thickBot="1" x14ac:dyDescent="0.25">
      <c r="A61" s="352"/>
      <c r="B61" s="140" t="s">
        <v>248</v>
      </c>
      <c r="C61" s="100">
        <v>0</v>
      </c>
      <c r="D61" s="99">
        <v>24</v>
      </c>
      <c r="E61" s="99">
        <v>203</v>
      </c>
      <c r="F61" s="99">
        <v>659</v>
      </c>
      <c r="G61" s="99">
        <v>1557</v>
      </c>
      <c r="H61" s="564">
        <v>1529</v>
      </c>
      <c r="I61" s="1015">
        <v>3972</v>
      </c>
    </row>
    <row r="62" spans="1:15" s="362" customFormat="1" x14ac:dyDescent="0.2">
      <c r="A62" s="671"/>
      <c r="B62" s="672"/>
      <c r="C62" s="77"/>
      <c r="D62" s="77"/>
      <c r="E62" s="77"/>
      <c r="F62" s="77"/>
      <c r="G62" s="77"/>
      <c r="H62" s="673"/>
      <c r="I62" s="77"/>
    </row>
    <row r="63" spans="1:15" s="364" customFormat="1" ht="12.75" x14ac:dyDescent="0.2">
      <c r="A63" s="671"/>
      <c r="B63" s="672"/>
      <c r="C63" s="77"/>
      <c r="D63" s="77"/>
      <c r="E63" s="77"/>
      <c r="F63" s="77"/>
      <c r="G63" s="77"/>
      <c r="H63" s="673"/>
      <c r="I63" s="77"/>
    </row>
    <row r="64" spans="1:15" customFormat="1" ht="13.5" thickBot="1" x14ac:dyDescent="0.25">
      <c r="A64" s="7" t="s">
        <v>424</v>
      </c>
      <c r="B64" s="133"/>
      <c r="C64" s="133"/>
      <c r="D64" s="133"/>
      <c r="E64" s="133"/>
      <c r="F64" s="133"/>
      <c r="G64" s="133"/>
      <c r="H64" s="133"/>
      <c r="I64" s="133"/>
    </row>
    <row r="65" spans="1:11" customFormat="1" ht="45.75" customHeight="1" thickBot="1" x14ac:dyDescent="0.25">
      <c r="A65" s="416"/>
      <c r="B65" s="417"/>
      <c r="C65" s="1552" t="s">
        <v>523</v>
      </c>
      <c r="D65" s="1553"/>
      <c r="E65" s="1553"/>
      <c r="F65" s="1553"/>
      <c r="G65" s="1553"/>
      <c r="H65" s="1553"/>
      <c r="I65" s="1554"/>
    </row>
    <row r="66" spans="1:11" customFormat="1" ht="13.5" thickBot="1" x14ac:dyDescent="0.25">
      <c r="A66" s="418" t="s">
        <v>2</v>
      </c>
      <c r="B66" s="397" t="s">
        <v>3</v>
      </c>
      <c r="C66" s="1240" t="s">
        <v>4</v>
      </c>
      <c r="D66" s="1238" t="s">
        <v>5</v>
      </c>
      <c r="E66" s="1238" t="s">
        <v>6</v>
      </c>
      <c r="F66" s="1238" t="s">
        <v>12</v>
      </c>
      <c r="G66" s="1238" t="s">
        <v>349</v>
      </c>
      <c r="H66" s="1239" t="s">
        <v>333</v>
      </c>
      <c r="I66" s="1241" t="s">
        <v>11</v>
      </c>
    </row>
    <row r="67" spans="1:11" customFormat="1" ht="12.75" x14ac:dyDescent="0.2">
      <c r="A67" s="419">
        <v>1</v>
      </c>
      <c r="B67" s="405" t="s">
        <v>14</v>
      </c>
      <c r="C67" s="813">
        <v>0</v>
      </c>
      <c r="D67" s="1196">
        <v>0</v>
      </c>
      <c r="E67" s="1196">
        <v>3</v>
      </c>
      <c r="F67" s="1196">
        <v>10</v>
      </c>
      <c r="G67" s="1196">
        <v>3</v>
      </c>
      <c r="H67" s="1197">
        <v>5</v>
      </c>
      <c r="I67" s="1243">
        <f t="shared" ref="I67:I81" si="5">SUM(C67:H67)</f>
        <v>21</v>
      </c>
      <c r="K67" s="1183"/>
    </row>
    <row r="68" spans="1:11" customFormat="1" ht="12.75" x14ac:dyDescent="0.2">
      <c r="A68" s="420">
        <v>2</v>
      </c>
      <c r="B68" s="407" t="s">
        <v>15</v>
      </c>
      <c r="C68" s="619">
        <v>0</v>
      </c>
      <c r="D68" s="1195">
        <v>2</v>
      </c>
      <c r="E68" s="1195">
        <v>5</v>
      </c>
      <c r="F68" s="1195">
        <v>7</v>
      </c>
      <c r="G68" s="1195">
        <v>8</v>
      </c>
      <c r="H68" s="1198">
        <v>4</v>
      </c>
      <c r="I68" s="1016">
        <f t="shared" si="5"/>
        <v>26</v>
      </c>
      <c r="K68" s="1183"/>
    </row>
    <row r="69" spans="1:11" customFormat="1" ht="12.75" x14ac:dyDescent="0.2">
      <c r="A69" s="420">
        <v>3</v>
      </c>
      <c r="B69" s="407" t="s">
        <v>16</v>
      </c>
      <c r="C69" s="619">
        <v>0</v>
      </c>
      <c r="D69" s="1195">
        <v>1</v>
      </c>
      <c r="E69" s="1195">
        <v>1</v>
      </c>
      <c r="F69" s="1195">
        <v>14</v>
      </c>
      <c r="G69" s="1195">
        <v>6</v>
      </c>
      <c r="H69" s="1198">
        <v>2</v>
      </c>
      <c r="I69" s="1016">
        <f t="shared" si="5"/>
        <v>24</v>
      </c>
      <c r="K69" s="1183"/>
    </row>
    <row r="70" spans="1:11" customFormat="1" ht="12.75" x14ac:dyDescent="0.2">
      <c r="A70" s="420">
        <v>4</v>
      </c>
      <c r="B70" s="407" t="s">
        <v>17</v>
      </c>
      <c r="C70" s="619">
        <v>0</v>
      </c>
      <c r="D70" s="1195">
        <v>0</v>
      </c>
      <c r="E70" s="1195">
        <v>0</v>
      </c>
      <c r="F70" s="1195">
        <v>3</v>
      </c>
      <c r="G70" s="1195">
        <v>9</v>
      </c>
      <c r="H70" s="1198">
        <v>3</v>
      </c>
      <c r="I70" s="1016">
        <f t="shared" si="5"/>
        <v>15</v>
      </c>
      <c r="K70" s="1183"/>
    </row>
    <row r="71" spans="1:11" customFormat="1" ht="12.75" x14ac:dyDescent="0.2">
      <c r="A71" s="420">
        <v>5</v>
      </c>
      <c r="B71" s="407" t="s">
        <v>18</v>
      </c>
      <c r="C71" s="619">
        <v>0</v>
      </c>
      <c r="D71" s="1195">
        <v>0</v>
      </c>
      <c r="E71" s="1195">
        <v>0</v>
      </c>
      <c r="F71" s="1195">
        <v>7</v>
      </c>
      <c r="G71" s="1195">
        <v>16</v>
      </c>
      <c r="H71" s="1198">
        <v>10</v>
      </c>
      <c r="I71" s="1016">
        <f t="shared" si="5"/>
        <v>33</v>
      </c>
      <c r="K71" s="1183"/>
    </row>
    <row r="72" spans="1:11" customFormat="1" ht="12.75" x14ac:dyDescent="0.2">
      <c r="A72" s="421">
        <v>6</v>
      </c>
      <c r="B72" s="409" t="s">
        <v>19</v>
      </c>
      <c r="C72" s="619">
        <v>0</v>
      </c>
      <c r="D72" s="1195">
        <v>0</v>
      </c>
      <c r="E72" s="1195">
        <v>3</v>
      </c>
      <c r="F72" s="1195">
        <v>8</v>
      </c>
      <c r="G72" s="1195">
        <v>7</v>
      </c>
      <c r="H72" s="1198">
        <v>9</v>
      </c>
      <c r="I72" s="1016">
        <f t="shared" si="5"/>
        <v>27</v>
      </c>
      <c r="K72" s="1183"/>
    </row>
    <row r="73" spans="1:11" customFormat="1" ht="12.75" x14ac:dyDescent="0.2">
      <c r="A73" s="421">
        <v>7</v>
      </c>
      <c r="B73" s="409" t="s">
        <v>20</v>
      </c>
      <c r="C73" s="619">
        <v>0</v>
      </c>
      <c r="D73" s="1195">
        <v>1</v>
      </c>
      <c r="E73" s="1195">
        <v>2</v>
      </c>
      <c r="F73" s="1195">
        <v>10</v>
      </c>
      <c r="G73" s="1195">
        <v>13</v>
      </c>
      <c r="H73" s="1198">
        <v>10</v>
      </c>
      <c r="I73" s="1016">
        <f t="shared" si="5"/>
        <v>36</v>
      </c>
      <c r="K73" s="1183"/>
    </row>
    <row r="74" spans="1:11" customFormat="1" ht="12.75" x14ac:dyDescent="0.2">
      <c r="A74" s="420">
        <v>8</v>
      </c>
      <c r="B74" s="407" t="s">
        <v>21</v>
      </c>
      <c r="C74" s="619">
        <v>0</v>
      </c>
      <c r="D74" s="1195">
        <v>0</v>
      </c>
      <c r="E74" s="1195">
        <v>1</v>
      </c>
      <c r="F74" s="1195">
        <v>8</v>
      </c>
      <c r="G74" s="1195">
        <v>6</v>
      </c>
      <c r="H74" s="1198">
        <v>5</v>
      </c>
      <c r="I74" s="1016">
        <f t="shared" si="5"/>
        <v>20</v>
      </c>
      <c r="K74" s="1183"/>
    </row>
    <row r="75" spans="1:11" customFormat="1" ht="12.75" x14ac:dyDescent="0.2">
      <c r="A75" s="420">
        <v>9</v>
      </c>
      <c r="B75" s="407" t="s">
        <v>22</v>
      </c>
      <c r="C75" s="619">
        <v>0</v>
      </c>
      <c r="D75" s="1195">
        <v>0</v>
      </c>
      <c r="E75" s="1195">
        <v>0</v>
      </c>
      <c r="F75" s="1195">
        <v>6</v>
      </c>
      <c r="G75" s="1195">
        <v>6</v>
      </c>
      <c r="H75" s="1198">
        <v>5</v>
      </c>
      <c r="I75" s="1016">
        <f t="shared" si="5"/>
        <v>17</v>
      </c>
      <c r="K75" s="1183"/>
    </row>
    <row r="76" spans="1:11" customFormat="1" ht="12.75" x14ac:dyDescent="0.2">
      <c r="A76" s="420">
        <v>10</v>
      </c>
      <c r="B76" s="407" t="s">
        <v>23</v>
      </c>
      <c r="C76" s="619">
        <v>0</v>
      </c>
      <c r="D76" s="1195">
        <v>1</v>
      </c>
      <c r="E76" s="1195">
        <v>3</v>
      </c>
      <c r="F76" s="1195">
        <v>11</v>
      </c>
      <c r="G76" s="1195">
        <v>9</v>
      </c>
      <c r="H76" s="1198">
        <v>4</v>
      </c>
      <c r="I76" s="1016">
        <f t="shared" si="5"/>
        <v>28</v>
      </c>
      <c r="K76" s="1183"/>
    </row>
    <row r="77" spans="1:11" customFormat="1" ht="12.75" x14ac:dyDescent="0.2">
      <c r="A77" s="421">
        <v>11</v>
      </c>
      <c r="B77" s="409" t="s">
        <v>24</v>
      </c>
      <c r="C77" s="619">
        <v>0</v>
      </c>
      <c r="D77" s="1195">
        <v>1</v>
      </c>
      <c r="E77" s="1195">
        <v>1</v>
      </c>
      <c r="F77" s="1195">
        <v>5</v>
      </c>
      <c r="G77" s="1195">
        <v>6</v>
      </c>
      <c r="H77" s="1198">
        <v>3</v>
      </c>
      <c r="I77" s="1016">
        <f t="shared" si="5"/>
        <v>16</v>
      </c>
      <c r="K77" s="1183"/>
    </row>
    <row r="78" spans="1:11" customFormat="1" ht="12.75" x14ac:dyDescent="0.2">
      <c r="A78" s="420">
        <v>12</v>
      </c>
      <c r="B78" s="407" t="s">
        <v>25</v>
      </c>
      <c r="C78" s="619">
        <v>0</v>
      </c>
      <c r="D78" s="1195">
        <v>0</v>
      </c>
      <c r="E78" s="1195">
        <v>4</v>
      </c>
      <c r="F78" s="1195">
        <v>16</v>
      </c>
      <c r="G78" s="1195">
        <v>20</v>
      </c>
      <c r="H78" s="1198">
        <v>10</v>
      </c>
      <c r="I78" s="1016">
        <f t="shared" si="5"/>
        <v>50</v>
      </c>
      <c r="K78" s="1183"/>
    </row>
    <row r="79" spans="1:11" customFormat="1" ht="12.75" x14ac:dyDescent="0.2">
      <c r="A79" s="420">
        <v>13</v>
      </c>
      <c r="B79" s="407" t="s">
        <v>26</v>
      </c>
      <c r="C79" s="619">
        <v>0</v>
      </c>
      <c r="D79" s="1195">
        <v>1</v>
      </c>
      <c r="E79" s="1195">
        <v>3</v>
      </c>
      <c r="F79" s="1195">
        <v>5</v>
      </c>
      <c r="G79" s="1195">
        <v>16</v>
      </c>
      <c r="H79" s="1198">
        <v>22</v>
      </c>
      <c r="I79" s="1016">
        <f t="shared" si="5"/>
        <v>47</v>
      </c>
      <c r="K79" s="1183"/>
    </row>
    <row r="80" spans="1:11" customFormat="1" ht="12.75" x14ac:dyDescent="0.2">
      <c r="A80" s="420">
        <v>14</v>
      </c>
      <c r="B80" s="407" t="s">
        <v>27</v>
      </c>
      <c r="C80" s="619">
        <v>0</v>
      </c>
      <c r="D80" s="1195">
        <v>0</v>
      </c>
      <c r="E80" s="1195">
        <v>0</v>
      </c>
      <c r="F80" s="1195">
        <v>12</v>
      </c>
      <c r="G80" s="1195">
        <v>16</v>
      </c>
      <c r="H80" s="1198">
        <v>17</v>
      </c>
      <c r="I80" s="1016">
        <f t="shared" si="5"/>
        <v>45</v>
      </c>
      <c r="K80" s="1183"/>
    </row>
    <row r="81" spans="1:12" customFormat="1" ht="13.5" thickBot="1" x14ac:dyDescent="0.25">
      <c r="A81" s="422">
        <v>15</v>
      </c>
      <c r="B81" s="423" t="s">
        <v>28</v>
      </c>
      <c r="C81" s="100">
        <v>0</v>
      </c>
      <c r="D81" s="1199">
        <v>3</v>
      </c>
      <c r="E81" s="1199">
        <v>2</v>
      </c>
      <c r="F81" s="1199">
        <v>7</v>
      </c>
      <c r="G81" s="1199">
        <v>6</v>
      </c>
      <c r="H81" s="1200">
        <v>6</v>
      </c>
      <c r="I81" s="1017">
        <f t="shared" si="5"/>
        <v>24</v>
      </c>
      <c r="K81" s="1183"/>
    </row>
    <row r="82" spans="1:12" customFormat="1" ht="12.75" x14ac:dyDescent="0.2">
      <c r="A82" s="355" t="s">
        <v>350</v>
      </c>
      <c r="B82" s="565" t="s">
        <v>485</v>
      </c>
      <c r="C82" s="1242">
        <f t="shared" ref="C82:I82" si="6">SUM(C67:C81)</f>
        <v>0</v>
      </c>
      <c r="D82" s="1193">
        <f>SUM(D67:D81)</f>
        <v>10</v>
      </c>
      <c r="E82" s="1193">
        <f>SUM(E67:E81)</f>
        <v>28</v>
      </c>
      <c r="F82" s="1193">
        <f>SUM(F67:F81)</f>
        <v>129</v>
      </c>
      <c r="G82" s="1193">
        <f>SUM(G67:G81)</f>
        <v>147</v>
      </c>
      <c r="H82" s="1193">
        <f t="shared" ref="H82" si="7">SUM(H67:H81)</f>
        <v>115</v>
      </c>
      <c r="I82" s="1025">
        <f t="shared" si="6"/>
        <v>429</v>
      </c>
      <c r="J82" s="302"/>
      <c r="K82" s="1183"/>
    </row>
    <row r="83" spans="1:12" s="361" customFormat="1" ht="12.75" x14ac:dyDescent="0.2">
      <c r="A83" s="475" t="s">
        <v>350</v>
      </c>
      <c r="B83" s="618" t="s">
        <v>422</v>
      </c>
      <c r="C83" s="619">
        <v>0</v>
      </c>
      <c r="D83" s="620">
        <v>7</v>
      </c>
      <c r="E83" s="620">
        <v>39</v>
      </c>
      <c r="F83" s="620">
        <v>113</v>
      </c>
      <c r="G83" s="620">
        <v>148</v>
      </c>
      <c r="H83" s="620">
        <v>94</v>
      </c>
      <c r="I83" s="622">
        <v>401</v>
      </c>
    </row>
    <row r="84" spans="1:12" s="361" customFormat="1" ht="12.75" x14ac:dyDescent="0.2">
      <c r="A84" s="475" t="s">
        <v>350</v>
      </c>
      <c r="B84" s="618" t="s">
        <v>380</v>
      </c>
      <c r="C84" s="619">
        <v>0</v>
      </c>
      <c r="D84" s="620">
        <v>8</v>
      </c>
      <c r="E84" s="620">
        <v>41</v>
      </c>
      <c r="F84" s="620">
        <v>152</v>
      </c>
      <c r="G84" s="620">
        <v>155</v>
      </c>
      <c r="H84" s="620">
        <v>95</v>
      </c>
      <c r="I84" s="622">
        <v>451</v>
      </c>
    </row>
    <row r="85" spans="1:12" s="361" customFormat="1" ht="12.75" x14ac:dyDescent="0.2">
      <c r="A85" s="475"/>
      <c r="B85" s="618" t="s">
        <v>334</v>
      </c>
      <c r="C85" s="619">
        <v>0</v>
      </c>
      <c r="D85" s="620">
        <v>12</v>
      </c>
      <c r="E85" s="620">
        <v>46</v>
      </c>
      <c r="F85" s="620">
        <v>132</v>
      </c>
      <c r="G85" s="620">
        <v>153</v>
      </c>
      <c r="H85" s="620">
        <v>121</v>
      </c>
      <c r="I85" s="622">
        <v>464</v>
      </c>
    </row>
    <row r="86" spans="1:12" s="361" customFormat="1" ht="12.75" x14ac:dyDescent="0.2">
      <c r="A86" s="475"/>
      <c r="B86" s="618" t="s">
        <v>308</v>
      </c>
      <c r="C86" s="619">
        <v>0</v>
      </c>
      <c r="D86" s="620">
        <v>9</v>
      </c>
      <c r="E86" s="620">
        <v>35</v>
      </c>
      <c r="F86" s="620">
        <v>116</v>
      </c>
      <c r="G86" s="620">
        <v>179</v>
      </c>
      <c r="H86" s="620">
        <v>124</v>
      </c>
      <c r="I86" s="622">
        <v>463</v>
      </c>
    </row>
    <row r="87" spans="1:12" s="361" customFormat="1" ht="12.75" x14ac:dyDescent="0.2">
      <c r="A87" s="475"/>
      <c r="B87" s="618" t="s">
        <v>272</v>
      </c>
      <c r="C87" s="619">
        <v>0</v>
      </c>
      <c r="D87" s="620">
        <v>12</v>
      </c>
      <c r="E87" s="620">
        <v>46</v>
      </c>
      <c r="F87" s="620">
        <v>131</v>
      </c>
      <c r="G87" s="620">
        <v>212</v>
      </c>
      <c r="H87" s="620">
        <v>111</v>
      </c>
      <c r="I87" s="622">
        <v>512</v>
      </c>
    </row>
    <row r="88" spans="1:12" s="361" customFormat="1" ht="13.5" thickBot="1" x14ac:dyDescent="0.25">
      <c r="A88" s="352"/>
      <c r="B88" s="140" t="s">
        <v>248</v>
      </c>
      <c r="C88" s="100">
        <v>0</v>
      </c>
      <c r="D88" s="99">
        <v>21</v>
      </c>
      <c r="E88" s="99">
        <v>45</v>
      </c>
      <c r="F88" s="99">
        <v>124</v>
      </c>
      <c r="G88" s="99">
        <v>224</v>
      </c>
      <c r="H88" s="99">
        <v>127</v>
      </c>
      <c r="I88" s="1015">
        <v>541</v>
      </c>
      <c r="L88" s="361" t="s">
        <v>76</v>
      </c>
    </row>
    <row r="89" spans="1:12" s="364" customFormat="1" ht="12.75" x14ac:dyDescent="0.2">
      <c r="A89" s="671"/>
      <c r="B89" s="672"/>
      <c r="C89" s="77"/>
      <c r="D89" s="77"/>
      <c r="E89" s="77"/>
      <c r="F89" s="77"/>
      <c r="G89" s="77"/>
      <c r="H89" s="673"/>
      <c r="I89" s="77"/>
    </row>
    <row r="90" spans="1:12" customFormat="1" ht="13.5" thickBot="1" x14ac:dyDescent="0.25">
      <c r="A90" s="7" t="s">
        <v>423</v>
      </c>
      <c r="B90" s="133"/>
      <c r="C90" s="133"/>
      <c r="D90" s="133"/>
      <c r="E90" s="133"/>
      <c r="F90" s="133"/>
      <c r="G90" s="133"/>
      <c r="H90" s="133"/>
      <c r="I90" s="133"/>
    </row>
    <row r="91" spans="1:12" customFormat="1" ht="13.5" thickBot="1" x14ac:dyDescent="0.25">
      <c r="A91" s="9"/>
      <c r="B91" s="395"/>
      <c r="C91" s="1549" t="s">
        <v>351</v>
      </c>
      <c r="D91" s="1550"/>
      <c r="E91" s="1550"/>
      <c r="F91" s="1550"/>
      <c r="G91" s="1550"/>
      <c r="H91" s="1550"/>
      <c r="I91" s="1551"/>
    </row>
    <row r="92" spans="1:12" customFormat="1" ht="13.5" thickBot="1" x14ac:dyDescent="0.25">
      <c r="A92" s="13" t="s">
        <v>2</v>
      </c>
      <c r="B92" s="397" t="s">
        <v>3</v>
      </c>
      <c r="C92" s="1240" t="s">
        <v>4</v>
      </c>
      <c r="D92" s="1238" t="s">
        <v>5</v>
      </c>
      <c r="E92" s="1238" t="s">
        <v>6</v>
      </c>
      <c r="F92" s="1238" t="s">
        <v>12</v>
      </c>
      <c r="G92" s="1238" t="s">
        <v>349</v>
      </c>
      <c r="H92" s="1239" t="s">
        <v>333</v>
      </c>
      <c r="I92" s="1241" t="s">
        <v>11</v>
      </c>
      <c r="J92" s="107"/>
    </row>
    <row r="93" spans="1:12" customFormat="1" ht="12.75" x14ac:dyDescent="0.2">
      <c r="A93" s="17">
        <v>1</v>
      </c>
      <c r="B93" s="405" t="s">
        <v>14</v>
      </c>
      <c r="C93" s="813">
        <v>20</v>
      </c>
      <c r="D93" s="1196">
        <v>2</v>
      </c>
      <c r="E93" s="1196">
        <v>0</v>
      </c>
      <c r="F93" s="1196">
        <v>0</v>
      </c>
      <c r="G93" s="1196">
        <v>0</v>
      </c>
      <c r="H93" s="1197">
        <v>0</v>
      </c>
      <c r="I93" s="414">
        <f t="shared" ref="I93:I107" si="8">SUM(C93:H93)</f>
        <v>22</v>
      </c>
    </row>
    <row r="94" spans="1:12" customFormat="1" ht="12.75" x14ac:dyDescent="0.2">
      <c r="A94" s="23">
        <v>2</v>
      </c>
      <c r="B94" s="407" t="s">
        <v>15</v>
      </c>
      <c r="C94" s="619">
        <v>11</v>
      </c>
      <c r="D94" s="1195">
        <v>4</v>
      </c>
      <c r="E94" s="1195">
        <v>0</v>
      </c>
      <c r="F94" s="1195">
        <v>0</v>
      </c>
      <c r="G94" s="1195">
        <v>0</v>
      </c>
      <c r="H94" s="1198">
        <v>0</v>
      </c>
      <c r="I94" s="415">
        <f t="shared" si="8"/>
        <v>15</v>
      </c>
    </row>
    <row r="95" spans="1:12" customFormat="1" ht="12.75" x14ac:dyDescent="0.2">
      <c r="A95" s="23">
        <v>3</v>
      </c>
      <c r="B95" s="407" t="s">
        <v>16</v>
      </c>
      <c r="C95" s="619">
        <v>11</v>
      </c>
      <c r="D95" s="1195">
        <v>2</v>
      </c>
      <c r="E95" s="1195">
        <v>0</v>
      </c>
      <c r="F95" s="1195">
        <v>0</v>
      </c>
      <c r="G95" s="1195">
        <v>0</v>
      </c>
      <c r="H95" s="1198">
        <v>0</v>
      </c>
      <c r="I95" s="415">
        <f t="shared" si="8"/>
        <v>13</v>
      </c>
    </row>
    <row r="96" spans="1:12" customFormat="1" ht="12.75" x14ac:dyDescent="0.2">
      <c r="A96" s="23">
        <v>4</v>
      </c>
      <c r="B96" s="407" t="s">
        <v>17</v>
      </c>
      <c r="C96" s="619">
        <v>4</v>
      </c>
      <c r="D96" s="1195">
        <v>0</v>
      </c>
      <c r="E96" s="1195">
        <v>0</v>
      </c>
      <c r="F96" s="1195">
        <v>0</v>
      </c>
      <c r="G96" s="1195">
        <v>0</v>
      </c>
      <c r="H96" s="1198">
        <v>0</v>
      </c>
      <c r="I96" s="415">
        <f t="shared" si="8"/>
        <v>4</v>
      </c>
    </row>
    <row r="97" spans="1:14" customFormat="1" ht="12.75" x14ac:dyDescent="0.2">
      <c r="A97" s="23">
        <v>5</v>
      </c>
      <c r="B97" s="407" t="s">
        <v>18</v>
      </c>
      <c r="C97" s="619">
        <v>5</v>
      </c>
      <c r="D97" s="1195">
        <v>2</v>
      </c>
      <c r="E97" s="1195">
        <v>0</v>
      </c>
      <c r="F97" s="1195">
        <v>0</v>
      </c>
      <c r="G97" s="1195">
        <v>0</v>
      </c>
      <c r="H97" s="1198">
        <v>0</v>
      </c>
      <c r="I97" s="415">
        <f t="shared" si="8"/>
        <v>7</v>
      </c>
    </row>
    <row r="98" spans="1:14" customFormat="1" ht="12.75" x14ac:dyDescent="0.2">
      <c r="A98" s="25">
        <v>6</v>
      </c>
      <c r="B98" s="409" t="s">
        <v>19</v>
      </c>
      <c r="C98" s="619">
        <v>11</v>
      </c>
      <c r="D98" s="1195">
        <v>6</v>
      </c>
      <c r="E98" s="1195">
        <v>0</v>
      </c>
      <c r="F98" s="1195">
        <v>0</v>
      </c>
      <c r="G98" s="1195">
        <v>0</v>
      </c>
      <c r="H98" s="1198">
        <v>0</v>
      </c>
      <c r="I98" s="415">
        <f t="shared" si="8"/>
        <v>17</v>
      </c>
    </row>
    <row r="99" spans="1:14" customFormat="1" ht="12.75" x14ac:dyDescent="0.2">
      <c r="A99" s="25">
        <v>7</v>
      </c>
      <c r="B99" s="409" t="s">
        <v>20</v>
      </c>
      <c r="C99" s="619">
        <v>13</v>
      </c>
      <c r="D99" s="1195">
        <v>6</v>
      </c>
      <c r="E99" s="1195">
        <v>0</v>
      </c>
      <c r="F99" s="1195">
        <v>0</v>
      </c>
      <c r="G99" s="1195">
        <v>0</v>
      </c>
      <c r="H99" s="1198">
        <v>0</v>
      </c>
      <c r="I99" s="415">
        <f t="shared" si="8"/>
        <v>19</v>
      </c>
    </row>
    <row r="100" spans="1:14" customFormat="1" ht="12.75" x14ac:dyDescent="0.2">
      <c r="A100" s="23">
        <v>8</v>
      </c>
      <c r="B100" s="407" t="s">
        <v>21</v>
      </c>
      <c r="C100" s="619">
        <v>18</v>
      </c>
      <c r="D100" s="1195">
        <v>3</v>
      </c>
      <c r="E100" s="1195">
        <v>0</v>
      </c>
      <c r="F100" s="1195">
        <v>0</v>
      </c>
      <c r="G100" s="1195">
        <v>0</v>
      </c>
      <c r="H100" s="1198">
        <v>0</v>
      </c>
      <c r="I100" s="415">
        <f t="shared" si="8"/>
        <v>21</v>
      </c>
    </row>
    <row r="101" spans="1:14" customFormat="1" ht="12.75" x14ac:dyDescent="0.2">
      <c r="A101" s="23">
        <v>9</v>
      </c>
      <c r="B101" s="407" t="s">
        <v>22</v>
      </c>
      <c r="C101" s="619">
        <v>11</v>
      </c>
      <c r="D101" s="1195">
        <v>6</v>
      </c>
      <c r="E101" s="1195">
        <v>0</v>
      </c>
      <c r="F101" s="1195">
        <v>0</v>
      </c>
      <c r="G101" s="1195">
        <v>0</v>
      </c>
      <c r="H101" s="1198">
        <v>0</v>
      </c>
      <c r="I101" s="415">
        <f t="shared" si="8"/>
        <v>17</v>
      </c>
    </row>
    <row r="102" spans="1:14" customFormat="1" ht="12.75" x14ac:dyDescent="0.2">
      <c r="A102" s="23">
        <v>10</v>
      </c>
      <c r="B102" s="407" t="s">
        <v>23</v>
      </c>
      <c r="C102" s="619">
        <v>16</v>
      </c>
      <c r="D102" s="1195">
        <v>4</v>
      </c>
      <c r="E102" s="1195">
        <v>0</v>
      </c>
      <c r="F102" s="1195">
        <v>0</v>
      </c>
      <c r="G102" s="1195">
        <v>0</v>
      </c>
      <c r="H102" s="1198">
        <v>0</v>
      </c>
      <c r="I102" s="415">
        <f t="shared" si="8"/>
        <v>20</v>
      </c>
    </row>
    <row r="103" spans="1:14" customFormat="1" ht="12.75" x14ac:dyDescent="0.2">
      <c r="A103" s="25">
        <v>11</v>
      </c>
      <c r="B103" s="409" t="s">
        <v>24</v>
      </c>
      <c r="C103" s="619">
        <v>18</v>
      </c>
      <c r="D103" s="1195">
        <v>7</v>
      </c>
      <c r="E103" s="1195">
        <v>1</v>
      </c>
      <c r="F103" s="1195">
        <v>0</v>
      </c>
      <c r="G103" s="1195">
        <v>0</v>
      </c>
      <c r="H103" s="1198">
        <v>0</v>
      </c>
      <c r="I103" s="415">
        <f t="shared" si="8"/>
        <v>26</v>
      </c>
    </row>
    <row r="104" spans="1:14" customFormat="1" ht="12.75" x14ac:dyDescent="0.2">
      <c r="A104" s="23">
        <v>12</v>
      </c>
      <c r="B104" s="407" t="s">
        <v>25</v>
      </c>
      <c r="C104" s="619">
        <v>23</v>
      </c>
      <c r="D104" s="1195">
        <v>15</v>
      </c>
      <c r="E104" s="1195">
        <v>2</v>
      </c>
      <c r="F104" s="1195">
        <v>0</v>
      </c>
      <c r="G104" s="1195">
        <v>0</v>
      </c>
      <c r="H104" s="1198">
        <v>0</v>
      </c>
      <c r="I104" s="415">
        <f t="shared" si="8"/>
        <v>40</v>
      </c>
    </row>
    <row r="105" spans="1:14" customFormat="1" ht="12.75" x14ac:dyDescent="0.2">
      <c r="A105" s="23">
        <v>13</v>
      </c>
      <c r="B105" s="407" t="s">
        <v>26</v>
      </c>
      <c r="C105" s="619">
        <v>19</v>
      </c>
      <c r="D105" s="1195">
        <v>3</v>
      </c>
      <c r="E105" s="1195">
        <v>0</v>
      </c>
      <c r="F105" s="1195">
        <v>0</v>
      </c>
      <c r="G105" s="1195">
        <v>0</v>
      </c>
      <c r="H105" s="1198">
        <v>0</v>
      </c>
      <c r="I105" s="415">
        <f t="shared" si="8"/>
        <v>22</v>
      </c>
    </row>
    <row r="106" spans="1:14" customFormat="1" ht="12.75" x14ac:dyDescent="0.2">
      <c r="A106" s="23">
        <v>14</v>
      </c>
      <c r="B106" s="407" t="s">
        <v>27</v>
      </c>
      <c r="C106" s="619">
        <v>13</v>
      </c>
      <c r="D106" s="1195">
        <v>8</v>
      </c>
      <c r="E106" s="1195">
        <v>0</v>
      </c>
      <c r="F106" s="1195">
        <v>0</v>
      </c>
      <c r="G106" s="1195">
        <v>0</v>
      </c>
      <c r="H106" s="1198">
        <v>0</v>
      </c>
      <c r="I106" s="415">
        <f t="shared" si="8"/>
        <v>21</v>
      </c>
    </row>
    <row r="107" spans="1:14" customFormat="1" ht="13.5" thickBot="1" x14ac:dyDescent="0.25">
      <c r="A107" s="27">
        <v>15</v>
      </c>
      <c r="B107" s="411" t="s">
        <v>28</v>
      </c>
      <c r="C107" s="100">
        <v>20</v>
      </c>
      <c r="D107" s="1199">
        <v>13</v>
      </c>
      <c r="E107" s="1199">
        <v>0</v>
      </c>
      <c r="F107" s="1199">
        <v>0</v>
      </c>
      <c r="G107" s="1199">
        <v>0</v>
      </c>
      <c r="H107" s="1200">
        <v>0</v>
      </c>
      <c r="I107" s="528">
        <f t="shared" si="8"/>
        <v>33</v>
      </c>
      <c r="J107" s="361"/>
    </row>
    <row r="108" spans="1:14" customFormat="1" ht="12.75" x14ac:dyDescent="0.2">
      <c r="A108" s="1347" t="s">
        <v>350</v>
      </c>
      <c r="B108" s="1348" t="s">
        <v>485</v>
      </c>
      <c r="C108" s="1349">
        <v>213</v>
      </c>
      <c r="D108" s="1349">
        <v>81</v>
      </c>
      <c r="E108" s="1349">
        <v>3</v>
      </c>
      <c r="F108" s="1349">
        <v>0</v>
      </c>
      <c r="G108" s="1349">
        <v>0</v>
      </c>
      <c r="H108" s="1349">
        <v>0</v>
      </c>
      <c r="I108" s="699">
        <f t="shared" ref="I108" si="9">SUM(I93:I107)</f>
        <v>297</v>
      </c>
      <c r="J108" s="302"/>
    </row>
    <row r="109" spans="1:14" s="362" customFormat="1" x14ac:dyDescent="0.2">
      <c r="A109" s="475" t="s">
        <v>350</v>
      </c>
      <c r="B109" s="618" t="s">
        <v>422</v>
      </c>
      <c r="C109" s="619">
        <v>195</v>
      </c>
      <c r="D109" s="620">
        <v>82</v>
      </c>
      <c r="E109" s="620">
        <v>3</v>
      </c>
      <c r="F109" s="620">
        <v>3</v>
      </c>
      <c r="G109" s="620">
        <v>0</v>
      </c>
      <c r="H109" s="621">
        <v>0</v>
      </c>
      <c r="I109" s="622">
        <v>283</v>
      </c>
      <c r="N109" s="362" t="s">
        <v>76</v>
      </c>
    </row>
    <row r="110" spans="1:14" s="362" customFormat="1" x14ac:dyDescent="0.2">
      <c r="A110" s="475" t="s">
        <v>350</v>
      </c>
      <c r="B110" s="618" t="s">
        <v>380</v>
      </c>
      <c r="C110" s="619">
        <v>182</v>
      </c>
      <c r="D110" s="620">
        <v>75</v>
      </c>
      <c r="E110" s="620">
        <v>2</v>
      </c>
      <c r="F110" s="620">
        <v>0</v>
      </c>
      <c r="G110" s="620">
        <v>0</v>
      </c>
      <c r="H110" s="621">
        <v>0</v>
      </c>
      <c r="I110" s="622">
        <v>259</v>
      </c>
    </row>
    <row r="111" spans="1:14" s="362" customFormat="1" x14ac:dyDescent="0.2">
      <c r="A111" s="475"/>
      <c r="B111" s="618" t="s">
        <v>334</v>
      </c>
      <c r="C111" s="619">
        <v>183</v>
      </c>
      <c r="D111" s="620">
        <v>67</v>
      </c>
      <c r="E111" s="620">
        <v>2</v>
      </c>
      <c r="F111" s="620">
        <v>0</v>
      </c>
      <c r="G111" s="620">
        <v>0</v>
      </c>
      <c r="H111" s="621">
        <v>0</v>
      </c>
      <c r="I111" s="622">
        <v>252</v>
      </c>
    </row>
    <row r="112" spans="1:14" x14ac:dyDescent="0.2">
      <c r="A112" s="475"/>
      <c r="B112" s="618" t="s">
        <v>308</v>
      </c>
      <c r="C112" s="619">
        <v>149</v>
      </c>
      <c r="D112" s="620">
        <v>77</v>
      </c>
      <c r="E112" s="620">
        <v>3</v>
      </c>
      <c r="F112" s="620">
        <v>1</v>
      </c>
      <c r="G112" s="620">
        <v>0</v>
      </c>
      <c r="H112" s="621">
        <v>0</v>
      </c>
      <c r="I112" s="622">
        <f>SUM(C112:H112)</f>
        <v>230</v>
      </c>
    </row>
    <row r="113" spans="1:24" x14ac:dyDescent="0.2">
      <c r="A113" s="475"/>
      <c r="B113" s="618" t="s">
        <v>272</v>
      </c>
      <c r="C113" s="619">
        <v>133</v>
      </c>
      <c r="D113" s="620">
        <v>73</v>
      </c>
      <c r="E113" s="620">
        <v>2</v>
      </c>
      <c r="F113" s="620">
        <v>1</v>
      </c>
      <c r="G113" s="620">
        <v>0</v>
      </c>
      <c r="H113" s="621">
        <v>0</v>
      </c>
      <c r="I113" s="622">
        <v>209</v>
      </c>
    </row>
    <row r="114" spans="1:24" ht="12.75" thickBot="1" x14ac:dyDescent="0.25">
      <c r="A114" s="352"/>
      <c r="B114" s="140" t="s">
        <v>248</v>
      </c>
      <c r="C114" s="100">
        <v>131</v>
      </c>
      <c r="D114" s="99">
        <v>67</v>
      </c>
      <c r="E114" s="99">
        <v>3</v>
      </c>
      <c r="F114" s="99">
        <v>1</v>
      </c>
      <c r="G114" s="99">
        <v>0</v>
      </c>
      <c r="H114" s="564">
        <v>0</v>
      </c>
      <c r="I114" s="1015">
        <v>202</v>
      </c>
    </row>
    <row r="116" spans="1:24" ht="13.5" thickBot="1" x14ac:dyDescent="0.25">
      <c r="A116" s="412" t="s">
        <v>430</v>
      </c>
      <c r="B116" s="57"/>
      <c r="C116" s="57"/>
      <c r="D116" s="57"/>
      <c r="E116" s="57"/>
      <c r="F116" s="57"/>
      <c r="G116" s="57"/>
      <c r="H116" s="57"/>
      <c r="I116" s="57"/>
    </row>
    <row r="117" spans="1:24" ht="12.75" thickBot="1" x14ac:dyDescent="0.25">
      <c r="A117" s="394"/>
      <c r="B117" s="395"/>
      <c r="C117" s="1543" t="s">
        <v>353</v>
      </c>
      <c r="D117" s="1543"/>
      <c r="E117" s="1543"/>
      <c r="F117" s="1543"/>
      <c r="G117" s="1543"/>
      <c r="H117" s="1543"/>
      <c r="I117" s="1543"/>
    </row>
    <row r="118" spans="1:24" ht="12.75" thickBot="1" x14ac:dyDescent="0.25">
      <c r="A118" s="396" t="s">
        <v>2</v>
      </c>
      <c r="B118" s="397" t="s">
        <v>3</v>
      </c>
      <c r="C118" s="1001" t="s">
        <v>4</v>
      </c>
      <c r="D118" s="1002" t="s">
        <v>5</v>
      </c>
      <c r="E118" s="1002" t="s">
        <v>6</v>
      </c>
      <c r="F118" s="1002" t="s">
        <v>12</v>
      </c>
      <c r="G118" s="1002" t="s">
        <v>349</v>
      </c>
      <c r="H118" s="1003" t="s">
        <v>333</v>
      </c>
      <c r="I118" s="527" t="s">
        <v>11</v>
      </c>
    </row>
    <row r="119" spans="1:24" ht="12.75" x14ac:dyDescent="0.2">
      <c r="A119" s="404">
        <v>1</v>
      </c>
      <c r="B119" s="405" t="s">
        <v>14</v>
      </c>
      <c r="C119" s="813">
        <v>0</v>
      </c>
      <c r="D119" s="1196">
        <v>18</v>
      </c>
      <c r="E119" s="1196">
        <v>7</v>
      </c>
      <c r="F119" s="1196">
        <v>3</v>
      </c>
      <c r="G119" s="1196">
        <v>0</v>
      </c>
      <c r="H119" s="1197">
        <v>1</v>
      </c>
      <c r="I119" s="414">
        <f>SUM(C119:H119)</f>
        <v>29</v>
      </c>
    </row>
    <row r="120" spans="1:24" ht="12.75" x14ac:dyDescent="0.2">
      <c r="A120" s="406">
        <v>2</v>
      </c>
      <c r="B120" s="407" t="s">
        <v>15</v>
      </c>
      <c r="C120" s="619">
        <v>0</v>
      </c>
      <c r="D120" s="1195">
        <v>2</v>
      </c>
      <c r="E120" s="1195">
        <v>5</v>
      </c>
      <c r="F120" s="1195">
        <v>2</v>
      </c>
      <c r="G120" s="1195">
        <v>0</v>
      </c>
      <c r="H120" s="1198">
        <v>0</v>
      </c>
      <c r="I120" s="415">
        <f t="shared" ref="I120:I133" si="10">SUM(C120:H120)</f>
        <v>9</v>
      </c>
    </row>
    <row r="121" spans="1:24" ht="12.75" x14ac:dyDescent="0.2">
      <c r="A121" s="406">
        <v>3</v>
      </c>
      <c r="B121" s="407" t="s">
        <v>16</v>
      </c>
      <c r="C121" s="619">
        <v>0</v>
      </c>
      <c r="D121" s="1195">
        <v>0</v>
      </c>
      <c r="E121" s="1195">
        <v>0</v>
      </c>
      <c r="F121" s="1195">
        <v>0</v>
      </c>
      <c r="G121" s="1195">
        <v>0</v>
      </c>
      <c r="H121" s="1198">
        <v>0</v>
      </c>
      <c r="I121" s="415">
        <f t="shared" si="10"/>
        <v>0</v>
      </c>
    </row>
    <row r="122" spans="1:24" ht="12.75" x14ac:dyDescent="0.2">
      <c r="A122" s="406">
        <v>4</v>
      </c>
      <c r="B122" s="407" t="s">
        <v>17</v>
      </c>
      <c r="C122" s="619">
        <v>0</v>
      </c>
      <c r="D122" s="1195">
        <v>9</v>
      </c>
      <c r="E122" s="1195">
        <v>4</v>
      </c>
      <c r="F122" s="1195">
        <v>0</v>
      </c>
      <c r="G122" s="1195">
        <v>1</v>
      </c>
      <c r="H122" s="1198">
        <v>0</v>
      </c>
      <c r="I122" s="415">
        <f t="shared" si="10"/>
        <v>14</v>
      </c>
    </row>
    <row r="123" spans="1:24" ht="12.75" x14ac:dyDescent="0.2">
      <c r="A123" s="406">
        <v>5</v>
      </c>
      <c r="B123" s="407" t="s">
        <v>18</v>
      </c>
      <c r="C123" s="619">
        <v>0</v>
      </c>
      <c r="D123" s="1195">
        <v>16</v>
      </c>
      <c r="E123" s="1195">
        <v>13</v>
      </c>
      <c r="F123" s="1195">
        <v>7</v>
      </c>
      <c r="G123" s="1195">
        <v>0</v>
      </c>
      <c r="H123" s="1198">
        <v>0</v>
      </c>
      <c r="I123" s="415">
        <f t="shared" si="10"/>
        <v>36</v>
      </c>
    </row>
    <row r="124" spans="1:24" ht="12.75" x14ac:dyDescent="0.2">
      <c r="A124" s="408">
        <v>6</v>
      </c>
      <c r="B124" s="409" t="s">
        <v>19</v>
      </c>
      <c r="C124" s="619">
        <v>0</v>
      </c>
      <c r="D124" s="1195">
        <v>1</v>
      </c>
      <c r="E124" s="1195">
        <v>1</v>
      </c>
      <c r="F124" s="1195">
        <v>1</v>
      </c>
      <c r="G124" s="1195">
        <v>0</v>
      </c>
      <c r="H124" s="1198">
        <v>0</v>
      </c>
      <c r="I124" s="415">
        <f t="shared" si="10"/>
        <v>3</v>
      </c>
    </row>
    <row r="125" spans="1:24" ht="12.75" x14ac:dyDescent="0.2">
      <c r="A125" s="408">
        <v>7</v>
      </c>
      <c r="B125" s="409" t="s">
        <v>20</v>
      </c>
      <c r="C125" s="619">
        <v>0</v>
      </c>
      <c r="D125" s="1195">
        <v>1</v>
      </c>
      <c r="E125" s="1195">
        <v>1</v>
      </c>
      <c r="F125" s="1195">
        <v>0</v>
      </c>
      <c r="G125" s="1195">
        <v>0</v>
      </c>
      <c r="H125" s="1198">
        <v>0</v>
      </c>
      <c r="I125" s="415">
        <f t="shared" si="10"/>
        <v>2</v>
      </c>
    </row>
    <row r="126" spans="1:24" ht="12.75" x14ac:dyDescent="0.2">
      <c r="A126" s="406">
        <v>8</v>
      </c>
      <c r="B126" s="407" t="s">
        <v>21</v>
      </c>
      <c r="C126" s="619">
        <v>0</v>
      </c>
      <c r="D126" s="1195">
        <v>0</v>
      </c>
      <c r="E126" s="1195">
        <v>0</v>
      </c>
      <c r="F126" s="1195">
        <v>2</v>
      </c>
      <c r="G126" s="1195">
        <v>0</v>
      </c>
      <c r="H126" s="1198">
        <v>0</v>
      </c>
      <c r="I126" s="415">
        <f t="shared" si="10"/>
        <v>2</v>
      </c>
      <c r="X126" s="2" t="s">
        <v>76</v>
      </c>
    </row>
    <row r="127" spans="1:24" ht="12.75" x14ac:dyDescent="0.2">
      <c r="A127" s="406">
        <v>9</v>
      </c>
      <c r="B127" s="407" t="s">
        <v>22</v>
      </c>
      <c r="C127" s="619">
        <v>0</v>
      </c>
      <c r="D127" s="1195">
        <v>0</v>
      </c>
      <c r="E127" s="1195">
        <v>0</v>
      </c>
      <c r="F127" s="1195">
        <v>0</v>
      </c>
      <c r="G127" s="1195">
        <v>0</v>
      </c>
      <c r="H127" s="1198">
        <v>0</v>
      </c>
      <c r="I127" s="415">
        <f t="shared" si="10"/>
        <v>0</v>
      </c>
    </row>
    <row r="128" spans="1:24" ht="12.75" x14ac:dyDescent="0.2">
      <c r="A128" s="406">
        <v>10</v>
      </c>
      <c r="B128" s="407" t="s">
        <v>23</v>
      </c>
      <c r="C128" s="619">
        <v>0</v>
      </c>
      <c r="D128" s="1195">
        <v>0</v>
      </c>
      <c r="E128" s="1195">
        <v>0</v>
      </c>
      <c r="F128" s="1195">
        <v>0</v>
      </c>
      <c r="G128" s="1195">
        <v>0</v>
      </c>
      <c r="H128" s="1198">
        <v>0</v>
      </c>
      <c r="I128" s="415">
        <f t="shared" si="10"/>
        <v>0</v>
      </c>
    </row>
    <row r="129" spans="1:10" ht="12.75" x14ac:dyDescent="0.2">
      <c r="A129" s="408">
        <v>11</v>
      </c>
      <c r="B129" s="409" t="s">
        <v>24</v>
      </c>
      <c r="C129" s="619">
        <v>0</v>
      </c>
      <c r="D129" s="1195">
        <v>0</v>
      </c>
      <c r="E129" s="1195">
        <v>0</v>
      </c>
      <c r="F129" s="1195">
        <v>0</v>
      </c>
      <c r="G129" s="1195">
        <v>0</v>
      </c>
      <c r="H129" s="1198">
        <v>0</v>
      </c>
      <c r="I129" s="415">
        <f t="shared" si="10"/>
        <v>0</v>
      </c>
    </row>
    <row r="130" spans="1:10" ht="12.75" x14ac:dyDescent="0.2">
      <c r="A130" s="406">
        <v>12</v>
      </c>
      <c r="B130" s="407" t="s">
        <v>25</v>
      </c>
      <c r="C130" s="619">
        <v>0</v>
      </c>
      <c r="D130" s="1195">
        <v>0</v>
      </c>
      <c r="E130" s="1195">
        <v>5</v>
      </c>
      <c r="F130" s="1195">
        <v>3</v>
      </c>
      <c r="G130" s="1195">
        <v>0</v>
      </c>
      <c r="H130" s="1198">
        <v>0</v>
      </c>
      <c r="I130" s="415">
        <f t="shared" si="10"/>
        <v>8</v>
      </c>
    </row>
    <row r="131" spans="1:10" ht="12.75" x14ac:dyDescent="0.2">
      <c r="A131" s="406">
        <v>13</v>
      </c>
      <c r="B131" s="407" t="s">
        <v>26</v>
      </c>
      <c r="C131" s="619">
        <v>0</v>
      </c>
      <c r="D131" s="1195">
        <v>0</v>
      </c>
      <c r="E131" s="1195">
        <v>0</v>
      </c>
      <c r="F131" s="1195">
        <v>0</v>
      </c>
      <c r="G131" s="1195">
        <v>0</v>
      </c>
      <c r="H131" s="1198">
        <v>0</v>
      </c>
      <c r="I131" s="415">
        <f t="shared" si="10"/>
        <v>0</v>
      </c>
    </row>
    <row r="132" spans="1:10" ht="12.75" x14ac:dyDescent="0.2">
      <c r="A132" s="406">
        <v>14</v>
      </c>
      <c r="B132" s="407" t="s">
        <v>27</v>
      </c>
      <c r="C132" s="619">
        <v>0</v>
      </c>
      <c r="D132" s="1195">
        <v>1</v>
      </c>
      <c r="E132" s="1195">
        <v>1</v>
      </c>
      <c r="F132" s="1195">
        <v>0</v>
      </c>
      <c r="G132" s="1195">
        <v>0</v>
      </c>
      <c r="H132" s="1198">
        <v>0</v>
      </c>
      <c r="I132" s="415">
        <f t="shared" si="10"/>
        <v>2</v>
      </c>
    </row>
    <row r="133" spans="1:10" ht="13.5" thickBot="1" x14ac:dyDescent="0.25">
      <c r="A133" s="410">
        <v>15</v>
      </c>
      <c r="B133" s="411" t="s">
        <v>28</v>
      </c>
      <c r="C133" s="100">
        <v>0</v>
      </c>
      <c r="D133" s="1199">
        <v>1</v>
      </c>
      <c r="E133" s="1199">
        <v>0</v>
      </c>
      <c r="F133" s="1199">
        <v>0</v>
      </c>
      <c r="G133" s="1199">
        <v>0</v>
      </c>
      <c r="H133" s="1200">
        <v>0</v>
      </c>
      <c r="I133" s="528">
        <f t="shared" si="10"/>
        <v>1</v>
      </c>
    </row>
    <row r="134" spans="1:10" x14ac:dyDescent="0.2">
      <c r="A134" s="355" t="s">
        <v>350</v>
      </c>
      <c r="B134" s="565" t="s">
        <v>485</v>
      </c>
      <c r="C134" s="944">
        <f t="shared" ref="C134:I134" si="11">SUM(C119:C133)</f>
        <v>0</v>
      </c>
      <c r="D134" s="699">
        <f t="shared" si="11"/>
        <v>49</v>
      </c>
      <c r="E134" s="699">
        <f t="shared" si="11"/>
        <v>37</v>
      </c>
      <c r="F134" s="699">
        <f t="shared" si="11"/>
        <v>18</v>
      </c>
      <c r="G134" s="699">
        <f t="shared" si="11"/>
        <v>1</v>
      </c>
      <c r="H134" s="1004">
        <f t="shared" si="11"/>
        <v>1</v>
      </c>
      <c r="I134" s="566">
        <f t="shared" si="11"/>
        <v>106</v>
      </c>
      <c r="J134" s="302"/>
    </row>
    <row r="135" spans="1:10" s="362" customFormat="1" x14ac:dyDescent="0.2">
      <c r="A135" s="475" t="s">
        <v>350</v>
      </c>
      <c r="B135" s="618" t="s">
        <v>422</v>
      </c>
      <c r="C135" s="619">
        <v>0</v>
      </c>
      <c r="D135" s="620">
        <v>49</v>
      </c>
      <c r="E135" s="620">
        <v>39</v>
      </c>
      <c r="F135" s="98">
        <v>16</v>
      </c>
      <c r="G135" s="98">
        <v>1</v>
      </c>
      <c r="H135" s="98">
        <v>1</v>
      </c>
      <c r="I135" s="116">
        <v>106</v>
      </c>
    </row>
    <row r="136" spans="1:10" s="362" customFormat="1" x14ac:dyDescent="0.2">
      <c r="A136" s="475" t="s">
        <v>350</v>
      </c>
      <c r="B136" s="618" t="s">
        <v>416</v>
      </c>
      <c r="C136" s="619">
        <v>0</v>
      </c>
      <c r="D136" s="620">
        <v>47</v>
      </c>
      <c r="E136" s="620">
        <v>39</v>
      </c>
      <c r="F136" s="98">
        <v>15</v>
      </c>
      <c r="G136" s="98">
        <v>1</v>
      </c>
      <c r="H136" s="98">
        <v>1</v>
      </c>
      <c r="I136" s="116">
        <v>103</v>
      </c>
    </row>
    <row r="137" spans="1:10" s="362" customFormat="1" x14ac:dyDescent="0.2">
      <c r="A137" s="475" t="s">
        <v>350</v>
      </c>
      <c r="B137" s="618" t="s">
        <v>380</v>
      </c>
      <c r="C137" s="619">
        <v>0</v>
      </c>
      <c r="D137" s="620">
        <v>59</v>
      </c>
      <c r="E137" s="620">
        <v>48</v>
      </c>
      <c r="F137" s="98">
        <v>15</v>
      </c>
      <c r="G137" s="98">
        <v>2</v>
      </c>
      <c r="H137" s="98">
        <v>1</v>
      </c>
      <c r="I137" s="116">
        <v>125</v>
      </c>
    </row>
    <row r="138" spans="1:10" s="362" customFormat="1" x14ac:dyDescent="0.2">
      <c r="A138" s="475" t="s">
        <v>350</v>
      </c>
      <c r="B138" s="618" t="s">
        <v>352</v>
      </c>
      <c r="C138" s="619">
        <v>0</v>
      </c>
      <c r="D138" s="620">
        <v>57</v>
      </c>
      <c r="E138" s="620">
        <v>44</v>
      </c>
      <c r="F138" s="98">
        <v>15</v>
      </c>
      <c r="G138" s="98">
        <v>3</v>
      </c>
      <c r="H138" s="98">
        <v>0</v>
      </c>
      <c r="I138" s="116">
        <v>119</v>
      </c>
    </row>
    <row r="139" spans="1:10" s="362" customFormat="1" x14ac:dyDescent="0.2">
      <c r="A139" s="475"/>
      <c r="B139" s="618" t="s">
        <v>334</v>
      </c>
      <c r="C139" s="619">
        <v>0</v>
      </c>
      <c r="D139" s="620">
        <v>38</v>
      </c>
      <c r="E139" s="620">
        <v>52</v>
      </c>
      <c r="F139" s="98">
        <v>22</v>
      </c>
      <c r="G139" s="98">
        <v>7</v>
      </c>
      <c r="H139" s="98">
        <v>1</v>
      </c>
      <c r="I139" s="116">
        <v>120</v>
      </c>
    </row>
    <row r="140" spans="1:10" x14ac:dyDescent="0.2">
      <c r="A140" s="475"/>
      <c r="B140" s="618" t="s">
        <v>328</v>
      </c>
      <c r="C140" s="619">
        <v>0</v>
      </c>
      <c r="D140" s="620">
        <v>39</v>
      </c>
      <c r="E140" s="620">
        <v>56</v>
      </c>
      <c r="F140" s="98">
        <v>21</v>
      </c>
      <c r="G140" s="98">
        <v>7</v>
      </c>
      <c r="H140" s="98">
        <v>1</v>
      </c>
      <c r="I140" s="116">
        <v>124</v>
      </c>
    </row>
    <row r="141" spans="1:10" x14ac:dyDescent="0.2">
      <c r="A141" s="475"/>
      <c r="B141" s="618" t="s">
        <v>308</v>
      </c>
      <c r="C141" s="619">
        <v>0</v>
      </c>
      <c r="D141" s="620">
        <v>46</v>
      </c>
      <c r="E141" s="620">
        <v>64</v>
      </c>
      <c r="F141" s="98">
        <v>23</v>
      </c>
      <c r="G141" s="98">
        <v>8</v>
      </c>
      <c r="H141" s="98">
        <v>2</v>
      </c>
      <c r="I141" s="116">
        <v>143</v>
      </c>
    </row>
    <row r="142" spans="1:10" x14ac:dyDescent="0.2">
      <c r="A142" s="475"/>
      <c r="B142" s="618" t="s">
        <v>272</v>
      </c>
      <c r="C142" s="619">
        <v>0</v>
      </c>
      <c r="D142" s="620">
        <v>62</v>
      </c>
      <c r="E142" s="620">
        <v>100</v>
      </c>
      <c r="F142" s="98">
        <v>36</v>
      </c>
      <c r="G142" s="98">
        <v>10</v>
      </c>
      <c r="H142" s="98">
        <v>3</v>
      </c>
      <c r="I142" s="116">
        <v>211</v>
      </c>
    </row>
    <row r="143" spans="1:10" ht="12.75" thickBot="1" x14ac:dyDescent="0.25">
      <c r="A143" s="352"/>
      <c r="B143" s="140" t="s">
        <v>248</v>
      </c>
      <c r="C143" s="100">
        <v>0</v>
      </c>
      <c r="D143" s="99">
        <v>79</v>
      </c>
      <c r="E143" s="99">
        <v>105</v>
      </c>
      <c r="F143" s="99">
        <v>45</v>
      </c>
      <c r="G143" s="99">
        <v>8</v>
      </c>
      <c r="H143" s="99">
        <v>1</v>
      </c>
      <c r="I143" s="564">
        <v>238</v>
      </c>
    </row>
  </sheetData>
  <mergeCells count="5">
    <mergeCell ref="C117:I117"/>
    <mergeCell ref="C11:I11"/>
    <mergeCell ref="C38:I38"/>
    <mergeCell ref="C91:I91"/>
    <mergeCell ref="C65:I65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4" manualBreakCount="4">
    <brk id="7" max="16383" man="1"/>
    <brk id="36" max="16383" man="1"/>
    <brk id="63" max="16383" man="1"/>
    <brk id="89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3">
    <tabColor rgb="FFFF0000"/>
  </sheetPr>
  <dimension ref="A1:R23"/>
  <sheetViews>
    <sheetView showGridLines="0" showRuler="0" zoomScaleNormal="100" workbookViewId="0">
      <selection activeCell="L19" sqref="L19"/>
    </sheetView>
  </sheetViews>
  <sheetFormatPr baseColWidth="10" defaultRowHeight="12.75" x14ac:dyDescent="0.2"/>
  <cols>
    <col min="2" max="2" width="24" customWidth="1"/>
    <col min="5" max="5" width="11.42578125" style="361"/>
  </cols>
  <sheetData>
    <row r="1" spans="1:18" x14ac:dyDescent="0.2">
      <c r="A1" s="101" t="s">
        <v>101</v>
      </c>
      <c r="B1" s="101"/>
    </row>
    <row r="4" spans="1:18" x14ac:dyDescent="0.2">
      <c r="A4" s="117" t="s">
        <v>184</v>
      </c>
    </row>
    <row r="5" spans="1:18" ht="13.5" thickBot="1" x14ac:dyDescent="0.25"/>
    <row r="6" spans="1:18" ht="36.75" thickBot="1" x14ac:dyDescent="0.25">
      <c r="A6" s="78" t="s">
        <v>2</v>
      </c>
      <c r="B6" s="136" t="s">
        <v>3</v>
      </c>
      <c r="C6" s="136" t="s">
        <v>186</v>
      </c>
      <c r="D6" s="136" t="s">
        <v>187</v>
      </c>
      <c r="E6" s="136" t="s">
        <v>185</v>
      </c>
      <c r="F6" s="136" t="s">
        <v>238</v>
      </c>
    </row>
    <row r="7" spans="1:18" x14ac:dyDescent="0.2">
      <c r="A7" s="137">
        <v>1</v>
      </c>
      <c r="B7" s="138" t="s">
        <v>14</v>
      </c>
      <c r="C7" s="1520">
        <v>1</v>
      </c>
      <c r="D7" s="1521">
        <v>0</v>
      </c>
      <c r="E7" s="1521">
        <v>0</v>
      </c>
      <c r="F7" s="1522">
        <v>0.5</v>
      </c>
    </row>
    <row r="8" spans="1:18" x14ac:dyDescent="0.2">
      <c r="A8" s="134">
        <v>2</v>
      </c>
      <c r="B8" s="139" t="s">
        <v>15</v>
      </c>
      <c r="C8" s="1523">
        <v>1</v>
      </c>
      <c r="D8" s="1519">
        <v>0</v>
      </c>
      <c r="E8" s="1519">
        <v>0</v>
      </c>
      <c r="F8" s="1524">
        <v>1</v>
      </c>
    </row>
    <row r="9" spans="1:18" x14ac:dyDescent="0.2">
      <c r="A9" s="134">
        <v>3</v>
      </c>
      <c r="B9" s="139" t="s">
        <v>16</v>
      </c>
      <c r="C9" s="105">
        <v>0.5</v>
      </c>
      <c r="D9" s="1095">
        <v>0.5</v>
      </c>
      <c r="E9" s="1095">
        <v>0</v>
      </c>
      <c r="F9" s="1316">
        <v>1</v>
      </c>
    </row>
    <row r="10" spans="1:18" x14ac:dyDescent="0.2">
      <c r="A10" s="134">
        <v>4</v>
      </c>
      <c r="B10" s="139" t="s">
        <v>17</v>
      </c>
      <c r="C10" s="1523">
        <v>0</v>
      </c>
      <c r="D10" s="1519">
        <v>1</v>
      </c>
      <c r="E10" s="1519">
        <v>0</v>
      </c>
      <c r="F10" s="1524">
        <v>1</v>
      </c>
    </row>
    <row r="11" spans="1:18" x14ac:dyDescent="0.2">
      <c r="A11" s="134">
        <v>5</v>
      </c>
      <c r="B11" s="139" t="s">
        <v>18</v>
      </c>
      <c r="C11" s="105">
        <v>1</v>
      </c>
      <c r="D11" s="1095">
        <v>1</v>
      </c>
      <c r="E11" s="1095">
        <v>0</v>
      </c>
      <c r="F11" s="1316">
        <v>1</v>
      </c>
    </row>
    <row r="12" spans="1:18" x14ac:dyDescent="0.2">
      <c r="A12" s="134">
        <v>6</v>
      </c>
      <c r="B12" s="139" t="s">
        <v>19</v>
      </c>
      <c r="C12" s="105">
        <v>0</v>
      </c>
      <c r="D12" s="1095">
        <v>1</v>
      </c>
      <c r="E12" s="1095">
        <v>0</v>
      </c>
      <c r="F12" s="1316">
        <v>1</v>
      </c>
    </row>
    <row r="13" spans="1:18" x14ac:dyDescent="0.2">
      <c r="A13" s="134">
        <v>7</v>
      </c>
      <c r="B13" s="139" t="s">
        <v>20</v>
      </c>
      <c r="C13" s="1523">
        <v>1</v>
      </c>
      <c r="D13" s="1519">
        <v>0</v>
      </c>
      <c r="E13" s="1519">
        <v>0</v>
      </c>
      <c r="F13" s="1524">
        <v>1</v>
      </c>
    </row>
    <row r="14" spans="1:18" x14ac:dyDescent="0.2">
      <c r="A14" s="134">
        <v>8</v>
      </c>
      <c r="B14" s="139" t="s">
        <v>21</v>
      </c>
      <c r="C14" s="1523">
        <v>0</v>
      </c>
      <c r="D14" s="1519">
        <v>1</v>
      </c>
      <c r="E14" s="1519">
        <v>0</v>
      </c>
      <c r="F14" s="1524">
        <v>1</v>
      </c>
      <c r="R14" t="s">
        <v>76</v>
      </c>
    </row>
    <row r="15" spans="1:18" x14ac:dyDescent="0.2">
      <c r="A15" s="134">
        <v>9</v>
      </c>
      <c r="B15" s="139" t="s">
        <v>22</v>
      </c>
      <c r="C15" s="105">
        <v>1</v>
      </c>
      <c r="D15" s="1095">
        <v>0</v>
      </c>
      <c r="E15" s="1095">
        <v>0</v>
      </c>
      <c r="F15" s="1316">
        <v>1</v>
      </c>
    </row>
    <row r="16" spans="1:18" x14ac:dyDescent="0.2">
      <c r="A16" s="134">
        <v>10</v>
      </c>
      <c r="B16" s="139" t="s">
        <v>23</v>
      </c>
      <c r="C16" s="1523">
        <v>0</v>
      </c>
      <c r="D16" s="1519" t="s">
        <v>132</v>
      </c>
      <c r="E16" s="1519">
        <v>0</v>
      </c>
      <c r="F16" s="1524">
        <v>1</v>
      </c>
    </row>
    <row r="17" spans="1:10" x14ac:dyDescent="0.2">
      <c r="A17" s="134">
        <v>11</v>
      </c>
      <c r="B17" s="139" t="s">
        <v>24</v>
      </c>
      <c r="C17" s="1523">
        <v>0</v>
      </c>
      <c r="D17" s="1519">
        <v>2</v>
      </c>
      <c r="E17" s="1519">
        <v>0</v>
      </c>
      <c r="F17" s="1524">
        <v>2</v>
      </c>
    </row>
    <row r="18" spans="1:10" x14ac:dyDescent="0.2">
      <c r="A18" s="134">
        <v>12</v>
      </c>
      <c r="B18" s="139" t="s">
        <v>25</v>
      </c>
      <c r="C18" s="105" t="s">
        <v>519</v>
      </c>
      <c r="D18" s="1095">
        <v>0</v>
      </c>
      <c r="E18" s="1095">
        <v>0</v>
      </c>
      <c r="F18" s="1316">
        <v>1</v>
      </c>
    </row>
    <row r="19" spans="1:10" x14ac:dyDescent="0.2">
      <c r="A19" s="134">
        <v>13</v>
      </c>
      <c r="B19" s="139" t="s">
        <v>26</v>
      </c>
      <c r="C19" s="105">
        <v>1</v>
      </c>
      <c r="D19" s="1095">
        <v>0</v>
      </c>
      <c r="E19" s="1095">
        <v>0</v>
      </c>
      <c r="F19" s="1316">
        <v>1</v>
      </c>
    </row>
    <row r="20" spans="1:10" x14ac:dyDescent="0.2">
      <c r="A20" s="134">
        <v>14</v>
      </c>
      <c r="B20" s="139" t="s">
        <v>27</v>
      </c>
      <c r="C20" s="105">
        <v>0</v>
      </c>
      <c r="D20" s="1095">
        <v>1</v>
      </c>
      <c r="E20" s="1095">
        <v>0</v>
      </c>
      <c r="F20" s="1316">
        <v>1</v>
      </c>
      <c r="J20" t="s">
        <v>76</v>
      </c>
    </row>
    <row r="21" spans="1:10" ht="13.5" thickBot="1" x14ac:dyDescent="0.25">
      <c r="A21" s="135">
        <v>15</v>
      </c>
      <c r="B21" s="140" t="s">
        <v>478</v>
      </c>
      <c r="C21" s="1525">
        <v>0</v>
      </c>
      <c r="D21" s="1526">
        <v>1</v>
      </c>
      <c r="E21" s="1526">
        <v>0</v>
      </c>
      <c r="F21" s="1527">
        <v>0.5</v>
      </c>
    </row>
    <row r="22" spans="1:10" ht="13.5" thickBot="1" x14ac:dyDescent="0.25">
      <c r="A22" s="141"/>
      <c r="B22" s="142" t="s">
        <v>520</v>
      </c>
      <c r="C22" s="143">
        <f>SUM(C7:C21)</f>
        <v>6.5</v>
      </c>
      <c r="D22" s="143">
        <f>SUM(D7:D21)</f>
        <v>8.5</v>
      </c>
      <c r="E22" s="143">
        <f>SUM(E7:E21)</f>
        <v>0</v>
      </c>
      <c r="F22" s="1174">
        <f>SUM(F7:F21)</f>
        <v>15</v>
      </c>
    </row>
    <row r="23" spans="1:10" ht="13.5" thickBot="1" x14ac:dyDescent="0.25">
      <c r="A23" s="1516"/>
      <c r="B23" s="597" t="s">
        <v>477</v>
      </c>
      <c r="C23" s="1517">
        <v>9</v>
      </c>
      <c r="D23" s="1517">
        <v>6</v>
      </c>
      <c r="E23" s="1517">
        <v>1</v>
      </c>
      <c r="F23" s="1518">
        <v>14.5</v>
      </c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4"/>
  <dimension ref="A1:AH24"/>
  <sheetViews>
    <sheetView zoomScaleNormal="100" workbookViewId="0">
      <selection activeCell="N41" sqref="N41"/>
    </sheetView>
  </sheetViews>
  <sheetFormatPr baseColWidth="10" defaultColWidth="11.28515625" defaultRowHeight="12.75" x14ac:dyDescent="0.2"/>
  <cols>
    <col min="1" max="1" width="25.28515625" style="603" customWidth="1"/>
    <col min="2" max="2" width="10.7109375" style="504" customWidth="1"/>
    <col min="3" max="19" width="8.7109375" style="505" customWidth="1"/>
    <col min="20" max="20" width="5.5703125" style="603" customWidth="1"/>
    <col min="21" max="27" width="8.28515625" style="603" customWidth="1"/>
    <col min="28" max="28" width="4.7109375" style="603" customWidth="1"/>
    <col min="29" max="34" width="7.7109375" style="603" customWidth="1"/>
    <col min="35" max="16384" width="11.28515625" style="603"/>
  </cols>
  <sheetData>
    <row r="1" spans="1:29" x14ac:dyDescent="0.2">
      <c r="A1" s="501" t="s">
        <v>510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601"/>
      <c r="O1" s="601"/>
      <c r="P1" s="602" t="s">
        <v>411</v>
      </c>
      <c r="Q1" s="601"/>
      <c r="R1" s="601"/>
      <c r="S1" s="601"/>
    </row>
    <row r="2" spans="1:29" x14ac:dyDescent="0.2">
      <c r="A2" s="502" t="s">
        <v>76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U2" s="604"/>
    </row>
    <row r="3" spans="1:29" s="506" customFormat="1" ht="18" customHeight="1" x14ac:dyDescent="0.2">
      <c r="A3" s="1274" t="s">
        <v>443</v>
      </c>
      <c r="B3" s="1274" t="s">
        <v>444</v>
      </c>
      <c r="C3" s="1274" t="s">
        <v>64</v>
      </c>
      <c r="D3" s="1274" t="s">
        <v>445</v>
      </c>
      <c r="E3" s="1274" t="s">
        <v>446</v>
      </c>
      <c r="F3" s="1274" t="s">
        <v>447</v>
      </c>
      <c r="G3" s="1274" t="s">
        <v>448</v>
      </c>
      <c r="H3" s="1274" t="s">
        <v>65</v>
      </c>
      <c r="I3" s="1274" t="s">
        <v>66</v>
      </c>
      <c r="J3" s="1274" t="s">
        <v>67</v>
      </c>
      <c r="K3" s="1274" t="s">
        <v>449</v>
      </c>
      <c r="L3" s="1274" t="s">
        <v>450</v>
      </c>
      <c r="M3" s="1274" t="s">
        <v>451</v>
      </c>
      <c r="N3" s="1274" t="s">
        <v>452</v>
      </c>
      <c r="O3" s="1274" t="s">
        <v>453</v>
      </c>
      <c r="P3" s="1274" t="s">
        <v>6</v>
      </c>
      <c r="Q3" s="1274" t="s">
        <v>7</v>
      </c>
      <c r="R3" s="1274" t="s">
        <v>8</v>
      </c>
      <c r="S3" s="1274" t="s">
        <v>9</v>
      </c>
      <c r="T3" s="1274" t="s">
        <v>10</v>
      </c>
      <c r="U3" s="1274" t="s">
        <v>240</v>
      </c>
      <c r="V3" s="1274" t="s">
        <v>454</v>
      </c>
      <c r="W3" s="605"/>
      <c r="X3" s="605"/>
      <c r="Y3" s="605"/>
      <c r="Z3" s="605"/>
      <c r="AA3" s="605"/>
      <c r="AB3" s="1466"/>
      <c r="AC3" s="1466"/>
    </row>
    <row r="4" spans="1:29" ht="18" customHeight="1" x14ac:dyDescent="0.2">
      <c r="A4" s="1274" t="s">
        <v>455</v>
      </c>
      <c r="B4" s="1274"/>
      <c r="C4" s="1274"/>
      <c r="D4" s="1274"/>
      <c r="E4" s="1274"/>
      <c r="F4" s="1274"/>
      <c r="G4" s="1274"/>
      <c r="H4" s="1274"/>
      <c r="I4" s="1274"/>
      <c r="J4" s="1274"/>
      <c r="K4" s="1274"/>
      <c r="L4" s="1274"/>
      <c r="M4" s="1274"/>
      <c r="N4" s="1274"/>
      <c r="O4" s="1274"/>
      <c r="P4" s="1274"/>
      <c r="Q4" s="1274"/>
      <c r="R4" s="1274"/>
      <c r="S4" s="1274"/>
      <c r="T4" s="1274"/>
      <c r="U4" s="1274"/>
      <c r="V4" s="1274"/>
      <c r="W4" s="1467"/>
      <c r="X4" s="1467"/>
      <c r="Y4" s="1467"/>
      <c r="Z4" s="1467"/>
      <c r="AA4" s="1467"/>
      <c r="AB4" s="1468"/>
      <c r="AC4" s="1468"/>
    </row>
    <row r="5" spans="1:29" s="56" customFormat="1" ht="18" customHeight="1" x14ac:dyDescent="0.2">
      <c r="A5" s="1274" t="s">
        <v>68</v>
      </c>
      <c r="B5" s="1274">
        <v>698362</v>
      </c>
      <c r="C5" s="1274">
        <v>9128</v>
      </c>
      <c r="D5" s="1274">
        <v>15989</v>
      </c>
      <c r="E5" s="1274">
        <v>22179</v>
      </c>
      <c r="F5" s="1274">
        <v>28871</v>
      </c>
      <c r="G5" s="1274">
        <v>21714</v>
      </c>
      <c r="H5" s="1274">
        <v>20778</v>
      </c>
      <c r="I5" s="1274">
        <v>13147</v>
      </c>
      <c r="J5" s="1274">
        <v>13249</v>
      </c>
      <c r="K5" s="1274">
        <v>25151</v>
      </c>
      <c r="L5" s="1274">
        <v>21257</v>
      </c>
      <c r="M5" s="1274">
        <v>73950</v>
      </c>
      <c r="N5" s="1274">
        <v>133881</v>
      </c>
      <c r="O5" s="1274">
        <v>96617</v>
      </c>
      <c r="P5" s="1274">
        <v>123161</v>
      </c>
      <c r="Q5" s="1274">
        <v>38493</v>
      </c>
      <c r="R5" s="1274">
        <v>19131</v>
      </c>
      <c r="S5" s="1274">
        <v>10479</v>
      </c>
      <c r="T5" s="1274">
        <v>6323</v>
      </c>
      <c r="U5" s="1274">
        <v>3488</v>
      </c>
      <c r="V5" s="1274">
        <v>1376</v>
      </c>
      <c r="W5" s="1468"/>
      <c r="X5" s="1468"/>
      <c r="Y5" s="1468"/>
      <c r="Z5" s="1468"/>
      <c r="AA5" s="519"/>
      <c r="AB5" s="518"/>
      <c r="AC5" s="518"/>
    </row>
    <row r="6" spans="1:29" s="56" customFormat="1" x14ac:dyDescent="0.2">
      <c r="A6" s="1274" t="s">
        <v>14</v>
      </c>
      <c r="B6" s="1274">
        <v>60253</v>
      </c>
      <c r="C6" s="1274">
        <v>991</v>
      </c>
      <c r="D6" s="1274">
        <v>1538</v>
      </c>
      <c r="E6" s="1274">
        <v>1781</v>
      </c>
      <c r="F6" s="1274">
        <v>1987</v>
      </c>
      <c r="G6" s="1274">
        <v>1396</v>
      </c>
      <c r="H6" s="1274">
        <v>1220</v>
      </c>
      <c r="I6" s="1274">
        <v>690</v>
      </c>
      <c r="J6" s="1274">
        <v>721</v>
      </c>
      <c r="K6" s="1274">
        <v>1716</v>
      </c>
      <c r="L6" s="1274">
        <v>1822</v>
      </c>
      <c r="M6" s="1274">
        <v>8535</v>
      </c>
      <c r="N6" s="1274">
        <v>16373</v>
      </c>
      <c r="O6" s="1274">
        <v>8807</v>
      </c>
      <c r="P6" s="1274">
        <v>8779</v>
      </c>
      <c r="Q6" s="1274">
        <v>2291</v>
      </c>
      <c r="R6" s="1274">
        <v>862</v>
      </c>
      <c r="S6" s="1274">
        <v>379</v>
      </c>
      <c r="T6" s="1274">
        <v>198</v>
      </c>
      <c r="U6" s="1274">
        <v>95</v>
      </c>
      <c r="V6" s="1274">
        <v>72</v>
      </c>
      <c r="W6" s="1468"/>
      <c r="X6" s="1468"/>
      <c r="Y6" s="1468"/>
      <c r="Z6" s="1468"/>
      <c r="AA6" s="519"/>
      <c r="AB6" s="518"/>
      <c r="AC6" s="518"/>
    </row>
    <row r="7" spans="1:29" s="56" customFormat="1" x14ac:dyDescent="0.2">
      <c r="A7" s="1274" t="s">
        <v>15</v>
      </c>
      <c r="B7" s="1274">
        <v>63871</v>
      </c>
      <c r="C7" s="1274">
        <v>1094</v>
      </c>
      <c r="D7" s="1274">
        <v>1494</v>
      </c>
      <c r="E7" s="1274">
        <v>1665</v>
      </c>
      <c r="F7" s="1274">
        <v>1733</v>
      </c>
      <c r="G7" s="1274">
        <v>1186</v>
      </c>
      <c r="H7" s="1274">
        <v>990</v>
      </c>
      <c r="I7" s="1274">
        <v>602</v>
      </c>
      <c r="J7" s="1274">
        <v>767</v>
      </c>
      <c r="K7" s="1274">
        <v>2700</v>
      </c>
      <c r="L7" s="1274">
        <v>2788</v>
      </c>
      <c r="M7" s="1274">
        <v>11447</v>
      </c>
      <c r="N7" s="1274">
        <v>17966</v>
      </c>
      <c r="O7" s="1274">
        <v>8263</v>
      </c>
      <c r="P7" s="1274">
        <v>7732</v>
      </c>
      <c r="Q7" s="1274">
        <v>1985</v>
      </c>
      <c r="R7" s="1274">
        <v>784</v>
      </c>
      <c r="S7" s="1274">
        <v>363</v>
      </c>
      <c r="T7" s="1274">
        <v>158</v>
      </c>
      <c r="U7" s="1274">
        <v>101</v>
      </c>
      <c r="V7" s="1274">
        <v>53</v>
      </c>
      <c r="W7" s="1468"/>
      <c r="X7" s="1468"/>
      <c r="Y7" s="1468"/>
      <c r="Z7" s="1468"/>
      <c r="AA7" s="519"/>
      <c r="AB7" s="518"/>
      <c r="AC7" s="518"/>
    </row>
    <row r="8" spans="1:29" s="56" customFormat="1" x14ac:dyDescent="0.2">
      <c r="A8" s="1274" t="s">
        <v>16</v>
      </c>
      <c r="B8" s="1274">
        <v>46351</v>
      </c>
      <c r="C8" s="1274">
        <v>821</v>
      </c>
      <c r="D8" s="1274">
        <v>1136</v>
      </c>
      <c r="E8" s="1274">
        <v>1238</v>
      </c>
      <c r="F8" s="1274">
        <v>1280</v>
      </c>
      <c r="G8" s="1274">
        <v>777</v>
      </c>
      <c r="H8" s="1274">
        <v>610</v>
      </c>
      <c r="I8" s="1274">
        <v>403</v>
      </c>
      <c r="J8" s="1274">
        <v>497</v>
      </c>
      <c r="K8" s="1274">
        <v>1739</v>
      </c>
      <c r="L8" s="1274">
        <v>1978</v>
      </c>
      <c r="M8" s="1274">
        <v>8510</v>
      </c>
      <c r="N8" s="1274">
        <v>12806</v>
      </c>
      <c r="O8" s="1274">
        <v>5557</v>
      </c>
      <c r="P8" s="1274">
        <v>5795</v>
      </c>
      <c r="Q8" s="1274">
        <v>1766</v>
      </c>
      <c r="R8" s="1274">
        <v>812</v>
      </c>
      <c r="S8" s="1274">
        <v>320</v>
      </c>
      <c r="T8" s="1274">
        <v>176</v>
      </c>
      <c r="U8" s="1274">
        <v>80</v>
      </c>
      <c r="V8" s="1274">
        <v>50</v>
      </c>
      <c r="W8" s="1468"/>
      <c r="X8" s="1468"/>
      <c r="Y8" s="1468"/>
      <c r="Z8" s="1468"/>
      <c r="AA8" s="519"/>
      <c r="AB8" s="518"/>
      <c r="AC8" s="518"/>
    </row>
    <row r="9" spans="1:29" s="56" customFormat="1" x14ac:dyDescent="0.2">
      <c r="A9" s="1274" t="s">
        <v>456</v>
      </c>
      <c r="B9" s="1274">
        <v>40550</v>
      </c>
      <c r="C9" s="1274">
        <v>482</v>
      </c>
      <c r="D9" s="1274">
        <v>734</v>
      </c>
      <c r="E9" s="1274">
        <v>776</v>
      </c>
      <c r="F9" s="1274">
        <v>936</v>
      </c>
      <c r="G9" s="1274">
        <v>620</v>
      </c>
      <c r="H9" s="1274">
        <v>590</v>
      </c>
      <c r="I9" s="1274">
        <v>364</v>
      </c>
      <c r="J9" s="1274">
        <v>520</v>
      </c>
      <c r="K9" s="1274">
        <v>2235</v>
      </c>
      <c r="L9" s="1274">
        <v>2267</v>
      </c>
      <c r="M9" s="1274">
        <v>7888</v>
      </c>
      <c r="N9" s="1274">
        <v>9861</v>
      </c>
      <c r="O9" s="1274">
        <v>4897</v>
      </c>
      <c r="P9" s="1274">
        <v>5465</v>
      </c>
      <c r="Q9" s="1274">
        <v>1522</v>
      </c>
      <c r="R9" s="1274">
        <v>669</v>
      </c>
      <c r="S9" s="1274">
        <v>400</v>
      </c>
      <c r="T9" s="1274">
        <v>177</v>
      </c>
      <c r="U9" s="1274">
        <v>91</v>
      </c>
      <c r="V9" s="1274">
        <v>56</v>
      </c>
      <c r="W9" s="1468"/>
      <c r="X9" s="1468"/>
      <c r="Y9" s="1468"/>
      <c r="Z9" s="1468"/>
      <c r="AA9" s="519"/>
      <c r="AB9" s="518"/>
      <c r="AC9" s="518"/>
    </row>
    <row r="10" spans="1:29" s="56" customFormat="1" ht="18" customHeight="1" x14ac:dyDescent="0.2">
      <c r="A10" s="1274" t="s">
        <v>18</v>
      </c>
      <c r="B10" s="1274">
        <v>59094</v>
      </c>
      <c r="C10" s="1274">
        <v>565</v>
      </c>
      <c r="D10" s="1274">
        <v>851</v>
      </c>
      <c r="E10" s="1274">
        <v>1089</v>
      </c>
      <c r="F10" s="1274">
        <v>1326</v>
      </c>
      <c r="G10" s="1274">
        <v>1008</v>
      </c>
      <c r="H10" s="1274">
        <v>982</v>
      </c>
      <c r="I10" s="1274">
        <v>678</v>
      </c>
      <c r="J10" s="1274">
        <v>836</v>
      </c>
      <c r="K10" s="1274">
        <v>2591</v>
      </c>
      <c r="L10" s="1274">
        <v>2775</v>
      </c>
      <c r="M10" s="1274">
        <v>9385</v>
      </c>
      <c r="N10" s="1274">
        <v>11557</v>
      </c>
      <c r="O10" s="1274">
        <v>6706</v>
      </c>
      <c r="P10" s="1274">
        <v>10689</v>
      </c>
      <c r="Q10" s="1274">
        <v>3727</v>
      </c>
      <c r="R10" s="1274">
        <v>2085</v>
      </c>
      <c r="S10" s="1274">
        <v>1159</v>
      </c>
      <c r="T10" s="1274">
        <v>631</v>
      </c>
      <c r="U10" s="1274">
        <v>322</v>
      </c>
      <c r="V10" s="1274">
        <v>132</v>
      </c>
      <c r="W10" s="1468"/>
      <c r="X10" s="1468"/>
      <c r="Y10" s="1468"/>
      <c r="Z10" s="1468"/>
      <c r="AA10" s="519"/>
      <c r="AB10" s="518"/>
      <c r="AC10" s="518"/>
    </row>
    <row r="11" spans="1:29" s="56" customFormat="1" x14ac:dyDescent="0.2">
      <c r="A11" s="1274" t="s">
        <v>19</v>
      </c>
      <c r="B11" s="1274">
        <v>34859</v>
      </c>
      <c r="C11" s="1274">
        <v>414</v>
      </c>
      <c r="D11" s="1274">
        <v>822</v>
      </c>
      <c r="E11" s="1274">
        <v>1151</v>
      </c>
      <c r="F11" s="1274">
        <v>1585</v>
      </c>
      <c r="G11" s="1274">
        <v>1260</v>
      </c>
      <c r="H11" s="1274">
        <v>1225</v>
      </c>
      <c r="I11" s="1274">
        <v>755</v>
      </c>
      <c r="J11" s="1274">
        <v>706</v>
      </c>
      <c r="K11" s="1274">
        <v>904</v>
      </c>
      <c r="L11" s="1274">
        <v>609</v>
      </c>
      <c r="M11" s="1274">
        <v>2125</v>
      </c>
      <c r="N11" s="1274">
        <v>5109</v>
      </c>
      <c r="O11" s="1274">
        <v>4872</v>
      </c>
      <c r="P11" s="1274">
        <v>7020</v>
      </c>
      <c r="Q11" s="1274">
        <v>2833</v>
      </c>
      <c r="R11" s="1274">
        <v>1688</v>
      </c>
      <c r="S11" s="1274">
        <v>882</v>
      </c>
      <c r="T11" s="1274">
        <v>514</v>
      </c>
      <c r="U11" s="1274">
        <v>270</v>
      </c>
      <c r="V11" s="1274">
        <v>115</v>
      </c>
      <c r="W11" s="1468"/>
      <c r="X11" s="1468"/>
      <c r="Y11" s="1468"/>
      <c r="Z11" s="1468"/>
      <c r="AA11" s="519"/>
      <c r="AB11" s="518"/>
      <c r="AC11" s="518"/>
    </row>
    <row r="12" spans="1:29" s="56" customFormat="1" x14ac:dyDescent="0.2">
      <c r="A12" s="1274" t="s">
        <v>20</v>
      </c>
      <c r="B12" s="1274">
        <v>51465</v>
      </c>
      <c r="C12" s="1274">
        <v>657</v>
      </c>
      <c r="D12" s="1274">
        <v>1361</v>
      </c>
      <c r="E12" s="1274">
        <v>2057</v>
      </c>
      <c r="F12" s="1274">
        <v>2802</v>
      </c>
      <c r="G12" s="1274">
        <v>2072</v>
      </c>
      <c r="H12" s="1274">
        <v>2095</v>
      </c>
      <c r="I12" s="1274">
        <v>1277</v>
      </c>
      <c r="J12" s="1274">
        <v>1112</v>
      </c>
      <c r="K12" s="1274">
        <v>1507</v>
      </c>
      <c r="L12" s="1274">
        <v>992</v>
      </c>
      <c r="M12" s="1274">
        <v>2658</v>
      </c>
      <c r="N12" s="1274">
        <v>7163</v>
      </c>
      <c r="O12" s="1274">
        <v>7532</v>
      </c>
      <c r="P12" s="1274">
        <v>9879</v>
      </c>
      <c r="Q12" s="1274">
        <v>3875</v>
      </c>
      <c r="R12" s="1274">
        <v>2115</v>
      </c>
      <c r="S12" s="1274">
        <v>1132</v>
      </c>
      <c r="T12" s="1274">
        <v>644</v>
      </c>
      <c r="U12" s="1274">
        <v>392</v>
      </c>
      <c r="V12" s="1274">
        <v>143</v>
      </c>
      <c r="W12" s="1468"/>
      <c r="X12" s="1468"/>
      <c r="Y12" s="1468"/>
      <c r="Z12" s="1468"/>
      <c r="AA12" s="519"/>
      <c r="AB12" s="518"/>
      <c r="AC12" s="518"/>
    </row>
    <row r="13" spans="1:29" s="56" customFormat="1" x14ac:dyDescent="0.2">
      <c r="A13" s="1274" t="s">
        <v>21</v>
      </c>
      <c r="B13" s="1274">
        <v>54055</v>
      </c>
      <c r="C13" s="1274">
        <v>618</v>
      </c>
      <c r="D13" s="1274">
        <v>1201</v>
      </c>
      <c r="E13" s="1274">
        <v>1891</v>
      </c>
      <c r="F13" s="1274">
        <v>2692</v>
      </c>
      <c r="G13" s="1274">
        <v>2139</v>
      </c>
      <c r="H13" s="1274">
        <v>2016</v>
      </c>
      <c r="I13" s="1274">
        <v>1282</v>
      </c>
      <c r="J13" s="1274">
        <v>1289</v>
      </c>
      <c r="K13" s="1274">
        <v>2560</v>
      </c>
      <c r="L13" s="1274">
        <v>1844</v>
      </c>
      <c r="M13" s="1274">
        <v>4333</v>
      </c>
      <c r="N13" s="1274">
        <v>7669</v>
      </c>
      <c r="O13" s="1274">
        <v>7526</v>
      </c>
      <c r="P13" s="1274">
        <v>10184</v>
      </c>
      <c r="Q13" s="1274">
        <v>3224</v>
      </c>
      <c r="R13" s="1274">
        <v>1588</v>
      </c>
      <c r="S13" s="1274">
        <v>893</v>
      </c>
      <c r="T13" s="1274">
        <v>619</v>
      </c>
      <c r="U13" s="1274">
        <v>351</v>
      </c>
      <c r="V13" s="1274">
        <v>136</v>
      </c>
      <c r="W13" s="1468"/>
      <c r="X13" s="1468"/>
      <c r="Y13" s="1468"/>
      <c r="Z13" s="1468"/>
      <c r="AA13" s="519"/>
      <c r="AB13" s="518"/>
      <c r="AC13" s="518"/>
    </row>
    <row r="14" spans="1:29" s="56" customFormat="1" x14ac:dyDescent="0.2">
      <c r="A14" s="1274" t="s">
        <v>22</v>
      </c>
      <c r="B14" s="1274">
        <v>35144</v>
      </c>
      <c r="C14" s="1274">
        <v>545</v>
      </c>
      <c r="D14" s="1274">
        <v>966</v>
      </c>
      <c r="E14" s="1274">
        <v>1357</v>
      </c>
      <c r="F14" s="1274">
        <v>1763</v>
      </c>
      <c r="G14" s="1274">
        <v>1334</v>
      </c>
      <c r="H14" s="1274">
        <v>1261</v>
      </c>
      <c r="I14" s="1274">
        <v>761</v>
      </c>
      <c r="J14" s="1274">
        <v>765</v>
      </c>
      <c r="K14" s="1274">
        <v>1112</v>
      </c>
      <c r="L14" s="1274">
        <v>778</v>
      </c>
      <c r="M14" s="1274">
        <v>3061</v>
      </c>
      <c r="N14" s="1274">
        <v>6849</v>
      </c>
      <c r="O14" s="1274">
        <v>5411</v>
      </c>
      <c r="P14" s="1274">
        <v>5851</v>
      </c>
      <c r="Q14" s="1274">
        <v>1582</v>
      </c>
      <c r="R14" s="1274">
        <v>722</v>
      </c>
      <c r="S14" s="1274">
        <v>467</v>
      </c>
      <c r="T14" s="1274">
        <v>286</v>
      </c>
      <c r="U14" s="1274">
        <v>194</v>
      </c>
      <c r="V14" s="1274">
        <v>79</v>
      </c>
      <c r="W14" s="1468"/>
      <c r="X14" s="1468"/>
      <c r="Y14" s="1468"/>
      <c r="Z14" s="1468"/>
      <c r="AA14" s="519"/>
      <c r="AB14" s="518"/>
      <c r="AC14" s="518"/>
    </row>
    <row r="15" spans="1:29" s="56" customFormat="1" ht="18" customHeight="1" x14ac:dyDescent="0.2">
      <c r="A15" s="1274" t="s">
        <v>23</v>
      </c>
      <c r="B15" s="1274">
        <v>27418</v>
      </c>
      <c r="C15" s="1274">
        <v>308</v>
      </c>
      <c r="D15" s="1274">
        <v>584</v>
      </c>
      <c r="E15" s="1274">
        <v>949</v>
      </c>
      <c r="F15" s="1274">
        <v>1278</v>
      </c>
      <c r="G15" s="1274">
        <v>958</v>
      </c>
      <c r="H15" s="1274">
        <v>968</v>
      </c>
      <c r="I15" s="1274">
        <v>629</v>
      </c>
      <c r="J15" s="1274">
        <v>619</v>
      </c>
      <c r="K15" s="1274">
        <v>888</v>
      </c>
      <c r="L15" s="1274">
        <v>631</v>
      </c>
      <c r="M15" s="1274">
        <v>1982</v>
      </c>
      <c r="N15" s="1274">
        <v>4452</v>
      </c>
      <c r="O15" s="1274">
        <v>3962</v>
      </c>
      <c r="P15" s="1274">
        <v>5880</v>
      </c>
      <c r="Q15" s="1274">
        <v>1578</v>
      </c>
      <c r="R15" s="1274">
        <v>801</v>
      </c>
      <c r="S15" s="1274">
        <v>443</v>
      </c>
      <c r="T15" s="1274">
        <v>312</v>
      </c>
      <c r="U15" s="1274">
        <v>155</v>
      </c>
      <c r="V15" s="1274">
        <v>41</v>
      </c>
      <c r="W15" s="1468"/>
      <c r="X15" s="1468"/>
      <c r="Y15" s="1468"/>
      <c r="Z15" s="1468"/>
      <c r="AA15" s="519"/>
      <c r="AB15" s="518"/>
      <c r="AC15" s="518"/>
    </row>
    <row r="16" spans="1:29" s="56" customFormat="1" x14ac:dyDescent="0.2">
      <c r="A16" s="1274" t="s">
        <v>24</v>
      </c>
      <c r="B16" s="1274">
        <v>33200</v>
      </c>
      <c r="C16" s="1274">
        <v>376</v>
      </c>
      <c r="D16" s="1274">
        <v>786</v>
      </c>
      <c r="E16" s="1274">
        <v>1158</v>
      </c>
      <c r="F16" s="1274">
        <v>1642</v>
      </c>
      <c r="G16" s="1274">
        <v>1275</v>
      </c>
      <c r="H16" s="1274">
        <v>1423</v>
      </c>
      <c r="I16" s="1274">
        <v>964</v>
      </c>
      <c r="J16" s="1274">
        <v>972</v>
      </c>
      <c r="K16" s="1274">
        <v>1340</v>
      </c>
      <c r="L16" s="1274">
        <v>831</v>
      </c>
      <c r="M16" s="1274">
        <v>2074</v>
      </c>
      <c r="N16" s="1274">
        <v>4549</v>
      </c>
      <c r="O16" s="1274">
        <v>4554</v>
      </c>
      <c r="P16" s="1274">
        <v>6780</v>
      </c>
      <c r="Q16" s="1274">
        <v>2053</v>
      </c>
      <c r="R16" s="1274">
        <v>1203</v>
      </c>
      <c r="S16" s="1274">
        <v>681</v>
      </c>
      <c r="T16" s="1274">
        <v>344</v>
      </c>
      <c r="U16" s="1274">
        <v>154</v>
      </c>
      <c r="V16" s="1274">
        <v>41</v>
      </c>
      <c r="W16" s="1468"/>
      <c r="X16" s="1468"/>
      <c r="Y16" s="1468"/>
      <c r="Z16" s="1468"/>
      <c r="AA16" s="519"/>
      <c r="AB16" s="518"/>
      <c r="AC16" s="518"/>
    </row>
    <row r="17" spans="1:34" s="56" customFormat="1" x14ac:dyDescent="0.2">
      <c r="A17" s="1274" t="s">
        <v>25</v>
      </c>
      <c r="B17" s="1274">
        <v>49429</v>
      </c>
      <c r="C17" s="1274">
        <v>561</v>
      </c>
      <c r="D17" s="1274">
        <v>1164</v>
      </c>
      <c r="E17" s="1274">
        <v>1785</v>
      </c>
      <c r="F17" s="1274">
        <v>2387</v>
      </c>
      <c r="G17" s="1274">
        <v>1844</v>
      </c>
      <c r="H17" s="1274">
        <v>1718</v>
      </c>
      <c r="I17" s="1274">
        <v>1144</v>
      </c>
      <c r="J17" s="1274">
        <v>1106</v>
      </c>
      <c r="K17" s="1274">
        <v>1569</v>
      </c>
      <c r="L17" s="1274">
        <v>1142</v>
      </c>
      <c r="M17" s="1274">
        <v>3642</v>
      </c>
      <c r="N17" s="1274">
        <v>8431</v>
      </c>
      <c r="O17" s="1274">
        <v>6987</v>
      </c>
      <c r="P17" s="1274">
        <v>9555</v>
      </c>
      <c r="Q17" s="1274">
        <v>3176</v>
      </c>
      <c r="R17" s="1274">
        <v>1521</v>
      </c>
      <c r="S17" s="1274">
        <v>857</v>
      </c>
      <c r="T17" s="1274">
        <v>500</v>
      </c>
      <c r="U17" s="1274">
        <v>251</v>
      </c>
      <c r="V17" s="1274">
        <v>89</v>
      </c>
      <c r="W17" s="1468"/>
      <c r="X17" s="1468"/>
      <c r="Y17" s="1468"/>
      <c r="Z17" s="1468"/>
      <c r="AA17" s="519"/>
      <c r="AB17" s="518"/>
      <c r="AC17" s="518"/>
    </row>
    <row r="18" spans="1:34" s="56" customFormat="1" x14ac:dyDescent="0.2">
      <c r="A18" s="1274" t="s">
        <v>26</v>
      </c>
      <c r="B18" s="1274">
        <v>50924</v>
      </c>
      <c r="C18" s="1274">
        <v>630</v>
      </c>
      <c r="D18" s="1274">
        <v>1160</v>
      </c>
      <c r="E18" s="1274">
        <v>1891</v>
      </c>
      <c r="F18" s="1274">
        <v>2659</v>
      </c>
      <c r="G18" s="1274">
        <v>2071</v>
      </c>
      <c r="H18" s="1274">
        <v>1889</v>
      </c>
      <c r="I18" s="1274">
        <v>1143</v>
      </c>
      <c r="J18" s="1274">
        <v>1020</v>
      </c>
      <c r="K18" s="1274">
        <v>1341</v>
      </c>
      <c r="L18" s="1274">
        <v>850</v>
      </c>
      <c r="M18" s="1274">
        <v>2988</v>
      </c>
      <c r="N18" s="1274">
        <v>8123</v>
      </c>
      <c r="O18" s="1274">
        <v>7829</v>
      </c>
      <c r="P18" s="1274">
        <v>10456</v>
      </c>
      <c r="Q18" s="1274">
        <v>2872</v>
      </c>
      <c r="R18" s="1274">
        <v>1476</v>
      </c>
      <c r="S18" s="1274">
        <v>1006</v>
      </c>
      <c r="T18" s="1274">
        <v>875</v>
      </c>
      <c r="U18" s="1274">
        <v>500</v>
      </c>
      <c r="V18" s="1274">
        <v>145</v>
      </c>
      <c r="W18" s="1468"/>
      <c r="X18" s="1468"/>
      <c r="Y18" s="1468"/>
      <c r="Z18" s="1468"/>
      <c r="AA18" s="519"/>
      <c r="AB18" s="518"/>
      <c r="AC18" s="518"/>
    </row>
    <row r="19" spans="1:34" s="56" customFormat="1" x14ac:dyDescent="0.2">
      <c r="A19" s="1274" t="s">
        <v>27</v>
      </c>
      <c r="B19" s="1274">
        <v>52668</v>
      </c>
      <c r="C19" s="1274">
        <v>609</v>
      </c>
      <c r="D19" s="1274">
        <v>1200</v>
      </c>
      <c r="E19" s="1274">
        <v>1909</v>
      </c>
      <c r="F19" s="1274">
        <v>2669</v>
      </c>
      <c r="G19" s="1274">
        <v>2074</v>
      </c>
      <c r="H19" s="1274">
        <v>2045</v>
      </c>
      <c r="I19" s="1274">
        <v>1283</v>
      </c>
      <c r="J19" s="1274">
        <v>1193</v>
      </c>
      <c r="K19" s="1274">
        <v>1484</v>
      </c>
      <c r="L19" s="1274">
        <v>991</v>
      </c>
      <c r="M19" s="1274">
        <v>3004</v>
      </c>
      <c r="N19" s="1274">
        <v>7211</v>
      </c>
      <c r="O19" s="1274">
        <v>8097</v>
      </c>
      <c r="P19" s="1274">
        <v>10939</v>
      </c>
      <c r="Q19" s="1274">
        <v>3691</v>
      </c>
      <c r="R19" s="1274">
        <v>1861</v>
      </c>
      <c r="S19" s="1274">
        <v>1096</v>
      </c>
      <c r="T19" s="1274">
        <v>693</v>
      </c>
      <c r="U19" s="1274">
        <v>430</v>
      </c>
      <c r="V19" s="1274">
        <v>189</v>
      </c>
      <c r="W19" s="1468"/>
      <c r="X19" s="1468"/>
      <c r="Y19" s="1468"/>
      <c r="Z19" s="1468"/>
      <c r="AA19" s="519"/>
      <c r="AB19" s="518"/>
      <c r="AC19" s="605"/>
      <c r="AD19" s="605"/>
      <c r="AE19" s="605"/>
      <c r="AF19" s="605"/>
      <c r="AG19" s="605"/>
      <c r="AH19" s="605"/>
    </row>
    <row r="20" spans="1:34" s="56" customFormat="1" ht="18" customHeight="1" x14ac:dyDescent="0.2">
      <c r="A20" s="1274" t="s">
        <v>28</v>
      </c>
      <c r="B20" s="1274">
        <v>39081</v>
      </c>
      <c r="C20" s="1274">
        <v>457</v>
      </c>
      <c r="D20" s="1274">
        <v>992</v>
      </c>
      <c r="E20" s="1274">
        <v>1482</v>
      </c>
      <c r="F20" s="1274">
        <v>2132</v>
      </c>
      <c r="G20" s="1274">
        <v>1700</v>
      </c>
      <c r="H20" s="1274">
        <v>1746</v>
      </c>
      <c r="I20" s="1274">
        <v>1172</v>
      </c>
      <c r="J20" s="1274">
        <v>1126</v>
      </c>
      <c r="K20" s="1274">
        <v>1465</v>
      </c>
      <c r="L20" s="1274">
        <v>959</v>
      </c>
      <c r="M20" s="1274">
        <v>2318</v>
      </c>
      <c r="N20" s="1274">
        <v>5762</v>
      </c>
      <c r="O20" s="1274">
        <v>5617</v>
      </c>
      <c r="P20" s="1274">
        <v>8157</v>
      </c>
      <c r="Q20" s="1274">
        <v>2318</v>
      </c>
      <c r="R20" s="1274">
        <v>944</v>
      </c>
      <c r="S20" s="1274">
        <v>401</v>
      </c>
      <c r="T20" s="1274">
        <v>196</v>
      </c>
      <c r="U20" s="1274">
        <v>102</v>
      </c>
      <c r="V20" s="1274">
        <v>35</v>
      </c>
      <c r="W20" s="518"/>
      <c r="X20" s="518"/>
      <c r="Y20" s="518"/>
      <c r="Z20" s="518"/>
      <c r="AA20" s="518"/>
      <c r="AB20" s="518"/>
      <c r="AC20" s="518"/>
    </row>
    <row r="21" spans="1:34" s="56" customFormat="1" x14ac:dyDescent="0.2">
      <c r="A21" s="1274" t="s">
        <v>511</v>
      </c>
      <c r="B21" s="1274"/>
      <c r="C21" s="1274"/>
      <c r="D21" s="1274"/>
      <c r="E21" s="1274"/>
      <c r="F21" s="1274"/>
      <c r="G21" s="1274"/>
      <c r="H21" s="1274"/>
      <c r="I21" s="1274"/>
      <c r="J21" s="1274"/>
      <c r="K21" s="1274"/>
      <c r="L21" s="1274"/>
      <c r="M21" s="1274"/>
      <c r="N21" s="1274"/>
      <c r="O21" s="1274"/>
      <c r="P21" s="1274"/>
      <c r="Q21" s="1274"/>
      <c r="R21" s="1274"/>
      <c r="S21" s="1274"/>
      <c r="T21" s="1274"/>
      <c r="U21" s="1274"/>
      <c r="V21" s="1274"/>
    </row>
    <row r="22" spans="1:34" s="56" customFormat="1" ht="14.65" customHeight="1" x14ac:dyDescent="0.2">
      <c r="A22" s="1274"/>
      <c r="B22" s="1274"/>
      <c r="C22" s="1274"/>
      <c r="D22" s="1274"/>
      <c r="E22" s="1274"/>
      <c r="F22" s="1274"/>
      <c r="G22" s="1274"/>
      <c r="H22" s="1274"/>
      <c r="I22" s="1274"/>
      <c r="J22" s="1274"/>
      <c r="K22" s="1274"/>
      <c r="L22" s="1274"/>
      <c r="M22" s="1274"/>
      <c r="N22" s="1274"/>
      <c r="O22" s="1274"/>
      <c r="P22" s="1274"/>
      <c r="Q22" s="1274"/>
      <c r="R22" s="1274"/>
      <c r="S22" s="1274"/>
      <c r="T22" s="1274"/>
      <c r="U22" s="1274"/>
      <c r="V22" s="1274"/>
    </row>
    <row r="23" spans="1:34" x14ac:dyDescent="0.2">
      <c r="J23" s="1472"/>
    </row>
    <row r="24" spans="1:34" x14ac:dyDescent="0.2">
      <c r="J24" s="1472"/>
    </row>
  </sheetData>
  <pageMargins left="0.7" right="0.7" top="0.75" bottom="0.75" header="0.3" footer="0.3"/>
  <pageSetup paperSize="9" fitToWidth="0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J47"/>
  <sheetViews>
    <sheetView showGridLines="0" zoomScaleNormal="100" workbookViewId="0">
      <selection activeCell="M17" sqref="M17"/>
    </sheetView>
  </sheetViews>
  <sheetFormatPr baseColWidth="10" defaultColWidth="11.42578125" defaultRowHeight="12" x14ac:dyDescent="0.2"/>
  <cols>
    <col min="1" max="1" width="6.140625" style="5" bestFit="1" customWidth="1"/>
    <col min="2" max="2" width="26.7109375" style="2" customWidth="1"/>
    <col min="3" max="3" width="11.85546875" style="2" customWidth="1"/>
    <col min="4" max="4" width="11.28515625" style="2" customWidth="1"/>
    <col min="5" max="5" width="12.42578125" style="2" customWidth="1"/>
    <col min="6" max="6" width="11.5703125" style="2" customWidth="1"/>
    <col min="7" max="7" width="11.42578125" style="2" customWidth="1"/>
    <col min="8" max="16384" width="11.42578125" style="2"/>
  </cols>
  <sheetData>
    <row r="1" spans="1:10" x14ac:dyDescent="0.2">
      <c r="A1" s="1" t="s">
        <v>0</v>
      </c>
    </row>
    <row r="2" spans="1:10" x14ac:dyDescent="0.2">
      <c r="A2" s="1"/>
    </row>
    <row r="3" spans="1:10" x14ac:dyDescent="0.2">
      <c r="A3" s="1" t="str">
        <f>A6</f>
        <v>Tabell 3 -2 - B -  Saksbehandlingstider i pleie- og omsorgssektoren - institusjonstjenesten - hittil i år</v>
      </c>
    </row>
    <row r="4" spans="1:10" x14ac:dyDescent="0.2">
      <c r="A4" s="1"/>
    </row>
    <row r="6" spans="1:10" s="8" customFormat="1" ht="30" customHeight="1" thickBot="1" x14ac:dyDescent="0.25">
      <c r="A6" s="7" t="s">
        <v>189</v>
      </c>
    </row>
    <row r="7" spans="1:10" s="11" customFormat="1" ht="26.25" customHeight="1" thickBot="1" x14ac:dyDescent="0.25">
      <c r="A7" s="61"/>
      <c r="B7" s="1042"/>
      <c r="C7" s="1555" t="s">
        <v>29</v>
      </c>
      <c r="D7" s="1556"/>
      <c r="E7" s="1556"/>
      <c r="F7" s="1556"/>
    </row>
    <row r="8" spans="1:10" s="11" customFormat="1" ht="84.75" customHeight="1" thickBot="1" x14ac:dyDescent="0.25">
      <c r="A8" s="71" t="s">
        <v>2</v>
      </c>
      <c r="B8" s="824" t="s">
        <v>3</v>
      </c>
      <c r="C8" s="1351" t="s">
        <v>489</v>
      </c>
      <c r="D8" s="78" t="s">
        <v>487</v>
      </c>
      <c r="E8" s="136" t="s">
        <v>491</v>
      </c>
      <c r="F8" s="1002" t="s">
        <v>440</v>
      </c>
    </row>
    <row r="9" spans="1:10" x14ac:dyDescent="0.2">
      <c r="A9" s="260">
        <v>1</v>
      </c>
      <c r="B9" s="261" t="s">
        <v>14</v>
      </c>
      <c r="C9" s="1352">
        <v>8.5</v>
      </c>
      <c r="D9" s="1355">
        <v>52.1</v>
      </c>
      <c r="E9" s="1355">
        <v>2.9</v>
      </c>
      <c r="F9" s="1265">
        <v>61.5</v>
      </c>
    </row>
    <row r="10" spans="1:10" x14ac:dyDescent="0.2">
      <c r="A10" s="262">
        <v>2</v>
      </c>
      <c r="B10" s="111" t="s">
        <v>15</v>
      </c>
      <c r="C10" s="1353">
        <v>6.6</v>
      </c>
      <c r="D10" s="1356">
        <v>20.2</v>
      </c>
      <c r="E10" s="1356">
        <v>4.0999999999999996</v>
      </c>
      <c r="F10" s="1266">
        <v>48.5</v>
      </c>
    </row>
    <row r="11" spans="1:10" x14ac:dyDescent="0.2">
      <c r="A11" s="262">
        <v>3</v>
      </c>
      <c r="B11" s="111" t="s">
        <v>16</v>
      </c>
      <c r="C11" s="1353">
        <v>7.1</v>
      </c>
      <c r="D11" s="1356">
        <v>39.799999999999997</v>
      </c>
      <c r="E11" s="1356">
        <v>2.4</v>
      </c>
      <c r="F11" s="1266">
        <v>43.1</v>
      </c>
    </row>
    <row r="12" spans="1:10" x14ac:dyDescent="0.2">
      <c r="A12" s="262">
        <v>4</v>
      </c>
      <c r="B12" s="111" t="s">
        <v>17</v>
      </c>
      <c r="C12" s="1353">
        <v>6.2</v>
      </c>
      <c r="D12" s="1356">
        <v>16.399999999999999</v>
      </c>
      <c r="E12" s="1356">
        <v>1</v>
      </c>
      <c r="F12" s="1266">
        <v>69.3</v>
      </c>
    </row>
    <row r="13" spans="1:10" x14ac:dyDescent="0.2">
      <c r="A13" s="262">
        <v>5</v>
      </c>
      <c r="B13" s="111" t="s">
        <v>18</v>
      </c>
      <c r="C13" s="1353">
        <v>9.1</v>
      </c>
      <c r="D13" s="1356">
        <v>27.7</v>
      </c>
      <c r="E13" s="1356">
        <v>3</v>
      </c>
      <c r="F13" s="1266">
        <v>78.2</v>
      </c>
    </row>
    <row r="14" spans="1:10" x14ac:dyDescent="0.2">
      <c r="A14" s="1041">
        <v>6</v>
      </c>
      <c r="B14" s="1043" t="s">
        <v>19</v>
      </c>
      <c r="C14" s="1353">
        <v>5.6</v>
      </c>
      <c r="D14" s="1356">
        <v>13.6</v>
      </c>
      <c r="E14" s="1356">
        <v>3.7</v>
      </c>
      <c r="F14" s="1266">
        <v>57.2</v>
      </c>
      <c r="H14" s="2" t="s">
        <v>76</v>
      </c>
    </row>
    <row r="15" spans="1:10" x14ac:dyDescent="0.2">
      <c r="A15" s="1041">
        <v>7</v>
      </c>
      <c r="B15" s="1043" t="s">
        <v>20</v>
      </c>
      <c r="C15" s="1353">
        <v>7</v>
      </c>
      <c r="D15" s="1356">
        <v>17.8</v>
      </c>
      <c r="E15" s="1356">
        <v>4.9000000000000004</v>
      </c>
      <c r="F15" s="1266">
        <v>69.8</v>
      </c>
    </row>
    <row r="16" spans="1:10" x14ac:dyDescent="0.2">
      <c r="A16" s="262">
        <v>8</v>
      </c>
      <c r="B16" s="111" t="s">
        <v>21</v>
      </c>
      <c r="C16" s="1353">
        <v>5.0999999999999996</v>
      </c>
      <c r="D16" s="1356">
        <v>12.6</v>
      </c>
      <c r="E16" s="1356">
        <v>3.2</v>
      </c>
      <c r="F16" s="1266">
        <v>43</v>
      </c>
      <c r="J16" s="2" t="s">
        <v>233</v>
      </c>
    </row>
    <row r="17" spans="1:9" x14ac:dyDescent="0.2">
      <c r="A17" s="262">
        <v>9</v>
      </c>
      <c r="B17" s="111" t="s">
        <v>22</v>
      </c>
      <c r="C17" s="1353">
        <v>7.8</v>
      </c>
      <c r="D17" s="1356">
        <v>44.4</v>
      </c>
      <c r="E17" s="1356">
        <v>2.4</v>
      </c>
      <c r="F17" s="1266">
        <v>52.5</v>
      </c>
      <c r="H17" s="2" t="s">
        <v>76</v>
      </c>
    </row>
    <row r="18" spans="1:9" x14ac:dyDescent="0.2">
      <c r="A18" s="262">
        <v>10</v>
      </c>
      <c r="B18" s="111" t="s">
        <v>23</v>
      </c>
      <c r="C18" s="1353">
        <v>8</v>
      </c>
      <c r="D18" s="1356">
        <v>21.3</v>
      </c>
      <c r="E18" s="1356">
        <v>5.4</v>
      </c>
      <c r="F18" s="1266">
        <v>26.6</v>
      </c>
    </row>
    <row r="19" spans="1:9" x14ac:dyDescent="0.2">
      <c r="A19" s="1041">
        <v>11</v>
      </c>
      <c r="B19" s="1043" t="s">
        <v>24</v>
      </c>
      <c r="C19" s="1353">
        <v>3.5</v>
      </c>
      <c r="D19" s="1356">
        <v>14.3</v>
      </c>
      <c r="E19" s="1356">
        <v>0.7</v>
      </c>
      <c r="F19" s="1266">
        <v>117</v>
      </c>
      <c r="I19" s="2" t="s">
        <v>76</v>
      </c>
    </row>
    <row r="20" spans="1:9" x14ac:dyDescent="0.2">
      <c r="A20" s="262">
        <v>12</v>
      </c>
      <c r="B20" s="111" t="s">
        <v>25</v>
      </c>
      <c r="C20" s="1353">
        <v>10.5</v>
      </c>
      <c r="D20" s="1356">
        <v>41.9</v>
      </c>
      <c r="E20" s="1356">
        <v>6.6</v>
      </c>
      <c r="F20" s="1266">
        <v>47.2</v>
      </c>
    </row>
    <row r="21" spans="1:9" x14ac:dyDescent="0.2">
      <c r="A21" s="262">
        <v>13</v>
      </c>
      <c r="B21" s="111" t="s">
        <v>26</v>
      </c>
      <c r="C21" s="1353">
        <v>7.7</v>
      </c>
      <c r="D21" s="1356">
        <v>28.1</v>
      </c>
      <c r="E21" s="1356">
        <v>2.4</v>
      </c>
      <c r="F21" s="1266">
        <v>45.4</v>
      </c>
    </row>
    <row r="22" spans="1:9" x14ac:dyDescent="0.2">
      <c r="A22" s="262">
        <v>14</v>
      </c>
      <c r="B22" s="111" t="s">
        <v>27</v>
      </c>
      <c r="C22" s="1353">
        <v>6.9</v>
      </c>
      <c r="D22" s="1356">
        <v>20.5</v>
      </c>
      <c r="E22" s="1356">
        <v>2.9</v>
      </c>
      <c r="F22" s="1266">
        <v>79.3</v>
      </c>
    </row>
    <row r="23" spans="1:9" ht="12.75" thickBot="1" x14ac:dyDescent="0.25">
      <c r="A23" s="632">
        <v>15</v>
      </c>
      <c r="B23" s="1044" t="s">
        <v>28</v>
      </c>
      <c r="C23" s="1354">
        <v>6.3</v>
      </c>
      <c r="D23" s="1357">
        <v>15.8</v>
      </c>
      <c r="E23" s="1357">
        <v>4.5999999999999996</v>
      </c>
      <c r="F23" s="1267">
        <v>51</v>
      </c>
    </row>
    <row r="24" spans="1:9" customFormat="1" ht="12.75" x14ac:dyDescent="0.2">
      <c r="A24" s="880"/>
      <c r="B24" s="870" t="s">
        <v>490</v>
      </c>
      <c r="C24" s="817">
        <v>7.2</v>
      </c>
      <c r="D24" s="817">
        <v>23.7</v>
      </c>
      <c r="E24" s="817">
        <v>3.6</v>
      </c>
      <c r="F24" s="1268">
        <v>57.8</v>
      </c>
      <c r="G24" s="2"/>
    </row>
    <row r="25" spans="1:9" s="364" customFormat="1" ht="12.75" x14ac:dyDescent="0.2">
      <c r="A25" s="313"/>
      <c r="B25" s="1045" t="s">
        <v>439</v>
      </c>
      <c r="C25" s="300">
        <v>6.9</v>
      </c>
      <c r="D25" s="300">
        <v>23.2</v>
      </c>
      <c r="E25" s="300">
        <v>3.1</v>
      </c>
      <c r="F25" s="1350">
        <v>58.7</v>
      </c>
      <c r="G25" s="362"/>
    </row>
    <row r="26" spans="1:9" s="364" customFormat="1" ht="12.75" x14ac:dyDescent="0.2">
      <c r="A26" s="313"/>
      <c r="B26" s="1045" t="s">
        <v>381</v>
      </c>
      <c r="C26" s="300">
        <v>9.9933333333333341</v>
      </c>
      <c r="D26" s="300">
        <v>31.873333333333335</v>
      </c>
      <c r="E26" s="300">
        <v>5.2866666666666662</v>
      </c>
      <c r="F26" s="1269" t="s">
        <v>231</v>
      </c>
      <c r="G26" s="362"/>
    </row>
    <row r="27" spans="1:9" s="364" customFormat="1" ht="12.75" x14ac:dyDescent="0.2">
      <c r="A27" s="313"/>
      <c r="B27" s="1045" t="s">
        <v>344</v>
      </c>
      <c r="C27" s="300">
        <v>13.086666666666668</v>
      </c>
      <c r="D27" s="300">
        <v>30.846666666666668</v>
      </c>
      <c r="E27" s="300">
        <v>8.66</v>
      </c>
      <c r="F27" s="1269" t="s">
        <v>231</v>
      </c>
      <c r="G27" s="362"/>
    </row>
    <row r="28" spans="1:9" s="364" customFormat="1" ht="12.75" x14ac:dyDescent="0.2">
      <c r="A28" s="313"/>
      <c r="B28" s="1045" t="s">
        <v>310</v>
      </c>
      <c r="C28" s="1270">
        <v>9.793333333333333</v>
      </c>
      <c r="D28" s="300">
        <v>33.633333333333333</v>
      </c>
      <c r="E28" s="300">
        <v>4.4799999999999995</v>
      </c>
      <c r="F28" s="1269" t="s">
        <v>231</v>
      </c>
      <c r="G28" s="362"/>
    </row>
    <row r="29" spans="1:9" s="364" customFormat="1" ht="12.75" x14ac:dyDescent="0.2">
      <c r="A29" s="313"/>
      <c r="B29" s="1045" t="s">
        <v>278</v>
      </c>
      <c r="C29" s="1270">
        <v>10.693333333333333</v>
      </c>
      <c r="D29" s="300">
        <v>35.526666666666664</v>
      </c>
      <c r="E29" s="300">
        <v>5.0773333333333328</v>
      </c>
      <c r="F29" s="1269" t="s">
        <v>231</v>
      </c>
      <c r="G29" s="362"/>
    </row>
    <row r="30" spans="1:9" s="364" customFormat="1" ht="12.75" x14ac:dyDescent="0.2">
      <c r="A30" s="313"/>
      <c r="B30" s="1045" t="s">
        <v>269</v>
      </c>
      <c r="C30" s="300">
        <v>12.44</v>
      </c>
      <c r="D30" s="300">
        <v>36.686666666666675</v>
      </c>
      <c r="E30" s="300">
        <v>6.5466666666666669</v>
      </c>
      <c r="F30" s="1269" t="s">
        <v>231</v>
      </c>
      <c r="G30" s="362"/>
    </row>
    <row r="31" spans="1:9" s="364" customFormat="1" ht="12.75" x14ac:dyDescent="0.2">
      <c r="A31" s="313"/>
      <c r="B31" s="1045" t="s">
        <v>268</v>
      </c>
      <c r="C31" s="300">
        <v>12.913333333333334</v>
      </c>
      <c r="D31" s="300">
        <v>41.14</v>
      </c>
      <c r="E31" s="300">
        <v>6.8333333333333339</v>
      </c>
      <c r="F31" s="1269" t="s">
        <v>231</v>
      </c>
      <c r="G31" s="362"/>
    </row>
    <row r="32" spans="1:9" s="305" customFormat="1" ht="13.5" thickBot="1" x14ac:dyDescent="0.25">
      <c r="A32" s="647"/>
      <c r="B32" s="1046" t="s">
        <v>345</v>
      </c>
      <c r="C32" s="300">
        <v>12.273333333333335</v>
      </c>
      <c r="D32" s="300">
        <v>39.906666666666666</v>
      </c>
      <c r="E32" s="300">
        <v>6.3633333333333324</v>
      </c>
      <c r="F32" s="1269" t="s">
        <v>231</v>
      </c>
      <c r="G32" s="301"/>
    </row>
    <row r="33" spans="1:7" s="364" customFormat="1" ht="12.75" x14ac:dyDescent="0.2">
      <c r="A33" s="1273" t="s">
        <v>442</v>
      </c>
      <c r="B33" s="77"/>
      <c r="C33" s="1271"/>
      <c r="D33" s="1271"/>
      <c r="E33" s="1271"/>
      <c r="F33" s="1272"/>
      <c r="G33" s="362"/>
    </row>
    <row r="34" spans="1:7" customFormat="1" ht="12.75" x14ac:dyDescent="0.2">
      <c r="A34" s="1" t="s">
        <v>30</v>
      </c>
      <c r="B34" s="2"/>
      <c r="C34" s="2"/>
      <c r="D34" s="2"/>
      <c r="E34" s="2"/>
      <c r="F34" s="2"/>
      <c r="G34" s="2"/>
    </row>
    <row r="35" spans="1:7" customFormat="1" ht="12.75" x14ac:dyDescent="0.2">
      <c r="A35" s="1" t="s">
        <v>441</v>
      </c>
      <c r="B35" s="2"/>
      <c r="C35" s="2"/>
      <c r="D35" s="2"/>
      <c r="E35" s="2"/>
      <c r="F35" s="2"/>
      <c r="G35" s="2"/>
    </row>
    <row r="36" spans="1:7" x14ac:dyDescent="0.2">
      <c r="A36" s="1" t="s">
        <v>488</v>
      </c>
    </row>
    <row r="37" spans="1:7" x14ac:dyDescent="0.2">
      <c r="A37" s="1" t="s">
        <v>492</v>
      </c>
    </row>
    <row r="47" spans="1:7" x14ac:dyDescent="0.2">
      <c r="E47" s="2" t="s">
        <v>76</v>
      </c>
    </row>
  </sheetData>
  <mergeCells count="1">
    <mergeCell ref="C7:F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rgb="FFFF0000"/>
  </sheetPr>
  <dimension ref="A1:AE63"/>
  <sheetViews>
    <sheetView showGridLines="0" topLeftCell="A8" zoomScaleNormal="100" workbookViewId="0">
      <selection activeCell="W26" sqref="W26"/>
    </sheetView>
  </sheetViews>
  <sheetFormatPr baseColWidth="10" defaultColWidth="11.42578125" defaultRowHeight="14.25" x14ac:dyDescent="0.2"/>
  <cols>
    <col min="1" max="1" width="6.140625" style="194" bestFit="1" customWidth="1"/>
    <col min="2" max="2" width="24.140625" style="179" customWidth="1"/>
    <col min="3" max="3" width="12.28515625" style="179" customWidth="1"/>
    <col min="4" max="4" width="11.85546875" style="179" customWidth="1"/>
    <col min="5" max="5" width="12.85546875" style="179" customWidth="1"/>
    <col min="6" max="6" width="10.5703125" style="179" customWidth="1"/>
    <col min="7" max="7" width="10.5703125" style="322" customWidth="1"/>
    <col min="8" max="8" width="12.85546875" style="179" customWidth="1"/>
    <col min="9" max="9" width="13.28515625" style="179" customWidth="1"/>
    <col min="10" max="10" width="9.140625" style="179" bestFit="1" customWidth="1"/>
    <col min="11" max="13" width="11.42578125" style="179" customWidth="1"/>
    <col min="14" max="14" width="9.42578125" style="179" customWidth="1"/>
    <col min="15" max="15" width="9.42578125" style="322" customWidth="1"/>
    <col min="16" max="17" width="11.42578125" style="179" customWidth="1"/>
    <col min="18" max="18" width="9.140625" style="179" bestFit="1" customWidth="1"/>
    <col min="19" max="19" width="11.42578125" style="179" customWidth="1"/>
    <col min="20" max="16384" width="11.42578125" style="179"/>
  </cols>
  <sheetData>
    <row r="1" spans="1:31" x14ac:dyDescent="0.2">
      <c r="A1" s="199" t="s">
        <v>101</v>
      </c>
      <c r="B1" s="200"/>
    </row>
    <row r="2" spans="1:31" x14ac:dyDescent="0.2">
      <c r="A2" s="180" t="s">
        <v>0</v>
      </c>
    </row>
    <row r="3" spans="1:31" x14ac:dyDescent="0.2">
      <c r="A3" s="180"/>
    </row>
    <row r="4" spans="1:31" x14ac:dyDescent="0.2">
      <c r="A4" s="180" t="str">
        <f>A7</f>
        <v>Tabell 3-2-D  - Søknader og avslag på sykehjemsplass</v>
      </c>
    </row>
    <row r="5" spans="1:31" x14ac:dyDescent="0.2">
      <c r="A5" s="181" t="str">
        <f>A38</f>
        <v>Tabell 3-2-D-1  - Søknader og avslag om plass etter sambogarantien</v>
      </c>
    </row>
    <row r="6" spans="1:31" ht="15" thickBot="1" x14ac:dyDescent="0.25"/>
    <row r="7" spans="1:31" s="181" customFormat="1" ht="30" customHeight="1" thickBot="1" x14ac:dyDescent="0.3">
      <c r="A7" s="149" t="s">
        <v>267</v>
      </c>
      <c r="U7" s="214" t="s">
        <v>493</v>
      </c>
      <c r="V7" s="222" t="s">
        <v>436</v>
      </c>
      <c r="W7" s="222" t="s">
        <v>379</v>
      </c>
      <c r="X7" s="222" t="s">
        <v>339</v>
      </c>
      <c r="Y7" s="222" t="s">
        <v>309</v>
      </c>
      <c r="Z7" s="222" t="s">
        <v>273</v>
      </c>
      <c r="AA7" s="893" t="s">
        <v>249</v>
      </c>
      <c r="AB7" s="222" t="s">
        <v>220</v>
      </c>
      <c r="AC7" s="893" t="s">
        <v>110</v>
      </c>
      <c r="AD7" s="222" t="s">
        <v>75</v>
      </c>
      <c r="AE7" s="218" t="s">
        <v>74</v>
      </c>
    </row>
    <row r="8" spans="1:31" s="183" customFormat="1" ht="28.5" customHeight="1" thickBot="1" x14ac:dyDescent="0.3">
      <c r="A8" s="201"/>
      <c r="B8" s="202"/>
      <c r="C8" s="1557" t="s">
        <v>31</v>
      </c>
      <c r="D8" s="1557"/>
      <c r="E8" s="1557"/>
      <c r="F8" s="1557"/>
      <c r="G8" s="1557"/>
      <c r="H8" s="1557"/>
      <c r="I8" s="1557"/>
      <c r="J8" s="1557"/>
      <c r="K8" s="1557" t="s">
        <v>102</v>
      </c>
      <c r="L8" s="1557"/>
      <c r="M8" s="1557"/>
      <c r="N8" s="1557"/>
      <c r="O8" s="1557"/>
      <c r="P8" s="1557"/>
      <c r="Q8" s="1557"/>
      <c r="R8" s="1557"/>
      <c r="U8" s="216">
        <f>J25</f>
        <v>0.9018205461638491</v>
      </c>
      <c r="V8" s="225">
        <v>0.91502379333786543</v>
      </c>
      <c r="W8" s="225">
        <v>0.89555125725338491</v>
      </c>
      <c r="X8" s="225">
        <v>0.8916990920881972</v>
      </c>
      <c r="Y8" s="225">
        <v>0.90596026490066228</v>
      </c>
      <c r="Z8" s="225">
        <v>0.89897156684815482</v>
      </c>
      <c r="AA8" s="895">
        <v>0.88598130841121492</v>
      </c>
      <c r="AB8" s="224">
        <v>0.89779681762545904</v>
      </c>
      <c r="AC8" s="894">
        <v>0.9066147859922179</v>
      </c>
      <c r="AD8" s="224">
        <v>0.91388589881593107</v>
      </c>
      <c r="AE8" s="220">
        <v>0.866076369673492</v>
      </c>
    </row>
    <row r="9" spans="1:31" s="183" customFormat="1" ht="134.25" customHeight="1" thickBot="1" x14ac:dyDescent="0.3">
      <c r="A9" s="203" t="s">
        <v>2</v>
      </c>
      <c r="B9" s="184" t="s">
        <v>3</v>
      </c>
      <c r="C9" s="203" t="s">
        <v>208</v>
      </c>
      <c r="D9" s="229" t="s">
        <v>209</v>
      </c>
      <c r="E9" s="229" t="s">
        <v>210</v>
      </c>
      <c r="F9" s="229" t="s">
        <v>106</v>
      </c>
      <c r="G9" s="229" t="s">
        <v>221</v>
      </c>
      <c r="H9" s="229" t="s">
        <v>211</v>
      </c>
      <c r="I9" s="229" t="s">
        <v>108</v>
      </c>
      <c r="J9" s="205" t="s">
        <v>109</v>
      </c>
      <c r="K9" s="203" t="s">
        <v>103</v>
      </c>
      <c r="L9" s="229" t="s">
        <v>104</v>
      </c>
      <c r="M9" s="229" t="s">
        <v>105</v>
      </c>
      <c r="N9" s="229" t="s">
        <v>106</v>
      </c>
      <c r="O9" s="229" t="s">
        <v>221</v>
      </c>
      <c r="P9" s="229" t="s">
        <v>107</v>
      </c>
      <c r="Q9" s="229" t="s">
        <v>108</v>
      </c>
      <c r="R9" s="205" t="s">
        <v>109</v>
      </c>
    </row>
    <row r="10" spans="1:31" ht="12.95" customHeight="1" x14ac:dyDescent="0.2">
      <c r="A10" s="206">
        <v>1</v>
      </c>
      <c r="B10" s="186" t="s">
        <v>14</v>
      </c>
      <c r="C10" s="958">
        <v>4</v>
      </c>
      <c r="D10" s="959">
        <v>67</v>
      </c>
      <c r="E10" s="959">
        <v>38</v>
      </c>
      <c r="F10" s="959">
        <v>4</v>
      </c>
      <c r="G10" s="959">
        <v>9</v>
      </c>
      <c r="H10" s="959">
        <v>11</v>
      </c>
      <c r="I10" s="960">
        <v>9</v>
      </c>
      <c r="J10" s="1184">
        <f t="shared" ref="J10:J24" si="0">E10/(E10+H10)</f>
        <v>0.77551020408163263</v>
      </c>
      <c r="K10" s="958">
        <v>1</v>
      </c>
      <c r="L10" s="959">
        <v>325</v>
      </c>
      <c r="M10" s="959">
        <v>304</v>
      </c>
      <c r="N10" s="959">
        <v>6</v>
      </c>
      <c r="O10" s="959">
        <v>5</v>
      </c>
      <c r="P10" s="959">
        <v>6</v>
      </c>
      <c r="Q10" s="960">
        <v>5</v>
      </c>
      <c r="R10" s="207">
        <f t="shared" ref="R10:R24" si="1">M10/(M10+P10)</f>
        <v>0.98064516129032253</v>
      </c>
    </row>
    <row r="11" spans="1:31" x14ac:dyDescent="0.2">
      <c r="A11" s="208">
        <v>2</v>
      </c>
      <c r="B11" s="188" t="s">
        <v>15</v>
      </c>
      <c r="C11" s="981">
        <v>2</v>
      </c>
      <c r="D11" s="1189">
        <v>71</v>
      </c>
      <c r="E11" s="1189">
        <v>61</v>
      </c>
      <c r="F11" s="1189">
        <v>1</v>
      </c>
      <c r="G11" s="1189">
        <v>6</v>
      </c>
      <c r="H11" s="1189">
        <v>0</v>
      </c>
      <c r="I11" s="1190">
        <v>5</v>
      </c>
      <c r="J11" s="1185">
        <f t="shared" si="0"/>
        <v>1</v>
      </c>
      <c r="K11" s="981">
        <v>3</v>
      </c>
      <c r="L11" s="1189">
        <v>347</v>
      </c>
      <c r="M11" s="1189">
        <v>334</v>
      </c>
      <c r="N11" s="1189">
        <v>0</v>
      </c>
      <c r="O11" s="1189">
        <v>10</v>
      </c>
      <c r="P11" s="1189">
        <v>2</v>
      </c>
      <c r="Q11" s="1190">
        <v>4</v>
      </c>
      <c r="R11" s="209">
        <f t="shared" si="1"/>
        <v>0.99404761904761907</v>
      </c>
    </row>
    <row r="12" spans="1:31" x14ac:dyDescent="0.2">
      <c r="A12" s="208">
        <v>3</v>
      </c>
      <c r="B12" s="188" t="s">
        <v>16</v>
      </c>
      <c r="C12" s="981">
        <v>9</v>
      </c>
      <c r="D12" s="1189">
        <v>96</v>
      </c>
      <c r="E12" s="1189">
        <v>62</v>
      </c>
      <c r="F12" s="1189">
        <v>4</v>
      </c>
      <c r="G12" s="1189">
        <v>14</v>
      </c>
      <c r="H12" s="1189">
        <v>13</v>
      </c>
      <c r="I12" s="1190">
        <v>12</v>
      </c>
      <c r="J12" s="1185">
        <f t="shared" si="0"/>
        <v>0.82666666666666666</v>
      </c>
      <c r="K12" s="981">
        <v>1</v>
      </c>
      <c r="L12" s="1189">
        <v>425</v>
      </c>
      <c r="M12" s="1189">
        <v>416</v>
      </c>
      <c r="N12" s="1189">
        <v>1</v>
      </c>
      <c r="O12" s="1189">
        <v>6</v>
      </c>
      <c r="P12" s="1189">
        <v>3</v>
      </c>
      <c r="Q12" s="1190">
        <v>0</v>
      </c>
      <c r="R12" s="209">
        <f t="shared" si="1"/>
        <v>0.99284009546539376</v>
      </c>
    </row>
    <row r="13" spans="1:31" x14ac:dyDescent="0.2">
      <c r="A13" s="208">
        <v>4</v>
      </c>
      <c r="B13" s="188" t="s">
        <v>17</v>
      </c>
      <c r="C13" s="981">
        <v>7</v>
      </c>
      <c r="D13" s="1189">
        <v>60</v>
      </c>
      <c r="E13" s="1189">
        <v>51</v>
      </c>
      <c r="F13" s="1189">
        <v>2</v>
      </c>
      <c r="G13" s="1189">
        <v>6</v>
      </c>
      <c r="H13" s="1189">
        <v>6</v>
      </c>
      <c r="I13" s="1190">
        <v>2</v>
      </c>
      <c r="J13" s="1185">
        <f t="shared" si="0"/>
        <v>0.89473684210526316</v>
      </c>
      <c r="K13" s="981">
        <v>0</v>
      </c>
      <c r="L13" s="1189">
        <v>123</v>
      </c>
      <c r="M13" s="1189">
        <v>120</v>
      </c>
      <c r="N13" s="1189">
        <v>0</v>
      </c>
      <c r="O13" s="1189">
        <v>1</v>
      </c>
      <c r="P13" s="1189">
        <v>0</v>
      </c>
      <c r="Q13" s="1190">
        <v>2</v>
      </c>
      <c r="R13" s="209">
        <f t="shared" si="1"/>
        <v>1</v>
      </c>
    </row>
    <row r="14" spans="1:31" x14ac:dyDescent="0.2">
      <c r="A14" s="208">
        <v>5</v>
      </c>
      <c r="B14" s="188" t="s">
        <v>18</v>
      </c>
      <c r="C14" s="981">
        <v>21</v>
      </c>
      <c r="D14" s="1189">
        <v>188</v>
      </c>
      <c r="E14" s="1189">
        <v>165</v>
      </c>
      <c r="F14" s="1189">
        <v>14</v>
      </c>
      <c r="G14" s="1189">
        <v>9</v>
      </c>
      <c r="H14" s="1189">
        <v>1</v>
      </c>
      <c r="I14" s="1190">
        <v>20</v>
      </c>
      <c r="J14" s="1185">
        <f t="shared" si="0"/>
        <v>0.99397590361445787</v>
      </c>
      <c r="K14" s="981">
        <v>5</v>
      </c>
      <c r="L14" s="1189">
        <v>571</v>
      </c>
      <c r="M14" s="1189">
        <v>542</v>
      </c>
      <c r="N14" s="1189">
        <v>7</v>
      </c>
      <c r="O14" s="1189">
        <v>11</v>
      </c>
      <c r="P14" s="1189">
        <v>3</v>
      </c>
      <c r="Q14" s="1190">
        <v>13</v>
      </c>
      <c r="R14" s="209">
        <f t="shared" si="1"/>
        <v>0.99449541284403675</v>
      </c>
    </row>
    <row r="15" spans="1:31" x14ac:dyDescent="0.2">
      <c r="A15" s="210">
        <v>6</v>
      </c>
      <c r="B15" s="190" t="s">
        <v>19</v>
      </c>
      <c r="C15" s="981">
        <v>9</v>
      </c>
      <c r="D15" s="1189">
        <v>136</v>
      </c>
      <c r="E15" s="1189">
        <v>108</v>
      </c>
      <c r="F15" s="1189">
        <v>11</v>
      </c>
      <c r="G15" s="1189">
        <v>12</v>
      </c>
      <c r="H15" s="1189">
        <v>7</v>
      </c>
      <c r="I15" s="1190">
        <v>7</v>
      </c>
      <c r="J15" s="1185">
        <f t="shared" si="0"/>
        <v>0.93913043478260871</v>
      </c>
      <c r="K15" s="981">
        <v>4</v>
      </c>
      <c r="L15" s="1189">
        <v>571</v>
      </c>
      <c r="M15" s="1189">
        <v>535</v>
      </c>
      <c r="N15" s="1189">
        <v>7</v>
      </c>
      <c r="O15" s="1189">
        <v>9</v>
      </c>
      <c r="P15" s="1189">
        <v>11</v>
      </c>
      <c r="Q15" s="1190">
        <v>13</v>
      </c>
      <c r="R15" s="209">
        <f t="shared" si="1"/>
        <v>0.97985347985347981</v>
      </c>
    </row>
    <row r="16" spans="1:31" x14ac:dyDescent="0.2">
      <c r="A16" s="210">
        <v>7</v>
      </c>
      <c r="B16" s="190" t="s">
        <v>20</v>
      </c>
      <c r="C16" s="981">
        <v>10</v>
      </c>
      <c r="D16" s="1189">
        <v>161</v>
      </c>
      <c r="E16" s="1189">
        <v>131</v>
      </c>
      <c r="F16" s="1189">
        <v>7</v>
      </c>
      <c r="G16" s="1189">
        <v>13</v>
      </c>
      <c r="H16" s="1189">
        <v>10</v>
      </c>
      <c r="I16" s="1190">
        <v>10</v>
      </c>
      <c r="J16" s="1185">
        <f t="shared" si="0"/>
        <v>0.92907801418439717</v>
      </c>
      <c r="K16" s="981">
        <v>2</v>
      </c>
      <c r="L16" s="1189">
        <v>726</v>
      </c>
      <c r="M16" s="1189">
        <v>691</v>
      </c>
      <c r="N16" s="1189">
        <v>4</v>
      </c>
      <c r="O16" s="1189">
        <v>13</v>
      </c>
      <c r="P16" s="1189">
        <v>6</v>
      </c>
      <c r="Q16" s="1190">
        <v>14</v>
      </c>
      <c r="R16" s="209">
        <f t="shared" si="1"/>
        <v>0.99139167862266853</v>
      </c>
    </row>
    <row r="17" spans="1:18" x14ac:dyDescent="0.2">
      <c r="A17" s="208">
        <v>8</v>
      </c>
      <c r="B17" s="188" t="s">
        <v>21</v>
      </c>
      <c r="C17" s="981">
        <v>14</v>
      </c>
      <c r="D17" s="1189">
        <v>169</v>
      </c>
      <c r="E17" s="1189">
        <v>131</v>
      </c>
      <c r="F17" s="1189">
        <v>7</v>
      </c>
      <c r="G17" s="1189">
        <v>7</v>
      </c>
      <c r="H17" s="1189">
        <v>23</v>
      </c>
      <c r="I17" s="1190">
        <v>15</v>
      </c>
      <c r="J17" s="1185">
        <f t="shared" si="0"/>
        <v>0.85064935064935066</v>
      </c>
      <c r="K17" s="981">
        <v>4</v>
      </c>
      <c r="L17" s="1189">
        <v>522</v>
      </c>
      <c r="M17" s="1189">
        <v>503</v>
      </c>
      <c r="N17" s="1189">
        <v>9</v>
      </c>
      <c r="O17" s="1189">
        <v>6</v>
      </c>
      <c r="P17" s="1189">
        <v>4</v>
      </c>
      <c r="Q17" s="1190">
        <v>4</v>
      </c>
      <c r="R17" s="209">
        <f t="shared" si="1"/>
        <v>0.99211045364891515</v>
      </c>
    </row>
    <row r="18" spans="1:18" x14ac:dyDescent="0.2">
      <c r="A18" s="208">
        <v>9</v>
      </c>
      <c r="B18" s="188" t="s">
        <v>22</v>
      </c>
      <c r="C18" s="981">
        <v>15</v>
      </c>
      <c r="D18" s="1189">
        <v>79</v>
      </c>
      <c r="E18" s="1189">
        <v>46</v>
      </c>
      <c r="F18" s="1189">
        <v>8</v>
      </c>
      <c r="G18" s="1189">
        <v>13</v>
      </c>
      <c r="H18" s="1189">
        <v>22</v>
      </c>
      <c r="I18" s="1190">
        <v>5</v>
      </c>
      <c r="J18" s="1185">
        <f t="shared" si="0"/>
        <v>0.67647058823529416</v>
      </c>
      <c r="K18" s="981">
        <v>2</v>
      </c>
      <c r="L18" s="1189">
        <v>210</v>
      </c>
      <c r="M18" s="1189">
        <v>199</v>
      </c>
      <c r="N18" s="1189">
        <v>1</v>
      </c>
      <c r="O18" s="1189">
        <v>7</v>
      </c>
      <c r="P18" s="1189">
        <v>4</v>
      </c>
      <c r="Q18" s="1190">
        <v>1</v>
      </c>
      <c r="R18" s="209">
        <f t="shared" si="1"/>
        <v>0.98029556650246308</v>
      </c>
    </row>
    <row r="19" spans="1:18" x14ac:dyDescent="0.2">
      <c r="A19" s="208">
        <v>10</v>
      </c>
      <c r="B19" s="188" t="s">
        <v>23</v>
      </c>
      <c r="C19" s="981">
        <v>10</v>
      </c>
      <c r="D19" s="1189">
        <v>98</v>
      </c>
      <c r="E19" s="1189">
        <v>73</v>
      </c>
      <c r="F19" s="1189">
        <v>11</v>
      </c>
      <c r="G19" s="1189">
        <v>5</v>
      </c>
      <c r="H19" s="1189">
        <v>8</v>
      </c>
      <c r="I19" s="1190">
        <v>11</v>
      </c>
      <c r="J19" s="1185">
        <f t="shared" si="0"/>
        <v>0.90123456790123457</v>
      </c>
      <c r="K19" s="981">
        <v>8</v>
      </c>
      <c r="L19" s="1189">
        <v>394</v>
      </c>
      <c r="M19" s="1189">
        <v>384</v>
      </c>
      <c r="N19" s="1189">
        <v>2</v>
      </c>
      <c r="O19" s="1189">
        <v>10</v>
      </c>
      <c r="P19" s="1189">
        <v>0</v>
      </c>
      <c r="Q19" s="1190">
        <v>6</v>
      </c>
      <c r="R19" s="209">
        <f t="shared" si="1"/>
        <v>1</v>
      </c>
    </row>
    <row r="20" spans="1:18" x14ac:dyDescent="0.2">
      <c r="A20" s="210">
        <v>11</v>
      </c>
      <c r="B20" s="190" t="s">
        <v>24</v>
      </c>
      <c r="C20" s="981">
        <v>5</v>
      </c>
      <c r="D20" s="1189">
        <v>94</v>
      </c>
      <c r="E20" s="1189">
        <v>64</v>
      </c>
      <c r="F20" s="1189">
        <v>10</v>
      </c>
      <c r="G20" s="1189">
        <v>2</v>
      </c>
      <c r="H20" s="1189">
        <v>15</v>
      </c>
      <c r="I20" s="1190">
        <v>8</v>
      </c>
      <c r="J20" s="1185">
        <f t="shared" si="0"/>
        <v>0.810126582278481</v>
      </c>
      <c r="K20" s="981">
        <v>0</v>
      </c>
      <c r="L20" s="1189">
        <v>256</v>
      </c>
      <c r="M20" s="1189">
        <v>251</v>
      </c>
      <c r="N20" s="1189">
        <v>1</v>
      </c>
      <c r="O20" s="1189">
        <v>2</v>
      </c>
      <c r="P20" s="1189">
        <v>0</v>
      </c>
      <c r="Q20" s="1190">
        <v>2</v>
      </c>
      <c r="R20" s="209">
        <f t="shared" si="1"/>
        <v>1</v>
      </c>
    </row>
    <row r="21" spans="1:18" x14ac:dyDescent="0.2">
      <c r="A21" s="208">
        <v>12</v>
      </c>
      <c r="B21" s="188" t="s">
        <v>25</v>
      </c>
      <c r="C21" s="981">
        <v>15</v>
      </c>
      <c r="D21" s="1189">
        <v>105</v>
      </c>
      <c r="E21" s="1189">
        <v>68</v>
      </c>
      <c r="F21" s="1189">
        <v>14</v>
      </c>
      <c r="G21" s="1189">
        <v>9</v>
      </c>
      <c r="H21" s="1189">
        <v>8</v>
      </c>
      <c r="I21" s="1190">
        <v>21</v>
      </c>
      <c r="J21" s="1185">
        <f t="shared" si="0"/>
        <v>0.89473684210526316</v>
      </c>
      <c r="K21" s="981">
        <v>9</v>
      </c>
      <c r="L21" s="1189">
        <v>584</v>
      </c>
      <c r="M21" s="1189">
        <v>551</v>
      </c>
      <c r="N21" s="1189">
        <v>6</v>
      </c>
      <c r="O21" s="1189">
        <v>11</v>
      </c>
      <c r="P21" s="1189">
        <v>2</v>
      </c>
      <c r="Q21" s="1190">
        <v>23</v>
      </c>
      <c r="R21" s="209">
        <f t="shared" si="1"/>
        <v>0.9963833634719711</v>
      </c>
    </row>
    <row r="22" spans="1:18" x14ac:dyDescent="0.2">
      <c r="A22" s="208">
        <v>13</v>
      </c>
      <c r="B22" s="188" t="s">
        <v>26</v>
      </c>
      <c r="C22" s="981">
        <v>30</v>
      </c>
      <c r="D22" s="1189">
        <v>218</v>
      </c>
      <c r="E22" s="1189">
        <v>169</v>
      </c>
      <c r="F22" s="1189">
        <v>18</v>
      </c>
      <c r="G22" s="1189">
        <v>24</v>
      </c>
      <c r="H22" s="1189">
        <v>8</v>
      </c>
      <c r="I22" s="1190">
        <v>29</v>
      </c>
      <c r="J22" s="1185">
        <f t="shared" si="0"/>
        <v>0.95480225988700562</v>
      </c>
      <c r="K22" s="981">
        <v>4</v>
      </c>
      <c r="L22" s="1189">
        <v>696</v>
      </c>
      <c r="M22" s="1189">
        <v>647</v>
      </c>
      <c r="N22" s="1189">
        <v>9</v>
      </c>
      <c r="O22" s="1189">
        <v>23</v>
      </c>
      <c r="P22" s="1189">
        <v>6</v>
      </c>
      <c r="Q22" s="1190">
        <v>15</v>
      </c>
      <c r="R22" s="209">
        <f t="shared" si="1"/>
        <v>0.99081163859111787</v>
      </c>
    </row>
    <row r="23" spans="1:18" ht="12.95" customHeight="1" x14ac:dyDescent="0.2">
      <c r="A23" s="208">
        <v>14</v>
      </c>
      <c r="B23" s="188" t="s">
        <v>27</v>
      </c>
      <c r="C23" s="981">
        <v>20</v>
      </c>
      <c r="D23" s="1189">
        <v>197</v>
      </c>
      <c r="E23" s="1189">
        <v>168</v>
      </c>
      <c r="F23" s="1189">
        <v>10</v>
      </c>
      <c r="G23" s="1189">
        <v>7</v>
      </c>
      <c r="H23" s="1189">
        <v>16</v>
      </c>
      <c r="I23" s="1190">
        <v>16</v>
      </c>
      <c r="J23" s="1185">
        <f t="shared" si="0"/>
        <v>0.91304347826086951</v>
      </c>
      <c r="K23" s="981">
        <v>9</v>
      </c>
      <c r="L23" s="1189">
        <v>615</v>
      </c>
      <c r="M23" s="1189">
        <v>597</v>
      </c>
      <c r="N23" s="1189">
        <v>6</v>
      </c>
      <c r="O23" s="1189">
        <v>7</v>
      </c>
      <c r="P23" s="1189">
        <v>5</v>
      </c>
      <c r="Q23" s="1190">
        <v>9</v>
      </c>
      <c r="R23" s="209">
        <f t="shared" si="1"/>
        <v>0.99169435215946844</v>
      </c>
    </row>
    <row r="24" spans="1:18" ht="18.75" customHeight="1" thickBot="1" x14ac:dyDescent="0.25">
      <c r="A24" s="211">
        <v>15</v>
      </c>
      <c r="B24" s="191" t="s">
        <v>28</v>
      </c>
      <c r="C24" s="982">
        <v>6</v>
      </c>
      <c r="D24" s="219">
        <v>60</v>
      </c>
      <c r="E24" s="219">
        <v>52</v>
      </c>
      <c r="F24" s="219">
        <v>6</v>
      </c>
      <c r="G24" s="219">
        <v>5</v>
      </c>
      <c r="H24" s="219">
        <v>3</v>
      </c>
      <c r="I24" s="1191">
        <v>0</v>
      </c>
      <c r="J24" s="1186">
        <f t="shared" si="0"/>
        <v>0.94545454545454544</v>
      </c>
      <c r="K24" s="982">
        <v>1</v>
      </c>
      <c r="L24" s="219">
        <v>194</v>
      </c>
      <c r="M24" s="219">
        <v>188</v>
      </c>
      <c r="N24" s="219">
        <v>2</v>
      </c>
      <c r="O24" s="219">
        <v>3</v>
      </c>
      <c r="P24" s="219">
        <v>6</v>
      </c>
      <c r="Q24" s="1191">
        <f>K24+L24-M24-N24-O24-P24</f>
        <v>-4</v>
      </c>
      <c r="R24" s="212">
        <f t="shared" si="1"/>
        <v>0.96907216494845361</v>
      </c>
    </row>
    <row r="25" spans="1:18" s="217" customFormat="1" ht="15" x14ac:dyDescent="0.25">
      <c r="A25" s="213"/>
      <c r="B25" s="214" t="s">
        <v>493</v>
      </c>
      <c r="C25" s="215">
        <f>SUM(C10:C24)</f>
        <v>177</v>
      </c>
      <c r="D25" s="215">
        <f>SUM(D10:D24)</f>
        <v>1799</v>
      </c>
      <c r="E25" s="215">
        <f>SUM(E10:E24)</f>
        <v>1387</v>
      </c>
      <c r="F25" s="215">
        <f t="shared" ref="F25:I25" si="2">SUM(F10:F24)</f>
        <v>127</v>
      </c>
      <c r="G25" s="215">
        <f t="shared" si="2"/>
        <v>141</v>
      </c>
      <c r="H25" s="215">
        <f t="shared" si="2"/>
        <v>151</v>
      </c>
      <c r="I25" s="215">
        <f t="shared" si="2"/>
        <v>170</v>
      </c>
      <c r="J25" s="216">
        <f t="shared" ref="J25" si="3">E25/(E25+H25)</f>
        <v>0.9018205461638491</v>
      </c>
      <c r="K25" s="1187">
        <f>SUM(K10:K24)</f>
        <v>53</v>
      </c>
      <c r="L25" s="1188">
        <f>SUM(L10:L24)</f>
        <v>6559</v>
      </c>
      <c r="M25" s="1188">
        <f>SUM(M10:M24)</f>
        <v>6262</v>
      </c>
      <c r="N25" s="1188">
        <f t="shared" ref="N25:Q25" si="4">SUM(N10:N24)</f>
        <v>61</v>
      </c>
      <c r="O25" s="1188">
        <f t="shared" si="4"/>
        <v>124</v>
      </c>
      <c r="P25" s="1188">
        <f t="shared" si="4"/>
        <v>58</v>
      </c>
      <c r="Q25" s="1188">
        <f t="shared" si="4"/>
        <v>107</v>
      </c>
      <c r="R25" s="216">
        <f t="shared" ref="R25" si="5">M25/(M25+P25)</f>
        <v>0.99082278481012653</v>
      </c>
    </row>
    <row r="26" spans="1:18" s="322" customFormat="1" x14ac:dyDescent="0.2">
      <c r="A26" s="368"/>
      <c r="B26" s="222" t="s">
        <v>436</v>
      </c>
      <c r="C26" s="223">
        <v>131</v>
      </c>
      <c r="D26" s="223">
        <v>1731</v>
      </c>
      <c r="E26" s="223">
        <v>1346</v>
      </c>
      <c r="F26" s="223">
        <v>107</v>
      </c>
      <c r="G26" s="223">
        <v>137</v>
      </c>
      <c r="H26" s="223">
        <v>125</v>
      </c>
      <c r="I26" s="223">
        <v>147</v>
      </c>
      <c r="J26" s="225">
        <v>0.91502379333786543</v>
      </c>
      <c r="K26" s="930">
        <v>176</v>
      </c>
      <c r="L26" s="223">
        <v>5826</v>
      </c>
      <c r="M26" s="223">
        <v>5627</v>
      </c>
      <c r="N26" s="223">
        <v>52</v>
      </c>
      <c r="O26" s="223">
        <v>131</v>
      </c>
      <c r="P26" s="223">
        <v>69</v>
      </c>
      <c r="Q26" s="223">
        <v>123</v>
      </c>
      <c r="R26" s="225">
        <v>0.9878862359550562</v>
      </c>
    </row>
    <row r="27" spans="1:18" s="322" customFormat="1" x14ac:dyDescent="0.2">
      <c r="A27" s="368"/>
      <c r="B27" s="222" t="s">
        <v>379</v>
      </c>
      <c r="C27" s="223">
        <v>122</v>
      </c>
      <c r="D27" s="223">
        <v>1750</v>
      </c>
      <c r="E27" s="223">
        <v>1389</v>
      </c>
      <c r="F27" s="223">
        <v>114</v>
      </c>
      <c r="G27" s="223">
        <v>105</v>
      </c>
      <c r="H27" s="223">
        <v>162</v>
      </c>
      <c r="I27" s="223">
        <v>102</v>
      </c>
      <c r="J27" s="225">
        <v>0.89555125725338491</v>
      </c>
      <c r="K27" s="930">
        <v>83</v>
      </c>
      <c r="L27" s="223">
        <v>6142</v>
      </c>
      <c r="M27" s="223">
        <v>5921</v>
      </c>
      <c r="N27" s="223">
        <v>54</v>
      </c>
      <c r="O27" s="223">
        <v>123</v>
      </c>
      <c r="P27" s="223">
        <v>81</v>
      </c>
      <c r="Q27" s="223">
        <v>46</v>
      </c>
      <c r="R27" s="225">
        <v>0.98650449850049982</v>
      </c>
    </row>
    <row r="28" spans="1:18" s="322" customFormat="1" x14ac:dyDescent="0.2">
      <c r="A28" s="368"/>
      <c r="B28" s="222" t="s">
        <v>339</v>
      </c>
      <c r="C28" s="223">
        <v>133</v>
      </c>
      <c r="D28" s="223">
        <v>1769</v>
      </c>
      <c r="E28" s="223">
        <v>1375</v>
      </c>
      <c r="F28" s="223">
        <v>94</v>
      </c>
      <c r="G28" s="223">
        <v>157</v>
      </c>
      <c r="H28" s="223">
        <v>167</v>
      </c>
      <c r="I28" s="223">
        <v>109</v>
      </c>
      <c r="J28" s="225">
        <v>0.8916990920881972</v>
      </c>
      <c r="K28" s="930">
        <v>77</v>
      </c>
      <c r="L28" s="223">
        <v>6808</v>
      </c>
      <c r="M28" s="223">
        <v>6551</v>
      </c>
      <c r="N28" s="223">
        <v>55</v>
      </c>
      <c r="O28" s="223">
        <v>128</v>
      </c>
      <c r="P28" s="223">
        <v>94</v>
      </c>
      <c r="Q28" s="223">
        <v>57</v>
      </c>
      <c r="R28" s="225">
        <v>0.98585402558314528</v>
      </c>
    </row>
    <row r="29" spans="1:18" s="322" customFormat="1" x14ac:dyDescent="0.2">
      <c r="A29" s="368"/>
      <c r="B29" s="222" t="s">
        <v>309</v>
      </c>
      <c r="C29" s="223">
        <v>119</v>
      </c>
      <c r="D29" s="223">
        <v>1744</v>
      </c>
      <c r="E29" s="223">
        <v>1368</v>
      </c>
      <c r="F29" s="223">
        <v>102</v>
      </c>
      <c r="G29" s="223">
        <v>137</v>
      </c>
      <c r="H29" s="223">
        <v>142</v>
      </c>
      <c r="I29" s="223">
        <v>114</v>
      </c>
      <c r="J29" s="225">
        <v>0.90596026490066228</v>
      </c>
      <c r="K29" s="930">
        <v>88</v>
      </c>
      <c r="L29" s="223">
        <v>6569</v>
      </c>
      <c r="M29" s="223">
        <v>6285</v>
      </c>
      <c r="N29" s="223">
        <v>46</v>
      </c>
      <c r="O29" s="223">
        <v>123</v>
      </c>
      <c r="P29" s="223">
        <v>141</v>
      </c>
      <c r="Q29" s="223">
        <v>62</v>
      </c>
      <c r="R29" s="225">
        <v>0.97805788982259567</v>
      </c>
    </row>
    <row r="30" spans="1:18" s="322" customFormat="1" x14ac:dyDescent="0.2">
      <c r="A30" s="368"/>
      <c r="B30" s="222" t="s">
        <v>273</v>
      </c>
      <c r="C30" s="223">
        <v>209</v>
      </c>
      <c r="D30" s="223">
        <v>1860</v>
      </c>
      <c r="E30" s="223">
        <v>1486</v>
      </c>
      <c r="F30" s="223">
        <v>118</v>
      </c>
      <c r="G30" s="223">
        <v>172</v>
      </c>
      <c r="H30" s="223">
        <v>167</v>
      </c>
      <c r="I30" s="223">
        <v>126</v>
      </c>
      <c r="J30" s="225">
        <v>0.89897156684815482</v>
      </c>
      <c r="K30" s="930">
        <v>84</v>
      </c>
      <c r="L30" s="223">
        <v>6646</v>
      </c>
      <c r="M30" s="223">
        <v>6333</v>
      </c>
      <c r="N30" s="223">
        <v>71</v>
      </c>
      <c r="O30" s="223">
        <v>115</v>
      </c>
      <c r="P30" s="223">
        <v>133</v>
      </c>
      <c r="Q30" s="223">
        <v>78</v>
      </c>
      <c r="R30" s="225">
        <v>0.97943086916176925</v>
      </c>
    </row>
    <row r="31" spans="1:18" s="322" customFormat="1" ht="15" thickBot="1" x14ac:dyDescent="0.25">
      <c r="A31" s="624"/>
      <c r="B31" s="893" t="s">
        <v>249</v>
      </c>
      <c r="C31" s="623">
        <v>198</v>
      </c>
      <c r="D31" s="623">
        <v>1930</v>
      </c>
      <c r="E31" s="623">
        <v>1422</v>
      </c>
      <c r="F31" s="623">
        <v>124</v>
      </c>
      <c r="G31" s="623">
        <v>165</v>
      </c>
      <c r="H31" s="623">
        <v>183</v>
      </c>
      <c r="I31" s="623">
        <v>234</v>
      </c>
      <c r="J31" s="895">
        <v>0.88598130841121492</v>
      </c>
      <c r="K31" s="931">
        <v>164</v>
      </c>
      <c r="L31" s="623">
        <v>6726</v>
      </c>
      <c r="M31" s="623">
        <v>6324</v>
      </c>
      <c r="N31" s="623">
        <v>99</v>
      </c>
      <c r="O31" s="623">
        <v>163</v>
      </c>
      <c r="P31" s="623">
        <v>163</v>
      </c>
      <c r="Q31" s="623">
        <v>141</v>
      </c>
      <c r="R31" s="895">
        <v>0.97487282256821339</v>
      </c>
    </row>
    <row r="32" spans="1:18" s="322" customFormat="1" x14ac:dyDescent="0.2">
      <c r="A32" s="368"/>
      <c r="B32" s="222" t="s">
        <v>220</v>
      </c>
      <c r="C32" s="223">
        <v>164</v>
      </c>
      <c r="D32" s="223">
        <v>1966</v>
      </c>
      <c r="E32" s="223">
        <v>1467</v>
      </c>
      <c r="F32" s="223">
        <v>165</v>
      </c>
      <c r="G32" s="223">
        <v>205</v>
      </c>
      <c r="H32" s="223">
        <v>167</v>
      </c>
      <c r="I32" s="223">
        <v>322</v>
      </c>
      <c r="J32" s="224">
        <v>0.89779681762545904</v>
      </c>
      <c r="K32" s="223">
        <v>110</v>
      </c>
      <c r="L32" s="223">
        <v>6959</v>
      </c>
      <c r="M32" s="223">
        <v>6454</v>
      </c>
      <c r="N32" s="223">
        <v>174</v>
      </c>
      <c r="O32" s="223">
        <v>679</v>
      </c>
      <c r="P32" s="223">
        <v>209</v>
      </c>
      <c r="Q32" s="223">
        <v>223</v>
      </c>
      <c r="R32" s="225">
        <v>0.96863274801140631</v>
      </c>
    </row>
    <row r="33" spans="1:18" s="322" customFormat="1" ht="15" thickBot="1" x14ac:dyDescent="0.25">
      <c r="A33" s="624"/>
      <c r="B33" s="893" t="s">
        <v>110</v>
      </c>
      <c r="C33" s="623">
        <v>174</v>
      </c>
      <c r="D33" s="623">
        <v>2062</v>
      </c>
      <c r="E33" s="623">
        <v>1631</v>
      </c>
      <c r="F33" s="623">
        <v>289</v>
      </c>
      <c r="G33" s="623" t="s">
        <v>92</v>
      </c>
      <c r="H33" s="623">
        <v>168</v>
      </c>
      <c r="I33" s="623">
        <v>148</v>
      </c>
      <c r="J33" s="894">
        <v>0.9066147859922179</v>
      </c>
      <c r="K33" s="623">
        <v>121</v>
      </c>
      <c r="L33" s="623">
        <v>7906</v>
      </c>
      <c r="M33" s="623">
        <v>7436</v>
      </c>
      <c r="N33" s="623">
        <v>339</v>
      </c>
      <c r="O33" s="623" t="s">
        <v>92</v>
      </c>
      <c r="P33" s="623">
        <v>139</v>
      </c>
      <c r="Q33" s="623">
        <v>113</v>
      </c>
      <c r="R33" s="895">
        <v>0.9816501650165016</v>
      </c>
    </row>
    <row r="34" spans="1:18" x14ac:dyDescent="0.2">
      <c r="A34" s="368"/>
      <c r="B34" s="222" t="s">
        <v>75</v>
      </c>
      <c r="C34" s="223">
        <v>69</v>
      </c>
      <c r="D34" s="223">
        <v>2182</v>
      </c>
      <c r="E34" s="223">
        <v>1698</v>
      </c>
      <c r="F34" s="223">
        <v>332</v>
      </c>
      <c r="G34" s="223" t="s">
        <v>92</v>
      </c>
      <c r="H34" s="223">
        <v>160</v>
      </c>
      <c r="I34" s="223">
        <v>61</v>
      </c>
      <c r="J34" s="224">
        <v>0.91388589881593107</v>
      </c>
      <c r="K34" s="223">
        <v>89</v>
      </c>
      <c r="L34" s="223">
        <v>8117</v>
      </c>
      <c r="M34" s="223">
        <v>7658</v>
      </c>
      <c r="N34" s="223">
        <v>358</v>
      </c>
      <c r="O34" s="223" t="s">
        <v>92</v>
      </c>
      <c r="P34" s="223">
        <v>159</v>
      </c>
      <c r="Q34" s="223">
        <v>31</v>
      </c>
      <c r="R34" s="225">
        <v>0.97965971600358193</v>
      </c>
    </row>
    <row r="35" spans="1:18" ht="15" thickBot="1" x14ac:dyDescent="0.25">
      <c r="A35" s="193"/>
      <c r="B35" s="218" t="s">
        <v>74</v>
      </c>
      <c r="C35" s="219">
        <v>118</v>
      </c>
      <c r="D35" s="219">
        <v>2108</v>
      </c>
      <c r="E35" s="219">
        <v>1565</v>
      </c>
      <c r="F35" s="219">
        <v>379</v>
      </c>
      <c r="G35" s="623" t="s">
        <v>92</v>
      </c>
      <c r="H35" s="219">
        <v>242</v>
      </c>
      <c r="I35" s="219">
        <v>40</v>
      </c>
      <c r="J35" s="220">
        <v>0.866076369673492</v>
      </c>
      <c r="K35" s="219">
        <v>106</v>
      </c>
      <c r="L35" s="219">
        <v>6992</v>
      </c>
      <c r="M35" s="219">
        <v>6299</v>
      </c>
      <c r="N35" s="219">
        <v>567</v>
      </c>
      <c r="O35" s="623" t="s">
        <v>92</v>
      </c>
      <c r="P35" s="219">
        <v>188</v>
      </c>
      <c r="Q35" s="219">
        <v>44</v>
      </c>
      <c r="R35" s="221">
        <v>0.97101896099892093</v>
      </c>
    </row>
    <row r="38" spans="1:18" ht="15.75" thickBot="1" x14ac:dyDescent="0.25">
      <c r="A38" s="149" t="s">
        <v>225</v>
      </c>
    </row>
    <row r="39" spans="1:18" ht="15.75" thickBot="1" x14ac:dyDescent="0.25">
      <c r="A39" s="1558" t="s">
        <v>102</v>
      </c>
      <c r="B39" s="1559"/>
      <c r="C39" s="1559"/>
      <c r="D39" s="1559"/>
      <c r="E39" s="1559"/>
      <c r="F39" s="1559"/>
      <c r="G39" s="1559"/>
      <c r="H39" s="1560"/>
      <c r="M39" s="179" t="s">
        <v>76</v>
      </c>
    </row>
    <row r="40" spans="1:18" s="183" customFormat="1" ht="107.25" customHeight="1" thickBot="1" x14ac:dyDescent="0.3">
      <c r="A40" s="344" t="s">
        <v>2</v>
      </c>
      <c r="B40" s="434" t="s">
        <v>3</v>
      </c>
      <c r="C40" s="435" t="s">
        <v>222</v>
      </c>
      <c r="D40" s="347" t="s">
        <v>223</v>
      </c>
      <c r="E40" s="347" t="s">
        <v>321</v>
      </c>
      <c r="F40" s="347" t="s">
        <v>106</v>
      </c>
      <c r="G40" s="347" t="s">
        <v>224</v>
      </c>
      <c r="H40" s="436" t="s">
        <v>108</v>
      </c>
      <c r="I40" s="322"/>
      <c r="J40" s="322"/>
      <c r="K40" s="322"/>
      <c r="L40" s="322"/>
      <c r="M40" s="322"/>
      <c r="N40" s="322"/>
      <c r="O40" s="322" t="s">
        <v>76</v>
      </c>
      <c r="P40" s="322"/>
      <c r="Q40" s="322"/>
      <c r="R40" s="322"/>
    </row>
    <row r="41" spans="1:18" ht="15" x14ac:dyDescent="0.25">
      <c r="A41" s="185">
        <v>1</v>
      </c>
      <c r="B41" s="186" t="s">
        <v>14</v>
      </c>
      <c r="C41" s="1275">
        <v>0</v>
      </c>
      <c r="D41" s="1276">
        <v>0</v>
      </c>
      <c r="E41" s="1276">
        <v>0</v>
      </c>
      <c r="F41" s="1276">
        <v>0</v>
      </c>
      <c r="G41" s="1276">
        <v>0</v>
      </c>
      <c r="H41" s="1277">
        <v>0</v>
      </c>
      <c r="O41" s="183" t="s">
        <v>76</v>
      </c>
      <c r="P41" s="183"/>
      <c r="Q41" s="183"/>
      <c r="R41" s="183"/>
    </row>
    <row r="42" spans="1:18" x14ac:dyDescent="0.2">
      <c r="A42" s="187">
        <v>2</v>
      </c>
      <c r="B42" s="188" t="s">
        <v>15</v>
      </c>
      <c r="C42" s="915">
        <v>0</v>
      </c>
      <c r="D42" s="916">
        <v>0</v>
      </c>
      <c r="E42" s="916">
        <v>0</v>
      </c>
      <c r="F42" s="916">
        <v>0</v>
      </c>
      <c r="G42" s="916">
        <v>0</v>
      </c>
      <c r="H42" s="917">
        <v>0</v>
      </c>
    </row>
    <row r="43" spans="1:18" x14ac:dyDescent="0.2">
      <c r="A43" s="187">
        <v>3</v>
      </c>
      <c r="B43" s="188" t="s">
        <v>16</v>
      </c>
      <c r="C43" s="915">
        <v>0</v>
      </c>
      <c r="D43" s="916">
        <v>0</v>
      </c>
      <c r="E43" s="916">
        <v>0</v>
      </c>
      <c r="F43" s="916">
        <v>0</v>
      </c>
      <c r="G43" s="916">
        <v>0</v>
      </c>
      <c r="H43" s="917">
        <v>0</v>
      </c>
    </row>
    <row r="44" spans="1:18" x14ac:dyDescent="0.2">
      <c r="A44" s="187">
        <v>4</v>
      </c>
      <c r="B44" s="188" t="s">
        <v>17</v>
      </c>
      <c r="C44" s="915">
        <v>0</v>
      </c>
      <c r="D44" s="916">
        <v>0</v>
      </c>
      <c r="E44" s="916">
        <v>0</v>
      </c>
      <c r="F44" s="916">
        <v>0</v>
      </c>
      <c r="G44" s="916">
        <v>0</v>
      </c>
      <c r="H44" s="917">
        <v>0</v>
      </c>
    </row>
    <row r="45" spans="1:18" x14ac:dyDescent="0.2">
      <c r="A45" s="187">
        <v>5</v>
      </c>
      <c r="B45" s="188" t="s">
        <v>18</v>
      </c>
      <c r="C45" s="915">
        <v>0</v>
      </c>
      <c r="D45" s="916">
        <v>2</v>
      </c>
      <c r="E45" s="916">
        <v>2</v>
      </c>
      <c r="F45" s="916">
        <v>0</v>
      </c>
      <c r="G45" s="916">
        <v>0</v>
      </c>
      <c r="H45" s="917">
        <v>0</v>
      </c>
    </row>
    <row r="46" spans="1:18" x14ac:dyDescent="0.2">
      <c r="A46" s="189">
        <v>6</v>
      </c>
      <c r="B46" s="190" t="s">
        <v>19</v>
      </c>
      <c r="C46" s="915">
        <v>0</v>
      </c>
      <c r="D46" s="916">
        <v>0</v>
      </c>
      <c r="E46" s="916">
        <v>0</v>
      </c>
      <c r="F46" s="916">
        <v>0</v>
      </c>
      <c r="G46" s="916">
        <v>0</v>
      </c>
      <c r="H46" s="917">
        <v>0</v>
      </c>
    </row>
    <row r="47" spans="1:18" x14ac:dyDescent="0.2">
      <c r="A47" s="189">
        <v>7</v>
      </c>
      <c r="B47" s="190" t="s">
        <v>20</v>
      </c>
      <c r="C47" s="915">
        <v>0</v>
      </c>
      <c r="D47" s="916">
        <v>1</v>
      </c>
      <c r="E47" s="916">
        <v>1</v>
      </c>
      <c r="F47" s="916">
        <v>0</v>
      </c>
      <c r="G47" s="916">
        <v>0</v>
      </c>
      <c r="H47" s="917">
        <v>0</v>
      </c>
    </row>
    <row r="48" spans="1:18" x14ac:dyDescent="0.2">
      <c r="A48" s="187">
        <v>8</v>
      </c>
      <c r="B48" s="188" t="s">
        <v>21</v>
      </c>
      <c r="C48" s="915">
        <v>0</v>
      </c>
      <c r="D48" s="916">
        <v>0</v>
      </c>
      <c r="E48" s="916">
        <v>0</v>
      </c>
      <c r="F48" s="916">
        <v>0</v>
      </c>
      <c r="G48" s="916">
        <v>0</v>
      </c>
      <c r="H48" s="917">
        <v>0</v>
      </c>
      <c r="K48" s="961"/>
    </row>
    <row r="49" spans="1:15" x14ac:dyDescent="0.2">
      <c r="A49" s="187">
        <v>9</v>
      </c>
      <c r="B49" s="188" t="s">
        <v>22</v>
      </c>
      <c r="C49" s="915">
        <v>0</v>
      </c>
      <c r="D49" s="916">
        <v>0</v>
      </c>
      <c r="E49" s="916">
        <v>0</v>
      </c>
      <c r="F49" s="916">
        <v>0</v>
      </c>
      <c r="G49" s="916">
        <v>0</v>
      </c>
      <c r="H49" s="917">
        <v>0</v>
      </c>
    </row>
    <row r="50" spans="1:15" x14ac:dyDescent="0.2">
      <c r="A50" s="187">
        <v>10</v>
      </c>
      <c r="B50" s="188" t="s">
        <v>23</v>
      </c>
      <c r="C50" s="915">
        <v>0</v>
      </c>
      <c r="D50" s="916">
        <v>0</v>
      </c>
      <c r="E50" s="916">
        <v>0</v>
      </c>
      <c r="F50" s="916">
        <v>0</v>
      </c>
      <c r="G50" s="916">
        <v>0</v>
      </c>
      <c r="H50" s="917">
        <v>0</v>
      </c>
    </row>
    <row r="51" spans="1:15" x14ac:dyDescent="0.2">
      <c r="A51" s="189">
        <v>11</v>
      </c>
      <c r="B51" s="190" t="s">
        <v>24</v>
      </c>
      <c r="C51" s="915">
        <v>0</v>
      </c>
      <c r="D51" s="916">
        <v>0</v>
      </c>
      <c r="E51" s="916">
        <v>0</v>
      </c>
      <c r="F51" s="916">
        <v>0</v>
      </c>
      <c r="G51" s="916">
        <v>0</v>
      </c>
      <c r="H51" s="917">
        <v>0</v>
      </c>
    </row>
    <row r="52" spans="1:15" x14ac:dyDescent="0.2">
      <c r="A52" s="187">
        <v>12</v>
      </c>
      <c r="B52" s="188" t="s">
        <v>25</v>
      </c>
      <c r="C52" s="915">
        <v>1</v>
      </c>
      <c r="D52" s="916">
        <v>0</v>
      </c>
      <c r="E52" s="916">
        <v>1</v>
      </c>
      <c r="F52" s="916">
        <v>0</v>
      </c>
      <c r="G52" s="916">
        <v>0</v>
      </c>
      <c r="H52" s="917">
        <v>0</v>
      </c>
    </row>
    <row r="53" spans="1:15" x14ac:dyDescent="0.2">
      <c r="A53" s="187">
        <v>13</v>
      </c>
      <c r="B53" s="188" t="s">
        <v>26</v>
      </c>
      <c r="C53" s="915">
        <v>0</v>
      </c>
      <c r="D53" s="916">
        <v>0</v>
      </c>
      <c r="E53" s="916">
        <v>0</v>
      </c>
      <c r="F53" s="916">
        <v>0</v>
      </c>
      <c r="G53" s="916">
        <v>0</v>
      </c>
      <c r="H53" s="917">
        <v>0</v>
      </c>
    </row>
    <row r="54" spans="1:15" x14ac:dyDescent="0.2">
      <c r="A54" s="187">
        <v>14</v>
      </c>
      <c r="B54" s="188" t="s">
        <v>27</v>
      </c>
      <c r="C54" s="915">
        <v>0</v>
      </c>
      <c r="D54" s="916">
        <v>0</v>
      </c>
      <c r="E54" s="916">
        <v>0</v>
      </c>
      <c r="F54" s="916">
        <v>0</v>
      </c>
      <c r="G54" s="916">
        <v>0</v>
      </c>
      <c r="H54" s="917">
        <v>0</v>
      </c>
    </row>
    <row r="55" spans="1:15" ht="24" customHeight="1" thickBot="1" x14ac:dyDescent="0.25">
      <c r="A55" s="437">
        <v>15</v>
      </c>
      <c r="B55" s="191" t="s">
        <v>28</v>
      </c>
      <c r="C55" s="1278">
        <v>0</v>
      </c>
      <c r="D55" s="1279">
        <v>0</v>
      </c>
      <c r="E55" s="1279">
        <v>0</v>
      </c>
      <c r="F55" s="1279">
        <v>0</v>
      </c>
      <c r="G55" s="1279">
        <v>0</v>
      </c>
      <c r="H55" s="1280">
        <v>0</v>
      </c>
      <c r="O55" s="179"/>
    </row>
    <row r="56" spans="1:15" ht="15" x14ac:dyDescent="0.25">
      <c r="A56" s="213"/>
      <c r="B56" s="440" t="s">
        <v>493</v>
      </c>
      <c r="C56" s="955">
        <f>SUM(C41:C55)</f>
        <v>1</v>
      </c>
      <c r="D56" s="956">
        <f t="shared" ref="D56:H56" si="6">SUM(D41:D55)</f>
        <v>3</v>
      </c>
      <c r="E56" s="956">
        <f t="shared" si="6"/>
        <v>4</v>
      </c>
      <c r="F56" s="956">
        <f t="shared" si="6"/>
        <v>0</v>
      </c>
      <c r="G56" s="956">
        <f t="shared" si="6"/>
        <v>0</v>
      </c>
      <c r="H56" s="957">
        <f t="shared" si="6"/>
        <v>0</v>
      </c>
      <c r="O56" s="179"/>
    </row>
    <row r="57" spans="1:15" s="322" customFormat="1" x14ac:dyDescent="0.2">
      <c r="A57" s="368"/>
      <c r="B57" s="441" t="s">
        <v>436</v>
      </c>
      <c r="C57" s="915">
        <v>0</v>
      </c>
      <c r="D57" s="916">
        <v>4</v>
      </c>
      <c r="E57" s="916">
        <v>4</v>
      </c>
      <c r="F57" s="916">
        <v>0</v>
      </c>
      <c r="G57" s="916">
        <v>0</v>
      </c>
      <c r="H57" s="917">
        <v>0</v>
      </c>
    </row>
    <row r="58" spans="1:15" s="322" customFormat="1" x14ac:dyDescent="0.2">
      <c r="A58" s="368"/>
      <c r="B58" s="441" t="s">
        <v>379</v>
      </c>
      <c r="C58" s="915">
        <v>0</v>
      </c>
      <c r="D58" s="916">
        <v>1</v>
      </c>
      <c r="E58" s="916">
        <v>1</v>
      </c>
      <c r="F58" s="916">
        <v>0</v>
      </c>
      <c r="G58" s="916">
        <v>0</v>
      </c>
      <c r="H58" s="917">
        <v>0</v>
      </c>
    </row>
    <row r="59" spans="1:15" s="322" customFormat="1" x14ac:dyDescent="0.2">
      <c r="A59" s="368"/>
      <c r="B59" s="441" t="s">
        <v>339</v>
      </c>
      <c r="C59" s="915">
        <v>0</v>
      </c>
      <c r="D59" s="916">
        <v>5</v>
      </c>
      <c r="E59" s="916">
        <v>5</v>
      </c>
      <c r="F59" s="916">
        <v>0</v>
      </c>
      <c r="G59" s="916">
        <v>0</v>
      </c>
      <c r="H59" s="917">
        <v>1</v>
      </c>
    </row>
    <row r="60" spans="1:15" s="322" customFormat="1" x14ac:dyDescent="0.2">
      <c r="A60" s="368"/>
      <c r="B60" s="441" t="s">
        <v>309</v>
      </c>
      <c r="C60" s="915">
        <v>0</v>
      </c>
      <c r="D60" s="916">
        <v>6</v>
      </c>
      <c r="E60" s="916">
        <v>5</v>
      </c>
      <c r="F60" s="916">
        <v>0</v>
      </c>
      <c r="G60" s="916">
        <v>0</v>
      </c>
      <c r="H60" s="917">
        <v>1</v>
      </c>
    </row>
    <row r="61" spans="1:15" s="322" customFormat="1" x14ac:dyDescent="0.2">
      <c r="A61" s="368"/>
      <c r="B61" s="441" t="s">
        <v>273</v>
      </c>
      <c r="C61" s="915">
        <v>0</v>
      </c>
      <c r="D61" s="916">
        <v>2</v>
      </c>
      <c r="E61" s="916">
        <v>2</v>
      </c>
      <c r="F61" s="916">
        <v>0</v>
      </c>
      <c r="G61" s="916">
        <v>0</v>
      </c>
      <c r="H61" s="917">
        <v>0</v>
      </c>
    </row>
    <row r="62" spans="1:15" s="322" customFormat="1" x14ac:dyDescent="0.2">
      <c r="A62" s="192"/>
      <c r="B62" s="442" t="s">
        <v>249</v>
      </c>
      <c r="C62" s="918">
        <v>0</v>
      </c>
      <c r="D62" s="919">
        <v>3</v>
      </c>
      <c r="E62" s="919">
        <v>2</v>
      </c>
      <c r="F62" s="919">
        <v>0</v>
      </c>
      <c r="G62" s="919">
        <v>1</v>
      </c>
      <c r="H62" s="920">
        <v>0</v>
      </c>
    </row>
    <row r="63" spans="1:15" s="322" customFormat="1" ht="16.5" customHeight="1" thickBot="1" x14ac:dyDescent="0.3">
      <c r="A63" s="244"/>
      <c r="B63" s="443" t="s">
        <v>220</v>
      </c>
      <c r="C63" s="921">
        <v>0</v>
      </c>
      <c r="D63" s="922">
        <v>6</v>
      </c>
      <c r="E63" s="922">
        <v>6</v>
      </c>
      <c r="F63" s="922">
        <v>0</v>
      </c>
      <c r="G63" s="922">
        <v>0</v>
      </c>
      <c r="H63" s="923">
        <v>0</v>
      </c>
    </row>
  </sheetData>
  <mergeCells count="3">
    <mergeCell ref="C8:J8"/>
    <mergeCell ref="K8:R8"/>
    <mergeCell ref="A39:H39"/>
  </mergeCells>
  <pageMargins left="0.7" right="0.7" top="0.75" bottom="0.75" header="0.3" footer="0.3"/>
  <pageSetup paperSize="9" orientation="landscape" r:id="rId1"/>
  <rowBreaks count="1" manualBreakCount="1">
    <brk id="3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rgb="FFFF0000"/>
  </sheetPr>
  <dimension ref="A1:R34"/>
  <sheetViews>
    <sheetView showGridLines="0" topLeftCell="A2" zoomScaleNormal="100" workbookViewId="0">
      <selection activeCell="V9" sqref="V9"/>
    </sheetView>
  </sheetViews>
  <sheetFormatPr baseColWidth="10" defaultColWidth="11.42578125" defaultRowHeight="15" x14ac:dyDescent="0.25"/>
  <cols>
    <col min="1" max="1" width="5.28515625" style="247" customWidth="1"/>
    <col min="2" max="2" width="21.140625" style="217" customWidth="1"/>
    <col min="3" max="3" width="8.7109375" style="217" customWidth="1"/>
    <col min="4" max="4" width="9" style="217" customWidth="1"/>
    <col min="5" max="5" width="9.7109375" style="217" customWidth="1"/>
    <col min="6" max="6" width="9.85546875" style="217" customWidth="1"/>
    <col min="7" max="7" width="9.28515625" style="217" customWidth="1"/>
    <col min="8" max="8" width="12.28515625" style="217" customWidth="1"/>
    <col min="9" max="9" width="12.28515625" style="367" customWidth="1"/>
    <col min="10" max="10" width="11.7109375" style="217" customWidth="1"/>
    <col min="11" max="11" width="9.85546875" style="217" customWidth="1"/>
    <col min="12" max="13" width="8.7109375" style="217" customWidth="1"/>
    <col min="14" max="14" width="8.42578125" style="217" customWidth="1"/>
    <col min="15" max="15" width="7.85546875" style="217" customWidth="1"/>
    <col min="16" max="16" width="10.28515625" style="217" customWidth="1"/>
    <col min="17" max="17" width="10.28515625" style="367" customWidth="1"/>
    <col min="18" max="18" width="12.5703125" style="217" customWidth="1"/>
    <col min="19" max="19" width="11.42578125" style="217" customWidth="1"/>
    <col min="20" max="16384" width="11.42578125" style="217"/>
  </cols>
  <sheetData>
    <row r="1" spans="1:18" x14ac:dyDescent="0.25">
      <c r="A1" s="226" t="s">
        <v>101</v>
      </c>
      <c r="B1" s="227"/>
    </row>
    <row r="2" spans="1:18" x14ac:dyDescent="0.25">
      <c r="A2" s="228" t="s">
        <v>0</v>
      </c>
    </row>
    <row r="3" spans="1:18" x14ac:dyDescent="0.25">
      <c r="A3" s="228"/>
    </row>
    <row r="4" spans="1:18" x14ac:dyDescent="0.25">
      <c r="A4" s="228" t="str">
        <f>A7</f>
        <v>Tabell 3 -2 - E - Klager etter avslag på sykehjemsplass i år</v>
      </c>
    </row>
    <row r="5" spans="1:18" x14ac:dyDescent="0.25">
      <c r="A5" s="228"/>
    </row>
    <row r="7" spans="1:18" s="149" customFormat="1" ht="15.75" thickBot="1" x14ac:dyDescent="0.25">
      <c r="A7" s="149" t="s">
        <v>111</v>
      </c>
    </row>
    <row r="8" spans="1:18" s="183" customFormat="1" ht="15.75" thickBot="1" x14ac:dyDescent="0.3">
      <c r="A8" s="201"/>
      <c r="B8" s="202"/>
      <c r="C8" s="1557" t="s">
        <v>31</v>
      </c>
      <c r="D8" s="1557"/>
      <c r="E8" s="1557"/>
      <c r="F8" s="1557"/>
      <c r="G8" s="1557"/>
      <c r="H8" s="1557"/>
      <c r="I8" s="1557"/>
      <c r="J8" s="1557"/>
      <c r="K8" s="1557" t="s">
        <v>102</v>
      </c>
      <c r="L8" s="1557"/>
      <c r="M8" s="1557"/>
      <c r="N8" s="1557"/>
      <c r="O8" s="1557"/>
      <c r="P8" s="1557"/>
      <c r="Q8" s="1557"/>
      <c r="R8" s="1557"/>
    </row>
    <row r="9" spans="1:18" s="183" customFormat="1" ht="221.45" customHeight="1" thickBot="1" x14ac:dyDescent="0.3">
      <c r="A9" s="203" t="s">
        <v>275</v>
      </c>
      <c r="B9" s="184" t="s">
        <v>3</v>
      </c>
      <c r="C9" s="203" t="s">
        <v>312</v>
      </c>
      <c r="D9" s="229" t="s">
        <v>112</v>
      </c>
      <c r="E9" s="229" t="s">
        <v>195</v>
      </c>
      <c r="F9" s="230" t="s">
        <v>196</v>
      </c>
      <c r="G9" s="348" t="s">
        <v>113</v>
      </c>
      <c r="H9" s="232" t="s">
        <v>197</v>
      </c>
      <c r="I9" s="229" t="s">
        <v>226</v>
      </c>
      <c r="J9" s="230" t="s">
        <v>198</v>
      </c>
      <c r="K9" s="203" t="s">
        <v>312</v>
      </c>
      <c r="L9" s="229" t="s">
        <v>112</v>
      </c>
      <c r="M9" s="229" t="s">
        <v>195</v>
      </c>
      <c r="N9" s="230" t="s">
        <v>196</v>
      </c>
      <c r="O9" s="231" t="s">
        <v>113</v>
      </c>
      <c r="P9" s="232" t="s">
        <v>313</v>
      </c>
      <c r="Q9" s="229" t="s">
        <v>226</v>
      </c>
      <c r="R9" s="230" t="s">
        <v>198</v>
      </c>
    </row>
    <row r="10" spans="1:18" x14ac:dyDescent="0.25">
      <c r="A10" s="206">
        <v>1</v>
      </c>
      <c r="B10" s="186" t="s">
        <v>14</v>
      </c>
      <c r="C10" s="233">
        <v>5</v>
      </c>
      <c r="D10" s="234">
        <v>2</v>
      </c>
      <c r="E10" s="234">
        <v>2</v>
      </c>
      <c r="F10" s="235">
        <v>0</v>
      </c>
      <c r="G10" s="454">
        <f>D10+F10</f>
        <v>2</v>
      </c>
      <c r="H10" s="233">
        <v>4</v>
      </c>
      <c r="I10" s="234">
        <v>1</v>
      </c>
      <c r="J10" s="235">
        <v>2</v>
      </c>
      <c r="K10" s="233">
        <v>1</v>
      </c>
      <c r="L10" s="234">
        <v>1</v>
      </c>
      <c r="M10" s="234">
        <v>0</v>
      </c>
      <c r="N10" s="235">
        <v>0</v>
      </c>
      <c r="O10" s="454">
        <f>L10+N10</f>
        <v>1</v>
      </c>
      <c r="P10" s="233">
        <v>0</v>
      </c>
      <c r="Q10" s="234">
        <v>0</v>
      </c>
      <c r="R10" s="235">
        <v>0</v>
      </c>
    </row>
    <row r="11" spans="1:18" x14ac:dyDescent="0.25">
      <c r="A11" s="208">
        <v>2</v>
      </c>
      <c r="B11" s="188" t="s">
        <v>15</v>
      </c>
      <c r="C11" s="236">
        <v>0</v>
      </c>
      <c r="D11" s="237">
        <v>0</v>
      </c>
      <c r="E11" s="237">
        <v>0</v>
      </c>
      <c r="F11" s="238">
        <v>0</v>
      </c>
      <c r="G11" s="452">
        <f t="shared" ref="G11:G24" si="0">D11+F11</f>
        <v>0</v>
      </c>
      <c r="H11" s="236">
        <v>0</v>
      </c>
      <c r="I11" s="237">
        <v>0</v>
      </c>
      <c r="J11" s="238">
        <v>0</v>
      </c>
      <c r="K11" s="236">
        <v>0</v>
      </c>
      <c r="L11" s="237">
        <v>0</v>
      </c>
      <c r="M11" s="237">
        <v>0</v>
      </c>
      <c r="N11" s="238">
        <v>0</v>
      </c>
      <c r="O11" s="452">
        <f t="shared" ref="O11:O24" si="1">L11+N11</f>
        <v>0</v>
      </c>
      <c r="P11" s="236">
        <v>0</v>
      </c>
      <c r="Q11" s="237">
        <v>0</v>
      </c>
      <c r="R11" s="238">
        <v>0</v>
      </c>
    </row>
    <row r="12" spans="1:18" x14ac:dyDescent="0.25">
      <c r="A12" s="208">
        <v>3</v>
      </c>
      <c r="B12" s="188" t="s">
        <v>16</v>
      </c>
      <c r="C12" s="236">
        <v>3</v>
      </c>
      <c r="D12" s="237">
        <v>3</v>
      </c>
      <c r="E12" s="237">
        <v>0</v>
      </c>
      <c r="F12" s="238">
        <v>0</v>
      </c>
      <c r="G12" s="452">
        <f t="shared" si="0"/>
        <v>3</v>
      </c>
      <c r="H12" s="236">
        <v>0</v>
      </c>
      <c r="I12" s="237">
        <v>0</v>
      </c>
      <c r="J12" s="238">
        <v>0</v>
      </c>
      <c r="K12" s="236">
        <v>1</v>
      </c>
      <c r="L12" s="237">
        <v>0</v>
      </c>
      <c r="M12" s="237">
        <v>1</v>
      </c>
      <c r="N12" s="238">
        <v>0</v>
      </c>
      <c r="O12" s="452">
        <f t="shared" si="1"/>
        <v>0</v>
      </c>
      <c r="P12" s="236">
        <v>1</v>
      </c>
      <c r="Q12" s="237">
        <v>0</v>
      </c>
      <c r="R12" s="238">
        <v>1</v>
      </c>
    </row>
    <row r="13" spans="1:18" ht="29.25" x14ac:dyDescent="0.25">
      <c r="A13" s="208">
        <v>4</v>
      </c>
      <c r="B13" s="188" t="s">
        <v>17</v>
      </c>
      <c r="C13" s="236">
        <v>2</v>
      </c>
      <c r="D13" s="237">
        <v>1</v>
      </c>
      <c r="E13" s="237">
        <v>0</v>
      </c>
      <c r="F13" s="238">
        <v>0</v>
      </c>
      <c r="G13" s="452">
        <f t="shared" si="0"/>
        <v>1</v>
      </c>
      <c r="H13" s="236">
        <v>0</v>
      </c>
      <c r="I13" s="237">
        <v>1</v>
      </c>
      <c r="J13" s="238">
        <v>0</v>
      </c>
      <c r="K13" s="236">
        <v>0</v>
      </c>
      <c r="L13" s="237">
        <v>0</v>
      </c>
      <c r="M13" s="237">
        <v>0</v>
      </c>
      <c r="N13" s="238">
        <v>0</v>
      </c>
      <c r="O13" s="452">
        <f t="shared" si="1"/>
        <v>0</v>
      </c>
      <c r="P13" s="236">
        <v>0</v>
      </c>
      <c r="Q13" s="237">
        <v>0</v>
      </c>
      <c r="R13" s="238">
        <v>0</v>
      </c>
    </row>
    <row r="14" spans="1:18" x14ac:dyDescent="0.25">
      <c r="A14" s="208">
        <v>5</v>
      </c>
      <c r="B14" s="188" t="s">
        <v>18</v>
      </c>
      <c r="C14" s="236">
        <v>1</v>
      </c>
      <c r="D14" s="237">
        <v>1</v>
      </c>
      <c r="E14" s="237">
        <v>0</v>
      </c>
      <c r="F14" s="238">
        <v>0</v>
      </c>
      <c r="G14" s="452">
        <f t="shared" si="0"/>
        <v>1</v>
      </c>
      <c r="H14" s="236">
        <v>0</v>
      </c>
      <c r="I14" s="237">
        <v>1</v>
      </c>
      <c r="J14" s="238">
        <v>0</v>
      </c>
      <c r="K14" s="236">
        <v>1</v>
      </c>
      <c r="L14" s="237">
        <v>1</v>
      </c>
      <c r="M14" s="237">
        <v>0</v>
      </c>
      <c r="N14" s="238">
        <v>0</v>
      </c>
      <c r="O14" s="452">
        <f t="shared" si="1"/>
        <v>1</v>
      </c>
      <c r="P14" s="236">
        <v>0</v>
      </c>
      <c r="Q14" s="237">
        <v>0</v>
      </c>
      <c r="R14" s="238">
        <v>0</v>
      </c>
    </row>
    <row r="15" spans="1:18" x14ac:dyDescent="0.25">
      <c r="A15" s="210">
        <v>6</v>
      </c>
      <c r="B15" s="190" t="s">
        <v>19</v>
      </c>
      <c r="C15" s="236">
        <v>1</v>
      </c>
      <c r="D15" s="237">
        <v>0</v>
      </c>
      <c r="E15" s="237">
        <v>0</v>
      </c>
      <c r="F15" s="238">
        <v>0</v>
      </c>
      <c r="G15" s="452">
        <f t="shared" si="0"/>
        <v>0</v>
      </c>
      <c r="H15" s="236">
        <v>1</v>
      </c>
      <c r="I15" s="237">
        <v>0</v>
      </c>
      <c r="J15" s="238">
        <v>0</v>
      </c>
      <c r="K15" s="236">
        <v>3</v>
      </c>
      <c r="L15" s="237">
        <v>2</v>
      </c>
      <c r="M15" s="237">
        <v>0</v>
      </c>
      <c r="N15" s="238">
        <v>0</v>
      </c>
      <c r="O15" s="452">
        <f t="shared" si="1"/>
        <v>2</v>
      </c>
      <c r="P15" s="236">
        <v>1</v>
      </c>
      <c r="Q15" s="237">
        <v>0</v>
      </c>
      <c r="R15" s="238">
        <v>0</v>
      </c>
    </row>
    <row r="16" spans="1:18" x14ac:dyDescent="0.25">
      <c r="A16" s="210">
        <v>7</v>
      </c>
      <c r="B16" s="190" t="s">
        <v>20</v>
      </c>
      <c r="C16" s="236">
        <v>3</v>
      </c>
      <c r="D16" s="237">
        <v>1</v>
      </c>
      <c r="E16" s="237">
        <v>0</v>
      </c>
      <c r="F16" s="238">
        <v>0</v>
      </c>
      <c r="G16" s="452">
        <f t="shared" si="0"/>
        <v>1</v>
      </c>
      <c r="H16" s="236">
        <v>0</v>
      </c>
      <c r="I16" s="237">
        <v>2</v>
      </c>
      <c r="J16" s="238">
        <v>0</v>
      </c>
      <c r="K16" s="236">
        <v>0</v>
      </c>
      <c r="L16" s="237">
        <v>0</v>
      </c>
      <c r="M16" s="237">
        <v>0</v>
      </c>
      <c r="N16" s="238">
        <v>0</v>
      </c>
      <c r="O16" s="452">
        <f t="shared" si="1"/>
        <v>0</v>
      </c>
      <c r="P16" s="236">
        <v>0</v>
      </c>
      <c r="Q16" s="237">
        <v>0</v>
      </c>
      <c r="R16" s="238">
        <v>0</v>
      </c>
    </row>
    <row r="17" spans="1:18" x14ac:dyDescent="0.25">
      <c r="A17" s="208">
        <v>8</v>
      </c>
      <c r="B17" s="188" t="s">
        <v>21</v>
      </c>
      <c r="C17" s="236">
        <v>10</v>
      </c>
      <c r="D17" s="237">
        <v>6</v>
      </c>
      <c r="E17" s="237">
        <v>0</v>
      </c>
      <c r="F17" s="238">
        <v>0</v>
      </c>
      <c r="G17" s="452">
        <f t="shared" si="0"/>
        <v>6</v>
      </c>
      <c r="H17" s="236">
        <v>3</v>
      </c>
      <c r="I17" s="237">
        <v>2</v>
      </c>
      <c r="J17" s="238">
        <v>0</v>
      </c>
      <c r="K17" s="236">
        <v>0</v>
      </c>
      <c r="L17" s="237">
        <v>0</v>
      </c>
      <c r="M17" s="237">
        <v>0</v>
      </c>
      <c r="N17" s="238">
        <v>0</v>
      </c>
      <c r="O17" s="452">
        <f t="shared" si="1"/>
        <v>0</v>
      </c>
      <c r="P17" s="236">
        <v>0</v>
      </c>
      <c r="Q17" s="237">
        <v>0</v>
      </c>
      <c r="R17" s="238">
        <v>0</v>
      </c>
    </row>
    <row r="18" spans="1:18" x14ac:dyDescent="0.25">
      <c r="A18" s="208">
        <v>9</v>
      </c>
      <c r="B18" s="188" t="s">
        <v>22</v>
      </c>
      <c r="C18" s="236">
        <v>5</v>
      </c>
      <c r="D18" s="237">
        <v>4</v>
      </c>
      <c r="E18" s="237">
        <v>0</v>
      </c>
      <c r="F18" s="238">
        <v>0</v>
      </c>
      <c r="G18" s="452">
        <f t="shared" si="0"/>
        <v>4</v>
      </c>
      <c r="H18" s="236">
        <v>1</v>
      </c>
      <c r="I18" s="237">
        <v>1</v>
      </c>
      <c r="J18" s="238">
        <v>0</v>
      </c>
      <c r="K18" s="236">
        <v>0</v>
      </c>
      <c r="L18" s="237">
        <v>0</v>
      </c>
      <c r="M18" s="237">
        <v>0</v>
      </c>
      <c r="N18" s="238">
        <v>0</v>
      </c>
      <c r="O18" s="452">
        <f t="shared" si="1"/>
        <v>0</v>
      </c>
      <c r="P18" s="236">
        <v>0</v>
      </c>
      <c r="Q18" s="237">
        <v>0</v>
      </c>
      <c r="R18" s="238">
        <v>0</v>
      </c>
    </row>
    <row r="19" spans="1:18" x14ac:dyDescent="0.25">
      <c r="A19" s="208">
        <v>10</v>
      </c>
      <c r="B19" s="188" t="s">
        <v>23</v>
      </c>
      <c r="C19" s="236">
        <v>3</v>
      </c>
      <c r="D19" s="237">
        <v>3</v>
      </c>
      <c r="E19" s="237">
        <v>0</v>
      </c>
      <c r="F19" s="238">
        <v>0</v>
      </c>
      <c r="G19" s="452">
        <f t="shared" si="0"/>
        <v>3</v>
      </c>
      <c r="H19" s="236">
        <v>0</v>
      </c>
      <c r="I19" s="237">
        <v>0</v>
      </c>
      <c r="J19" s="238">
        <v>0</v>
      </c>
      <c r="K19" s="236">
        <v>0</v>
      </c>
      <c r="L19" s="237">
        <v>0</v>
      </c>
      <c r="M19" s="237">
        <v>0</v>
      </c>
      <c r="N19" s="238">
        <v>0</v>
      </c>
      <c r="O19" s="452">
        <f t="shared" si="1"/>
        <v>0</v>
      </c>
      <c r="P19" s="236">
        <v>0</v>
      </c>
      <c r="Q19" s="237">
        <v>0</v>
      </c>
      <c r="R19" s="238">
        <v>0</v>
      </c>
    </row>
    <row r="20" spans="1:18" x14ac:dyDescent="0.25">
      <c r="A20" s="210">
        <v>11</v>
      </c>
      <c r="B20" s="190" t="s">
        <v>24</v>
      </c>
      <c r="C20" s="236">
        <v>3</v>
      </c>
      <c r="D20" s="237">
        <v>2</v>
      </c>
      <c r="E20" s="237">
        <v>2</v>
      </c>
      <c r="F20" s="238">
        <v>2</v>
      </c>
      <c r="G20" s="452">
        <f t="shared" si="0"/>
        <v>4</v>
      </c>
      <c r="H20" s="236">
        <v>0</v>
      </c>
      <c r="I20" s="237">
        <v>1</v>
      </c>
      <c r="J20" s="238">
        <v>0</v>
      </c>
      <c r="K20" s="236">
        <v>0</v>
      </c>
      <c r="L20" s="237">
        <v>0</v>
      </c>
      <c r="M20" s="237">
        <v>0</v>
      </c>
      <c r="N20" s="238">
        <v>0</v>
      </c>
      <c r="O20" s="452">
        <f t="shared" si="1"/>
        <v>0</v>
      </c>
      <c r="P20" s="236">
        <v>0</v>
      </c>
      <c r="Q20" s="237">
        <v>0</v>
      </c>
      <c r="R20" s="238">
        <v>0</v>
      </c>
    </row>
    <row r="21" spans="1:18" x14ac:dyDescent="0.25">
      <c r="A21" s="208">
        <v>12</v>
      </c>
      <c r="B21" s="188" t="s">
        <v>25</v>
      </c>
      <c r="C21" s="236">
        <v>3</v>
      </c>
      <c r="D21" s="237">
        <v>1</v>
      </c>
      <c r="E21" s="237">
        <v>4</v>
      </c>
      <c r="F21" s="238">
        <v>0</v>
      </c>
      <c r="G21" s="452">
        <f t="shared" si="0"/>
        <v>1</v>
      </c>
      <c r="H21" s="236">
        <v>2</v>
      </c>
      <c r="I21" s="237">
        <v>1</v>
      </c>
      <c r="J21" s="238">
        <v>1</v>
      </c>
      <c r="K21" s="236">
        <v>0</v>
      </c>
      <c r="L21" s="237">
        <v>0</v>
      </c>
      <c r="M21" s="237">
        <v>1</v>
      </c>
      <c r="N21" s="238">
        <v>0</v>
      </c>
      <c r="O21" s="452">
        <f t="shared" si="1"/>
        <v>0</v>
      </c>
      <c r="P21" s="236">
        <v>0</v>
      </c>
      <c r="Q21" s="237">
        <v>0</v>
      </c>
      <c r="R21" s="238">
        <v>1</v>
      </c>
    </row>
    <row r="22" spans="1:18" x14ac:dyDescent="0.25">
      <c r="A22" s="208">
        <v>13</v>
      </c>
      <c r="B22" s="188" t="s">
        <v>26</v>
      </c>
      <c r="C22" s="236">
        <v>4</v>
      </c>
      <c r="D22" s="237">
        <v>2</v>
      </c>
      <c r="E22" s="237">
        <v>1</v>
      </c>
      <c r="F22" s="238">
        <v>1</v>
      </c>
      <c r="G22" s="452">
        <f t="shared" si="0"/>
        <v>3</v>
      </c>
      <c r="H22" s="236">
        <v>1</v>
      </c>
      <c r="I22" s="237">
        <v>0</v>
      </c>
      <c r="J22" s="238">
        <v>0</v>
      </c>
      <c r="K22" s="236">
        <v>0</v>
      </c>
      <c r="L22" s="237">
        <v>0</v>
      </c>
      <c r="M22" s="237">
        <v>0</v>
      </c>
      <c r="N22" s="238">
        <v>0</v>
      </c>
      <c r="O22" s="452">
        <f t="shared" si="1"/>
        <v>0</v>
      </c>
      <c r="P22" s="236">
        <v>0</v>
      </c>
      <c r="Q22" s="237">
        <v>0</v>
      </c>
      <c r="R22" s="238">
        <v>0</v>
      </c>
    </row>
    <row r="23" spans="1:18" x14ac:dyDescent="0.25">
      <c r="A23" s="208">
        <v>14</v>
      </c>
      <c r="B23" s="188" t="s">
        <v>27</v>
      </c>
      <c r="C23" s="236">
        <v>1</v>
      </c>
      <c r="D23" s="237">
        <v>1</v>
      </c>
      <c r="E23" s="237">
        <v>0</v>
      </c>
      <c r="F23" s="238">
        <v>0</v>
      </c>
      <c r="G23" s="452">
        <f t="shared" si="0"/>
        <v>1</v>
      </c>
      <c r="H23" s="236">
        <v>1</v>
      </c>
      <c r="I23" s="237">
        <v>0</v>
      </c>
      <c r="J23" s="238">
        <v>0</v>
      </c>
      <c r="K23" s="236">
        <v>0</v>
      </c>
      <c r="L23" s="237">
        <v>0</v>
      </c>
      <c r="M23" s="237">
        <v>0</v>
      </c>
      <c r="N23" s="238">
        <v>0</v>
      </c>
      <c r="O23" s="452">
        <f t="shared" si="1"/>
        <v>0</v>
      </c>
      <c r="P23" s="236">
        <v>0</v>
      </c>
      <c r="Q23" s="237">
        <v>0</v>
      </c>
      <c r="R23" s="238">
        <v>0</v>
      </c>
    </row>
    <row r="24" spans="1:18" ht="30" thickBot="1" x14ac:dyDescent="0.3">
      <c r="A24" s="211">
        <v>15</v>
      </c>
      <c r="B24" s="191" t="s">
        <v>28</v>
      </c>
      <c r="C24" s="239">
        <v>0</v>
      </c>
      <c r="D24" s="240">
        <v>0</v>
      </c>
      <c r="E24" s="240">
        <v>0</v>
      </c>
      <c r="F24" s="241">
        <v>0</v>
      </c>
      <c r="G24" s="453">
        <f t="shared" si="0"/>
        <v>0</v>
      </c>
      <c r="H24" s="239">
        <v>0</v>
      </c>
      <c r="I24" s="240">
        <v>0</v>
      </c>
      <c r="J24" s="241">
        <v>0</v>
      </c>
      <c r="K24" s="239">
        <v>2</v>
      </c>
      <c r="L24" s="240">
        <v>1</v>
      </c>
      <c r="M24" s="240">
        <v>1</v>
      </c>
      <c r="N24" s="241">
        <v>0</v>
      </c>
      <c r="O24" s="453">
        <f t="shared" si="1"/>
        <v>1</v>
      </c>
      <c r="P24" s="239">
        <v>0</v>
      </c>
      <c r="Q24" s="240">
        <v>0</v>
      </c>
      <c r="R24" s="241">
        <v>0</v>
      </c>
    </row>
    <row r="25" spans="1:18" x14ac:dyDescent="0.25">
      <c r="A25" s="213"/>
      <c r="B25" s="440" t="s">
        <v>493</v>
      </c>
      <c r="C25" s="446">
        <f t="shared" ref="C25:R25" si="2">SUM(C10:C24)</f>
        <v>44</v>
      </c>
      <c r="D25" s="242">
        <f t="shared" si="2"/>
        <v>27</v>
      </c>
      <c r="E25" s="242">
        <f t="shared" si="2"/>
        <v>9</v>
      </c>
      <c r="F25" s="243">
        <f t="shared" si="2"/>
        <v>3</v>
      </c>
      <c r="G25" s="448">
        <f t="shared" si="2"/>
        <v>30</v>
      </c>
      <c r="H25" s="446">
        <f t="shared" si="2"/>
        <v>13</v>
      </c>
      <c r="I25" s="242">
        <f t="shared" si="2"/>
        <v>10</v>
      </c>
      <c r="J25" s="243">
        <f t="shared" si="2"/>
        <v>3</v>
      </c>
      <c r="K25" s="444">
        <f t="shared" si="2"/>
        <v>8</v>
      </c>
      <c r="L25" s="242">
        <f t="shared" si="2"/>
        <v>5</v>
      </c>
      <c r="M25" s="242">
        <f t="shared" si="2"/>
        <v>3</v>
      </c>
      <c r="N25" s="438">
        <f t="shared" si="2"/>
        <v>0</v>
      </c>
      <c r="O25" s="450">
        <f t="shared" si="2"/>
        <v>5</v>
      </c>
      <c r="P25" s="444">
        <f t="shared" si="2"/>
        <v>2</v>
      </c>
      <c r="Q25" s="242">
        <f t="shared" si="2"/>
        <v>0</v>
      </c>
      <c r="R25" s="243">
        <f t="shared" si="2"/>
        <v>2</v>
      </c>
    </row>
    <row r="26" spans="1:18" s="322" customFormat="1" ht="14.25" x14ac:dyDescent="0.2">
      <c r="A26" s="368"/>
      <c r="B26" s="441" t="s">
        <v>436</v>
      </c>
      <c r="C26" s="447">
        <v>45</v>
      </c>
      <c r="D26" s="245">
        <v>18</v>
      </c>
      <c r="E26" s="245">
        <v>12</v>
      </c>
      <c r="F26" s="246">
        <v>5</v>
      </c>
      <c r="G26" s="449">
        <v>23</v>
      </c>
      <c r="H26" s="447">
        <v>10</v>
      </c>
      <c r="I26" s="245">
        <v>2</v>
      </c>
      <c r="J26" s="246">
        <v>6</v>
      </c>
      <c r="K26" s="445">
        <v>6</v>
      </c>
      <c r="L26" s="245">
        <v>2</v>
      </c>
      <c r="M26" s="245">
        <v>0</v>
      </c>
      <c r="N26" s="439">
        <v>0</v>
      </c>
      <c r="O26" s="451">
        <v>2</v>
      </c>
      <c r="P26" s="445">
        <v>2</v>
      </c>
      <c r="Q26" s="439">
        <v>2</v>
      </c>
      <c r="R26" s="246">
        <v>0</v>
      </c>
    </row>
    <row r="27" spans="1:18" s="322" customFormat="1" ht="14.25" x14ac:dyDescent="0.2">
      <c r="A27" s="368"/>
      <c r="B27" s="441" t="s">
        <v>379</v>
      </c>
      <c r="C27" s="447">
        <v>36</v>
      </c>
      <c r="D27" s="245">
        <v>17</v>
      </c>
      <c r="E27" s="245">
        <v>14</v>
      </c>
      <c r="F27" s="246">
        <v>4</v>
      </c>
      <c r="G27" s="449">
        <v>21</v>
      </c>
      <c r="H27" s="447">
        <v>6</v>
      </c>
      <c r="I27" s="245">
        <v>4</v>
      </c>
      <c r="J27" s="246">
        <v>2</v>
      </c>
      <c r="K27" s="445">
        <v>7</v>
      </c>
      <c r="L27" s="245">
        <v>1</v>
      </c>
      <c r="M27" s="245">
        <v>2</v>
      </c>
      <c r="N27" s="439">
        <v>0</v>
      </c>
      <c r="O27" s="451">
        <v>1</v>
      </c>
      <c r="P27" s="445">
        <v>3</v>
      </c>
      <c r="Q27" s="439">
        <v>3</v>
      </c>
      <c r="R27" s="246">
        <v>0</v>
      </c>
    </row>
    <row r="28" spans="1:18" s="322" customFormat="1" ht="14.25" x14ac:dyDescent="0.2">
      <c r="A28" s="368"/>
      <c r="B28" s="441" t="s">
        <v>339</v>
      </c>
      <c r="C28" s="447">
        <v>52</v>
      </c>
      <c r="D28" s="245">
        <v>27</v>
      </c>
      <c r="E28" s="245">
        <v>6</v>
      </c>
      <c r="F28" s="246">
        <v>2</v>
      </c>
      <c r="G28" s="449">
        <v>29</v>
      </c>
      <c r="H28" s="447">
        <v>16</v>
      </c>
      <c r="I28" s="245">
        <v>3</v>
      </c>
      <c r="J28" s="246">
        <v>1</v>
      </c>
      <c r="K28" s="445">
        <v>10</v>
      </c>
      <c r="L28" s="245">
        <v>9</v>
      </c>
      <c r="M28" s="245">
        <v>2</v>
      </c>
      <c r="N28" s="439">
        <v>1</v>
      </c>
      <c r="O28" s="451">
        <v>10</v>
      </c>
      <c r="P28" s="445">
        <v>0</v>
      </c>
      <c r="Q28" s="439">
        <v>0</v>
      </c>
      <c r="R28" s="246">
        <v>1</v>
      </c>
    </row>
    <row r="29" spans="1:18" s="322" customFormat="1" ht="14.25" x14ac:dyDescent="0.2">
      <c r="A29" s="368"/>
      <c r="B29" s="441" t="s">
        <v>309</v>
      </c>
      <c r="C29" s="447">
        <v>54</v>
      </c>
      <c r="D29" s="245">
        <v>23</v>
      </c>
      <c r="E29" s="245">
        <v>12</v>
      </c>
      <c r="F29" s="246">
        <v>3</v>
      </c>
      <c r="G29" s="449">
        <v>26</v>
      </c>
      <c r="H29" s="447">
        <v>16</v>
      </c>
      <c r="I29" s="245">
        <v>5</v>
      </c>
      <c r="J29" s="246">
        <v>5</v>
      </c>
      <c r="K29" s="445">
        <v>16</v>
      </c>
      <c r="L29" s="245">
        <v>9</v>
      </c>
      <c r="M29" s="245">
        <v>4</v>
      </c>
      <c r="N29" s="439">
        <v>2</v>
      </c>
      <c r="O29" s="451">
        <v>11</v>
      </c>
      <c r="P29" s="445">
        <v>4</v>
      </c>
      <c r="Q29" s="439">
        <v>0</v>
      </c>
      <c r="R29" s="246">
        <v>2</v>
      </c>
    </row>
    <row r="30" spans="1:18" s="322" customFormat="1" ht="14.25" x14ac:dyDescent="0.2">
      <c r="A30" s="368"/>
      <c r="B30" s="441" t="s">
        <v>273</v>
      </c>
      <c r="C30" s="447">
        <v>55</v>
      </c>
      <c r="D30" s="245">
        <v>27</v>
      </c>
      <c r="E30" s="245">
        <v>21</v>
      </c>
      <c r="F30" s="246">
        <v>12</v>
      </c>
      <c r="G30" s="449">
        <v>39</v>
      </c>
      <c r="H30" s="447">
        <v>10</v>
      </c>
      <c r="I30" s="245">
        <v>6</v>
      </c>
      <c r="J30" s="246">
        <v>4</v>
      </c>
      <c r="K30" s="445">
        <v>44</v>
      </c>
      <c r="L30" s="245">
        <v>24</v>
      </c>
      <c r="M30" s="245">
        <v>4</v>
      </c>
      <c r="N30" s="439">
        <v>1</v>
      </c>
      <c r="O30" s="451">
        <v>25</v>
      </c>
      <c r="P30" s="445">
        <v>14</v>
      </c>
      <c r="Q30" s="439">
        <v>5</v>
      </c>
      <c r="R30" s="246">
        <v>2</v>
      </c>
    </row>
    <row r="31" spans="1:18" s="322" customFormat="1" thickBot="1" x14ac:dyDescent="0.25">
      <c r="A31" s="624"/>
      <c r="B31" s="625" t="s">
        <v>249</v>
      </c>
      <c r="C31" s="626">
        <v>63</v>
      </c>
      <c r="D31" s="456">
        <v>21</v>
      </c>
      <c r="E31" s="456">
        <v>22</v>
      </c>
      <c r="F31" s="457">
        <v>14</v>
      </c>
      <c r="G31" s="627">
        <v>35</v>
      </c>
      <c r="H31" s="626">
        <v>14</v>
      </c>
      <c r="I31" s="456">
        <v>4</v>
      </c>
      <c r="J31" s="457">
        <v>8</v>
      </c>
      <c r="K31" s="445">
        <v>25</v>
      </c>
      <c r="L31" s="245">
        <v>14</v>
      </c>
      <c r="M31" s="245">
        <v>6</v>
      </c>
      <c r="N31" s="439">
        <v>1</v>
      </c>
      <c r="O31" s="451">
        <v>15</v>
      </c>
      <c r="P31" s="445">
        <v>4</v>
      </c>
      <c r="Q31" s="439">
        <v>4</v>
      </c>
      <c r="R31" s="246">
        <v>2</v>
      </c>
    </row>
    <row r="32" spans="1:18" s="322" customFormat="1" ht="14.25" x14ac:dyDescent="0.2">
      <c r="A32" s="368"/>
      <c r="B32" s="441" t="s">
        <v>220</v>
      </c>
      <c r="C32" s="447">
        <v>47</v>
      </c>
      <c r="D32" s="245">
        <v>24</v>
      </c>
      <c r="E32" s="245">
        <v>11</v>
      </c>
      <c r="F32" s="246">
        <v>4</v>
      </c>
      <c r="G32" s="449">
        <v>29</v>
      </c>
      <c r="H32" s="447">
        <v>7</v>
      </c>
      <c r="I32" s="245">
        <v>4</v>
      </c>
      <c r="J32" s="246">
        <v>3</v>
      </c>
      <c r="K32" s="445">
        <v>23</v>
      </c>
      <c r="L32" s="245">
        <v>10</v>
      </c>
      <c r="M32" s="245">
        <v>6</v>
      </c>
      <c r="N32" s="439">
        <v>1</v>
      </c>
      <c r="O32" s="451">
        <v>11</v>
      </c>
      <c r="P32" s="445">
        <v>6</v>
      </c>
      <c r="Q32" s="439">
        <v>1</v>
      </c>
      <c r="R32" s="246">
        <v>3</v>
      </c>
    </row>
    <row r="33" spans="1:18" s="322" customFormat="1" thickBot="1" x14ac:dyDescent="0.25">
      <c r="A33" s="624"/>
      <c r="B33" s="625" t="s">
        <v>110</v>
      </c>
      <c r="C33" s="626">
        <v>47</v>
      </c>
      <c r="D33" s="456">
        <v>21</v>
      </c>
      <c r="E33" s="456">
        <v>13</v>
      </c>
      <c r="F33" s="457">
        <v>8</v>
      </c>
      <c r="G33" s="627">
        <v>29</v>
      </c>
      <c r="H33" s="626">
        <v>8</v>
      </c>
      <c r="I33" s="628" t="s">
        <v>92</v>
      </c>
      <c r="J33" s="457">
        <v>6</v>
      </c>
      <c r="K33" s="570">
        <v>14</v>
      </c>
      <c r="L33" s="456">
        <v>6</v>
      </c>
      <c r="M33" s="456">
        <v>5</v>
      </c>
      <c r="N33" s="629">
        <v>1</v>
      </c>
      <c r="O33" s="455">
        <v>7</v>
      </c>
      <c r="P33" s="570">
        <v>6</v>
      </c>
      <c r="Q33" s="630" t="s">
        <v>92</v>
      </c>
      <c r="R33" s="457">
        <v>3</v>
      </c>
    </row>
    <row r="34" spans="1:18" x14ac:dyDescent="0.25">
      <c r="A34" s="228"/>
    </row>
  </sheetData>
  <mergeCells count="2">
    <mergeCell ref="C8:J8"/>
    <mergeCell ref="K8:R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rgb="FFFF0000"/>
  </sheetPr>
  <dimension ref="A1:H33"/>
  <sheetViews>
    <sheetView showGridLines="0" zoomScaleNormal="100" workbookViewId="0">
      <selection activeCell="R7" sqref="R7"/>
    </sheetView>
  </sheetViews>
  <sheetFormatPr baseColWidth="10" defaultColWidth="11.42578125" defaultRowHeight="14.25" x14ac:dyDescent="0.2"/>
  <cols>
    <col min="1" max="1" width="8.28515625" style="322" customWidth="1"/>
    <col min="2" max="2" width="24.85546875" style="322" customWidth="1"/>
    <col min="3" max="3" width="16.28515625" style="322" customWidth="1"/>
    <col min="4" max="4" width="17.42578125" style="322" customWidth="1"/>
    <col min="5" max="5" width="16.85546875" style="322" customWidth="1"/>
    <col min="6" max="6" width="18.42578125" style="322" customWidth="1"/>
    <col min="7" max="16384" width="11.42578125" style="322"/>
  </cols>
  <sheetData>
    <row r="1" spans="1:6" ht="15" x14ac:dyDescent="0.25">
      <c r="A1" s="226" t="s">
        <v>101</v>
      </c>
      <c r="B1" s="226"/>
    </row>
    <row r="2" spans="1:6" x14ac:dyDescent="0.2">
      <c r="A2" s="180" t="s">
        <v>0</v>
      </c>
    </row>
    <row r="3" spans="1:6" x14ac:dyDescent="0.2">
      <c r="A3" s="322" t="str">
        <f>A5</f>
        <v>Tabell 3-2-E-1 Saksbehandlingstid - klager etter avslag på søknad om sykehjemsplass i år</v>
      </c>
    </row>
    <row r="5" spans="1:6" ht="15" x14ac:dyDescent="0.25">
      <c r="A5" s="488" t="s">
        <v>188</v>
      </c>
    </row>
    <row r="6" spans="1:6" ht="15" thickBot="1" x14ac:dyDescent="0.25"/>
    <row r="7" spans="1:6" ht="15.75" thickBot="1" x14ac:dyDescent="0.3">
      <c r="A7" s="489"/>
      <c r="B7" s="490"/>
      <c r="C7" s="1561" t="s">
        <v>31</v>
      </c>
      <c r="D7" s="1562"/>
      <c r="E7" s="1563" t="s">
        <v>102</v>
      </c>
      <c r="F7" s="1564"/>
    </row>
    <row r="8" spans="1:6" ht="72.75" thickBot="1" x14ac:dyDescent="0.3">
      <c r="A8" s="491" t="s">
        <v>2</v>
      </c>
      <c r="B8" s="184" t="s">
        <v>3</v>
      </c>
      <c r="C8" s="492" t="s">
        <v>322</v>
      </c>
      <c r="D8" s="493" t="s">
        <v>315</v>
      </c>
      <c r="E8" s="492" t="s">
        <v>322</v>
      </c>
      <c r="F8" s="493" t="s">
        <v>315</v>
      </c>
    </row>
    <row r="9" spans="1:6" ht="15" x14ac:dyDescent="0.25">
      <c r="A9" s="185">
        <v>1</v>
      </c>
      <c r="B9" s="186" t="s">
        <v>14</v>
      </c>
      <c r="C9" s="494">
        <v>2</v>
      </c>
      <c r="D9" s="495">
        <v>0</v>
      </c>
      <c r="E9" s="494">
        <v>1</v>
      </c>
      <c r="F9" s="495">
        <v>0</v>
      </c>
    </row>
    <row r="10" spans="1:6" ht="15" x14ac:dyDescent="0.25">
      <c r="A10" s="187">
        <v>2</v>
      </c>
      <c r="B10" s="188" t="s">
        <v>15</v>
      </c>
      <c r="C10" s="496">
        <v>0</v>
      </c>
      <c r="D10" s="497">
        <v>0</v>
      </c>
      <c r="E10" s="496">
        <v>0</v>
      </c>
      <c r="F10" s="497">
        <v>0</v>
      </c>
    </row>
    <row r="11" spans="1:6" ht="15" x14ac:dyDescent="0.25">
      <c r="A11" s="187">
        <v>3</v>
      </c>
      <c r="B11" s="188" t="s">
        <v>16</v>
      </c>
      <c r="C11" s="498">
        <v>90</v>
      </c>
      <c r="D11" s="497">
        <v>0</v>
      </c>
      <c r="E11" s="498">
        <v>0</v>
      </c>
      <c r="F11" s="497">
        <v>0</v>
      </c>
    </row>
    <row r="12" spans="1:6" ht="15" x14ac:dyDescent="0.25">
      <c r="A12" s="187">
        <v>4</v>
      </c>
      <c r="B12" s="188" t="s">
        <v>17</v>
      </c>
      <c r="C12" s="496">
        <v>251</v>
      </c>
      <c r="D12" s="497">
        <v>0</v>
      </c>
      <c r="E12" s="496">
        <v>0</v>
      </c>
      <c r="F12" s="497">
        <v>0</v>
      </c>
    </row>
    <row r="13" spans="1:6" ht="15" x14ac:dyDescent="0.25">
      <c r="A13" s="187">
        <v>5</v>
      </c>
      <c r="B13" s="188" t="s">
        <v>18</v>
      </c>
      <c r="C13" s="496">
        <v>170</v>
      </c>
      <c r="D13" s="497">
        <v>0</v>
      </c>
      <c r="E13" s="496">
        <v>64</v>
      </c>
      <c r="F13" s="497">
        <v>0</v>
      </c>
    </row>
    <row r="14" spans="1:6" ht="15" x14ac:dyDescent="0.25">
      <c r="A14" s="189">
        <v>6</v>
      </c>
      <c r="B14" s="190" t="s">
        <v>19</v>
      </c>
      <c r="C14" s="496">
        <v>0</v>
      </c>
      <c r="D14" s="497">
        <v>0</v>
      </c>
      <c r="E14" s="496">
        <v>4</v>
      </c>
      <c r="F14" s="497">
        <v>0</v>
      </c>
    </row>
    <row r="15" spans="1:6" ht="15" x14ac:dyDescent="0.25">
      <c r="A15" s="189">
        <v>7</v>
      </c>
      <c r="B15" s="190" t="s">
        <v>20</v>
      </c>
      <c r="C15" s="498">
        <v>21</v>
      </c>
      <c r="D15" s="497">
        <v>0</v>
      </c>
      <c r="E15" s="498">
        <v>0</v>
      </c>
      <c r="F15" s="497">
        <v>0</v>
      </c>
    </row>
    <row r="16" spans="1:6" ht="15" x14ac:dyDescent="0.25">
      <c r="A16" s="187">
        <v>8</v>
      </c>
      <c r="B16" s="188" t="s">
        <v>21</v>
      </c>
      <c r="C16" s="496">
        <v>41</v>
      </c>
      <c r="D16" s="497">
        <v>0</v>
      </c>
      <c r="E16" s="496">
        <v>0</v>
      </c>
      <c r="F16" s="497">
        <v>0</v>
      </c>
    </row>
    <row r="17" spans="1:8" ht="15" x14ac:dyDescent="0.25">
      <c r="A17" s="187">
        <v>9</v>
      </c>
      <c r="B17" s="188" t="s">
        <v>22</v>
      </c>
      <c r="C17" s="496">
        <v>49</v>
      </c>
      <c r="D17" s="497">
        <v>0</v>
      </c>
      <c r="E17" s="496">
        <v>0</v>
      </c>
      <c r="F17" s="497">
        <v>0</v>
      </c>
      <c r="G17" s="250"/>
    </row>
    <row r="18" spans="1:8" ht="15" x14ac:dyDescent="0.25">
      <c r="A18" s="187">
        <v>10</v>
      </c>
      <c r="B18" s="188" t="s">
        <v>23</v>
      </c>
      <c r="C18" s="496">
        <v>26</v>
      </c>
      <c r="D18" s="497">
        <v>0</v>
      </c>
      <c r="E18" s="496">
        <v>0</v>
      </c>
      <c r="F18" s="497">
        <v>0</v>
      </c>
    </row>
    <row r="19" spans="1:8" ht="15" x14ac:dyDescent="0.25">
      <c r="A19" s="189">
        <v>11</v>
      </c>
      <c r="B19" s="190" t="s">
        <v>24</v>
      </c>
      <c r="C19" s="496">
        <v>29</v>
      </c>
      <c r="D19" s="497">
        <v>0</v>
      </c>
      <c r="E19" s="496">
        <v>0</v>
      </c>
      <c r="F19" s="497">
        <v>0</v>
      </c>
      <c r="H19" s="250"/>
    </row>
    <row r="20" spans="1:8" ht="15" x14ac:dyDescent="0.25">
      <c r="A20" s="187">
        <v>12</v>
      </c>
      <c r="B20" s="188" t="s">
        <v>25</v>
      </c>
      <c r="C20" s="496">
        <v>90</v>
      </c>
      <c r="D20" s="497">
        <v>365</v>
      </c>
      <c r="E20" s="496">
        <v>0</v>
      </c>
      <c r="F20" s="497">
        <v>0</v>
      </c>
    </row>
    <row r="21" spans="1:8" ht="15" x14ac:dyDescent="0.25">
      <c r="A21" s="187">
        <v>13</v>
      </c>
      <c r="B21" s="188" t="s">
        <v>26</v>
      </c>
      <c r="C21" s="498">
        <v>83</v>
      </c>
      <c r="D21" s="497">
        <v>289</v>
      </c>
      <c r="E21" s="498">
        <v>0</v>
      </c>
      <c r="F21" s="497">
        <v>0</v>
      </c>
    </row>
    <row r="22" spans="1:8" ht="15" x14ac:dyDescent="0.25">
      <c r="A22" s="187">
        <v>14</v>
      </c>
      <c r="B22" s="188" t="s">
        <v>27</v>
      </c>
      <c r="C22" s="498">
        <v>50</v>
      </c>
      <c r="D22" s="497">
        <v>0</v>
      </c>
      <c r="E22" s="498">
        <v>0</v>
      </c>
      <c r="F22" s="497">
        <v>0</v>
      </c>
    </row>
    <row r="23" spans="1:8" ht="31.5" customHeight="1" thickBot="1" x14ac:dyDescent="0.3">
      <c r="A23" s="437">
        <v>15</v>
      </c>
      <c r="B23" s="191" t="s">
        <v>28</v>
      </c>
      <c r="C23" s="525">
        <v>0</v>
      </c>
      <c r="D23" s="526">
        <v>0</v>
      </c>
      <c r="E23" s="525">
        <v>9</v>
      </c>
      <c r="F23" s="526">
        <v>148</v>
      </c>
    </row>
    <row r="24" spans="1:8" ht="15" x14ac:dyDescent="0.25">
      <c r="A24" s="213"/>
      <c r="B24" s="440" t="s">
        <v>494</v>
      </c>
      <c r="C24" s="691">
        <f>SUM(C9:C23)/12</f>
        <v>75.166666666666671</v>
      </c>
      <c r="D24" s="343">
        <f>SUM(D9:D23)/3</f>
        <v>218</v>
      </c>
      <c r="E24" s="688">
        <f>SUM(E9:E23)/4</f>
        <v>19.5</v>
      </c>
      <c r="F24" s="343">
        <f>SUM(F9:F23)/1</f>
        <v>148</v>
      </c>
    </row>
    <row r="25" spans="1:8" x14ac:dyDescent="0.2">
      <c r="A25" s="368"/>
      <c r="B25" s="441" t="s">
        <v>457</v>
      </c>
      <c r="C25" s="962">
        <v>61.75</v>
      </c>
      <c r="D25" s="963">
        <v>253.66666666666666</v>
      </c>
      <c r="E25" s="964">
        <v>19.25</v>
      </c>
      <c r="F25" s="963">
        <v>0</v>
      </c>
    </row>
    <row r="26" spans="1:8" x14ac:dyDescent="0.2">
      <c r="A26" s="368"/>
      <c r="B26" s="441" t="s">
        <v>383</v>
      </c>
      <c r="C26" s="962">
        <v>37.43333333333333</v>
      </c>
      <c r="D26" s="963">
        <v>291</v>
      </c>
      <c r="E26" s="964">
        <v>11.5</v>
      </c>
      <c r="F26" s="963">
        <v>0</v>
      </c>
    </row>
    <row r="27" spans="1:8" x14ac:dyDescent="0.2">
      <c r="A27" s="368"/>
      <c r="B27" s="441" t="s">
        <v>346</v>
      </c>
      <c r="C27" s="962">
        <v>35.058</v>
      </c>
      <c r="D27" s="963">
        <v>171.33333333333334</v>
      </c>
      <c r="E27" s="964">
        <v>6.125</v>
      </c>
      <c r="F27" s="963">
        <v>83</v>
      </c>
    </row>
    <row r="28" spans="1:8" x14ac:dyDescent="0.2">
      <c r="A28" s="368"/>
      <c r="B28" s="441" t="s">
        <v>314</v>
      </c>
      <c r="C28" s="962">
        <v>48.160000000000004</v>
      </c>
      <c r="D28" s="963">
        <v>107.6</v>
      </c>
      <c r="E28" s="964">
        <v>35</v>
      </c>
      <c r="F28" s="963">
        <v>177</v>
      </c>
    </row>
    <row r="29" spans="1:8" x14ac:dyDescent="0.2">
      <c r="A29" s="192"/>
      <c r="B29" s="442" t="s">
        <v>274</v>
      </c>
      <c r="C29" s="692">
        <v>37.263636363636358</v>
      </c>
      <c r="D29" s="687">
        <v>110.875</v>
      </c>
      <c r="E29" s="689">
        <v>76</v>
      </c>
      <c r="F29" s="687">
        <v>125</v>
      </c>
    </row>
    <row r="30" spans="1:8" x14ac:dyDescent="0.2">
      <c r="A30" s="192"/>
      <c r="B30" s="442" t="s">
        <v>250</v>
      </c>
      <c r="C30" s="692">
        <v>54.7</v>
      </c>
      <c r="D30" s="687">
        <v>149.88888888888889</v>
      </c>
      <c r="E30" s="689">
        <v>38.964285714285715</v>
      </c>
      <c r="F30" s="687">
        <v>120.25</v>
      </c>
    </row>
    <row r="31" spans="1:8" x14ac:dyDescent="0.2">
      <c r="A31" s="192"/>
      <c r="B31" s="442" t="s">
        <v>227</v>
      </c>
      <c r="C31" s="692">
        <v>66.442142857142855</v>
      </c>
      <c r="D31" s="687">
        <v>96.608571428571423</v>
      </c>
      <c r="E31" s="689">
        <v>44.166666666666664</v>
      </c>
      <c r="F31" s="687">
        <v>23.714285714285715</v>
      </c>
    </row>
    <row r="32" spans="1:8" ht="15.75" thickBot="1" x14ac:dyDescent="0.3">
      <c r="A32" s="244"/>
      <c r="B32" s="443" t="s">
        <v>118</v>
      </c>
      <c r="C32" s="693">
        <v>50.125</v>
      </c>
      <c r="D32" s="342">
        <v>86.857142857142861</v>
      </c>
      <c r="E32" s="690">
        <v>21.166666666666668</v>
      </c>
      <c r="F32" s="342">
        <v>8.4285714285714288</v>
      </c>
    </row>
    <row r="33" spans="1:1" x14ac:dyDescent="0.2">
      <c r="A33" s="499" t="s">
        <v>117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tabColor rgb="FFFF0000"/>
  </sheetPr>
  <dimension ref="A1:O32"/>
  <sheetViews>
    <sheetView showGridLines="0" zoomScaleNormal="100" workbookViewId="0">
      <selection activeCell="Q7" sqref="Q7"/>
    </sheetView>
  </sheetViews>
  <sheetFormatPr baseColWidth="10" defaultColWidth="11.42578125" defaultRowHeight="14.25" x14ac:dyDescent="0.2"/>
  <cols>
    <col min="1" max="1" width="8.140625" style="194" customWidth="1"/>
    <col min="2" max="2" width="25.42578125" style="179" customWidth="1"/>
    <col min="3" max="3" width="11.85546875" style="179" customWidth="1"/>
    <col min="4" max="4" width="12.140625" style="179" customWidth="1"/>
    <col min="5" max="5" width="10.140625" style="179" customWidth="1"/>
    <col min="6" max="6" width="10.42578125" style="179" customWidth="1"/>
    <col min="7" max="7" width="10.85546875" style="179" customWidth="1"/>
    <col min="8" max="8" width="14.5703125" style="179" customWidth="1"/>
    <col min="9" max="9" width="11" style="179" customWidth="1"/>
    <col min="10" max="10" width="9.5703125" style="179" customWidth="1"/>
    <col min="11" max="11" width="10" style="179" customWidth="1"/>
    <col min="12" max="12" width="11.42578125" style="179" customWidth="1"/>
    <col min="13" max="16384" width="11.42578125" style="179"/>
  </cols>
  <sheetData>
    <row r="1" spans="1:15" x14ac:dyDescent="0.2">
      <c r="A1" s="199" t="s">
        <v>101</v>
      </c>
      <c r="B1" s="200"/>
    </row>
    <row r="2" spans="1:15" x14ac:dyDescent="0.2">
      <c r="A2" s="180" t="s">
        <v>0</v>
      </c>
    </row>
    <row r="3" spans="1:15" x14ac:dyDescent="0.2">
      <c r="A3" s="180"/>
    </row>
    <row r="4" spans="1:15" x14ac:dyDescent="0.2">
      <c r="A4" s="180" t="str">
        <f>A6</f>
        <v>3-2-F Alternativt tilbud til personer som har fått avslag på søknad om langtidsopphold i sykehjem</v>
      </c>
    </row>
    <row r="5" spans="1:15" x14ac:dyDescent="0.2">
      <c r="A5" s="180"/>
    </row>
    <row r="6" spans="1:15" s="181" customFormat="1" ht="30" customHeight="1" thickBot="1" x14ac:dyDescent="0.25">
      <c r="A6" s="149" t="s">
        <v>114</v>
      </c>
    </row>
    <row r="7" spans="1:15" s="183" customFormat="1" ht="174" customHeight="1" thickBot="1" x14ac:dyDescent="0.3">
      <c r="A7" s="204" t="s">
        <v>2</v>
      </c>
      <c r="B7" s="204" t="s">
        <v>3</v>
      </c>
      <c r="C7" s="229" t="s">
        <v>199</v>
      </c>
      <c r="D7" s="229" t="s">
        <v>213</v>
      </c>
      <c r="E7" s="229" t="s">
        <v>115</v>
      </c>
      <c r="F7" s="248" t="s">
        <v>200</v>
      </c>
      <c r="G7" s="229" t="s">
        <v>201</v>
      </c>
      <c r="H7" s="249" t="s">
        <v>212</v>
      </c>
      <c r="I7" s="229" t="s">
        <v>214</v>
      </c>
      <c r="J7" s="229" t="s">
        <v>323</v>
      </c>
      <c r="K7" s="230" t="s">
        <v>215</v>
      </c>
      <c r="O7" s="183" t="s">
        <v>318</v>
      </c>
    </row>
    <row r="8" spans="1:15" x14ac:dyDescent="0.2">
      <c r="A8" s="206">
        <v>1</v>
      </c>
      <c r="B8" s="186" t="s">
        <v>14</v>
      </c>
      <c r="C8" s="233">
        <v>9</v>
      </c>
      <c r="D8" s="234">
        <v>0</v>
      </c>
      <c r="E8" s="234">
        <v>0</v>
      </c>
      <c r="F8" s="234">
        <v>3</v>
      </c>
      <c r="G8" s="234">
        <v>6</v>
      </c>
      <c r="H8" s="234">
        <v>0</v>
      </c>
      <c r="I8" s="234">
        <v>0</v>
      </c>
      <c r="J8" s="235">
        <v>0</v>
      </c>
      <c r="K8" s="835">
        <f>SUM(D8:J8)</f>
        <v>9</v>
      </c>
    </row>
    <row r="9" spans="1:15" x14ac:dyDescent="0.2">
      <c r="A9" s="208">
        <v>2</v>
      </c>
      <c r="B9" s="188" t="s">
        <v>15</v>
      </c>
      <c r="C9" s="447">
        <v>0</v>
      </c>
      <c r="D9" s="245">
        <v>0</v>
      </c>
      <c r="E9" s="245">
        <v>0</v>
      </c>
      <c r="F9" s="245">
        <v>0</v>
      </c>
      <c r="G9" s="245">
        <v>0</v>
      </c>
      <c r="H9" s="245">
        <v>0</v>
      </c>
      <c r="I9" s="245">
        <v>0</v>
      </c>
      <c r="J9" s="246">
        <v>0</v>
      </c>
      <c r="K9" s="836">
        <f t="shared" ref="K9:K22" si="0">SUM(D9:J9)</f>
        <v>0</v>
      </c>
      <c r="O9" s="179" t="s">
        <v>76</v>
      </c>
    </row>
    <row r="10" spans="1:15" x14ac:dyDescent="0.2">
      <c r="A10" s="208">
        <v>3</v>
      </c>
      <c r="B10" s="188" t="s">
        <v>16</v>
      </c>
      <c r="C10" s="447">
        <v>0</v>
      </c>
      <c r="D10" s="245">
        <v>0</v>
      </c>
      <c r="E10" s="245">
        <v>0</v>
      </c>
      <c r="F10" s="245">
        <v>0</v>
      </c>
      <c r="G10" s="245">
        <v>0</v>
      </c>
      <c r="H10" s="245">
        <v>0</v>
      </c>
      <c r="I10" s="245">
        <v>0</v>
      </c>
      <c r="J10" s="246">
        <v>0</v>
      </c>
      <c r="K10" s="836">
        <f t="shared" si="0"/>
        <v>0</v>
      </c>
    </row>
    <row r="11" spans="1:15" x14ac:dyDescent="0.2">
      <c r="A11" s="208">
        <v>4</v>
      </c>
      <c r="B11" s="188" t="s">
        <v>17</v>
      </c>
      <c r="C11" s="447">
        <v>4</v>
      </c>
      <c r="D11" s="245">
        <v>1</v>
      </c>
      <c r="E11" s="245">
        <v>0</v>
      </c>
      <c r="F11" s="245">
        <v>1</v>
      </c>
      <c r="G11" s="245">
        <v>2</v>
      </c>
      <c r="H11" s="245">
        <v>0</v>
      </c>
      <c r="I11" s="245">
        <v>0</v>
      </c>
      <c r="J11" s="246">
        <v>0</v>
      </c>
      <c r="K11" s="836">
        <f t="shared" si="0"/>
        <v>4</v>
      </c>
    </row>
    <row r="12" spans="1:15" x14ac:dyDescent="0.2">
      <c r="A12" s="208">
        <v>5</v>
      </c>
      <c r="B12" s="188" t="s">
        <v>18</v>
      </c>
      <c r="C12" s="447">
        <v>1</v>
      </c>
      <c r="D12" s="245">
        <v>1</v>
      </c>
      <c r="E12" s="245">
        <v>0</v>
      </c>
      <c r="F12" s="245">
        <v>0</v>
      </c>
      <c r="G12" s="245">
        <v>0</v>
      </c>
      <c r="H12" s="245">
        <v>0</v>
      </c>
      <c r="I12" s="245">
        <v>0</v>
      </c>
      <c r="J12" s="246">
        <v>0</v>
      </c>
      <c r="K12" s="836">
        <f t="shared" si="0"/>
        <v>1</v>
      </c>
    </row>
    <row r="13" spans="1:15" x14ac:dyDescent="0.2">
      <c r="A13" s="210">
        <v>6</v>
      </c>
      <c r="B13" s="190" t="s">
        <v>19</v>
      </c>
      <c r="C13" s="447">
        <v>7</v>
      </c>
      <c r="D13" s="245">
        <v>1</v>
      </c>
      <c r="E13" s="245">
        <v>1</v>
      </c>
      <c r="F13" s="245">
        <v>2</v>
      </c>
      <c r="G13" s="245">
        <v>0</v>
      </c>
      <c r="H13" s="245">
        <v>0</v>
      </c>
      <c r="I13" s="245">
        <v>1</v>
      </c>
      <c r="J13" s="246">
        <v>1</v>
      </c>
      <c r="K13" s="836">
        <f t="shared" si="0"/>
        <v>6</v>
      </c>
    </row>
    <row r="14" spans="1:15" x14ac:dyDescent="0.2">
      <c r="A14" s="210">
        <v>7</v>
      </c>
      <c r="B14" s="190" t="s">
        <v>20</v>
      </c>
      <c r="C14" s="447">
        <v>0</v>
      </c>
      <c r="D14" s="245">
        <v>0</v>
      </c>
      <c r="E14" s="245">
        <v>0</v>
      </c>
      <c r="F14" s="245">
        <v>0</v>
      </c>
      <c r="G14" s="245">
        <v>0</v>
      </c>
      <c r="H14" s="245">
        <v>0</v>
      </c>
      <c r="I14" s="245">
        <v>0</v>
      </c>
      <c r="J14" s="246">
        <v>2</v>
      </c>
      <c r="K14" s="836">
        <f t="shared" si="0"/>
        <v>2</v>
      </c>
      <c r="N14" s="179" t="s">
        <v>76</v>
      </c>
    </row>
    <row r="15" spans="1:15" x14ac:dyDescent="0.2">
      <c r="A15" s="208">
        <v>8</v>
      </c>
      <c r="B15" s="188" t="s">
        <v>21</v>
      </c>
      <c r="C15" s="447">
        <v>15</v>
      </c>
      <c r="D15" s="245">
        <v>0</v>
      </c>
      <c r="E15" s="245">
        <v>0</v>
      </c>
      <c r="F15" s="245">
        <v>0</v>
      </c>
      <c r="G15" s="245">
        <v>0</v>
      </c>
      <c r="H15" s="245">
        <v>0</v>
      </c>
      <c r="I15" s="245">
        <v>1</v>
      </c>
      <c r="J15" s="246">
        <v>1</v>
      </c>
      <c r="K15" s="836">
        <f t="shared" si="0"/>
        <v>2</v>
      </c>
    </row>
    <row r="16" spans="1:15" x14ac:dyDescent="0.2">
      <c r="A16" s="208">
        <v>9</v>
      </c>
      <c r="B16" s="188" t="s">
        <v>22</v>
      </c>
      <c r="C16" s="447">
        <v>22</v>
      </c>
      <c r="D16" s="245">
        <v>5</v>
      </c>
      <c r="E16" s="245">
        <v>0</v>
      </c>
      <c r="F16" s="245">
        <v>0</v>
      </c>
      <c r="G16" s="245">
        <v>14</v>
      </c>
      <c r="H16" s="245">
        <v>0</v>
      </c>
      <c r="I16" s="245">
        <v>6</v>
      </c>
      <c r="J16" s="246">
        <v>3</v>
      </c>
      <c r="K16" s="836">
        <f t="shared" si="0"/>
        <v>28</v>
      </c>
    </row>
    <row r="17" spans="1:13" x14ac:dyDescent="0.2">
      <c r="A17" s="208">
        <v>10</v>
      </c>
      <c r="B17" s="188" t="s">
        <v>23</v>
      </c>
      <c r="C17" s="447">
        <v>5</v>
      </c>
      <c r="D17" s="245">
        <v>2</v>
      </c>
      <c r="E17" s="245">
        <v>0</v>
      </c>
      <c r="F17" s="245">
        <v>0</v>
      </c>
      <c r="G17" s="245">
        <v>5</v>
      </c>
      <c r="H17" s="245">
        <v>0</v>
      </c>
      <c r="I17" s="245">
        <v>1</v>
      </c>
      <c r="J17" s="246">
        <v>4</v>
      </c>
      <c r="K17" s="836">
        <f t="shared" si="0"/>
        <v>12</v>
      </c>
    </row>
    <row r="18" spans="1:13" x14ac:dyDescent="0.2">
      <c r="A18" s="210">
        <v>11</v>
      </c>
      <c r="B18" s="190" t="s">
        <v>24</v>
      </c>
      <c r="C18" s="447">
        <v>14</v>
      </c>
      <c r="D18" s="245">
        <v>2</v>
      </c>
      <c r="E18" s="245">
        <v>1</v>
      </c>
      <c r="F18" s="245">
        <v>4</v>
      </c>
      <c r="G18" s="245">
        <v>5</v>
      </c>
      <c r="H18" s="245">
        <v>0</v>
      </c>
      <c r="I18" s="245">
        <v>2</v>
      </c>
      <c r="J18" s="246">
        <v>0</v>
      </c>
      <c r="K18" s="836">
        <f t="shared" si="0"/>
        <v>14</v>
      </c>
    </row>
    <row r="19" spans="1:13" x14ac:dyDescent="0.2">
      <c r="A19" s="208">
        <v>12</v>
      </c>
      <c r="B19" s="188" t="s">
        <v>25</v>
      </c>
      <c r="C19" s="447">
        <v>7</v>
      </c>
      <c r="D19" s="245">
        <v>3</v>
      </c>
      <c r="E19" s="245">
        <v>0</v>
      </c>
      <c r="F19" s="245">
        <v>1</v>
      </c>
      <c r="G19" s="245">
        <v>6</v>
      </c>
      <c r="H19" s="245">
        <v>4</v>
      </c>
      <c r="I19" s="245">
        <v>0</v>
      </c>
      <c r="J19" s="246">
        <v>0</v>
      </c>
      <c r="K19" s="836">
        <f t="shared" si="0"/>
        <v>14</v>
      </c>
    </row>
    <row r="20" spans="1:13" x14ac:dyDescent="0.2">
      <c r="A20" s="208">
        <v>13</v>
      </c>
      <c r="B20" s="188" t="s">
        <v>26</v>
      </c>
      <c r="C20" s="447">
        <v>4</v>
      </c>
      <c r="D20" s="245">
        <v>0</v>
      </c>
      <c r="E20" s="245">
        <v>0</v>
      </c>
      <c r="F20" s="245">
        <v>0</v>
      </c>
      <c r="G20" s="245">
        <v>0</v>
      </c>
      <c r="H20" s="245">
        <v>0</v>
      </c>
      <c r="I20" s="245">
        <v>0</v>
      </c>
      <c r="J20" s="246">
        <v>4</v>
      </c>
      <c r="K20" s="836">
        <f t="shared" si="0"/>
        <v>4</v>
      </c>
    </row>
    <row r="21" spans="1:13" x14ac:dyDescent="0.2">
      <c r="A21" s="208">
        <v>14</v>
      </c>
      <c r="B21" s="188" t="s">
        <v>27</v>
      </c>
      <c r="C21" s="447">
        <v>15</v>
      </c>
      <c r="D21" s="245">
        <v>7</v>
      </c>
      <c r="E21" s="245">
        <v>2</v>
      </c>
      <c r="F21" s="245">
        <v>6</v>
      </c>
      <c r="G21" s="245">
        <v>6</v>
      </c>
      <c r="H21" s="245">
        <v>0</v>
      </c>
      <c r="I21" s="245">
        <v>5</v>
      </c>
      <c r="J21" s="246">
        <v>12</v>
      </c>
      <c r="K21" s="836">
        <f t="shared" si="0"/>
        <v>38</v>
      </c>
      <c r="L21" s="250"/>
    </row>
    <row r="22" spans="1:13" ht="15" thickBot="1" x14ac:dyDescent="0.25">
      <c r="A22" s="211">
        <v>15</v>
      </c>
      <c r="B22" s="191" t="s">
        <v>28</v>
      </c>
      <c r="C22" s="626">
        <v>3</v>
      </c>
      <c r="D22" s="456">
        <v>2</v>
      </c>
      <c r="E22" s="456">
        <v>0</v>
      </c>
      <c r="F22" s="456">
        <v>2</v>
      </c>
      <c r="G22" s="456">
        <v>0</v>
      </c>
      <c r="H22" s="456">
        <v>0</v>
      </c>
      <c r="I22" s="456">
        <v>1</v>
      </c>
      <c r="J22" s="457">
        <v>0</v>
      </c>
      <c r="K22" s="837">
        <f t="shared" si="0"/>
        <v>5</v>
      </c>
    </row>
    <row r="23" spans="1:13" s="217" customFormat="1" ht="15" x14ac:dyDescent="0.25">
      <c r="A23" s="213"/>
      <c r="B23" s="440" t="s">
        <v>493</v>
      </c>
      <c r="C23" s="896">
        <f>SUM(C8:C22)</f>
        <v>106</v>
      </c>
      <c r="D23" s="444">
        <f t="shared" ref="D23:K23" si="1">SUM(D8:D22)</f>
        <v>24</v>
      </c>
      <c r="E23" s="242">
        <f t="shared" si="1"/>
        <v>4</v>
      </c>
      <c r="F23" s="242">
        <f t="shared" si="1"/>
        <v>19</v>
      </c>
      <c r="G23" s="242">
        <f t="shared" si="1"/>
        <v>44</v>
      </c>
      <c r="H23" s="242">
        <f t="shared" si="1"/>
        <v>4</v>
      </c>
      <c r="I23" s="242">
        <f t="shared" si="1"/>
        <v>17</v>
      </c>
      <c r="J23" s="438">
        <f t="shared" si="1"/>
        <v>27</v>
      </c>
      <c r="K23" s="450">
        <f t="shared" si="1"/>
        <v>139</v>
      </c>
      <c r="M23" s="251"/>
    </row>
    <row r="24" spans="1:13" s="322" customFormat="1" x14ac:dyDescent="0.2">
      <c r="A24" s="368"/>
      <c r="B24" s="441" t="s">
        <v>436</v>
      </c>
      <c r="C24" s="571">
        <v>65</v>
      </c>
      <c r="D24" s="445">
        <v>17</v>
      </c>
      <c r="E24" s="245">
        <v>2</v>
      </c>
      <c r="F24" s="245">
        <v>7</v>
      </c>
      <c r="G24" s="245">
        <v>36</v>
      </c>
      <c r="H24" s="245">
        <v>0</v>
      </c>
      <c r="I24" s="245">
        <v>10</v>
      </c>
      <c r="J24" s="439">
        <v>21</v>
      </c>
      <c r="K24" s="451">
        <v>93</v>
      </c>
      <c r="M24" s="324"/>
    </row>
    <row r="25" spans="1:13" s="322" customFormat="1" x14ac:dyDescent="0.2">
      <c r="A25" s="368"/>
      <c r="B25" s="441" t="s">
        <v>379</v>
      </c>
      <c r="C25" s="571">
        <v>87</v>
      </c>
      <c r="D25" s="445">
        <v>27</v>
      </c>
      <c r="E25" s="245">
        <v>16</v>
      </c>
      <c r="F25" s="245">
        <v>31</v>
      </c>
      <c r="G25" s="245">
        <v>32</v>
      </c>
      <c r="H25" s="245">
        <v>1</v>
      </c>
      <c r="I25" s="245">
        <v>10</v>
      </c>
      <c r="J25" s="439">
        <v>27</v>
      </c>
      <c r="K25" s="451">
        <v>144</v>
      </c>
      <c r="M25" s="324"/>
    </row>
    <row r="26" spans="1:13" s="367" customFormat="1" ht="15" x14ac:dyDescent="0.25">
      <c r="A26" s="869"/>
      <c r="B26" s="441" t="s">
        <v>339</v>
      </c>
      <c r="C26" s="571">
        <v>83</v>
      </c>
      <c r="D26" s="445">
        <v>27</v>
      </c>
      <c r="E26" s="245">
        <v>1</v>
      </c>
      <c r="F26" s="245">
        <v>19</v>
      </c>
      <c r="G26" s="245">
        <v>33</v>
      </c>
      <c r="H26" s="245">
        <v>2</v>
      </c>
      <c r="I26" s="245">
        <v>13</v>
      </c>
      <c r="J26" s="439">
        <v>18</v>
      </c>
      <c r="K26" s="451">
        <v>113</v>
      </c>
      <c r="M26" s="324"/>
    </row>
    <row r="27" spans="1:13" s="322" customFormat="1" x14ac:dyDescent="0.2">
      <c r="A27" s="368"/>
      <c r="B27" s="441" t="s">
        <v>309</v>
      </c>
      <c r="C27" s="571">
        <v>71</v>
      </c>
      <c r="D27" s="445">
        <v>25</v>
      </c>
      <c r="E27" s="245">
        <v>2</v>
      </c>
      <c r="F27" s="245">
        <v>16</v>
      </c>
      <c r="G27" s="245">
        <v>31</v>
      </c>
      <c r="H27" s="245">
        <v>0</v>
      </c>
      <c r="I27" s="245">
        <v>15</v>
      </c>
      <c r="J27" s="439">
        <v>21</v>
      </c>
      <c r="K27" s="451">
        <v>110</v>
      </c>
      <c r="M27" s="324"/>
    </row>
    <row r="28" spans="1:13" s="322" customFormat="1" x14ac:dyDescent="0.2">
      <c r="A28" s="368"/>
      <c r="B28" s="441" t="s">
        <v>273</v>
      </c>
      <c r="C28" s="571">
        <v>104</v>
      </c>
      <c r="D28" s="445">
        <v>21</v>
      </c>
      <c r="E28" s="245">
        <v>4</v>
      </c>
      <c r="F28" s="245">
        <v>13</v>
      </c>
      <c r="G28" s="245">
        <v>39</v>
      </c>
      <c r="H28" s="245">
        <v>4</v>
      </c>
      <c r="I28" s="245">
        <v>7</v>
      </c>
      <c r="J28" s="439">
        <v>18</v>
      </c>
      <c r="K28" s="451">
        <v>106</v>
      </c>
      <c r="M28" s="324"/>
    </row>
    <row r="29" spans="1:13" s="322" customFormat="1" ht="15" thickBot="1" x14ac:dyDescent="0.25">
      <c r="A29" s="624"/>
      <c r="B29" s="625" t="s">
        <v>249</v>
      </c>
      <c r="C29" s="897">
        <v>75</v>
      </c>
      <c r="D29" s="570">
        <v>15</v>
      </c>
      <c r="E29" s="456">
        <v>5</v>
      </c>
      <c r="F29" s="456">
        <v>23</v>
      </c>
      <c r="G29" s="456">
        <v>41</v>
      </c>
      <c r="H29" s="456">
        <v>0</v>
      </c>
      <c r="I29" s="456">
        <v>16</v>
      </c>
      <c r="J29" s="629">
        <v>17</v>
      </c>
      <c r="K29" s="455">
        <v>117</v>
      </c>
      <c r="M29" s="324"/>
    </row>
    <row r="30" spans="1:13" s="322" customFormat="1" x14ac:dyDescent="0.2">
      <c r="A30" s="368"/>
      <c r="B30" s="441" t="s">
        <v>220</v>
      </c>
      <c r="C30" s="571">
        <v>81</v>
      </c>
      <c r="D30" s="445">
        <v>15</v>
      </c>
      <c r="E30" s="245">
        <v>7</v>
      </c>
      <c r="F30" s="245">
        <v>10</v>
      </c>
      <c r="G30" s="245">
        <v>40</v>
      </c>
      <c r="H30" s="245">
        <v>7</v>
      </c>
      <c r="I30" s="245">
        <v>8</v>
      </c>
      <c r="J30" s="439">
        <v>21</v>
      </c>
      <c r="K30" s="451">
        <v>108</v>
      </c>
      <c r="M30" s="324"/>
    </row>
    <row r="31" spans="1:13" s="322" customFormat="1" ht="15" thickBot="1" x14ac:dyDescent="0.25">
      <c r="A31" s="624"/>
      <c r="B31" s="625" t="s">
        <v>110</v>
      </c>
      <c r="C31" s="897">
        <v>145</v>
      </c>
      <c r="D31" s="570">
        <v>44</v>
      </c>
      <c r="E31" s="456">
        <v>5</v>
      </c>
      <c r="F31" s="456">
        <v>13</v>
      </c>
      <c r="G31" s="456">
        <v>72</v>
      </c>
      <c r="H31" s="456">
        <v>1</v>
      </c>
      <c r="I31" s="456">
        <v>22</v>
      </c>
      <c r="J31" s="629">
        <v>24</v>
      </c>
      <c r="K31" s="455">
        <v>181</v>
      </c>
      <c r="M31" s="324"/>
    </row>
    <row r="32" spans="1:13" x14ac:dyDescent="0.2">
      <c r="A32" s="179" t="s">
        <v>116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>
    <tabColor rgb="FFFF0000"/>
  </sheetPr>
  <dimension ref="A1:AA40"/>
  <sheetViews>
    <sheetView showGridLines="0" zoomScaleNormal="100" workbookViewId="0">
      <selection activeCell="N22" sqref="N22"/>
    </sheetView>
  </sheetViews>
  <sheetFormatPr baseColWidth="10" defaultColWidth="11.42578125" defaultRowHeight="12.75" x14ac:dyDescent="0.2"/>
  <cols>
    <col min="1" max="1" width="7" style="81" customWidth="1"/>
    <col min="2" max="2" width="21.140625" style="81" customWidth="1"/>
    <col min="3" max="3" width="11.42578125" style="81" customWidth="1"/>
    <col min="4" max="14" width="11.42578125" style="81"/>
    <col min="15" max="15" width="9.42578125" style="81" customWidth="1"/>
    <col min="16" max="16384" width="11.42578125" style="81"/>
  </cols>
  <sheetData>
    <row r="1" spans="1:27" x14ac:dyDescent="0.2">
      <c r="A1" s="151"/>
      <c r="B1" s="152"/>
    </row>
    <row r="2" spans="1:27" x14ac:dyDescent="0.2">
      <c r="A2" s="153" t="s">
        <v>0</v>
      </c>
    </row>
    <row r="3" spans="1:27" x14ac:dyDescent="0.2">
      <c r="A3" s="178"/>
    </row>
    <row r="4" spans="1:27" x14ac:dyDescent="0.2">
      <c r="A4" s="153" t="str">
        <f>A7</f>
        <v>Tabell 3-3 - B - Gjennomsnittlig antall oppholdsdøgn i sykehjem for beboere som har avsluttet sitt opphold hittil i år.</v>
      </c>
    </row>
    <row r="5" spans="1:27" x14ac:dyDescent="0.2">
      <c r="A5" s="178"/>
    </row>
    <row r="6" spans="1:27" x14ac:dyDescent="0.2">
      <c r="A6" s="178"/>
    </row>
    <row r="7" spans="1:27" ht="20.25" customHeight="1" thickBot="1" x14ac:dyDescent="0.25">
      <c r="A7" s="7" t="s">
        <v>280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1:27" ht="13.5" customHeight="1" thickBot="1" x14ac:dyDescent="0.25">
      <c r="A8" s="252"/>
      <c r="B8" s="195"/>
      <c r="C8" s="1565" t="s">
        <v>31</v>
      </c>
      <c r="D8" s="1565"/>
      <c r="E8" s="1565"/>
      <c r="F8" s="1566"/>
      <c r="G8" s="1566"/>
      <c r="H8" s="1565" t="s">
        <v>34</v>
      </c>
      <c r="I8" s="1565"/>
      <c r="J8" s="1565"/>
      <c r="K8" s="1566"/>
      <c r="L8" s="1566"/>
    </row>
    <row r="9" spans="1:27" ht="131.25" customHeight="1" thickBot="1" x14ac:dyDescent="0.25">
      <c r="A9" s="253" t="s">
        <v>33</v>
      </c>
      <c r="B9" s="254" t="s">
        <v>3</v>
      </c>
      <c r="C9" s="966" t="s">
        <v>120</v>
      </c>
      <c r="D9" s="967" t="s">
        <v>96</v>
      </c>
      <c r="E9" s="968" t="s">
        <v>495</v>
      </c>
      <c r="F9" s="965" t="s">
        <v>281</v>
      </c>
      <c r="G9" s="969" t="s">
        <v>282</v>
      </c>
      <c r="H9" s="966" t="s">
        <v>119</v>
      </c>
      <c r="I9" s="967" t="s">
        <v>96</v>
      </c>
      <c r="J9" s="968" t="s">
        <v>283</v>
      </c>
      <c r="K9" s="965" t="s">
        <v>284</v>
      </c>
      <c r="L9" s="255" t="s">
        <v>282</v>
      </c>
      <c r="N9" s="364"/>
      <c r="O9" s="364"/>
      <c r="P9" s="377" t="s">
        <v>493</v>
      </c>
      <c r="Q9" s="256" t="s">
        <v>436</v>
      </c>
      <c r="R9" s="256" t="s">
        <v>379</v>
      </c>
      <c r="S9" s="256" t="s">
        <v>339</v>
      </c>
      <c r="T9" s="256" t="s">
        <v>309</v>
      </c>
      <c r="U9" s="256" t="s">
        <v>273</v>
      </c>
      <c r="V9" s="256" t="s">
        <v>249</v>
      </c>
      <c r="W9" s="256" t="s">
        <v>220</v>
      </c>
      <c r="X9" s="382" t="s">
        <v>110</v>
      </c>
      <c r="Y9" s="351"/>
      <c r="Z9" s="351"/>
      <c r="AA9" s="351"/>
    </row>
    <row r="10" spans="1:27" ht="15.75" thickBot="1" x14ac:dyDescent="0.3">
      <c r="A10" s="197">
        <v>1</v>
      </c>
      <c r="B10" s="171" t="s">
        <v>14</v>
      </c>
      <c r="C10" s="707">
        <v>61</v>
      </c>
      <c r="D10" s="840" t="s">
        <v>69</v>
      </c>
      <c r="E10" s="840">
        <v>63967</v>
      </c>
      <c r="F10" s="708">
        <f>E10/C10</f>
        <v>1048.639344262295</v>
      </c>
      <c r="G10" s="708" t="s">
        <v>69</v>
      </c>
      <c r="H10" s="707">
        <v>272</v>
      </c>
      <c r="I10" s="840">
        <v>259.57</v>
      </c>
      <c r="J10" s="840">
        <v>7673</v>
      </c>
      <c r="K10" s="840">
        <f>J10/H10</f>
        <v>28.209558823529413</v>
      </c>
      <c r="L10" s="708">
        <f t="shared" ref="L10:L24" si="0">J10/I10</f>
        <v>29.560426859806604</v>
      </c>
      <c r="N10" s="364"/>
      <c r="O10" s="364"/>
      <c r="P10" s="379">
        <f>F25</f>
        <v>917.31002638522432</v>
      </c>
      <c r="Q10" s="259">
        <v>939.52493261455527</v>
      </c>
      <c r="R10" s="259">
        <v>975.9094028826355</v>
      </c>
      <c r="S10" s="259">
        <v>958.33243606998656</v>
      </c>
      <c r="T10" s="259">
        <v>987.29612903225802</v>
      </c>
      <c r="U10" s="259">
        <v>884.57362908194705</v>
      </c>
      <c r="V10" s="259">
        <v>946.49084967320266</v>
      </c>
      <c r="W10" s="259">
        <v>947.02528276779776</v>
      </c>
      <c r="X10" s="384">
        <v>901.98129675810469</v>
      </c>
      <c r="Y10" s="351"/>
      <c r="Z10" s="351"/>
      <c r="AA10" s="351"/>
    </row>
    <row r="11" spans="1:27" ht="14.25" x14ac:dyDescent="0.2">
      <c r="A11" s="196">
        <v>2</v>
      </c>
      <c r="B11" s="168" t="s">
        <v>15</v>
      </c>
      <c r="C11" s="709">
        <v>61</v>
      </c>
      <c r="D11" s="839" t="s">
        <v>69</v>
      </c>
      <c r="E11" s="839">
        <v>75131</v>
      </c>
      <c r="F11" s="710">
        <f t="shared" ref="F11:F24" si="1">E11/C11</f>
        <v>1231.655737704918</v>
      </c>
      <c r="G11" s="710" t="s">
        <v>69</v>
      </c>
      <c r="H11" s="709">
        <v>213</v>
      </c>
      <c r="I11" s="839">
        <v>315</v>
      </c>
      <c r="J11" s="839">
        <v>8272</v>
      </c>
      <c r="K11" s="839">
        <f t="shared" ref="K11:K24" si="2">J11/H11</f>
        <v>38.835680751173712</v>
      </c>
      <c r="L11" s="710">
        <f t="shared" si="0"/>
        <v>26.260317460317459</v>
      </c>
      <c r="M11" s="364"/>
      <c r="N11" s="364"/>
      <c r="O11" s="364"/>
      <c r="P11" s="364"/>
      <c r="Q11" s="351"/>
      <c r="R11" s="350"/>
      <c r="S11" s="351"/>
      <c r="T11" s="350"/>
      <c r="U11" s="350"/>
      <c r="V11" s="351"/>
      <c r="W11" s="351"/>
      <c r="X11" s="351"/>
      <c r="Y11" s="351"/>
      <c r="Z11" s="351"/>
      <c r="AA11" s="351"/>
    </row>
    <row r="12" spans="1:27" ht="14.25" x14ac:dyDescent="0.2">
      <c r="A12" s="196">
        <v>3</v>
      </c>
      <c r="B12" s="168" t="s">
        <v>16</v>
      </c>
      <c r="C12" s="709">
        <v>68</v>
      </c>
      <c r="D12" s="839" t="s">
        <v>69</v>
      </c>
      <c r="E12" s="839">
        <v>53463</v>
      </c>
      <c r="F12" s="710">
        <f t="shared" si="1"/>
        <v>786.22058823529414</v>
      </c>
      <c r="G12" s="710" t="s">
        <v>69</v>
      </c>
      <c r="H12" s="709">
        <v>213</v>
      </c>
      <c r="I12" s="839">
        <v>355.69317000000001</v>
      </c>
      <c r="J12" s="839">
        <v>8903</v>
      </c>
      <c r="K12" s="839">
        <f t="shared" si="2"/>
        <v>41.798122065727696</v>
      </c>
      <c r="L12" s="710">
        <v>25.03</v>
      </c>
      <c r="M12" s="364"/>
      <c r="N12" s="364"/>
      <c r="O12" s="364"/>
      <c r="P12" s="364"/>
      <c r="Q12" s="351"/>
      <c r="R12" s="350"/>
      <c r="S12" s="351"/>
      <c r="T12" s="350"/>
      <c r="U12" s="350"/>
      <c r="V12" s="351"/>
      <c r="W12" s="351"/>
      <c r="X12" s="351"/>
      <c r="Y12" s="351"/>
      <c r="Z12" s="351"/>
      <c r="AA12" s="351"/>
    </row>
    <row r="13" spans="1:27" ht="14.25" x14ac:dyDescent="0.2">
      <c r="A13" s="196">
        <v>4</v>
      </c>
      <c r="B13" s="168" t="s">
        <v>17</v>
      </c>
      <c r="C13" s="709">
        <v>49</v>
      </c>
      <c r="D13" s="839" t="s">
        <v>69</v>
      </c>
      <c r="E13" s="839">
        <v>39961</v>
      </c>
      <c r="F13" s="710">
        <f t="shared" si="1"/>
        <v>815.53061224489795</v>
      </c>
      <c r="G13" s="710" t="s">
        <v>69</v>
      </c>
      <c r="H13" s="709">
        <v>111</v>
      </c>
      <c r="I13" s="839">
        <v>124.61538</v>
      </c>
      <c r="J13" s="839">
        <v>3402</v>
      </c>
      <c r="K13" s="839">
        <f t="shared" si="2"/>
        <v>30.648648648648649</v>
      </c>
      <c r="L13" s="710">
        <f t="shared" si="0"/>
        <v>27.300001011111149</v>
      </c>
      <c r="M13" s="364"/>
      <c r="N13" s="364"/>
      <c r="O13" s="364"/>
      <c r="P13" s="364"/>
      <c r="Q13" s="351"/>
      <c r="R13" s="350"/>
      <c r="S13" s="351"/>
      <c r="T13" s="350"/>
      <c r="U13" s="350"/>
      <c r="V13" s="351"/>
      <c r="W13" s="351"/>
      <c r="X13" s="351"/>
      <c r="Y13" s="351"/>
      <c r="Z13" s="351"/>
      <c r="AA13" s="351"/>
    </row>
    <row r="14" spans="1:27" ht="14.25" x14ac:dyDescent="0.2">
      <c r="A14" s="196">
        <v>5</v>
      </c>
      <c r="B14" s="168" t="s">
        <v>18</v>
      </c>
      <c r="C14" s="709">
        <v>135</v>
      </c>
      <c r="D14" s="839" t="s">
        <v>69</v>
      </c>
      <c r="E14" s="839">
        <v>117256</v>
      </c>
      <c r="F14" s="710">
        <f t="shared" si="1"/>
        <v>868.56296296296296</v>
      </c>
      <c r="G14" s="710" t="s">
        <v>69</v>
      </c>
      <c r="H14" s="709">
        <v>384</v>
      </c>
      <c r="I14" s="839">
        <v>517</v>
      </c>
      <c r="J14" s="839">
        <v>13320</v>
      </c>
      <c r="K14" s="839">
        <f t="shared" si="2"/>
        <v>34.6875</v>
      </c>
      <c r="L14" s="710">
        <f t="shared" si="0"/>
        <v>25.76402321083172</v>
      </c>
      <c r="M14" s="364"/>
      <c r="N14" s="364"/>
      <c r="O14" s="364"/>
      <c r="P14" s="364"/>
      <c r="Q14" s="351"/>
      <c r="R14" s="350"/>
      <c r="S14" s="351"/>
      <c r="T14" s="350"/>
      <c r="U14" s="350"/>
      <c r="V14" s="351"/>
      <c r="W14" s="351"/>
      <c r="X14" s="351"/>
      <c r="Y14" s="351"/>
      <c r="Z14" s="351"/>
      <c r="AA14" s="351"/>
    </row>
    <row r="15" spans="1:27" ht="14.25" x14ac:dyDescent="0.2">
      <c r="A15" s="196">
        <v>6</v>
      </c>
      <c r="B15" s="168" t="s">
        <v>19</v>
      </c>
      <c r="C15" s="709">
        <v>113</v>
      </c>
      <c r="D15" s="839" t="s">
        <v>69</v>
      </c>
      <c r="E15" s="839">
        <v>90234</v>
      </c>
      <c r="F15" s="710">
        <f t="shared" si="1"/>
        <v>798.53097345132744</v>
      </c>
      <c r="G15" s="710" t="s">
        <v>69</v>
      </c>
      <c r="H15" s="709">
        <v>311</v>
      </c>
      <c r="I15" s="839">
        <v>451</v>
      </c>
      <c r="J15" s="839">
        <v>10034</v>
      </c>
      <c r="K15" s="839">
        <f t="shared" si="2"/>
        <v>32.263665594855304</v>
      </c>
      <c r="L15" s="710">
        <f t="shared" si="0"/>
        <v>22.248337028824835</v>
      </c>
      <c r="M15" s="364"/>
      <c r="N15" s="364"/>
      <c r="O15" s="364"/>
      <c r="P15" s="364"/>
      <c r="Q15" s="351"/>
      <c r="R15" s="350"/>
      <c r="S15" s="351"/>
      <c r="T15" s="350"/>
      <c r="U15" s="350"/>
      <c r="V15" s="351"/>
      <c r="W15" s="351"/>
      <c r="X15" s="351"/>
      <c r="Y15" s="351"/>
      <c r="Z15" s="351"/>
      <c r="AA15" s="351"/>
    </row>
    <row r="16" spans="1:27" ht="14.25" x14ac:dyDescent="0.2">
      <c r="A16" s="196">
        <v>7</v>
      </c>
      <c r="B16" s="168" t="s">
        <v>20</v>
      </c>
      <c r="C16" s="709">
        <v>129</v>
      </c>
      <c r="D16" s="839" t="s">
        <v>69</v>
      </c>
      <c r="E16" s="839">
        <v>91342</v>
      </c>
      <c r="F16" s="710">
        <f t="shared" si="1"/>
        <v>708.07751937984494</v>
      </c>
      <c r="G16" s="710" t="s">
        <v>69</v>
      </c>
      <c r="H16" s="709">
        <v>408</v>
      </c>
      <c r="I16" s="839">
        <v>616</v>
      </c>
      <c r="J16" s="839">
        <v>9643</v>
      </c>
      <c r="K16" s="839">
        <f t="shared" si="2"/>
        <v>23.634803921568629</v>
      </c>
      <c r="L16" s="710">
        <f t="shared" si="0"/>
        <v>15.654220779220779</v>
      </c>
      <c r="M16" s="364"/>
      <c r="N16" s="364"/>
      <c r="O16" s="364"/>
      <c r="P16" s="364"/>
      <c r="Q16" s="351"/>
      <c r="R16" s="350"/>
      <c r="S16" s="351"/>
      <c r="T16" s="350"/>
      <c r="U16" s="350"/>
      <c r="V16" s="351"/>
      <c r="W16" s="351"/>
      <c r="X16" s="351"/>
      <c r="Y16" s="351"/>
      <c r="Z16" s="351"/>
      <c r="AA16" s="351"/>
    </row>
    <row r="17" spans="1:27" ht="14.25" x14ac:dyDescent="0.2">
      <c r="A17" s="196">
        <v>8</v>
      </c>
      <c r="B17" s="168" t="s">
        <v>21</v>
      </c>
      <c r="C17" s="709">
        <v>135</v>
      </c>
      <c r="D17" s="839" t="s">
        <v>69</v>
      </c>
      <c r="E17" s="839">
        <v>118257</v>
      </c>
      <c r="F17" s="710">
        <f t="shared" si="1"/>
        <v>875.97777777777776</v>
      </c>
      <c r="G17" s="710" t="s">
        <v>69</v>
      </c>
      <c r="H17" s="709">
        <v>317</v>
      </c>
      <c r="I17" s="839">
        <v>464</v>
      </c>
      <c r="J17" s="839">
        <v>7516</v>
      </c>
      <c r="K17" s="839">
        <f t="shared" si="2"/>
        <v>23.709779179810724</v>
      </c>
      <c r="L17" s="710">
        <f t="shared" si="0"/>
        <v>16.198275862068964</v>
      </c>
      <c r="M17" s="107"/>
      <c r="N17" s="364"/>
      <c r="O17" s="364"/>
      <c r="P17" s="364"/>
      <c r="Q17" s="351"/>
      <c r="R17" s="350"/>
      <c r="S17" s="351"/>
      <c r="T17" s="350"/>
      <c r="U17" s="350"/>
      <c r="V17" s="351"/>
      <c r="W17" s="351"/>
      <c r="X17" s="351"/>
      <c r="Y17" s="351"/>
      <c r="Z17" s="351"/>
      <c r="AA17" s="351"/>
    </row>
    <row r="18" spans="1:27" ht="14.25" x14ac:dyDescent="0.2">
      <c r="A18" s="196">
        <v>9</v>
      </c>
      <c r="B18" s="168" t="s">
        <v>22</v>
      </c>
      <c r="C18" s="709">
        <v>57</v>
      </c>
      <c r="D18" s="839" t="s">
        <v>69</v>
      </c>
      <c r="E18" s="839">
        <v>55847</v>
      </c>
      <c r="F18" s="710">
        <f t="shared" si="1"/>
        <v>979.77192982456143</v>
      </c>
      <c r="G18" s="710" t="s">
        <v>69</v>
      </c>
      <c r="H18" s="709">
        <v>205</v>
      </c>
      <c r="I18" s="839">
        <v>303</v>
      </c>
      <c r="J18" s="839">
        <v>7569</v>
      </c>
      <c r="K18" s="839">
        <f t="shared" si="2"/>
        <v>36.921951219512195</v>
      </c>
      <c r="L18" s="710">
        <f t="shared" si="0"/>
        <v>24.980198019801982</v>
      </c>
      <c r="M18" s="364"/>
      <c r="N18" s="364"/>
      <c r="O18" s="364"/>
      <c r="P18" s="364"/>
      <c r="Q18" s="351" t="s">
        <v>76</v>
      </c>
      <c r="R18" s="350"/>
      <c r="S18" s="351"/>
      <c r="T18" s="350"/>
      <c r="U18" s="350"/>
      <c r="V18" s="351"/>
      <c r="W18" s="351"/>
      <c r="X18" s="351"/>
      <c r="Y18" s="351"/>
      <c r="Z18" s="351"/>
      <c r="AA18" s="351"/>
    </row>
    <row r="19" spans="1:27" ht="14.25" x14ac:dyDescent="0.2">
      <c r="A19" s="196">
        <v>10</v>
      </c>
      <c r="B19" s="168" t="s">
        <v>23</v>
      </c>
      <c r="C19" s="709">
        <v>79</v>
      </c>
      <c r="D19" s="839" t="s">
        <v>69</v>
      </c>
      <c r="E19" s="839">
        <v>69739</v>
      </c>
      <c r="F19" s="710">
        <f t="shared" si="1"/>
        <v>882.77215189873414</v>
      </c>
      <c r="G19" s="710" t="s">
        <v>69</v>
      </c>
      <c r="H19" s="709">
        <v>233</v>
      </c>
      <c r="I19" s="839">
        <v>338</v>
      </c>
      <c r="J19" s="839">
        <v>8792</v>
      </c>
      <c r="K19" s="839">
        <f t="shared" si="2"/>
        <v>37.733905579399142</v>
      </c>
      <c r="L19" s="710">
        <f t="shared" si="0"/>
        <v>26.011834319526628</v>
      </c>
      <c r="M19" s="364"/>
      <c r="N19" s="364"/>
      <c r="O19" s="364"/>
      <c r="P19" s="364"/>
      <c r="Q19" s="351"/>
      <c r="R19" s="350"/>
      <c r="S19" s="351"/>
      <c r="T19" s="350"/>
      <c r="U19" s="350"/>
      <c r="V19" s="351"/>
      <c r="W19" s="351"/>
      <c r="X19" s="351"/>
      <c r="Y19" s="351"/>
      <c r="Z19" s="351"/>
      <c r="AA19" s="351"/>
    </row>
    <row r="20" spans="1:27" ht="14.25" x14ac:dyDescent="0.2">
      <c r="A20" s="196">
        <v>11</v>
      </c>
      <c r="B20" s="168" t="s">
        <v>24</v>
      </c>
      <c r="C20" s="709">
        <v>71</v>
      </c>
      <c r="D20" s="839" t="s">
        <v>69</v>
      </c>
      <c r="E20" s="839">
        <v>57289</v>
      </c>
      <c r="F20" s="710">
        <f t="shared" si="1"/>
        <v>806.88732394366195</v>
      </c>
      <c r="G20" s="710" t="s">
        <v>69</v>
      </c>
      <c r="H20" s="709">
        <v>175</v>
      </c>
      <c r="I20" s="839">
        <v>263</v>
      </c>
      <c r="J20" s="839">
        <v>5354</v>
      </c>
      <c r="K20" s="839">
        <f t="shared" si="2"/>
        <v>30.594285714285714</v>
      </c>
      <c r="L20" s="710">
        <f t="shared" si="0"/>
        <v>20.3574144486692</v>
      </c>
      <c r="M20" s="364"/>
      <c r="N20" s="364"/>
      <c r="O20" s="364"/>
      <c r="P20" s="364"/>
      <c r="Q20" s="351"/>
      <c r="R20" s="350"/>
      <c r="S20" s="351"/>
      <c r="T20" s="350"/>
      <c r="U20" s="350"/>
      <c r="V20" s="351"/>
      <c r="W20" s="351"/>
      <c r="X20" s="351"/>
      <c r="Y20" s="351"/>
      <c r="Z20" s="351"/>
      <c r="AA20" s="351"/>
    </row>
    <row r="21" spans="1:27" ht="14.25" x14ac:dyDescent="0.2">
      <c r="A21" s="196">
        <v>12</v>
      </c>
      <c r="B21" s="168" t="s">
        <v>25</v>
      </c>
      <c r="C21" s="709">
        <v>94</v>
      </c>
      <c r="D21" s="839" t="s">
        <v>69</v>
      </c>
      <c r="E21" s="839">
        <v>116483</v>
      </c>
      <c r="F21" s="710">
        <f t="shared" si="1"/>
        <v>1239.1808510638298</v>
      </c>
      <c r="G21" s="710" t="s">
        <v>69</v>
      </c>
      <c r="H21" s="709">
        <v>329</v>
      </c>
      <c r="I21" s="839">
        <v>507</v>
      </c>
      <c r="J21" s="839">
        <v>14574</v>
      </c>
      <c r="K21" s="839">
        <f t="shared" si="2"/>
        <v>44.297872340425535</v>
      </c>
      <c r="L21" s="710">
        <f t="shared" si="0"/>
        <v>28.745562130177515</v>
      </c>
      <c r="M21" s="364"/>
      <c r="N21" s="364"/>
      <c r="O21" s="364"/>
      <c r="P21" s="364"/>
      <c r="Q21" s="351"/>
      <c r="R21" s="350"/>
      <c r="S21" s="351"/>
      <c r="T21" s="350"/>
      <c r="U21" s="350"/>
      <c r="V21" s="351"/>
      <c r="W21" s="351"/>
      <c r="X21" s="351"/>
      <c r="Y21" s="351"/>
      <c r="Z21" s="351"/>
      <c r="AA21" s="351"/>
    </row>
    <row r="22" spans="1:27" ht="14.25" x14ac:dyDescent="0.2">
      <c r="A22" s="196">
        <v>13</v>
      </c>
      <c r="B22" s="168" t="s">
        <v>26</v>
      </c>
      <c r="C22" s="709">
        <v>191</v>
      </c>
      <c r="D22" s="839" t="s">
        <v>69</v>
      </c>
      <c r="E22" s="839">
        <v>173401</v>
      </c>
      <c r="F22" s="710">
        <f t="shared" si="1"/>
        <v>907.85863874345546</v>
      </c>
      <c r="G22" s="710" t="s">
        <v>69</v>
      </c>
      <c r="H22" s="709">
        <v>434</v>
      </c>
      <c r="I22" s="839">
        <v>653</v>
      </c>
      <c r="J22" s="839">
        <v>16542</v>
      </c>
      <c r="K22" s="839">
        <f t="shared" si="2"/>
        <v>38.115207373271886</v>
      </c>
      <c r="L22" s="710">
        <f t="shared" si="0"/>
        <v>25.332312404287901</v>
      </c>
      <c r="M22" s="364"/>
      <c r="N22" s="364"/>
      <c r="O22" s="364"/>
      <c r="P22" s="364"/>
    </row>
    <row r="23" spans="1:27" ht="14.25" x14ac:dyDescent="0.2">
      <c r="A23" s="196">
        <v>14</v>
      </c>
      <c r="B23" s="168" t="s">
        <v>27</v>
      </c>
      <c r="C23" s="709">
        <v>219</v>
      </c>
      <c r="D23" s="839" t="s">
        <v>69</v>
      </c>
      <c r="E23" s="839">
        <v>204771</v>
      </c>
      <c r="F23" s="710">
        <f t="shared" si="1"/>
        <v>935.02739726027403</v>
      </c>
      <c r="G23" s="710" t="s">
        <v>69</v>
      </c>
      <c r="H23" s="709">
        <v>427</v>
      </c>
      <c r="I23" s="839">
        <v>589</v>
      </c>
      <c r="J23" s="839">
        <v>14146</v>
      </c>
      <c r="K23" s="839">
        <f t="shared" si="2"/>
        <v>33.128805620608901</v>
      </c>
      <c r="L23" s="710">
        <f t="shared" si="0"/>
        <v>24.0169779286927</v>
      </c>
      <c r="M23" s="364"/>
      <c r="N23" s="364"/>
      <c r="O23" s="364"/>
      <c r="P23" s="364"/>
    </row>
    <row r="24" spans="1:27" ht="26.25" thickBot="1" x14ac:dyDescent="0.25">
      <c r="A24" s="198">
        <v>15</v>
      </c>
      <c r="B24" s="173" t="s">
        <v>28</v>
      </c>
      <c r="C24" s="711">
        <v>54</v>
      </c>
      <c r="D24" s="841" t="s">
        <v>69</v>
      </c>
      <c r="E24" s="841">
        <v>63501</v>
      </c>
      <c r="F24" s="712">
        <f t="shared" si="1"/>
        <v>1175.9444444444443</v>
      </c>
      <c r="G24" s="712" t="s">
        <v>69</v>
      </c>
      <c r="H24" s="711">
        <v>173</v>
      </c>
      <c r="I24" s="841">
        <v>270</v>
      </c>
      <c r="J24" s="841">
        <v>5560</v>
      </c>
      <c r="K24" s="841">
        <f t="shared" si="2"/>
        <v>32.138728323699425</v>
      </c>
      <c r="L24" s="712">
        <f t="shared" si="0"/>
        <v>20.592592592592592</v>
      </c>
      <c r="M24" s="364"/>
      <c r="N24" s="364"/>
      <c r="O24" s="364"/>
      <c r="P24" s="364"/>
    </row>
    <row r="25" spans="1:27" ht="15" x14ac:dyDescent="0.25">
      <c r="A25" s="376"/>
      <c r="B25" s="377" t="s">
        <v>493</v>
      </c>
      <c r="C25" s="378">
        <f>SUM(C10:C24)</f>
        <v>1516</v>
      </c>
      <c r="D25" s="458" t="s">
        <v>69</v>
      </c>
      <c r="E25" s="379">
        <f>SUM(E10:E24)</f>
        <v>1390642</v>
      </c>
      <c r="F25" s="379">
        <f>E25/C25</f>
        <v>917.31002638522432</v>
      </c>
      <c r="G25" s="460" t="s">
        <v>69</v>
      </c>
      <c r="H25" s="838">
        <f>SUM(H10:H24)</f>
        <v>4205</v>
      </c>
      <c r="I25" s="705">
        <f>SUM(I10:I24)</f>
        <v>6025.8785499999994</v>
      </c>
      <c r="J25" s="705">
        <f>SUM(J10:J24)</f>
        <v>141300</v>
      </c>
      <c r="K25" s="705">
        <f>J25/H25</f>
        <v>33.602853745541026</v>
      </c>
      <c r="L25" s="706">
        <f>J25/I25</f>
        <v>23.448862904812447</v>
      </c>
      <c r="N25" s="364"/>
      <c r="O25" s="364"/>
      <c r="P25" s="364" t="s">
        <v>76</v>
      </c>
    </row>
    <row r="26" spans="1:27" s="364" customFormat="1" ht="14.25" x14ac:dyDescent="0.2">
      <c r="A26" s="380"/>
      <c r="B26" s="256" t="s">
        <v>436</v>
      </c>
      <c r="C26" s="258">
        <v>1484</v>
      </c>
      <c r="D26" s="535" t="s">
        <v>69</v>
      </c>
      <c r="E26" s="259">
        <v>1394255</v>
      </c>
      <c r="F26" s="259">
        <v>939.52493261455527</v>
      </c>
      <c r="G26" s="536" t="s">
        <v>69</v>
      </c>
      <c r="H26" s="258">
        <v>4049</v>
      </c>
      <c r="I26" s="259">
        <v>5850</v>
      </c>
      <c r="J26" s="259">
        <v>146014.91</v>
      </c>
      <c r="K26" s="259">
        <v>36.061968387256115</v>
      </c>
      <c r="L26" s="537">
        <v>24.959813675213677</v>
      </c>
    </row>
    <row r="27" spans="1:27" s="364" customFormat="1" ht="14.25" x14ac:dyDescent="0.2">
      <c r="A27" s="380"/>
      <c r="B27" s="256" t="s">
        <v>379</v>
      </c>
      <c r="C27" s="258">
        <v>1457</v>
      </c>
      <c r="D27" s="535" t="s">
        <v>69</v>
      </c>
      <c r="E27" s="259">
        <v>1421900</v>
      </c>
      <c r="F27" s="259">
        <v>975.9094028826355</v>
      </c>
      <c r="G27" s="536" t="s">
        <v>69</v>
      </c>
      <c r="H27" s="258">
        <v>4239</v>
      </c>
      <c r="I27" s="259">
        <v>6791</v>
      </c>
      <c r="J27" s="259">
        <v>158713</v>
      </c>
      <c r="K27" s="259">
        <v>37.441141778721395</v>
      </c>
      <c r="L27" s="537">
        <v>23.371079369754085</v>
      </c>
    </row>
    <row r="28" spans="1:27" s="364" customFormat="1" ht="14.25" x14ac:dyDescent="0.2">
      <c r="A28" s="380"/>
      <c r="B28" s="256" t="s">
        <v>339</v>
      </c>
      <c r="C28" s="258">
        <v>1486</v>
      </c>
      <c r="D28" s="535" t="s">
        <v>69</v>
      </c>
      <c r="E28" s="259">
        <v>1424082</v>
      </c>
      <c r="F28" s="259">
        <v>958.33243606998656</v>
      </c>
      <c r="G28" s="536" t="s">
        <v>69</v>
      </c>
      <c r="H28" s="258">
        <v>4357</v>
      </c>
      <c r="I28" s="259">
        <v>6612</v>
      </c>
      <c r="J28" s="259">
        <v>160494</v>
      </c>
      <c r="K28" s="259">
        <v>36.835896258893733</v>
      </c>
      <c r="L28" s="537">
        <v>24.273139745916517</v>
      </c>
    </row>
    <row r="29" spans="1:27" s="364" customFormat="1" ht="14.25" x14ac:dyDescent="0.2">
      <c r="A29" s="380"/>
      <c r="B29" s="256" t="s">
        <v>309</v>
      </c>
      <c r="C29" s="258">
        <v>1550</v>
      </c>
      <c r="D29" s="535" t="s">
        <v>69</v>
      </c>
      <c r="E29" s="259">
        <v>1530309</v>
      </c>
      <c r="F29" s="259">
        <v>987.29612903225802</v>
      </c>
      <c r="G29" s="536" t="s">
        <v>69</v>
      </c>
      <c r="H29" s="258">
        <v>4252</v>
      </c>
      <c r="I29" s="259">
        <v>6549</v>
      </c>
      <c r="J29" s="259">
        <v>161483</v>
      </c>
      <c r="K29" s="259">
        <v>37.97812793979304</v>
      </c>
      <c r="L29" s="537">
        <v>24.657657657657658</v>
      </c>
    </row>
    <row r="30" spans="1:27" s="364" customFormat="1" ht="14.25" x14ac:dyDescent="0.2">
      <c r="A30" s="380"/>
      <c r="B30" s="256" t="s">
        <v>273</v>
      </c>
      <c r="C30" s="258">
        <v>1623</v>
      </c>
      <c r="D30" s="535" t="s">
        <v>69</v>
      </c>
      <c r="E30" s="259">
        <v>1435663</v>
      </c>
      <c r="F30" s="259">
        <v>884.57362908194705</v>
      </c>
      <c r="G30" s="536" t="s">
        <v>69</v>
      </c>
      <c r="H30" s="258">
        <v>4375</v>
      </c>
      <c r="I30" s="259">
        <v>7133</v>
      </c>
      <c r="J30" s="259">
        <v>181638</v>
      </c>
      <c r="K30" s="259">
        <v>41.51725714285714</v>
      </c>
      <c r="L30" s="537">
        <v>25.464460956119446</v>
      </c>
    </row>
    <row r="31" spans="1:27" s="364" customFormat="1" ht="14.25" x14ac:dyDescent="0.2">
      <c r="A31" s="380"/>
      <c r="B31" s="256" t="s">
        <v>249</v>
      </c>
      <c r="C31" s="258">
        <v>1530</v>
      </c>
      <c r="D31" s="535" t="s">
        <v>69</v>
      </c>
      <c r="E31" s="259">
        <v>1448131</v>
      </c>
      <c r="F31" s="259">
        <v>946.49084967320266</v>
      </c>
      <c r="G31" s="536" t="s">
        <v>69</v>
      </c>
      <c r="H31" s="258">
        <v>4426</v>
      </c>
      <c r="I31" s="259">
        <v>7250</v>
      </c>
      <c r="J31" s="259">
        <v>181834</v>
      </c>
      <c r="K31" s="259">
        <v>41.083145051965658</v>
      </c>
      <c r="L31" s="537">
        <v>25.08055172413793</v>
      </c>
    </row>
    <row r="32" spans="1:27" s="364" customFormat="1" ht="14.25" x14ac:dyDescent="0.2">
      <c r="A32" s="380"/>
      <c r="B32" s="256" t="s">
        <v>220</v>
      </c>
      <c r="C32" s="258">
        <v>1503</v>
      </c>
      <c r="D32" s="535" t="s">
        <v>69</v>
      </c>
      <c r="E32" s="259">
        <v>1423379</v>
      </c>
      <c r="F32" s="259">
        <v>947.02528276779776</v>
      </c>
      <c r="G32" s="536" t="s">
        <v>69</v>
      </c>
      <c r="H32" s="258">
        <v>4447</v>
      </c>
      <c r="I32" s="259">
        <v>7295</v>
      </c>
      <c r="J32" s="259">
        <v>175187</v>
      </c>
      <c r="K32" s="259">
        <v>39.394423206656171</v>
      </c>
      <c r="L32" s="537">
        <v>24.014667580534613</v>
      </c>
      <c r="N32" s="843"/>
    </row>
    <row r="33" spans="1:16" s="305" customFormat="1" ht="15" thickBot="1" x14ac:dyDescent="0.25">
      <c r="A33" s="381"/>
      <c r="B33" s="382" t="s">
        <v>110</v>
      </c>
      <c r="C33" s="383">
        <v>1604</v>
      </c>
      <c r="D33" s="459" t="s">
        <v>69</v>
      </c>
      <c r="E33" s="384">
        <v>1446778</v>
      </c>
      <c r="F33" s="384">
        <v>901.98129675810469</v>
      </c>
      <c r="G33" s="461" t="s">
        <v>69</v>
      </c>
      <c r="H33" s="383">
        <v>5015</v>
      </c>
      <c r="I33" s="384">
        <v>8155</v>
      </c>
      <c r="J33" s="384">
        <v>206339</v>
      </c>
      <c r="K33" s="384">
        <v>41.144366899302092</v>
      </c>
      <c r="L33" s="385">
        <v>25.302145922746782</v>
      </c>
      <c r="N33" s="843"/>
      <c r="O33" s="842"/>
      <c r="P33" s="864"/>
    </row>
    <row r="34" spans="1:16" s="364" customFormat="1" ht="14.25" x14ac:dyDescent="0.2">
      <c r="A34" s="386" t="s">
        <v>70</v>
      </c>
      <c r="B34" s="387"/>
      <c r="C34" s="388"/>
      <c r="D34" s="388"/>
      <c r="E34" s="388"/>
      <c r="F34" s="388"/>
      <c r="G34" s="388"/>
      <c r="H34" s="388"/>
      <c r="I34" s="388"/>
      <c r="J34" s="388"/>
      <c r="K34" s="388"/>
      <c r="L34" s="388"/>
      <c r="N34" s="843"/>
    </row>
    <row r="35" spans="1:16" s="364" customFormat="1" ht="14.25" x14ac:dyDescent="0.2">
      <c r="A35" s="389" t="s">
        <v>95</v>
      </c>
      <c r="B35" s="387"/>
      <c r="C35" s="388"/>
      <c r="D35" s="388"/>
      <c r="E35" s="388"/>
      <c r="F35" s="388"/>
      <c r="G35" s="388"/>
      <c r="H35" s="388"/>
      <c r="I35" s="388"/>
      <c r="J35" s="388"/>
      <c r="K35" s="388"/>
      <c r="L35" s="388"/>
    </row>
    <row r="36" spans="1:16" s="364" customFormat="1" ht="14.25" x14ac:dyDescent="0.2">
      <c r="A36" s="390" t="s">
        <v>355</v>
      </c>
      <c r="B36" s="387"/>
      <c r="C36" s="388"/>
      <c r="D36" s="388"/>
      <c r="E36" s="388"/>
      <c r="F36" s="388"/>
      <c r="G36" s="388"/>
      <c r="H36" s="388"/>
      <c r="I36" s="388"/>
      <c r="J36" s="388"/>
      <c r="K36" s="388"/>
      <c r="L36" s="388"/>
    </row>
    <row r="37" spans="1:16" s="364" customFormat="1" ht="14.25" x14ac:dyDescent="0.2">
      <c r="A37" s="390" t="s">
        <v>94</v>
      </c>
      <c r="B37" s="387"/>
      <c r="C37" s="388"/>
      <c r="D37" s="388"/>
      <c r="E37" s="388"/>
      <c r="F37" s="388"/>
      <c r="G37" s="388"/>
      <c r="H37" s="388"/>
      <c r="I37" s="388"/>
      <c r="J37" s="388"/>
      <c r="K37" s="388"/>
      <c r="L37" s="388"/>
    </row>
    <row r="38" spans="1:16" s="364" customFormat="1" ht="14.25" x14ac:dyDescent="0.2">
      <c r="A38" s="390" t="s">
        <v>71</v>
      </c>
      <c r="B38" s="387"/>
      <c r="C38" s="388"/>
      <c r="D38" s="388"/>
      <c r="E38" s="388"/>
      <c r="F38" s="388"/>
      <c r="G38" s="388"/>
      <c r="H38" s="388"/>
      <c r="I38" s="388"/>
      <c r="J38" s="388"/>
      <c r="K38" s="388"/>
      <c r="L38" s="388"/>
      <c r="P38" s="364" t="s">
        <v>76</v>
      </c>
    </row>
    <row r="39" spans="1:16" s="364" customFormat="1" ht="14.25" x14ac:dyDescent="0.2">
      <c r="A39" s="390" t="s">
        <v>72</v>
      </c>
      <c r="B39" s="387"/>
      <c r="C39" s="388"/>
      <c r="D39" s="388"/>
      <c r="E39" s="388"/>
      <c r="F39" s="388"/>
      <c r="G39" s="388"/>
      <c r="H39" s="388"/>
      <c r="I39" s="388"/>
      <c r="J39" s="388"/>
      <c r="K39" s="388"/>
      <c r="L39" s="388"/>
    </row>
    <row r="40" spans="1:16" s="364" customFormat="1" ht="14.25" x14ac:dyDescent="0.2">
      <c r="A40" s="390"/>
      <c r="B40" s="387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O40" s="364" t="s">
        <v>76</v>
      </c>
    </row>
  </sheetData>
  <mergeCells count="2">
    <mergeCell ref="C8:G8"/>
    <mergeCell ref="H8:L8"/>
  </mergeCells>
  <pageMargins left="0.7" right="0.7" top="0.75" bottom="0.75" header="0.3" footer="0.3"/>
  <pageSetup paperSize="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8CD37F-FC58-4FA6-93F6-085015498F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07D254-C579-4355-9629-28E4C3E502BB}">
  <ds:schemaRefs>
    <ds:schemaRef ds:uri="3c68946b-b9fc-4c0d-9190-9e99577c9bca"/>
    <ds:schemaRef ds:uri="http://purl.org/dc/elements/1.1/"/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8320AE-B2E2-44F2-B31B-78C0009BC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31</vt:i4>
      </vt:variant>
      <vt:variant>
        <vt:lpstr>Navngitte områder</vt:lpstr>
      </vt:variant>
      <vt:variant>
        <vt:i4>4</vt:i4>
      </vt:variant>
    </vt:vector>
  </HeadingPairs>
  <TitlesOfParts>
    <vt:vector size="35" baseType="lpstr">
      <vt:lpstr>Tab 1-16-A Fysioterapitilbud</vt:lpstr>
      <vt:lpstr>Tab 1-16-B Psykologer i byd.</vt:lpstr>
      <vt:lpstr>Tab_3_1_B-A1-A7-Alder-beboere</vt:lpstr>
      <vt:lpstr>Tab_3_2-B-saksbeh_tider</vt:lpstr>
      <vt:lpstr>Tab_3-2-D-søkn_avsl_sykehj_pl</vt:lpstr>
      <vt:lpstr>Tab_3-2-E-klager_etter_avslag</vt:lpstr>
      <vt:lpstr>Tab 3-2-E-1 Saksbeh.tid klager</vt:lpstr>
      <vt:lpstr>Tab_3-2-F-alt_tilb</vt:lpstr>
      <vt:lpstr>Tab_3-3-B_oppholdsdøgn</vt:lpstr>
      <vt:lpstr>Tab_3-3-C_opphdøgn_type_opphol</vt:lpstr>
      <vt:lpstr>Tab_3-4-Egenbet__i_inst_-HMS</vt:lpstr>
      <vt:lpstr>Tab_3_5_-_hjemmetjenester</vt:lpstr>
      <vt:lpstr>3-5A-2 Pb+hj.skp+avl. og oms.l</vt:lpstr>
      <vt:lpstr>Tab_3_5B_-_Ant__vedtakstimer</vt:lpstr>
      <vt:lpstr>3-5-C Hverdrehab,avkl-m,akt.tid</vt:lpstr>
      <vt:lpstr>Tab_3_6_-_andel_mottakere_hj_tj</vt:lpstr>
      <vt:lpstr>Tab3-7-saksb_tid-hjemmetjen</vt:lpstr>
      <vt:lpstr>3-7 Kvalitet hj.tj</vt:lpstr>
      <vt:lpstr>Tab_3-8-A_dagsenter</vt:lpstr>
      <vt:lpstr>Tab 3-8-A-2 Dagakt.-demente</vt:lpstr>
      <vt:lpstr>3-8-B Trygghetsalarmer</vt:lpstr>
      <vt:lpstr>3-8-C Ernæringskartlegging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'3-5A-2 Pb+hj.skp+avl. og oms.l'!Utskriftsområde</vt:lpstr>
      <vt:lpstr>kriteriebefolkning!Utskriftsområde</vt:lpstr>
      <vt:lpstr>'Tab_3-2-D-søkn_avsl_sykehj_pl'!Utskriftsområde</vt:lpstr>
      <vt:lpstr>'Tab_3-3-C_opphdøgn_type_opphol'!Utskriftsområde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2019-04-26T07:11:35Z</cp:lastPrinted>
  <dcterms:created xsi:type="dcterms:W3CDTF">2003-11-04T12:39:02Z</dcterms:created>
  <dcterms:modified xsi:type="dcterms:W3CDTF">2022-07-25T10:39:45Z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2022-01-05T10:57:04Z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8baf6f09-2c52-459b-bfa7-5846562cf476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</Properties>
</file>