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olitikk og adm\HEI\Rapportering\2020\Årsberetning\Årsstatistikk\Tabeller\Til publisering\"/>
    </mc:Choice>
  </mc:AlternateContent>
  <bookViews>
    <workbookView xWindow="334" yWindow="814" windowWidth="15189" windowHeight="5151" tabRatio="888"/>
  </bookViews>
  <sheets>
    <sheet name="Tab 1-16-A Fysioterapitilbud" sheetId="45" r:id="rId1"/>
    <sheet name="Tab 1-16-B Psykologer i byd." sheetId="46" r:id="rId2"/>
    <sheet name="Tab_3_1_B-A1-A7-Alder-beboere" sheetId="1" r:id="rId3"/>
    <sheet name="Tab_3_2_-_Ventetid" sheetId="3" r:id="rId4"/>
    <sheet name="Tab_3_2-B-saksbeh_tider" sheetId="4" r:id="rId5"/>
    <sheet name="Tab_3-2-D-søkn_avsl_sykehj_pl" sheetId="28" r:id="rId6"/>
    <sheet name="Tab_3-2-E-klager_etter_avslag" sheetId="27" r:id="rId7"/>
    <sheet name="Tab 3-2-E-1 Saksbeh.tid klager" sheetId="30" r:id="rId8"/>
    <sheet name="Tab_3-2-F-alt_tilb" sheetId="26" r:id="rId9"/>
    <sheet name="Tab_3-3-B_oppholdsdøgn" sheetId="10" r:id="rId10"/>
    <sheet name="Tab_3-3-C_opphdøgn_type_opphol" sheetId="11" r:id="rId11"/>
    <sheet name="Tab_3-4-Egenbet__i_inst_-HMS" sheetId="31" r:id="rId12"/>
    <sheet name="Tab_3_5_-_hjemmetjenester" sheetId="13" r:id="rId13"/>
    <sheet name="3-5A-2 Pb+hj.skp+avl. og oms.l" sheetId="42" r:id="rId14"/>
    <sheet name="Tab_3_5B_-_Ant__vedtakstimer" sheetId="14" r:id="rId15"/>
    <sheet name="Tab 3-5C hverdagsrehabilitering" sheetId="43" r:id="rId16"/>
    <sheet name="Tab_3_6_-_andel_mottakere_hj_tj" sheetId="15" r:id="rId17"/>
    <sheet name="Tab3-7-saksb_tid-hjemmetjen" sheetId="16" r:id="rId18"/>
    <sheet name="3-7 Kvalitet hj.tj" sheetId="32" r:id="rId19"/>
    <sheet name="Tab_3-8-A_dagsenter" sheetId="18" r:id="rId20"/>
    <sheet name="Tab 3-8-A-2 Dagakt.-demente" sheetId="44" r:id="rId21"/>
    <sheet name="3-8-B Trygghetsalarmer" sheetId="33" r:id="rId22"/>
    <sheet name="3-8-C Ernæringskartlegging" sheetId="48" r:id="rId23"/>
    <sheet name="Tab_3_9_-_omsorgsboliger" sheetId="19" r:id="rId24"/>
    <sheet name="Tab_3_9_B Søkn omsorg+" sheetId="37" r:id="rId25"/>
    <sheet name="Tab_3_9_C Klager omsorg+" sheetId="36" r:id="rId26"/>
    <sheet name="Tab_3-10-personer_med_utv_h_" sheetId="35" r:id="rId27"/>
    <sheet name="Tab_3-11-boforhold_for_utv_h_" sheetId="34" r:id="rId28"/>
    <sheet name="Tab_3-12-akt__for_psyk_utv_h_" sheetId="40" r:id="rId29"/>
    <sheet name="Tab_3-14-eldresentre_m_v_" sheetId="39" r:id="rId30"/>
    <sheet name="Tab 3-14-C Seniorveiledertjenes" sheetId="38" r:id="rId31"/>
    <sheet name="kriteriebefolkning" sheetId="24" r:id="rId32"/>
  </sheets>
  <externalReferences>
    <externalReference r:id="rId33"/>
  </externalReferences>
  <definedNames>
    <definedName name="tall1">'[1]MAL2T-2003B_XLS'!$G$7:$G$731</definedName>
    <definedName name="_xlnm.Print_Area" localSheetId="13">'3-5A-2 Pb+hj.skp+avl. og oms.l'!$A$1:$L$28</definedName>
    <definedName name="_xlnm.Print_Area" localSheetId="31">kriteriebefolkning!$A$1:$U$22</definedName>
    <definedName name="_xlnm.Print_Area" localSheetId="5">'Tab_3-2-D-søkn_avsl_sykehj_pl'!$A$7:$R$61</definedName>
    <definedName name="_xlnm.Print_Area" localSheetId="10">'Tab_3-3-C_opphdøgn_type_opphol'!$A$1:$P$147</definedName>
  </definedNames>
  <calcPr calcId="162913"/>
</workbook>
</file>

<file path=xl/calcChain.xml><?xml version="1.0" encoding="utf-8"?>
<calcChain xmlns="http://schemas.openxmlformats.org/spreadsheetml/2006/main">
  <c r="H22" i="40" l="1"/>
  <c r="J10" i="37"/>
  <c r="J11" i="37"/>
  <c r="J12" i="37"/>
  <c r="J13" i="37"/>
  <c r="J14" i="37"/>
  <c r="J15" i="37"/>
  <c r="J16" i="37"/>
  <c r="K25" i="18" l="1"/>
  <c r="J25" i="18"/>
  <c r="F9" i="15" l="1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8" i="15"/>
  <c r="C12" i="15"/>
  <c r="C13" i="15"/>
  <c r="C14" i="15"/>
  <c r="C15" i="15"/>
  <c r="C16" i="15"/>
  <c r="C17" i="15"/>
  <c r="C18" i="15"/>
  <c r="C19" i="15"/>
  <c r="C20" i="15"/>
  <c r="C21" i="15"/>
  <c r="C22" i="15"/>
  <c r="C9" i="15"/>
  <c r="C10" i="15"/>
  <c r="C11" i="15"/>
  <c r="C8" i="15"/>
  <c r="A4" i="43"/>
  <c r="A3" i="43"/>
  <c r="A2" i="43"/>
  <c r="U23" i="43" l="1"/>
  <c r="T23" i="43"/>
  <c r="S23" i="43"/>
  <c r="W22" i="43"/>
  <c r="V22" i="43"/>
  <c r="W21" i="43"/>
  <c r="V21" i="43"/>
  <c r="W20" i="43"/>
  <c r="V20" i="43"/>
  <c r="W19" i="43"/>
  <c r="V19" i="43"/>
  <c r="W18" i="43"/>
  <c r="V18" i="43"/>
  <c r="W17" i="43"/>
  <c r="V17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W9" i="43"/>
  <c r="V9" i="43"/>
  <c r="W8" i="43"/>
  <c r="V8" i="43"/>
  <c r="M23" i="43"/>
  <c r="O23" i="43" s="1"/>
  <c r="L23" i="43"/>
  <c r="K23" i="43"/>
  <c r="O22" i="43"/>
  <c r="N22" i="43"/>
  <c r="O21" i="43"/>
  <c r="N21" i="43"/>
  <c r="O20" i="43"/>
  <c r="N20" i="43"/>
  <c r="O19" i="43"/>
  <c r="N19" i="43"/>
  <c r="O18" i="43"/>
  <c r="N18" i="43"/>
  <c r="O17" i="43"/>
  <c r="N17" i="43"/>
  <c r="O16" i="43"/>
  <c r="N16" i="43"/>
  <c r="O15" i="43"/>
  <c r="N15" i="43"/>
  <c r="O14" i="43"/>
  <c r="N14" i="43"/>
  <c r="O13" i="43"/>
  <c r="N13" i="43"/>
  <c r="O12" i="43"/>
  <c r="N12" i="43"/>
  <c r="O11" i="43"/>
  <c r="N11" i="43"/>
  <c r="O10" i="43"/>
  <c r="N10" i="43"/>
  <c r="O9" i="43"/>
  <c r="N9" i="43"/>
  <c r="O8" i="43"/>
  <c r="N8" i="43"/>
  <c r="W23" i="43" l="1"/>
  <c r="V23" i="43"/>
  <c r="N23" i="43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11" i="14"/>
  <c r="E60" i="14" l="1"/>
  <c r="E126" i="14"/>
  <c r="J11" i="10" l="1"/>
  <c r="X10" i="13" l="1"/>
  <c r="N24" i="13" l="1"/>
  <c r="H24" i="13"/>
  <c r="N23" i="13"/>
  <c r="H23" i="13"/>
  <c r="N22" i="13"/>
  <c r="H22" i="13"/>
  <c r="N21" i="13"/>
  <c r="H21" i="13"/>
  <c r="N20" i="13"/>
  <c r="H20" i="13"/>
  <c r="N19" i="13"/>
  <c r="H19" i="13"/>
  <c r="N18" i="13"/>
  <c r="H18" i="13"/>
  <c r="N17" i="13"/>
  <c r="H17" i="13"/>
  <c r="N16" i="13"/>
  <c r="H16" i="13"/>
  <c r="N15" i="13"/>
  <c r="H15" i="13"/>
  <c r="N14" i="13"/>
  <c r="H14" i="13"/>
  <c r="N13" i="13"/>
  <c r="H13" i="13"/>
  <c r="N12" i="13"/>
  <c r="H12" i="13"/>
  <c r="N11" i="13"/>
  <c r="H11" i="13"/>
  <c r="N10" i="13"/>
  <c r="H10" i="13"/>
  <c r="J29" i="1" l="1"/>
  <c r="J28" i="1"/>
  <c r="E7" i="48" l="1"/>
  <c r="C46" i="14" l="1"/>
  <c r="C45" i="14"/>
  <c r="C47" i="14"/>
  <c r="M23" i="3" l="1"/>
  <c r="G26" i="35" l="1"/>
  <c r="I94" i="35" l="1"/>
  <c r="H94" i="35"/>
  <c r="G94" i="35"/>
  <c r="I93" i="35"/>
  <c r="H93" i="35"/>
  <c r="G93" i="35"/>
  <c r="I92" i="35"/>
  <c r="H92" i="35"/>
  <c r="G92" i="35"/>
  <c r="I91" i="35"/>
  <c r="H91" i="35"/>
  <c r="G91" i="35"/>
  <c r="I90" i="35"/>
  <c r="H90" i="35"/>
  <c r="G90" i="35"/>
  <c r="I89" i="35"/>
  <c r="H89" i="35"/>
  <c r="G89" i="35"/>
  <c r="I88" i="35"/>
  <c r="H88" i="35"/>
  <c r="J88" i="35" s="1"/>
  <c r="G88" i="35"/>
  <c r="I87" i="35"/>
  <c r="H87" i="35"/>
  <c r="G87" i="35"/>
  <c r="I86" i="35"/>
  <c r="H86" i="35"/>
  <c r="G86" i="35"/>
  <c r="I85" i="35"/>
  <c r="H85" i="35"/>
  <c r="G85" i="35"/>
  <c r="I84" i="35"/>
  <c r="H84" i="35"/>
  <c r="G84" i="35"/>
  <c r="I83" i="35"/>
  <c r="H83" i="35"/>
  <c r="G83" i="35"/>
  <c r="I82" i="35"/>
  <c r="H82" i="35"/>
  <c r="G82" i="35"/>
  <c r="J82" i="35" s="1"/>
  <c r="I81" i="35"/>
  <c r="H81" i="35"/>
  <c r="G81" i="35"/>
  <c r="I80" i="35"/>
  <c r="H80" i="35"/>
  <c r="G80" i="35"/>
  <c r="C81" i="35"/>
  <c r="D81" i="35"/>
  <c r="E81" i="35"/>
  <c r="C82" i="35"/>
  <c r="D82" i="35"/>
  <c r="E82" i="35"/>
  <c r="F82" i="35" s="1"/>
  <c r="C83" i="35"/>
  <c r="F83" i="35" s="1"/>
  <c r="D83" i="35"/>
  <c r="E83" i="35"/>
  <c r="C84" i="35"/>
  <c r="D84" i="35"/>
  <c r="E84" i="35"/>
  <c r="C85" i="35"/>
  <c r="D85" i="35"/>
  <c r="E85" i="35"/>
  <c r="C86" i="35"/>
  <c r="D86" i="35"/>
  <c r="E86" i="35"/>
  <c r="F86" i="35" s="1"/>
  <c r="C87" i="35"/>
  <c r="F87" i="35" s="1"/>
  <c r="D87" i="35"/>
  <c r="E87" i="35"/>
  <c r="C88" i="35"/>
  <c r="D88" i="35"/>
  <c r="E88" i="35"/>
  <c r="C89" i="35"/>
  <c r="D89" i="35"/>
  <c r="E89" i="35"/>
  <c r="C90" i="35"/>
  <c r="D90" i="35"/>
  <c r="E90" i="35"/>
  <c r="C91" i="35"/>
  <c r="D91" i="35"/>
  <c r="E91" i="35"/>
  <c r="C92" i="35"/>
  <c r="D92" i="35"/>
  <c r="E92" i="35"/>
  <c r="C93" i="35"/>
  <c r="D93" i="35"/>
  <c r="E93" i="35"/>
  <c r="C94" i="35"/>
  <c r="D94" i="35"/>
  <c r="E94" i="35"/>
  <c r="D80" i="35"/>
  <c r="F80" i="35" s="1"/>
  <c r="E80" i="35"/>
  <c r="C80" i="35"/>
  <c r="J72" i="35"/>
  <c r="F72" i="35"/>
  <c r="J71" i="35"/>
  <c r="F71" i="35"/>
  <c r="J70" i="35"/>
  <c r="F70" i="35"/>
  <c r="I73" i="35"/>
  <c r="H73" i="35"/>
  <c r="J69" i="35"/>
  <c r="E73" i="35"/>
  <c r="D73" i="35"/>
  <c r="F69" i="35"/>
  <c r="J68" i="35"/>
  <c r="F68" i="35"/>
  <c r="J67" i="35"/>
  <c r="F67" i="35"/>
  <c r="J66" i="35"/>
  <c r="F66" i="35"/>
  <c r="J65" i="35"/>
  <c r="F65" i="35"/>
  <c r="J64" i="35"/>
  <c r="F64" i="35"/>
  <c r="J63" i="35"/>
  <c r="F63" i="35"/>
  <c r="J62" i="35"/>
  <c r="F62" i="35"/>
  <c r="J61" i="35"/>
  <c r="F61" i="35"/>
  <c r="J60" i="35"/>
  <c r="F60" i="35"/>
  <c r="J59" i="35"/>
  <c r="F59" i="35"/>
  <c r="J58" i="35"/>
  <c r="J73" i="35" s="1"/>
  <c r="F58" i="35"/>
  <c r="F89" i="35" l="1"/>
  <c r="F85" i="35"/>
  <c r="F92" i="35"/>
  <c r="F88" i="35"/>
  <c r="F84" i="35"/>
  <c r="F81" i="35"/>
  <c r="J85" i="35"/>
  <c r="J90" i="35"/>
  <c r="I95" i="35"/>
  <c r="J83" i="35"/>
  <c r="G95" i="35"/>
  <c r="J89" i="35"/>
  <c r="J81" i="35"/>
  <c r="J80" i="35"/>
  <c r="J86" i="35"/>
  <c r="J87" i="35"/>
  <c r="J91" i="35"/>
  <c r="J94" i="35"/>
  <c r="J84" i="35"/>
  <c r="J92" i="35"/>
  <c r="F91" i="35"/>
  <c r="F94" i="35"/>
  <c r="F90" i="35"/>
  <c r="F93" i="35"/>
  <c r="J93" i="35"/>
  <c r="H95" i="35"/>
  <c r="C95" i="35"/>
  <c r="E95" i="35"/>
  <c r="D95" i="35"/>
  <c r="F73" i="35"/>
  <c r="C73" i="35"/>
  <c r="G73" i="35"/>
  <c r="J95" i="35" l="1"/>
  <c r="F95" i="35"/>
  <c r="A3" i="33"/>
  <c r="AD10" i="13" l="1"/>
  <c r="AA19" i="24" l="1"/>
  <c r="AA18" i="24"/>
  <c r="AA17" i="24"/>
  <c r="AA16" i="24"/>
  <c r="AA15" i="24"/>
  <c r="AA14" i="24"/>
  <c r="AA13" i="24"/>
  <c r="AA12" i="24"/>
  <c r="AA11" i="24"/>
  <c r="AA10" i="24"/>
  <c r="AA9" i="24"/>
  <c r="AA8" i="24"/>
  <c r="AA7" i="24"/>
  <c r="AA6" i="24"/>
  <c r="AA5" i="24"/>
  <c r="Z4" i="24"/>
  <c r="Y4" i="24"/>
  <c r="X4" i="24"/>
  <c r="W4" i="24"/>
  <c r="AA4" i="24" l="1"/>
  <c r="D22" i="38" l="1"/>
  <c r="C22" i="38"/>
  <c r="D22" i="48"/>
  <c r="C22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 l="1"/>
  <c r="C59" i="14" l="1"/>
  <c r="C58" i="14"/>
  <c r="C57" i="14"/>
  <c r="C56" i="14"/>
  <c r="C55" i="14"/>
  <c r="C54" i="14"/>
  <c r="C53" i="14"/>
  <c r="C52" i="14"/>
  <c r="C51" i="14"/>
  <c r="C50" i="14"/>
  <c r="C49" i="14"/>
  <c r="C48" i="14"/>
  <c r="I27" i="42" l="1"/>
  <c r="J10" i="28" l="1"/>
  <c r="J11" i="28"/>
  <c r="J12" i="28"/>
  <c r="J13" i="28"/>
  <c r="J14" i="28"/>
  <c r="J15" i="28"/>
  <c r="J16" i="28"/>
  <c r="H11" i="40" l="1"/>
  <c r="H12" i="40"/>
  <c r="H13" i="40"/>
  <c r="H14" i="40"/>
  <c r="H15" i="40"/>
  <c r="H16" i="40"/>
  <c r="H17" i="40"/>
  <c r="H18" i="40"/>
  <c r="H19" i="40"/>
  <c r="H20" i="40"/>
  <c r="H21" i="40"/>
  <c r="H23" i="40"/>
  <c r="H24" i="40"/>
  <c r="H25" i="40"/>
  <c r="I26" i="35" l="1"/>
  <c r="H26" i="35"/>
  <c r="E26" i="35"/>
  <c r="D26" i="35"/>
  <c r="C26" i="35"/>
  <c r="N25" i="35"/>
  <c r="P25" i="35" s="1"/>
  <c r="J25" i="35"/>
  <c r="F25" i="35"/>
  <c r="N24" i="35"/>
  <c r="P24" i="35" s="1"/>
  <c r="J24" i="35"/>
  <c r="F24" i="35"/>
  <c r="N23" i="35"/>
  <c r="P23" i="35" s="1"/>
  <c r="J23" i="35"/>
  <c r="F23" i="35"/>
  <c r="N22" i="35"/>
  <c r="P22" i="35" s="1"/>
  <c r="J22" i="35"/>
  <c r="F22" i="35"/>
  <c r="N21" i="35"/>
  <c r="P21" i="35" s="1"/>
  <c r="J21" i="35"/>
  <c r="F21" i="35"/>
  <c r="N20" i="35"/>
  <c r="P20" i="35" s="1"/>
  <c r="J20" i="35"/>
  <c r="F20" i="35"/>
  <c r="N19" i="35"/>
  <c r="P19" i="35" s="1"/>
  <c r="J19" i="35"/>
  <c r="F19" i="35"/>
  <c r="N18" i="35"/>
  <c r="P18" i="35" s="1"/>
  <c r="J18" i="35"/>
  <c r="F18" i="35"/>
  <c r="N17" i="35"/>
  <c r="P17" i="35" s="1"/>
  <c r="J17" i="35"/>
  <c r="F17" i="35"/>
  <c r="N16" i="35"/>
  <c r="P16" i="35" s="1"/>
  <c r="J16" i="35"/>
  <c r="F16" i="35"/>
  <c r="N15" i="35"/>
  <c r="P15" i="35" s="1"/>
  <c r="J15" i="35"/>
  <c r="F15" i="35"/>
  <c r="N14" i="35"/>
  <c r="P14" i="35" s="1"/>
  <c r="J14" i="35"/>
  <c r="F14" i="35"/>
  <c r="N13" i="35"/>
  <c r="P13" i="35" s="1"/>
  <c r="J13" i="35"/>
  <c r="F13" i="35"/>
  <c r="N12" i="35"/>
  <c r="P12" i="35" s="1"/>
  <c r="J12" i="35"/>
  <c r="F12" i="35"/>
  <c r="N11" i="35"/>
  <c r="J11" i="35"/>
  <c r="F11" i="35"/>
  <c r="A4" i="35"/>
  <c r="N26" i="35" l="1"/>
  <c r="J26" i="35"/>
  <c r="F26" i="35"/>
  <c r="P11" i="35"/>
  <c r="P26" i="35" s="1"/>
  <c r="L25" i="18" l="1"/>
  <c r="H22" i="15" l="1"/>
  <c r="H18" i="15"/>
  <c r="H14" i="15"/>
  <c r="H10" i="15"/>
  <c r="H21" i="15"/>
  <c r="H13" i="15"/>
  <c r="H9" i="15"/>
  <c r="H17" i="15"/>
  <c r="H8" i="15"/>
  <c r="H19" i="15"/>
  <c r="H15" i="15"/>
  <c r="H11" i="15"/>
  <c r="H20" i="15"/>
  <c r="H16" i="15"/>
  <c r="H12" i="15"/>
  <c r="AG25" i="13" l="1"/>
  <c r="AJ28" i="13"/>
  <c r="I28" i="42" l="1"/>
  <c r="D23" i="42"/>
  <c r="E23" i="42"/>
  <c r="F23" i="42"/>
  <c r="G23" i="42"/>
  <c r="H23" i="42"/>
  <c r="C23" i="42"/>
  <c r="U22" i="3" l="1"/>
  <c r="T22" i="3"/>
  <c r="T10" i="3"/>
  <c r="U10" i="3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U9" i="3"/>
  <c r="T9" i="3"/>
  <c r="U8" i="3"/>
  <c r="T8" i="3"/>
  <c r="V22" i="3" l="1"/>
  <c r="V20" i="3"/>
  <c r="V9" i="3"/>
  <c r="V18" i="3"/>
  <c r="V16" i="3"/>
  <c r="V14" i="3"/>
  <c r="V12" i="3"/>
  <c r="V10" i="3"/>
  <c r="V21" i="3"/>
  <c r="V19" i="3"/>
  <c r="V17" i="3"/>
  <c r="V15" i="3"/>
  <c r="V13" i="3"/>
  <c r="V11" i="3"/>
  <c r="T23" i="3"/>
  <c r="V8" i="3"/>
  <c r="U23" i="3"/>
  <c r="R23" i="3"/>
  <c r="Q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V23" i="3" l="1"/>
  <c r="S23" i="3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77" i="14"/>
  <c r="G76" i="43" l="1"/>
  <c r="F76" i="43"/>
  <c r="G54" i="43"/>
  <c r="F54" i="43"/>
  <c r="E75" i="43"/>
  <c r="D75" i="43"/>
  <c r="C75" i="43"/>
  <c r="G74" i="43"/>
  <c r="F74" i="43"/>
  <c r="G73" i="43"/>
  <c r="F73" i="43"/>
  <c r="G72" i="43"/>
  <c r="F72" i="43"/>
  <c r="G71" i="43"/>
  <c r="F71" i="43"/>
  <c r="G70" i="43"/>
  <c r="F70" i="43"/>
  <c r="G69" i="43"/>
  <c r="F69" i="43"/>
  <c r="G68" i="43"/>
  <c r="F68" i="43"/>
  <c r="G67" i="43"/>
  <c r="F67" i="43"/>
  <c r="G66" i="43"/>
  <c r="F66" i="43"/>
  <c r="G65" i="43"/>
  <c r="F65" i="43"/>
  <c r="G64" i="43"/>
  <c r="F64" i="43"/>
  <c r="G63" i="43"/>
  <c r="F63" i="43"/>
  <c r="G62" i="43"/>
  <c r="F62" i="43"/>
  <c r="G61" i="43"/>
  <c r="F61" i="43"/>
  <c r="G60" i="43"/>
  <c r="F60" i="43"/>
  <c r="E53" i="43"/>
  <c r="D53" i="43"/>
  <c r="C53" i="43"/>
  <c r="G52" i="43"/>
  <c r="F52" i="43"/>
  <c r="G51" i="43"/>
  <c r="F51" i="43"/>
  <c r="G50" i="43"/>
  <c r="F50" i="43"/>
  <c r="G49" i="43"/>
  <c r="F49" i="43"/>
  <c r="G48" i="43"/>
  <c r="F48" i="43"/>
  <c r="G47" i="43"/>
  <c r="F47" i="43"/>
  <c r="G46" i="43"/>
  <c r="F46" i="43"/>
  <c r="G45" i="43"/>
  <c r="F45" i="43"/>
  <c r="G44" i="43"/>
  <c r="F44" i="43"/>
  <c r="G43" i="43"/>
  <c r="F43" i="43"/>
  <c r="G42" i="43"/>
  <c r="F42" i="43"/>
  <c r="G41" i="43"/>
  <c r="F41" i="43"/>
  <c r="G40" i="43"/>
  <c r="F40" i="43"/>
  <c r="G39" i="43"/>
  <c r="F39" i="43"/>
  <c r="G38" i="43"/>
  <c r="F38" i="43"/>
  <c r="G75" i="43" l="1"/>
  <c r="F75" i="43"/>
  <c r="G53" i="43"/>
  <c r="F53" i="43"/>
  <c r="A7" i="1" l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27" i="1"/>
  <c r="AH25" i="13" l="1"/>
  <c r="AF25" i="13"/>
  <c r="AE25" i="13"/>
  <c r="AD25" i="13"/>
  <c r="X24" i="13" l="1"/>
  <c r="Y24" i="13"/>
  <c r="Z24" i="13"/>
  <c r="AA24" i="13"/>
  <c r="K22" i="15" s="1"/>
  <c r="AB24" i="13"/>
  <c r="L22" i="15" s="1"/>
  <c r="X11" i="13"/>
  <c r="Y11" i="13"/>
  <c r="Z11" i="13"/>
  <c r="AA11" i="13"/>
  <c r="K9" i="15" s="1"/>
  <c r="AB11" i="13"/>
  <c r="L9" i="15" s="1"/>
  <c r="X12" i="13"/>
  <c r="Y12" i="13"/>
  <c r="Z12" i="13"/>
  <c r="AA12" i="13"/>
  <c r="K10" i="15" s="1"/>
  <c r="AB12" i="13"/>
  <c r="L10" i="15" s="1"/>
  <c r="X13" i="13"/>
  <c r="Y13" i="13"/>
  <c r="Z13" i="13"/>
  <c r="AA13" i="13"/>
  <c r="K11" i="15" s="1"/>
  <c r="AB13" i="13"/>
  <c r="L11" i="15" s="1"/>
  <c r="X14" i="13"/>
  <c r="Y14" i="13"/>
  <c r="Z14" i="13"/>
  <c r="AA14" i="13"/>
  <c r="K12" i="15" s="1"/>
  <c r="AB14" i="13"/>
  <c r="L12" i="15" s="1"/>
  <c r="X15" i="13"/>
  <c r="Y15" i="13"/>
  <c r="Z15" i="13"/>
  <c r="AA15" i="13"/>
  <c r="K13" i="15" s="1"/>
  <c r="AB15" i="13"/>
  <c r="L13" i="15" s="1"/>
  <c r="X16" i="13"/>
  <c r="Y16" i="13"/>
  <c r="Z16" i="13"/>
  <c r="AA16" i="13"/>
  <c r="K14" i="15" s="1"/>
  <c r="AB16" i="13"/>
  <c r="L14" i="15" s="1"/>
  <c r="X17" i="13"/>
  <c r="Y17" i="13"/>
  <c r="Z17" i="13"/>
  <c r="AA17" i="13"/>
  <c r="K15" i="15" s="1"/>
  <c r="AB17" i="13"/>
  <c r="L15" i="15" s="1"/>
  <c r="X18" i="13"/>
  <c r="Y18" i="13"/>
  <c r="Z18" i="13"/>
  <c r="AA18" i="13"/>
  <c r="K16" i="15" s="1"/>
  <c r="AB18" i="13"/>
  <c r="L16" i="15" s="1"/>
  <c r="X19" i="13"/>
  <c r="Y19" i="13"/>
  <c r="Z19" i="13"/>
  <c r="AA19" i="13"/>
  <c r="K17" i="15" s="1"/>
  <c r="AB19" i="13"/>
  <c r="L17" i="15" s="1"/>
  <c r="X20" i="13"/>
  <c r="Y20" i="13"/>
  <c r="Z20" i="13"/>
  <c r="AA20" i="13"/>
  <c r="K18" i="15" s="1"/>
  <c r="AB20" i="13"/>
  <c r="L18" i="15" s="1"/>
  <c r="X21" i="13"/>
  <c r="Y21" i="13"/>
  <c r="Z21" i="13"/>
  <c r="AA21" i="13"/>
  <c r="K19" i="15" s="1"/>
  <c r="AB21" i="13"/>
  <c r="L19" i="15" s="1"/>
  <c r="X22" i="13"/>
  <c r="Y22" i="13"/>
  <c r="Z22" i="13"/>
  <c r="AA22" i="13"/>
  <c r="K20" i="15" s="1"/>
  <c r="AB22" i="13"/>
  <c r="L20" i="15" s="1"/>
  <c r="X23" i="13"/>
  <c r="Y23" i="13"/>
  <c r="Z23" i="13"/>
  <c r="AA23" i="13"/>
  <c r="K21" i="15" s="1"/>
  <c r="AB23" i="13"/>
  <c r="L21" i="15" s="1"/>
  <c r="Y10" i="13"/>
  <c r="Z10" i="13"/>
  <c r="AA10" i="13"/>
  <c r="K8" i="15" s="1"/>
  <c r="AB10" i="13"/>
  <c r="L8" i="15" s="1"/>
  <c r="I8" i="15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S25" i="13"/>
  <c r="R25" i="13"/>
  <c r="Q25" i="13"/>
  <c r="P25" i="13"/>
  <c r="O25" i="13"/>
  <c r="G25" i="13"/>
  <c r="F25" i="13"/>
  <c r="E25" i="13"/>
  <c r="D25" i="13"/>
  <c r="C25" i="13"/>
  <c r="J25" i="13"/>
  <c r="K25" i="13"/>
  <c r="L25" i="13"/>
  <c r="M25" i="13"/>
  <c r="I25" i="13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C18" i="1"/>
  <c r="D18" i="1"/>
  <c r="E18" i="1"/>
  <c r="F18" i="1"/>
  <c r="G18" i="1"/>
  <c r="H18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D13" i="1"/>
  <c r="E13" i="1"/>
  <c r="F13" i="1"/>
  <c r="G13" i="1"/>
  <c r="H13" i="1"/>
  <c r="C13" i="1"/>
  <c r="I142" i="1"/>
  <c r="H142" i="1"/>
  <c r="G142" i="1"/>
  <c r="F142" i="1"/>
  <c r="E142" i="1"/>
  <c r="D142" i="1"/>
  <c r="C142" i="1"/>
  <c r="I19" i="15" l="1"/>
  <c r="I15" i="15"/>
  <c r="I11" i="15"/>
  <c r="J8" i="15"/>
  <c r="N8" i="15"/>
  <c r="J13" i="15"/>
  <c r="N13" i="15"/>
  <c r="I18" i="15"/>
  <c r="I14" i="15"/>
  <c r="I10" i="15"/>
  <c r="I21" i="15"/>
  <c r="J19" i="15"/>
  <c r="N19" i="15"/>
  <c r="I17" i="15"/>
  <c r="J15" i="15"/>
  <c r="N15" i="15"/>
  <c r="I13" i="15"/>
  <c r="J11" i="15"/>
  <c r="N11" i="15"/>
  <c r="I9" i="15"/>
  <c r="J21" i="15"/>
  <c r="N21" i="15"/>
  <c r="J17" i="15"/>
  <c r="N17" i="15"/>
  <c r="J9" i="15"/>
  <c r="N9" i="15"/>
  <c r="J20" i="15"/>
  <c r="N20" i="15"/>
  <c r="J16" i="15"/>
  <c r="N16" i="15"/>
  <c r="J12" i="15"/>
  <c r="N12" i="15"/>
  <c r="J22" i="15"/>
  <c r="N22" i="15"/>
  <c r="I20" i="15"/>
  <c r="J18" i="15"/>
  <c r="N18" i="15"/>
  <c r="I16" i="15"/>
  <c r="J14" i="15"/>
  <c r="N14" i="15"/>
  <c r="I12" i="15"/>
  <c r="J10" i="15"/>
  <c r="N10" i="15"/>
  <c r="I22" i="15"/>
  <c r="T25" i="13"/>
  <c r="AC20" i="13"/>
  <c r="AJ20" i="13" s="1"/>
  <c r="AI25" i="13"/>
  <c r="H25" i="13"/>
  <c r="AC21" i="13"/>
  <c r="AJ21" i="13" s="1"/>
  <c r="AC17" i="13"/>
  <c r="AJ17" i="13" s="1"/>
  <c r="AB25" i="13"/>
  <c r="Z25" i="13"/>
  <c r="AC23" i="13"/>
  <c r="AJ23" i="13" s="1"/>
  <c r="AC22" i="13"/>
  <c r="AJ22" i="13" s="1"/>
  <c r="AC19" i="13"/>
  <c r="AJ19" i="13" s="1"/>
  <c r="AC18" i="13"/>
  <c r="AJ18" i="13" s="1"/>
  <c r="AC16" i="13"/>
  <c r="AJ16" i="13" s="1"/>
  <c r="AC15" i="13"/>
  <c r="AJ15" i="13" s="1"/>
  <c r="AC14" i="13"/>
  <c r="AJ14" i="13" s="1"/>
  <c r="AC12" i="13"/>
  <c r="AJ12" i="13" s="1"/>
  <c r="Y25" i="13"/>
  <c r="AC11" i="13"/>
  <c r="AJ11" i="13" s="1"/>
  <c r="AC10" i="13"/>
  <c r="AJ10" i="13" s="1"/>
  <c r="X25" i="13"/>
  <c r="AC13" i="13"/>
  <c r="AJ13" i="13" s="1"/>
  <c r="AA25" i="13"/>
  <c r="AC24" i="13"/>
  <c r="AJ24" i="13" s="1"/>
  <c r="N25" i="13"/>
  <c r="AC25" i="13" l="1"/>
  <c r="AJ25" i="13" s="1"/>
  <c r="I45" i="1"/>
  <c r="I78" i="1" l="1"/>
  <c r="I44" i="1"/>
  <c r="J17" i="37" l="1"/>
  <c r="J18" i="37"/>
  <c r="J19" i="37"/>
  <c r="J20" i="37"/>
  <c r="J21" i="37"/>
  <c r="J22" i="37"/>
  <c r="J23" i="37"/>
  <c r="J24" i="37"/>
  <c r="J28" i="37"/>
  <c r="J29" i="37"/>
  <c r="J30" i="37"/>
  <c r="J31" i="37"/>
  <c r="J32" i="37"/>
  <c r="F24" i="44" l="1"/>
  <c r="D24" i="44"/>
  <c r="E24" i="44"/>
  <c r="C24" i="44"/>
  <c r="I25" i="18" l="1"/>
  <c r="P12" i="11" l="1"/>
  <c r="P13" i="11"/>
  <c r="P14" i="11"/>
  <c r="P15" i="11"/>
  <c r="P16" i="11"/>
  <c r="P17" i="11"/>
  <c r="P18" i="11"/>
  <c r="K8" i="26" l="1"/>
  <c r="K9" i="26"/>
  <c r="K10" i="26"/>
  <c r="K11" i="26"/>
  <c r="K12" i="26"/>
  <c r="K13" i="26"/>
  <c r="K14" i="26"/>
  <c r="K15" i="26"/>
  <c r="D24" i="30"/>
  <c r="E24" i="30"/>
  <c r="F24" i="30"/>
  <c r="C60" i="14" l="1"/>
  <c r="D60" i="14"/>
  <c r="F60" i="14"/>
  <c r="G60" i="14"/>
  <c r="H60" i="14"/>
  <c r="I42" i="1" l="1"/>
  <c r="I99" i="1" l="1"/>
  <c r="I71" i="1"/>
  <c r="H86" i="1"/>
  <c r="G86" i="1"/>
  <c r="D86" i="1"/>
  <c r="E86" i="1"/>
  <c r="F86" i="1"/>
  <c r="G250" i="19" l="1"/>
  <c r="L250" i="19"/>
  <c r="M250" i="19"/>
  <c r="N250" i="19"/>
  <c r="O250" i="19"/>
  <c r="P250" i="19"/>
  <c r="G251" i="19"/>
  <c r="L251" i="19"/>
  <c r="M251" i="19"/>
  <c r="N251" i="19"/>
  <c r="O251" i="19"/>
  <c r="P251" i="19"/>
  <c r="G252" i="19"/>
  <c r="L252" i="19"/>
  <c r="M252" i="19"/>
  <c r="N252" i="19"/>
  <c r="O252" i="19"/>
  <c r="P252" i="19"/>
  <c r="G253" i="19"/>
  <c r="L253" i="19"/>
  <c r="M253" i="19"/>
  <c r="N253" i="19"/>
  <c r="O253" i="19"/>
  <c r="P253" i="19"/>
  <c r="L50" i="19"/>
  <c r="M50" i="19"/>
  <c r="N50" i="19"/>
  <c r="O50" i="19"/>
  <c r="P50" i="19"/>
  <c r="L51" i="19"/>
  <c r="M51" i="19"/>
  <c r="N51" i="19"/>
  <c r="O51" i="19"/>
  <c r="P51" i="19"/>
  <c r="L52" i="19"/>
  <c r="M52" i="19"/>
  <c r="N52" i="19"/>
  <c r="O52" i="19"/>
  <c r="P52" i="19"/>
  <c r="L53" i="19"/>
  <c r="M53" i="19"/>
  <c r="N53" i="19"/>
  <c r="O53" i="19"/>
  <c r="P53" i="19"/>
  <c r="Q52" i="19" l="1"/>
  <c r="Q253" i="19"/>
  <c r="Q252" i="19"/>
  <c r="Q250" i="19"/>
  <c r="Q251" i="19"/>
  <c r="Q51" i="19"/>
  <c r="Q53" i="19"/>
  <c r="Q50" i="19"/>
  <c r="G8" i="15" l="1"/>
  <c r="M8" i="15" s="1"/>
  <c r="G9" i="15"/>
  <c r="M9" i="15" s="1"/>
  <c r="G10" i="15"/>
  <c r="M10" i="15" s="1"/>
  <c r="G11" i="15"/>
  <c r="M11" i="15" s="1"/>
  <c r="P43" i="11"/>
  <c r="P44" i="11"/>
  <c r="P45" i="11"/>
  <c r="C24" i="30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8" i="3"/>
  <c r="O23" i="3"/>
  <c r="N23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J8" i="3"/>
  <c r="I8" i="3"/>
  <c r="H23" i="3"/>
  <c r="G23" i="3"/>
  <c r="F23" i="3"/>
  <c r="E23" i="3"/>
  <c r="D24" i="46"/>
  <c r="C24" i="46"/>
  <c r="A3" i="46"/>
  <c r="D24" i="45"/>
  <c r="E24" i="45"/>
  <c r="G24" i="45"/>
  <c r="H24" i="45"/>
  <c r="I24" i="45"/>
  <c r="C24" i="45"/>
  <c r="A4" i="45"/>
  <c r="A4" i="44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10" i="18"/>
  <c r="O31" i="18"/>
  <c r="P31" i="18"/>
  <c r="Q31" i="18"/>
  <c r="O32" i="18"/>
  <c r="P32" i="18"/>
  <c r="Q32" i="18"/>
  <c r="N33" i="18"/>
  <c r="O33" i="18"/>
  <c r="P33" i="18"/>
  <c r="Q33" i="18"/>
  <c r="N34" i="18"/>
  <c r="O34" i="18"/>
  <c r="P34" i="18"/>
  <c r="Q34" i="18"/>
  <c r="H34" i="18"/>
  <c r="H33" i="18"/>
  <c r="H32" i="18"/>
  <c r="H31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C34" i="18"/>
  <c r="C33" i="18"/>
  <c r="C32" i="18"/>
  <c r="C31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M22" i="18" s="1"/>
  <c r="C23" i="18"/>
  <c r="C24" i="18"/>
  <c r="C10" i="18"/>
  <c r="D25" i="18"/>
  <c r="N25" i="18" s="1"/>
  <c r="A3" i="42"/>
  <c r="L221" i="19"/>
  <c r="M221" i="19"/>
  <c r="N221" i="19"/>
  <c r="O221" i="19"/>
  <c r="P221" i="19"/>
  <c r="L222" i="19"/>
  <c r="M222" i="19"/>
  <c r="N222" i="19"/>
  <c r="O222" i="19"/>
  <c r="P222" i="19"/>
  <c r="L223" i="19"/>
  <c r="M223" i="19"/>
  <c r="N223" i="19"/>
  <c r="O223" i="19"/>
  <c r="P223" i="19"/>
  <c r="L224" i="19"/>
  <c r="M224" i="19"/>
  <c r="N224" i="19"/>
  <c r="O224" i="19"/>
  <c r="P224" i="19"/>
  <c r="G50" i="19"/>
  <c r="G51" i="19"/>
  <c r="G52" i="19"/>
  <c r="G53" i="19"/>
  <c r="G31" i="43"/>
  <c r="H25" i="10"/>
  <c r="C121" i="11"/>
  <c r="D121" i="11"/>
  <c r="E121" i="11"/>
  <c r="C122" i="11"/>
  <c r="D122" i="11"/>
  <c r="E122" i="11"/>
  <c r="C123" i="11"/>
  <c r="D123" i="11"/>
  <c r="E123" i="11"/>
  <c r="C124" i="11"/>
  <c r="D124" i="11"/>
  <c r="E124" i="11"/>
  <c r="C125" i="11"/>
  <c r="D125" i="11"/>
  <c r="E125" i="11"/>
  <c r="C126" i="11"/>
  <c r="D126" i="11"/>
  <c r="E126" i="11"/>
  <c r="C127" i="11"/>
  <c r="D127" i="11"/>
  <c r="E127" i="11"/>
  <c r="C128" i="11"/>
  <c r="D128" i="11"/>
  <c r="E128" i="11"/>
  <c r="C129" i="11"/>
  <c r="D129" i="11"/>
  <c r="E129" i="11"/>
  <c r="C130" i="11"/>
  <c r="D130" i="11"/>
  <c r="E130" i="11"/>
  <c r="C131" i="11"/>
  <c r="D131" i="11"/>
  <c r="E131" i="11"/>
  <c r="C132" i="11"/>
  <c r="D132" i="11"/>
  <c r="E132" i="11"/>
  <c r="C133" i="11"/>
  <c r="D133" i="11"/>
  <c r="E133" i="11"/>
  <c r="C134" i="11"/>
  <c r="D134" i="11"/>
  <c r="E134" i="11"/>
  <c r="C135" i="11"/>
  <c r="D135" i="11"/>
  <c r="E135" i="11"/>
  <c r="F121" i="11"/>
  <c r="G121" i="11"/>
  <c r="H121" i="11"/>
  <c r="I121" i="11"/>
  <c r="J121" i="11"/>
  <c r="K121" i="11"/>
  <c r="L121" i="11"/>
  <c r="F122" i="11"/>
  <c r="G122" i="11"/>
  <c r="H122" i="11"/>
  <c r="I122" i="11"/>
  <c r="J122" i="11"/>
  <c r="K122" i="11"/>
  <c r="L122" i="11"/>
  <c r="F123" i="11"/>
  <c r="G123" i="11"/>
  <c r="H123" i="11"/>
  <c r="I123" i="11"/>
  <c r="J123" i="11"/>
  <c r="K123" i="11"/>
  <c r="L123" i="11"/>
  <c r="F124" i="11"/>
  <c r="G124" i="11"/>
  <c r="H124" i="11"/>
  <c r="I124" i="11"/>
  <c r="J124" i="11"/>
  <c r="K124" i="11"/>
  <c r="L124" i="11"/>
  <c r="F125" i="11"/>
  <c r="G125" i="11"/>
  <c r="H125" i="11"/>
  <c r="I125" i="11"/>
  <c r="J125" i="11"/>
  <c r="K125" i="11"/>
  <c r="L125" i="11"/>
  <c r="F126" i="11"/>
  <c r="G126" i="11"/>
  <c r="H126" i="11"/>
  <c r="I126" i="11"/>
  <c r="J126" i="11"/>
  <c r="K126" i="11"/>
  <c r="L126" i="11"/>
  <c r="F127" i="11"/>
  <c r="G127" i="11"/>
  <c r="H127" i="11"/>
  <c r="I127" i="11"/>
  <c r="J127" i="11"/>
  <c r="K127" i="11"/>
  <c r="L127" i="11"/>
  <c r="F128" i="11"/>
  <c r="G128" i="11"/>
  <c r="H128" i="11"/>
  <c r="I128" i="11"/>
  <c r="J128" i="11"/>
  <c r="K128" i="11"/>
  <c r="L128" i="11"/>
  <c r="F129" i="11"/>
  <c r="G129" i="11"/>
  <c r="H129" i="11"/>
  <c r="I129" i="11"/>
  <c r="J129" i="11"/>
  <c r="K129" i="11"/>
  <c r="L129" i="11"/>
  <c r="F130" i="11"/>
  <c r="G130" i="11"/>
  <c r="H130" i="11"/>
  <c r="I130" i="11"/>
  <c r="J130" i="11"/>
  <c r="K130" i="11"/>
  <c r="L130" i="11"/>
  <c r="F131" i="11"/>
  <c r="G131" i="11"/>
  <c r="H131" i="11"/>
  <c r="I131" i="11"/>
  <c r="J131" i="11"/>
  <c r="K131" i="11"/>
  <c r="L131" i="11"/>
  <c r="F132" i="11"/>
  <c r="G132" i="11"/>
  <c r="H132" i="11"/>
  <c r="I132" i="11"/>
  <c r="J132" i="11"/>
  <c r="K132" i="11"/>
  <c r="L132" i="11"/>
  <c r="F133" i="11"/>
  <c r="G133" i="11"/>
  <c r="H133" i="11"/>
  <c r="I133" i="11"/>
  <c r="J133" i="11"/>
  <c r="K133" i="11"/>
  <c r="L133" i="11"/>
  <c r="F134" i="11"/>
  <c r="G134" i="11"/>
  <c r="H134" i="11"/>
  <c r="I134" i="11"/>
  <c r="J134" i="11"/>
  <c r="K134" i="11"/>
  <c r="L134" i="11"/>
  <c r="F135" i="11"/>
  <c r="G135" i="11"/>
  <c r="H135" i="11"/>
  <c r="I135" i="11"/>
  <c r="J135" i="11"/>
  <c r="K135" i="11"/>
  <c r="L135" i="11"/>
  <c r="A3" i="19"/>
  <c r="A4" i="19"/>
  <c r="A5" i="19"/>
  <c r="A6" i="19"/>
  <c r="A7" i="19"/>
  <c r="A8" i="19"/>
  <c r="A9" i="19"/>
  <c r="A10" i="19"/>
  <c r="A11" i="19"/>
  <c r="A12" i="19"/>
  <c r="A13" i="19"/>
  <c r="C21" i="19"/>
  <c r="D21" i="19"/>
  <c r="E21" i="19"/>
  <c r="F21" i="19"/>
  <c r="H21" i="19"/>
  <c r="I21" i="19"/>
  <c r="J21" i="19"/>
  <c r="K21" i="19"/>
  <c r="R21" i="19"/>
  <c r="C22" i="19"/>
  <c r="D22" i="19"/>
  <c r="E22" i="19"/>
  <c r="F22" i="19"/>
  <c r="H22" i="19"/>
  <c r="I22" i="19"/>
  <c r="J22" i="19"/>
  <c r="K22" i="19"/>
  <c r="R22" i="19"/>
  <c r="C23" i="19"/>
  <c r="D23" i="19"/>
  <c r="E23" i="19"/>
  <c r="F23" i="19"/>
  <c r="H23" i="19"/>
  <c r="I23" i="19"/>
  <c r="J23" i="19"/>
  <c r="K23" i="19"/>
  <c r="R23" i="19"/>
  <c r="C24" i="19"/>
  <c r="D24" i="19"/>
  <c r="E24" i="19"/>
  <c r="F24" i="19"/>
  <c r="H24" i="19"/>
  <c r="I24" i="19"/>
  <c r="J24" i="19"/>
  <c r="K24" i="19"/>
  <c r="R24" i="19"/>
  <c r="C25" i="19"/>
  <c r="D25" i="19"/>
  <c r="E25" i="19"/>
  <c r="F25" i="19"/>
  <c r="H25" i="19"/>
  <c r="I25" i="19"/>
  <c r="J25" i="19"/>
  <c r="K25" i="19"/>
  <c r="R25" i="19"/>
  <c r="C26" i="19"/>
  <c r="D26" i="19"/>
  <c r="E26" i="19"/>
  <c r="F26" i="19"/>
  <c r="H26" i="19"/>
  <c r="M26" i="19" s="1"/>
  <c r="I26" i="19"/>
  <c r="J26" i="19"/>
  <c r="K26" i="19"/>
  <c r="R26" i="19"/>
  <c r="C27" i="19"/>
  <c r="D27" i="19"/>
  <c r="E27" i="19"/>
  <c r="F27" i="19"/>
  <c r="H27" i="19"/>
  <c r="M27" i="19" s="1"/>
  <c r="I27" i="19"/>
  <c r="J27" i="19"/>
  <c r="K27" i="19"/>
  <c r="R27" i="19"/>
  <c r="C28" i="19"/>
  <c r="D28" i="19"/>
  <c r="E28" i="19"/>
  <c r="F28" i="19"/>
  <c r="H28" i="19"/>
  <c r="I28" i="19"/>
  <c r="J28" i="19"/>
  <c r="K28" i="19"/>
  <c r="R28" i="19"/>
  <c r="C29" i="19"/>
  <c r="D29" i="19"/>
  <c r="E29" i="19"/>
  <c r="F29" i="19"/>
  <c r="H29" i="19"/>
  <c r="I29" i="19"/>
  <c r="J29" i="19"/>
  <c r="K29" i="19"/>
  <c r="R29" i="19"/>
  <c r="C30" i="19"/>
  <c r="D30" i="19"/>
  <c r="E30" i="19"/>
  <c r="F30" i="19"/>
  <c r="H30" i="19"/>
  <c r="I30" i="19"/>
  <c r="J30" i="19"/>
  <c r="K30" i="19"/>
  <c r="R30" i="19"/>
  <c r="C31" i="19"/>
  <c r="D31" i="19"/>
  <c r="E31" i="19"/>
  <c r="F31" i="19"/>
  <c r="H31" i="19"/>
  <c r="I31" i="19"/>
  <c r="J31" i="19"/>
  <c r="K31" i="19"/>
  <c r="R31" i="19"/>
  <c r="C32" i="19"/>
  <c r="D32" i="19"/>
  <c r="E32" i="19"/>
  <c r="F32" i="19"/>
  <c r="H32" i="19"/>
  <c r="I32" i="19"/>
  <c r="J32" i="19"/>
  <c r="K32" i="19"/>
  <c r="R32" i="19"/>
  <c r="C33" i="19"/>
  <c r="D33" i="19"/>
  <c r="E33" i="19"/>
  <c r="F33" i="19"/>
  <c r="H33" i="19"/>
  <c r="I33" i="19"/>
  <c r="J33" i="19"/>
  <c r="K33" i="19"/>
  <c r="R33" i="19"/>
  <c r="C34" i="19"/>
  <c r="D34" i="19"/>
  <c r="E34" i="19"/>
  <c r="F34" i="19"/>
  <c r="H34" i="19"/>
  <c r="I34" i="19"/>
  <c r="J34" i="19"/>
  <c r="K34" i="19"/>
  <c r="R34" i="19"/>
  <c r="C35" i="19"/>
  <c r="D35" i="19"/>
  <c r="E35" i="19"/>
  <c r="F35" i="19"/>
  <c r="H35" i="19"/>
  <c r="I35" i="19"/>
  <c r="J35" i="19"/>
  <c r="K35" i="19"/>
  <c r="R35" i="19"/>
  <c r="G54" i="19"/>
  <c r="L54" i="19"/>
  <c r="M54" i="19"/>
  <c r="N54" i="19"/>
  <c r="O54" i="19"/>
  <c r="P54" i="19"/>
  <c r="G55" i="19"/>
  <c r="L55" i="19"/>
  <c r="M55" i="19"/>
  <c r="N55" i="19"/>
  <c r="O55" i="19"/>
  <c r="P55" i="19"/>
  <c r="G56" i="19"/>
  <c r="L56" i="19"/>
  <c r="M56" i="19"/>
  <c r="N56" i="19"/>
  <c r="O56" i="19"/>
  <c r="P56" i="19"/>
  <c r="G57" i="19"/>
  <c r="L57" i="19"/>
  <c r="M57" i="19"/>
  <c r="N57" i="19"/>
  <c r="O57" i="19"/>
  <c r="P57" i="19"/>
  <c r="G58" i="19"/>
  <c r="L58" i="19"/>
  <c r="M58" i="19"/>
  <c r="N58" i="19"/>
  <c r="O58" i="19"/>
  <c r="P58" i="19"/>
  <c r="G59" i="19"/>
  <c r="L59" i="19"/>
  <c r="M59" i="19"/>
  <c r="N59" i="19"/>
  <c r="O59" i="19"/>
  <c r="P59" i="19"/>
  <c r="G60" i="19"/>
  <c r="L60" i="19"/>
  <c r="M60" i="19"/>
  <c r="N60" i="19"/>
  <c r="O60" i="19"/>
  <c r="P60" i="19"/>
  <c r="G61" i="19"/>
  <c r="L61" i="19"/>
  <c r="M61" i="19"/>
  <c r="N61" i="19"/>
  <c r="O61" i="19"/>
  <c r="P61" i="19"/>
  <c r="G62" i="19"/>
  <c r="L62" i="19"/>
  <c r="M62" i="19"/>
  <c r="N62" i="19"/>
  <c r="O62" i="19"/>
  <c r="P62" i="19"/>
  <c r="G63" i="19"/>
  <c r="L63" i="19"/>
  <c r="M63" i="19"/>
  <c r="N63" i="19"/>
  <c r="O63" i="19"/>
  <c r="P63" i="19"/>
  <c r="G64" i="19"/>
  <c r="L64" i="19"/>
  <c r="M64" i="19"/>
  <c r="N64" i="19"/>
  <c r="O64" i="19"/>
  <c r="P64" i="19"/>
  <c r="C65" i="19"/>
  <c r="D65" i="19"/>
  <c r="E65" i="19"/>
  <c r="F65" i="19"/>
  <c r="H65" i="19"/>
  <c r="I65" i="19"/>
  <c r="J65" i="19"/>
  <c r="K65" i="19"/>
  <c r="G79" i="19"/>
  <c r="L79" i="19"/>
  <c r="M79" i="19"/>
  <c r="N79" i="19"/>
  <c r="O79" i="19"/>
  <c r="P79" i="19"/>
  <c r="G80" i="19"/>
  <c r="L80" i="19"/>
  <c r="M80" i="19"/>
  <c r="N80" i="19"/>
  <c r="O80" i="19"/>
  <c r="P80" i="19"/>
  <c r="G81" i="19"/>
  <c r="L81" i="19"/>
  <c r="M81" i="19"/>
  <c r="N81" i="19"/>
  <c r="O81" i="19"/>
  <c r="P81" i="19"/>
  <c r="G82" i="19"/>
  <c r="L82" i="19"/>
  <c r="M82" i="19"/>
  <c r="N82" i="19"/>
  <c r="O82" i="19"/>
  <c r="P82" i="19"/>
  <c r="G83" i="19"/>
  <c r="L83" i="19"/>
  <c r="M83" i="19"/>
  <c r="N83" i="19"/>
  <c r="O83" i="19"/>
  <c r="P83" i="19"/>
  <c r="G84" i="19"/>
  <c r="L84" i="19"/>
  <c r="M84" i="19"/>
  <c r="N84" i="19"/>
  <c r="O84" i="19"/>
  <c r="P84" i="19"/>
  <c r="G85" i="19"/>
  <c r="L85" i="19"/>
  <c r="M85" i="19"/>
  <c r="N85" i="19"/>
  <c r="O85" i="19"/>
  <c r="P85" i="19"/>
  <c r="G86" i="19"/>
  <c r="L86" i="19"/>
  <c r="M86" i="19"/>
  <c r="N86" i="19"/>
  <c r="O86" i="19"/>
  <c r="P86" i="19"/>
  <c r="G87" i="19"/>
  <c r="L87" i="19"/>
  <c r="M87" i="19"/>
  <c r="N87" i="19"/>
  <c r="O87" i="19"/>
  <c r="P87" i="19"/>
  <c r="G88" i="19"/>
  <c r="L88" i="19"/>
  <c r="M88" i="19"/>
  <c r="N88" i="19"/>
  <c r="O88" i="19"/>
  <c r="P88" i="19"/>
  <c r="G89" i="19"/>
  <c r="L89" i="19"/>
  <c r="M89" i="19"/>
  <c r="N89" i="19"/>
  <c r="O89" i="19"/>
  <c r="P89" i="19"/>
  <c r="G90" i="19"/>
  <c r="L90" i="19"/>
  <c r="M90" i="19"/>
  <c r="N90" i="19"/>
  <c r="O90" i="19"/>
  <c r="P90" i="19"/>
  <c r="G91" i="19"/>
  <c r="L91" i="19"/>
  <c r="M91" i="19"/>
  <c r="N91" i="19"/>
  <c r="O91" i="19"/>
  <c r="P91" i="19"/>
  <c r="G92" i="19"/>
  <c r="L92" i="19"/>
  <c r="M92" i="19"/>
  <c r="N92" i="19"/>
  <c r="O92" i="19"/>
  <c r="P92" i="19"/>
  <c r="G93" i="19"/>
  <c r="L93" i="19"/>
  <c r="M93" i="19"/>
  <c r="N93" i="19"/>
  <c r="O93" i="19"/>
  <c r="P93" i="19"/>
  <c r="C94" i="19"/>
  <c r="D94" i="19"/>
  <c r="E94" i="19"/>
  <c r="F94" i="19"/>
  <c r="H94" i="19"/>
  <c r="I94" i="19"/>
  <c r="J94" i="19"/>
  <c r="K94" i="19"/>
  <c r="R94" i="19"/>
  <c r="G107" i="19"/>
  <c r="L107" i="19"/>
  <c r="M107" i="19"/>
  <c r="N107" i="19"/>
  <c r="O107" i="19"/>
  <c r="P107" i="19"/>
  <c r="G108" i="19"/>
  <c r="L108" i="19"/>
  <c r="M108" i="19"/>
  <c r="N108" i="19"/>
  <c r="O108" i="19"/>
  <c r="P108" i="19"/>
  <c r="G109" i="19"/>
  <c r="L109" i="19"/>
  <c r="M109" i="19"/>
  <c r="N109" i="19"/>
  <c r="O109" i="19"/>
  <c r="P109" i="19"/>
  <c r="G110" i="19"/>
  <c r="L110" i="19"/>
  <c r="M110" i="19"/>
  <c r="N110" i="19"/>
  <c r="O110" i="19"/>
  <c r="P110" i="19"/>
  <c r="G111" i="19"/>
  <c r="L111" i="19"/>
  <c r="M111" i="19"/>
  <c r="N111" i="19"/>
  <c r="O111" i="19"/>
  <c r="P111" i="19"/>
  <c r="G112" i="19"/>
  <c r="L112" i="19"/>
  <c r="M112" i="19"/>
  <c r="N112" i="19"/>
  <c r="O112" i="19"/>
  <c r="P112" i="19"/>
  <c r="G113" i="19"/>
  <c r="L113" i="19"/>
  <c r="M113" i="19"/>
  <c r="N113" i="19"/>
  <c r="O113" i="19"/>
  <c r="P113" i="19"/>
  <c r="G114" i="19"/>
  <c r="L114" i="19"/>
  <c r="M114" i="19"/>
  <c r="N114" i="19"/>
  <c r="O114" i="19"/>
  <c r="P114" i="19"/>
  <c r="G115" i="19"/>
  <c r="L115" i="19"/>
  <c r="M115" i="19"/>
  <c r="N115" i="19"/>
  <c r="O115" i="19"/>
  <c r="P115" i="19"/>
  <c r="G116" i="19"/>
  <c r="L116" i="19"/>
  <c r="M116" i="19"/>
  <c r="N116" i="19"/>
  <c r="O116" i="19"/>
  <c r="P116" i="19"/>
  <c r="G117" i="19"/>
  <c r="L117" i="19"/>
  <c r="M117" i="19"/>
  <c r="N117" i="19"/>
  <c r="O117" i="19"/>
  <c r="P117" i="19"/>
  <c r="G118" i="19"/>
  <c r="L118" i="19"/>
  <c r="M118" i="19"/>
  <c r="N118" i="19"/>
  <c r="O118" i="19"/>
  <c r="P118" i="19"/>
  <c r="G119" i="19"/>
  <c r="L119" i="19"/>
  <c r="M119" i="19"/>
  <c r="N119" i="19"/>
  <c r="O119" i="19"/>
  <c r="P119" i="19"/>
  <c r="G120" i="19"/>
  <c r="L120" i="19"/>
  <c r="M120" i="19"/>
  <c r="N120" i="19"/>
  <c r="O120" i="19"/>
  <c r="P120" i="19"/>
  <c r="G121" i="19"/>
  <c r="L121" i="19"/>
  <c r="M121" i="19"/>
  <c r="N121" i="19"/>
  <c r="O121" i="19"/>
  <c r="P121" i="19"/>
  <c r="C122" i="19"/>
  <c r="D122" i="19"/>
  <c r="E122" i="19"/>
  <c r="F122" i="19"/>
  <c r="H122" i="19"/>
  <c r="I122" i="19"/>
  <c r="J122" i="19"/>
  <c r="K122" i="19"/>
  <c r="R122" i="19"/>
  <c r="G135" i="19"/>
  <c r="L135" i="19"/>
  <c r="M135" i="19"/>
  <c r="N135" i="19"/>
  <c r="O135" i="19"/>
  <c r="P135" i="19"/>
  <c r="G136" i="19"/>
  <c r="L136" i="19"/>
  <c r="M136" i="19"/>
  <c r="N136" i="19"/>
  <c r="O136" i="19"/>
  <c r="P136" i="19"/>
  <c r="G137" i="19"/>
  <c r="L137" i="19"/>
  <c r="M137" i="19"/>
  <c r="N137" i="19"/>
  <c r="O137" i="19"/>
  <c r="P137" i="19"/>
  <c r="G138" i="19"/>
  <c r="L138" i="19"/>
  <c r="M138" i="19"/>
  <c r="N138" i="19"/>
  <c r="O138" i="19"/>
  <c r="P138" i="19"/>
  <c r="G139" i="19"/>
  <c r="L139" i="19"/>
  <c r="M139" i="19"/>
  <c r="N139" i="19"/>
  <c r="O139" i="19"/>
  <c r="P139" i="19"/>
  <c r="G140" i="19"/>
  <c r="L140" i="19"/>
  <c r="M140" i="19"/>
  <c r="N140" i="19"/>
  <c r="O140" i="19"/>
  <c r="P140" i="19"/>
  <c r="G141" i="19"/>
  <c r="L141" i="19"/>
  <c r="M141" i="19"/>
  <c r="N141" i="19"/>
  <c r="O141" i="19"/>
  <c r="P141" i="19"/>
  <c r="G142" i="19"/>
  <c r="L142" i="19"/>
  <c r="M142" i="19"/>
  <c r="N142" i="19"/>
  <c r="O142" i="19"/>
  <c r="P142" i="19"/>
  <c r="G143" i="19"/>
  <c r="L143" i="19"/>
  <c r="M143" i="19"/>
  <c r="N143" i="19"/>
  <c r="O143" i="19"/>
  <c r="P143" i="19"/>
  <c r="G144" i="19"/>
  <c r="L144" i="19"/>
  <c r="M144" i="19"/>
  <c r="N144" i="19"/>
  <c r="O144" i="19"/>
  <c r="P144" i="19"/>
  <c r="G145" i="19"/>
  <c r="L145" i="19"/>
  <c r="M145" i="19"/>
  <c r="N145" i="19"/>
  <c r="O145" i="19"/>
  <c r="P145" i="19"/>
  <c r="G146" i="19"/>
  <c r="L146" i="19"/>
  <c r="M146" i="19"/>
  <c r="N146" i="19"/>
  <c r="O146" i="19"/>
  <c r="P146" i="19"/>
  <c r="G147" i="19"/>
  <c r="L147" i="19"/>
  <c r="M147" i="19"/>
  <c r="N147" i="19"/>
  <c r="O147" i="19"/>
  <c r="P147" i="19"/>
  <c r="G148" i="19"/>
  <c r="L148" i="19"/>
  <c r="M148" i="19"/>
  <c r="N148" i="19"/>
  <c r="O148" i="19"/>
  <c r="P148" i="19"/>
  <c r="G149" i="19"/>
  <c r="L149" i="19"/>
  <c r="M149" i="19"/>
  <c r="N149" i="19"/>
  <c r="O149" i="19"/>
  <c r="P149" i="19"/>
  <c r="C150" i="19"/>
  <c r="D150" i="19"/>
  <c r="E150" i="19"/>
  <c r="F150" i="19"/>
  <c r="H150" i="19"/>
  <c r="I150" i="19"/>
  <c r="J150" i="19"/>
  <c r="K150" i="19"/>
  <c r="R150" i="19"/>
  <c r="G163" i="19"/>
  <c r="L163" i="19"/>
  <c r="M163" i="19"/>
  <c r="N163" i="19"/>
  <c r="O163" i="19"/>
  <c r="P163" i="19"/>
  <c r="G164" i="19"/>
  <c r="L164" i="19"/>
  <c r="M164" i="19"/>
  <c r="O164" i="19"/>
  <c r="P164" i="19"/>
  <c r="G165" i="19"/>
  <c r="L165" i="19"/>
  <c r="M165" i="19"/>
  <c r="N165" i="19"/>
  <c r="O165" i="19"/>
  <c r="P165" i="19"/>
  <c r="G166" i="19"/>
  <c r="L166" i="19"/>
  <c r="M166" i="19"/>
  <c r="N166" i="19"/>
  <c r="O166" i="19"/>
  <c r="P166" i="19"/>
  <c r="G167" i="19"/>
  <c r="L167" i="19"/>
  <c r="M167" i="19"/>
  <c r="N167" i="19"/>
  <c r="O167" i="19"/>
  <c r="P167" i="19"/>
  <c r="G168" i="19"/>
  <c r="L168" i="19"/>
  <c r="M168" i="19"/>
  <c r="N168" i="19"/>
  <c r="O168" i="19"/>
  <c r="P168" i="19"/>
  <c r="G169" i="19"/>
  <c r="L169" i="19"/>
  <c r="M169" i="19"/>
  <c r="N169" i="19"/>
  <c r="O169" i="19"/>
  <c r="P169" i="19"/>
  <c r="G170" i="19"/>
  <c r="L170" i="19"/>
  <c r="M170" i="19"/>
  <c r="N170" i="19"/>
  <c r="O170" i="19"/>
  <c r="P170" i="19"/>
  <c r="G171" i="19"/>
  <c r="L171" i="19"/>
  <c r="M171" i="19"/>
  <c r="N171" i="19"/>
  <c r="O171" i="19"/>
  <c r="P171" i="19"/>
  <c r="G172" i="19"/>
  <c r="L172" i="19"/>
  <c r="M172" i="19"/>
  <c r="N172" i="19"/>
  <c r="O172" i="19"/>
  <c r="P172" i="19"/>
  <c r="G173" i="19"/>
  <c r="L173" i="19"/>
  <c r="M173" i="19"/>
  <c r="N173" i="19"/>
  <c r="O173" i="19"/>
  <c r="P173" i="19"/>
  <c r="G174" i="19"/>
  <c r="L174" i="19"/>
  <c r="M174" i="19"/>
  <c r="N174" i="19"/>
  <c r="O174" i="19"/>
  <c r="P174" i="19"/>
  <c r="G175" i="19"/>
  <c r="L175" i="19"/>
  <c r="M175" i="19"/>
  <c r="N175" i="19"/>
  <c r="O175" i="19"/>
  <c r="P175" i="19"/>
  <c r="G176" i="19"/>
  <c r="L176" i="19"/>
  <c r="M176" i="19"/>
  <c r="N176" i="19"/>
  <c r="O176" i="19"/>
  <c r="P176" i="19"/>
  <c r="G177" i="19"/>
  <c r="L177" i="19"/>
  <c r="M177" i="19"/>
  <c r="N177" i="19"/>
  <c r="O177" i="19"/>
  <c r="P177" i="19"/>
  <c r="C178" i="19"/>
  <c r="D178" i="19"/>
  <c r="E178" i="19"/>
  <c r="F178" i="19"/>
  <c r="H178" i="19"/>
  <c r="I178" i="19"/>
  <c r="J178" i="19"/>
  <c r="K178" i="19"/>
  <c r="R178" i="19"/>
  <c r="G192" i="19"/>
  <c r="L192" i="19"/>
  <c r="M192" i="19"/>
  <c r="N192" i="19"/>
  <c r="O192" i="19"/>
  <c r="P192" i="19"/>
  <c r="G193" i="19"/>
  <c r="L193" i="19"/>
  <c r="M193" i="19"/>
  <c r="N193" i="19"/>
  <c r="O193" i="19"/>
  <c r="P193" i="19"/>
  <c r="G194" i="19"/>
  <c r="L194" i="19"/>
  <c r="M194" i="19"/>
  <c r="N194" i="19"/>
  <c r="O194" i="19"/>
  <c r="P194" i="19"/>
  <c r="G195" i="19"/>
  <c r="L195" i="19"/>
  <c r="M195" i="19"/>
  <c r="N195" i="19"/>
  <c r="O195" i="19"/>
  <c r="P195" i="19"/>
  <c r="G196" i="19"/>
  <c r="L196" i="19"/>
  <c r="M196" i="19"/>
  <c r="N196" i="19"/>
  <c r="O196" i="19"/>
  <c r="P196" i="19"/>
  <c r="G197" i="19"/>
  <c r="L197" i="19"/>
  <c r="M197" i="19"/>
  <c r="N197" i="19"/>
  <c r="O197" i="19"/>
  <c r="P197" i="19"/>
  <c r="G198" i="19"/>
  <c r="L198" i="19"/>
  <c r="M198" i="19"/>
  <c r="N198" i="19"/>
  <c r="O198" i="19"/>
  <c r="P198" i="19"/>
  <c r="G199" i="19"/>
  <c r="L199" i="19"/>
  <c r="M199" i="19"/>
  <c r="N199" i="19"/>
  <c r="O199" i="19"/>
  <c r="P199" i="19"/>
  <c r="G200" i="19"/>
  <c r="L200" i="19"/>
  <c r="M200" i="19"/>
  <c r="N200" i="19"/>
  <c r="O200" i="19"/>
  <c r="P200" i="19"/>
  <c r="G201" i="19"/>
  <c r="L201" i="19"/>
  <c r="M201" i="19"/>
  <c r="N201" i="19"/>
  <c r="O201" i="19"/>
  <c r="P201" i="19"/>
  <c r="G202" i="19"/>
  <c r="L202" i="19"/>
  <c r="M202" i="19"/>
  <c r="N202" i="19"/>
  <c r="O202" i="19"/>
  <c r="P202" i="19"/>
  <c r="G203" i="19"/>
  <c r="L203" i="19"/>
  <c r="M203" i="19"/>
  <c r="N203" i="19"/>
  <c r="O203" i="19"/>
  <c r="P203" i="19"/>
  <c r="G204" i="19"/>
  <c r="L204" i="19"/>
  <c r="M204" i="19"/>
  <c r="N204" i="19"/>
  <c r="O204" i="19"/>
  <c r="P204" i="19"/>
  <c r="G205" i="19"/>
  <c r="L205" i="19"/>
  <c r="M205" i="19"/>
  <c r="N205" i="19"/>
  <c r="O205" i="19"/>
  <c r="P205" i="19"/>
  <c r="G206" i="19"/>
  <c r="L206" i="19"/>
  <c r="M206" i="19"/>
  <c r="N206" i="19"/>
  <c r="O206" i="19"/>
  <c r="P206" i="19"/>
  <c r="C207" i="19"/>
  <c r="D207" i="19"/>
  <c r="E207" i="19"/>
  <c r="F207" i="19"/>
  <c r="H207" i="19"/>
  <c r="I207" i="19"/>
  <c r="J207" i="19"/>
  <c r="K207" i="19"/>
  <c r="R207" i="19"/>
  <c r="G221" i="19"/>
  <c r="G222" i="19"/>
  <c r="G223" i="19"/>
  <c r="G224" i="19"/>
  <c r="G225" i="19"/>
  <c r="L225" i="19"/>
  <c r="M225" i="19"/>
  <c r="N225" i="19"/>
  <c r="O225" i="19"/>
  <c r="P225" i="19"/>
  <c r="G226" i="19"/>
  <c r="L226" i="19"/>
  <c r="M226" i="19"/>
  <c r="N226" i="19"/>
  <c r="O226" i="19"/>
  <c r="P226" i="19"/>
  <c r="G227" i="19"/>
  <c r="L227" i="19"/>
  <c r="M227" i="19"/>
  <c r="N227" i="19"/>
  <c r="O227" i="19"/>
  <c r="P227" i="19"/>
  <c r="G228" i="19"/>
  <c r="L228" i="19"/>
  <c r="M228" i="19"/>
  <c r="N228" i="19"/>
  <c r="O228" i="19"/>
  <c r="P228" i="19"/>
  <c r="G229" i="19"/>
  <c r="L229" i="19"/>
  <c r="M229" i="19"/>
  <c r="N229" i="19"/>
  <c r="O229" i="19"/>
  <c r="P229" i="19"/>
  <c r="G230" i="19"/>
  <c r="L230" i="19"/>
  <c r="M230" i="19"/>
  <c r="N230" i="19"/>
  <c r="O230" i="19"/>
  <c r="P230" i="19"/>
  <c r="G231" i="19"/>
  <c r="L231" i="19"/>
  <c r="M231" i="19"/>
  <c r="N231" i="19"/>
  <c r="O231" i="19"/>
  <c r="P231" i="19"/>
  <c r="G232" i="19"/>
  <c r="L232" i="19"/>
  <c r="M232" i="19"/>
  <c r="N232" i="19"/>
  <c r="O232" i="19"/>
  <c r="P232" i="19"/>
  <c r="G233" i="19"/>
  <c r="L233" i="19"/>
  <c r="M233" i="19"/>
  <c r="N233" i="19"/>
  <c r="O233" i="19"/>
  <c r="P233" i="19"/>
  <c r="G234" i="19"/>
  <c r="L234" i="19"/>
  <c r="M234" i="19"/>
  <c r="N234" i="19"/>
  <c r="O234" i="19"/>
  <c r="P234" i="19"/>
  <c r="G235" i="19"/>
  <c r="L235" i="19"/>
  <c r="M235" i="19"/>
  <c r="N235" i="19"/>
  <c r="O235" i="19"/>
  <c r="P235" i="19"/>
  <c r="C236" i="19"/>
  <c r="D236" i="19"/>
  <c r="E236" i="19"/>
  <c r="F236" i="19"/>
  <c r="H236" i="19"/>
  <c r="I236" i="19"/>
  <c r="J236" i="19"/>
  <c r="K236" i="19"/>
  <c r="R236" i="19"/>
  <c r="G254" i="19"/>
  <c r="L254" i="19"/>
  <c r="M254" i="19"/>
  <c r="N254" i="19"/>
  <c r="O254" i="19"/>
  <c r="P254" i="19"/>
  <c r="G255" i="19"/>
  <c r="L255" i="19"/>
  <c r="M255" i="19"/>
  <c r="N255" i="19"/>
  <c r="O255" i="19"/>
  <c r="P255" i="19"/>
  <c r="G256" i="19"/>
  <c r="L256" i="19"/>
  <c r="M256" i="19"/>
  <c r="N256" i="19"/>
  <c r="O256" i="19"/>
  <c r="P256" i="19"/>
  <c r="G257" i="19"/>
  <c r="L257" i="19"/>
  <c r="M257" i="19"/>
  <c r="N257" i="19"/>
  <c r="O257" i="19"/>
  <c r="P257" i="19"/>
  <c r="G258" i="19"/>
  <c r="L258" i="19"/>
  <c r="M258" i="19"/>
  <c r="N258" i="19"/>
  <c r="O258" i="19"/>
  <c r="P258" i="19"/>
  <c r="G259" i="19"/>
  <c r="L259" i="19"/>
  <c r="M259" i="19"/>
  <c r="N259" i="19"/>
  <c r="O259" i="19"/>
  <c r="P259" i="19"/>
  <c r="G260" i="19"/>
  <c r="L260" i="19"/>
  <c r="M260" i="19"/>
  <c r="N260" i="19"/>
  <c r="O260" i="19"/>
  <c r="P260" i="19"/>
  <c r="G261" i="19"/>
  <c r="L261" i="19"/>
  <c r="M261" i="19"/>
  <c r="N261" i="19"/>
  <c r="O261" i="19"/>
  <c r="P261" i="19"/>
  <c r="G262" i="19"/>
  <c r="L262" i="19"/>
  <c r="M262" i="19"/>
  <c r="N262" i="19"/>
  <c r="O262" i="19"/>
  <c r="P262" i="19"/>
  <c r="G263" i="19"/>
  <c r="L263" i="19"/>
  <c r="M263" i="19"/>
  <c r="N263" i="19"/>
  <c r="O263" i="19"/>
  <c r="P263" i="19"/>
  <c r="G264" i="19"/>
  <c r="L264" i="19"/>
  <c r="M264" i="19"/>
  <c r="N264" i="19"/>
  <c r="O264" i="19"/>
  <c r="P264" i="19"/>
  <c r="C265" i="19"/>
  <c r="D265" i="19"/>
  <c r="E265" i="19"/>
  <c r="F265" i="19"/>
  <c r="H265" i="19"/>
  <c r="I265" i="19"/>
  <c r="J265" i="19"/>
  <c r="K265" i="19"/>
  <c r="R265" i="19"/>
  <c r="G278" i="19"/>
  <c r="L278" i="19"/>
  <c r="N278" i="19"/>
  <c r="O278" i="19"/>
  <c r="P278" i="19"/>
  <c r="G279" i="19"/>
  <c r="L279" i="19"/>
  <c r="M279" i="19"/>
  <c r="N279" i="19"/>
  <c r="O279" i="19"/>
  <c r="P279" i="19"/>
  <c r="G280" i="19"/>
  <c r="L280" i="19"/>
  <c r="M280" i="19"/>
  <c r="N280" i="19"/>
  <c r="O280" i="19"/>
  <c r="P280" i="19"/>
  <c r="G281" i="19"/>
  <c r="L281" i="19"/>
  <c r="M281" i="19"/>
  <c r="N281" i="19"/>
  <c r="O281" i="19"/>
  <c r="P281" i="19"/>
  <c r="G282" i="19"/>
  <c r="L282" i="19"/>
  <c r="M282" i="19"/>
  <c r="N282" i="19"/>
  <c r="O282" i="19"/>
  <c r="P282" i="19"/>
  <c r="G283" i="19"/>
  <c r="L283" i="19"/>
  <c r="M283" i="19"/>
  <c r="N283" i="19"/>
  <c r="O283" i="19"/>
  <c r="P283" i="19"/>
  <c r="G284" i="19"/>
  <c r="L284" i="19"/>
  <c r="M284" i="19"/>
  <c r="N284" i="19"/>
  <c r="O284" i="19"/>
  <c r="P284" i="19"/>
  <c r="G285" i="19"/>
  <c r="L285" i="19"/>
  <c r="M285" i="19"/>
  <c r="N285" i="19"/>
  <c r="O285" i="19"/>
  <c r="P285" i="19"/>
  <c r="G286" i="19"/>
  <c r="L286" i="19"/>
  <c r="M286" i="19"/>
  <c r="N286" i="19"/>
  <c r="O286" i="19"/>
  <c r="P286" i="19"/>
  <c r="G287" i="19"/>
  <c r="L287" i="19"/>
  <c r="M287" i="19"/>
  <c r="N287" i="19"/>
  <c r="O287" i="19"/>
  <c r="P287" i="19"/>
  <c r="G288" i="19"/>
  <c r="L288" i="19"/>
  <c r="M288" i="19"/>
  <c r="N288" i="19"/>
  <c r="O288" i="19"/>
  <c r="P288" i="19"/>
  <c r="G289" i="19"/>
  <c r="L289" i="19"/>
  <c r="M289" i="19"/>
  <c r="N289" i="19"/>
  <c r="O289" i="19"/>
  <c r="P289" i="19"/>
  <c r="G290" i="19"/>
  <c r="L290" i="19"/>
  <c r="M290" i="19"/>
  <c r="N290" i="19"/>
  <c r="O290" i="19"/>
  <c r="P290" i="19"/>
  <c r="G291" i="19"/>
  <c r="L291" i="19"/>
  <c r="M291" i="19"/>
  <c r="N291" i="19"/>
  <c r="O291" i="19"/>
  <c r="P291" i="19"/>
  <c r="G292" i="19"/>
  <c r="L292" i="19"/>
  <c r="M292" i="19"/>
  <c r="N292" i="19"/>
  <c r="O292" i="19"/>
  <c r="P292" i="19"/>
  <c r="C293" i="19"/>
  <c r="D293" i="19"/>
  <c r="E293" i="19"/>
  <c r="F293" i="19"/>
  <c r="H293" i="19"/>
  <c r="I293" i="19"/>
  <c r="J293" i="19"/>
  <c r="K293" i="19"/>
  <c r="R293" i="19"/>
  <c r="C308" i="19"/>
  <c r="D308" i="19"/>
  <c r="E308" i="19"/>
  <c r="F308" i="19"/>
  <c r="H308" i="19"/>
  <c r="I308" i="19"/>
  <c r="J308" i="19"/>
  <c r="K308" i="19"/>
  <c r="R308" i="19"/>
  <c r="C309" i="19"/>
  <c r="D309" i="19"/>
  <c r="E309" i="19"/>
  <c r="F309" i="19"/>
  <c r="H309" i="19"/>
  <c r="I309" i="19"/>
  <c r="J309" i="19"/>
  <c r="K309" i="19"/>
  <c r="R309" i="19"/>
  <c r="C310" i="19"/>
  <c r="D310" i="19"/>
  <c r="E310" i="19"/>
  <c r="F310" i="19"/>
  <c r="H310" i="19"/>
  <c r="I310" i="19"/>
  <c r="J310" i="19"/>
  <c r="K310" i="19"/>
  <c r="M310" i="19"/>
  <c r="R310" i="19"/>
  <c r="C311" i="19"/>
  <c r="D311" i="19"/>
  <c r="E311" i="19"/>
  <c r="F311" i="19"/>
  <c r="H311" i="19"/>
  <c r="I311" i="19"/>
  <c r="J311" i="19"/>
  <c r="K311" i="19"/>
  <c r="R311" i="19"/>
  <c r="C312" i="19"/>
  <c r="D312" i="19"/>
  <c r="E312" i="19"/>
  <c r="F312" i="19"/>
  <c r="H312" i="19"/>
  <c r="I312" i="19"/>
  <c r="J312" i="19"/>
  <c r="K312" i="19"/>
  <c r="R312" i="19"/>
  <c r="C313" i="19"/>
  <c r="D313" i="19"/>
  <c r="E313" i="19"/>
  <c r="F313" i="19"/>
  <c r="H313" i="19"/>
  <c r="I313" i="19"/>
  <c r="J313" i="19"/>
  <c r="O313" i="19" s="1"/>
  <c r="K313" i="19"/>
  <c r="R313" i="19"/>
  <c r="C314" i="19"/>
  <c r="D314" i="19"/>
  <c r="E314" i="19"/>
  <c r="F314" i="19"/>
  <c r="H314" i="19"/>
  <c r="I314" i="19"/>
  <c r="N314" i="19" s="1"/>
  <c r="J314" i="19"/>
  <c r="K314" i="19"/>
  <c r="P314" i="19" s="1"/>
  <c r="R314" i="19"/>
  <c r="C315" i="19"/>
  <c r="D315" i="19"/>
  <c r="E315" i="19"/>
  <c r="F315" i="19"/>
  <c r="H315" i="19"/>
  <c r="I315" i="19"/>
  <c r="N315" i="19" s="1"/>
  <c r="J315" i="19"/>
  <c r="K315" i="19"/>
  <c r="R315" i="19"/>
  <c r="C316" i="19"/>
  <c r="D316" i="19"/>
  <c r="E316" i="19"/>
  <c r="F316" i="19"/>
  <c r="H316" i="19"/>
  <c r="I316" i="19"/>
  <c r="J316" i="19"/>
  <c r="K316" i="19"/>
  <c r="R316" i="19"/>
  <c r="C317" i="19"/>
  <c r="D317" i="19"/>
  <c r="E317" i="19"/>
  <c r="F317" i="19"/>
  <c r="H317" i="19"/>
  <c r="I317" i="19"/>
  <c r="J317" i="19"/>
  <c r="K317" i="19"/>
  <c r="P317" i="19" s="1"/>
  <c r="R317" i="19"/>
  <c r="C318" i="19"/>
  <c r="D318" i="19"/>
  <c r="E318" i="19"/>
  <c r="F318" i="19"/>
  <c r="H318" i="19"/>
  <c r="I318" i="19"/>
  <c r="J318" i="19"/>
  <c r="O318" i="19" s="1"/>
  <c r="K318" i="19"/>
  <c r="R318" i="19"/>
  <c r="C319" i="19"/>
  <c r="D319" i="19"/>
  <c r="E319" i="19"/>
  <c r="F319" i="19"/>
  <c r="H319" i="19"/>
  <c r="I319" i="19"/>
  <c r="J319" i="19"/>
  <c r="K319" i="19"/>
  <c r="R319" i="19"/>
  <c r="C320" i="19"/>
  <c r="D320" i="19"/>
  <c r="E320" i="19"/>
  <c r="F320" i="19"/>
  <c r="H320" i="19"/>
  <c r="M320" i="19" s="1"/>
  <c r="I320" i="19"/>
  <c r="J320" i="19"/>
  <c r="K320" i="19"/>
  <c r="R320" i="19"/>
  <c r="C321" i="19"/>
  <c r="D321" i="19"/>
  <c r="E321" i="19"/>
  <c r="F321" i="19"/>
  <c r="H321" i="19"/>
  <c r="M321" i="19" s="1"/>
  <c r="I321" i="19"/>
  <c r="J321" i="19"/>
  <c r="K321" i="19"/>
  <c r="R321" i="19"/>
  <c r="C322" i="19"/>
  <c r="D322" i="19"/>
  <c r="E322" i="19"/>
  <c r="F322" i="19"/>
  <c r="H322" i="19"/>
  <c r="I322" i="19"/>
  <c r="J322" i="19"/>
  <c r="K322" i="19"/>
  <c r="R322" i="19"/>
  <c r="A3" i="30"/>
  <c r="A5" i="28"/>
  <c r="E23" i="33"/>
  <c r="F23" i="33"/>
  <c r="G23" i="33"/>
  <c r="H23" i="33"/>
  <c r="G9" i="43"/>
  <c r="G10" i="43"/>
  <c r="G11" i="43"/>
  <c r="G12" i="43"/>
  <c r="G13" i="43"/>
  <c r="G14" i="43"/>
  <c r="G15" i="43"/>
  <c r="G16" i="43"/>
  <c r="G17" i="43"/>
  <c r="G18" i="43"/>
  <c r="G19" i="43"/>
  <c r="G20" i="43"/>
  <c r="G21" i="43"/>
  <c r="G22" i="43"/>
  <c r="F17" i="43"/>
  <c r="F12" i="43"/>
  <c r="F13" i="43"/>
  <c r="F14" i="43"/>
  <c r="F15" i="43"/>
  <c r="F16" i="43"/>
  <c r="F18" i="43"/>
  <c r="F19" i="43"/>
  <c r="F20" i="43"/>
  <c r="F21" i="43"/>
  <c r="D28" i="1"/>
  <c r="F10" i="43"/>
  <c r="F11" i="43"/>
  <c r="F22" i="43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10" i="36"/>
  <c r="K16" i="26"/>
  <c r="K17" i="26"/>
  <c r="K18" i="26"/>
  <c r="K19" i="26"/>
  <c r="K20" i="26"/>
  <c r="K21" i="26"/>
  <c r="K22" i="26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G8" i="43"/>
  <c r="F9" i="43"/>
  <c r="F8" i="43"/>
  <c r="E23" i="43"/>
  <c r="D23" i="43"/>
  <c r="C23" i="43"/>
  <c r="F19" i="14"/>
  <c r="I9" i="42"/>
  <c r="I13" i="42"/>
  <c r="I16" i="42"/>
  <c r="I20" i="42"/>
  <c r="I11" i="42"/>
  <c r="I15" i="42"/>
  <c r="I17" i="42"/>
  <c r="I19" i="42"/>
  <c r="I21" i="42"/>
  <c r="I10" i="42"/>
  <c r="I14" i="42"/>
  <c r="I18" i="42"/>
  <c r="I22" i="42"/>
  <c r="I12" i="42"/>
  <c r="I8" i="42"/>
  <c r="A2" i="3"/>
  <c r="I25" i="36"/>
  <c r="G25" i="37"/>
  <c r="D23" i="33"/>
  <c r="Q25" i="27"/>
  <c r="I25" i="27"/>
  <c r="D55" i="28"/>
  <c r="E55" i="28"/>
  <c r="F55" i="28"/>
  <c r="G55" i="28"/>
  <c r="H55" i="28"/>
  <c r="C55" i="28"/>
  <c r="O25" i="28"/>
  <c r="G25" i="28"/>
  <c r="O10" i="18"/>
  <c r="P10" i="18"/>
  <c r="Q10" i="18"/>
  <c r="O11" i="18"/>
  <c r="P11" i="18"/>
  <c r="Q11" i="18"/>
  <c r="O12" i="18"/>
  <c r="P12" i="18"/>
  <c r="Q12" i="18"/>
  <c r="O13" i="18"/>
  <c r="P13" i="18"/>
  <c r="Q13" i="18"/>
  <c r="O14" i="18"/>
  <c r="P14" i="18"/>
  <c r="Q14" i="18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F22" i="38"/>
  <c r="E22" i="38"/>
  <c r="H14" i="34"/>
  <c r="I14" i="34" s="1"/>
  <c r="M14" i="34" s="1"/>
  <c r="H15" i="34"/>
  <c r="I15" i="34" s="1"/>
  <c r="M15" i="34" s="1"/>
  <c r="H13" i="34"/>
  <c r="I13" i="34" s="1"/>
  <c r="M13" i="34" s="1"/>
  <c r="H11" i="34"/>
  <c r="I11" i="34" s="1"/>
  <c r="M11" i="34" s="1"/>
  <c r="H12" i="34"/>
  <c r="I12" i="34" s="1"/>
  <c r="M12" i="34" s="1"/>
  <c r="G24" i="39"/>
  <c r="G20" i="39"/>
  <c r="G18" i="39"/>
  <c r="G16" i="39"/>
  <c r="G14" i="39"/>
  <c r="G12" i="39"/>
  <c r="H26" i="39"/>
  <c r="C26" i="39"/>
  <c r="A5" i="39"/>
  <c r="K4" i="39"/>
  <c r="A4" i="39"/>
  <c r="A5" i="40"/>
  <c r="H23" i="34"/>
  <c r="I23" i="34" s="1"/>
  <c r="M23" i="34" s="1"/>
  <c r="H19" i="34"/>
  <c r="A4" i="34"/>
  <c r="A4" i="36"/>
  <c r="H25" i="37"/>
  <c r="F25" i="37"/>
  <c r="A4" i="37"/>
  <c r="H22" i="34"/>
  <c r="I22" i="34" s="1"/>
  <c r="M22" i="34" s="1"/>
  <c r="H25" i="34"/>
  <c r="I25" i="34" s="1"/>
  <c r="M25" i="34" s="1"/>
  <c r="H18" i="34"/>
  <c r="I18" i="34" s="1"/>
  <c r="M18" i="34" s="1"/>
  <c r="H21" i="34"/>
  <c r="I21" i="34" s="1"/>
  <c r="M21" i="34" s="1"/>
  <c r="H24" i="34"/>
  <c r="I24" i="34" s="1"/>
  <c r="M24" i="34" s="1"/>
  <c r="F26" i="40"/>
  <c r="G15" i="39"/>
  <c r="G19" i="39"/>
  <c r="G23" i="39"/>
  <c r="G11" i="39"/>
  <c r="C25" i="36"/>
  <c r="C25" i="37"/>
  <c r="F25" i="36"/>
  <c r="E26" i="34"/>
  <c r="H17" i="34"/>
  <c r="I17" i="34" s="1"/>
  <c r="M17" i="34" s="1"/>
  <c r="I19" i="34"/>
  <c r="M19" i="34" s="1"/>
  <c r="H20" i="34"/>
  <c r="I20" i="34" s="1"/>
  <c r="M20" i="34" s="1"/>
  <c r="E26" i="40"/>
  <c r="E26" i="39"/>
  <c r="G13" i="39"/>
  <c r="G17" i="39"/>
  <c r="G21" i="39"/>
  <c r="G25" i="39"/>
  <c r="E25" i="37"/>
  <c r="D25" i="37"/>
  <c r="I25" i="37"/>
  <c r="E25" i="36"/>
  <c r="J25" i="36"/>
  <c r="D26" i="34"/>
  <c r="H16" i="34"/>
  <c r="I16" i="34" s="1"/>
  <c r="M16" i="34" s="1"/>
  <c r="D26" i="39"/>
  <c r="F26" i="39"/>
  <c r="D25" i="36"/>
  <c r="G25" i="36" s="1"/>
  <c r="H25" i="36"/>
  <c r="C26" i="34"/>
  <c r="G26" i="34"/>
  <c r="C26" i="40"/>
  <c r="G26" i="40"/>
  <c r="G22" i="39"/>
  <c r="F26" i="34"/>
  <c r="D26" i="40"/>
  <c r="C23" i="33"/>
  <c r="A5" i="32"/>
  <c r="A4" i="31"/>
  <c r="F18" i="3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A4" i="26"/>
  <c r="L25" i="27"/>
  <c r="K25" i="27"/>
  <c r="E25" i="27"/>
  <c r="C25" i="27"/>
  <c r="A4" i="27"/>
  <c r="A4" i="28"/>
  <c r="J23" i="26"/>
  <c r="P25" i="27"/>
  <c r="G23" i="26"/>
  <c r="R25" i="27"/>
  <c r="I23" i="26"/>
  <c r="K25" i="28"/>
  <c r="D23" i="26"/>
  <c r="H23" i="26"/>
  <c r="P25" i="28"/>
  <c r="E25" i="28"/>
  <c r="F23" i="26"/>
  <c r="N25" i="27"/>
  <c r="H25" i="27"/>
  <c r="D25" i="27"/>
  <c r="J25" i="27"/>
  <c r="F25" i="27"/>
  <c r="E23" i="26"/>
  <c r="L25" i="28"/>
  <c r="Q25" i="28"/>
  <c r="N25" i="28"/>
  <c r="M25" i="27"/>
  <c r="F25" i="28"/>
  <c r="D25" i="28"/>
  <c r="I25" i="28"/>
  <c r="C25" i="28"/>
  <c r="H25" i="28"/>
  <c r="J25" i="28" s="1"/>
  <c r="M25" i="28"/>
  <c r="C23" i="26"/>
  <c r="A7" i="11"/>
  <c r="F12" i="14"/>
  <c r="F11" i="14"/>
  <c r="F21" i="14"/>
  <c r="A6" i="11"/>
  <c r="A5" i="11"/>
  <c r="A5" i="14"/>
  <c r="A4" i="14"/>
  <c r="A3" i="14"/>
  <c r="A2" i="14"/>
  <c r="F126" i="14"/>
  <c r="H24" i="14"/>
  <c r="G24" i="14"/>
  <c r="F24" i="14"/>
  <c r="E24" i="14"/>
  <c r="D24" i="14"/>
  <c r="C24" i="14"/>
  <c r="F23" i="14"/>
  <c r="E23" i="14"/>
  <c r="H22" i="14"/>
  <c r="G22" i="14"/>
  <c r="D22" i="14"/>
  <c r="C22" i="14"/>
  <c r="H21" i="14"/>
  <c r="G21" i="14"/>
  <c r="E21" i="14"/>
  <c r="D21" i="14"/>
  <c r="C21" i="14"/>
  <c r="H20" i="14"/>
  <c r="G20" i="14"/>
  <c r="F20" i="14"/>
  <c r="E20" i="14"/>
  <c r="D20" i="14"/>
  <c r="C20" i="14"/>
  <c r="H19" i="14"/>
  <c r="G19" i="14"/>
  <c r="E19" i="14"/>
  <c r="D19" i="14"/>
  <c r="C19" i="14"/>
  <c r="H18" i="14"/>
  <c r="G18" i="14"/>
  <c r="F18" i="14"/>
  <c r="E18" i="14"/>
  <c r="D18" i="14"/>
  <c r="C18" i="14"/>
  <c r="H17" i="14"/>
  <c r="G17" i="14"/>
  <c r="F17" i="14"/>
  <c r="E17" i="14"/>
  <c r="D17" i="14"/>
  <c r="C17" i="14"/>
  <c r="H16" i="14"/>
  <c r="G16" i="14"/>
  <c r="D16" i="14"/>
  <c r="C16" i="14"/>
  <c r="F15" i="14"/>
  <c r="E15" i="14"/>
  <c r="H14" i="14"/>
  <c r="G14" i="14"/>
  <c r="F14" i="14"/>
  <c r="E14" i="14"/>
  <c r="D14" i="14"/>
  <c r="C14" i="14"/>
  <c r="H13" i="14"/>
  <c r="G13" i="14"/>
  <c r="F13" i="14"/>
  <c r="E13" i="14"/>
  <c r="D13" i="14"/>
  <c r="C13" i="14"/>
  <c r="H12" i="14"/>
  <c r="G12" i="14"/>
  <c r="D12" i="14"/>
  <c r="C12" i="14"/>
  <c r="H11" i="14"/>
  <c r="G11" i="14"/>
  <c r="E11" i="14"/>
  <c r="D11" i="14"/>
  <c r="C11" i="14"/>
  <c r="H10" i="14"/>
  <c r="G10" i="14"/>
  <c r="D10" i="14"/>
  <c r="C10" i="14"/>
  <c r="F22" i="14"/>
  <c r="E22" i="14"/>
  <c r="D15" i="14"/>
  <c r="H15" i="14"/>
  <c r="F16" i="14"/>
  <c r="D23" i="14"/>
  <c r="H23" i="14"/>
  <c r="E10" i="14"/>
  <c r="E12" i="14"/>
  <c r="C15" i="14"/>
  <c r="G15" i="14"/>
  <c r="E16" i="14"/>
  <c r="C23" i="14"/>
  <c r="G23" i="14"/>
  <c r="F10" i="14"/>
  <c r="D126" i="14"/>
  <c r="H126" i="14"/>
  <c r="C126" i="14"/>
  <c r="A4" i="18"/>
  <c r="A4" i="16"/>
  <c r="A3" i="15"/>
  <c r="A4" i="13"/>
  <c r="A3" i="13"/>
  <c r="A4" i="11"/>
  <c r="A4" i="10"/>
  <c r="A3" i="4"/>
  <c r="A6" i="1"/>
  <c r="A5" i="1"/>
  <c r="A4" i="1"/>
  <c r="A3" i="1"/>
  <c r="H114" i="1"/>
  <c r="E25" i="18"/>
  <c r="C86" i="1"/>
  <c r="E57" i="1"/>
  <c r="I76" i="1"/>
  <c r="I83" i="1"/>
  <c r="I79" i="1"/>
  <c r="I103" i="1"/>
  <c r="I102" i="1"/>
  <c r="I101" i="1"/>
  <c r="I110" i="1"/>
  <c r="I48" i="1"/>
  <c r="I43" i="1"/>
  <c r="I55" i="1"/>
  <c r="I51" i="1"/>
  <c r="G57" i="1"/>
  <c r="D57" i="1"/>
  <c r="C114" i="1"/>
  <c r="F25" i="18"/>
  <c r="G25" i="18"/>
  <c r="I77" i="1"/>
  <c r="I72" i="1"/>
  <c r="I84" i="1"/>
  <c r="I80" i="1"/>
  <c r="I104" i="1"/>
  <c r="I111" i="1"/>
  <c r="I107" i="1"/>
  <c r="D23" i="3"/>
  <c r="G114" i="1"/>
  <c r="D114" i="1"/>
  <c r="I49" i="1"/>
  <c r="I56" i="1"/>
  <c r="I52" i="1"/>
  <c r="P22" i="18"/>
  <c r="Q17" i="18"/>
  <c r="Q18" i="18"/>
  <c r="P15" i="18"/>
  <c r="P24" i="18"/>
  <c r="Q20" i="18"/>
  <c r="P17" i="18"/>
  <c r="Q22" i="18"/>
  <c r="P19" i="18"/>
  <c r="Q15" i="18"/>
  <c r="Q24" i="18"/>
  <c r="P21" i="18"/>
  <c r="P18" i="18"/>
  <c r="P23" i="18"/>
  <c r="Q19" i="18"/>
  <c r="P16" i="18"/>
  <c r="Q21" i="18"/>
  <c r="Q23" i="18"/>
  <c r="P20" i="18"/>
  <c r="Q16" i="18"/>
  <c r="C23" i="3"/>
  <c r="G21" i="15"/>
  <c r="M21" i="15" s="1"/>
  <c r="G14" i="15"/>
  <c r="M14" i="15" s="1"/>
  <c r="F114" i="1"/>
  <c r="I85" i="1"/>
  <c r="I81" i="1"/>
  <c r="I105" i="1"/>
  <c r="I100" i="1"/>
  <c r="I112" i="1"/>
  <c r="I108" i="1"/>
  <c r="I46" i="1"/>
  <c r="I53" i="1"/>
  <c r="E114" i="1"/>
  <c r="C57" i="1"/>
  <c r="I75" i="1"/>
  <c r="I74" i="1"/>
  <c r="I73" i="1"/>
  <c r="I82" i="1"/>
  <c r="H57" i="1"/>
  <c r="F57" i="1"/>
  <c r="I106" i="1"/>
  <c r="I113" i="1"/>
  <c r="I109" i="1"/>
  <c r="I47" i="1"/>
  <c r="I54" i="1"/>
  <c r="I50" i="1"/>
  <c r="G20" i="15"/>
  <c r="M20" i="15" s="1"/>
  <c r="D58" i="11"/>
  <c r="O122" i="11"/>
  <c r="M129" i="11"/>
  <c r="N131" i="11"/>
  <c r="G19" i="15"/>
  <c r="M19" i="15" s="1"/>
  <c r="G17" i="15"/>
  <c r="M17" i="15" s="1"/>
  <c r="G12" i="15"/>
  <c r="M12" i="15" s="1"/>
  <c r="K27" i="11"/>
  <c r="M131" i="11"/>
  <c r="N122" i="11"/>
  <c r="M134" i="11"/>
  <c r="H92" i="14"/>
  <c r="I95" i="11"/>
  <c r="G95" i="11"/>
  <c r="F28" i="1"/>
  <c r="E92" i="14"/>
  <c r="E25" i="14" s="1"/>
  <c r="H58" i="11"/>
  <c r="I58" i="11"/>
  <c r="K58" i="11"/>
  <c r="G58" i="11"/>
  <c r="J58" i="11"/>
  <c r="F58" i="11"/>
  <c r="N27" i="11"/>
  <c r="G15" i="15"/>
  <c r="M15" i="15" s="1"/>
  <c r="G22" i="15"/>
  <c r="M22" i="15" s="1"/>
  <c r="C23" i="15"/>
  <c r="I23" i="15" s="1"/>
  <c r="G13" i="15"/>
  <c r="M13" i="15" s="1"/>
  <c r="E58" i="11"/>
  <c r="G27" i="11"/>
  <c r="M124" i="11"/>
  <c r="N130" i="11"/>
  <c r="N132" i="11"/>
  <c r="O123" i="11"/>
  <c r="O132" i="11"/>
  <c r="O126" i="11"/>
  <c r="M133" i="11"/>
  <c r="M135" i="11"/>
  <c r="N126" i="11"/>
  <c r="N135" i="11"/>
  <c r="M130" i="11"/>
  <c r="E25" i="10"/>
  <c r="P22" i="11"/>
  <c r="M58" i="11"/>
  <c r="C58" i="11"/>
  <c r="D95" i="11"/>
  <c r="E95" i="11"/>
  <c r="O16" i="18"/>
  <c r="N95" i="11"/>
  <c r="N121" i="11"/>
  <c r="M121" i="11"/>
  <c r="M95" i="11"/>
  <c r="H95" i="11"/>
  <c r="O27" i="11"/>
  <c r="L58" i="11"/>
  <c r="M27" i="11"/>
  <c r="I25" i="10"/>
  <c r="G18" i="15"/>
  <c r="M18" i="15" s="1"/>
  <c r="J27" i="11"/>
  <c r="H27" i="11"/>
  <c r="O133" i="11"/>
  <c r="M125" i="11"/>
  <c r="M127" i="11"/>
  <c r="N133" i="11"/>
  <c r="N123" i="11"/>
  <c r="O127" i="11"/>
  <c r="O129" i="11"/>
  <c r="M122" i="11"/>
  <c r="O124" i="11"/>
  <c r="C25" i="10"/>
  <c r="P23" i="11"/>
  <c r="P21" i="11"/>
  <c r="E27" i="11"/>
  <c r="O58" i="11"/>
  <c r="D23" i="15"/>
  <c r="J23" i="15" s="1"/>
  <c r="E23" i="15"/>
  <c r="K23" i="15" s="1"/>
  <c r="O17" i="18"/>
  <c r="O20" i="18"/>
  <c r="O18" i="18"/>
  <c r="O15" i="18"/>
  <c r="O19" i="18"/>
  <c r="G92" i="14"/>
  <c r="J95" i="11"/>
  <c r="J25" i="10"/>
  <c r="K25" i="10" s="1"/>
  <c r="F23" i="15"/>
  <c r="L23" i="15" s="1"/>
  <c r="G16" i="15"/>
  <c r="M16" i="15" s="1"/>
  <c r="L27" i="11"/>
  <c r="F27" i="11"/>
  <c r="N128" i="11"/>
  <c r="O134" i="11"/>
  <c r="O128" i="11"/>
  <c r="M128" i="11"/>
  <c r="N134" i="11"/>
  <c r="N124" i="11"/>
  <c r="O130" i="11"/>
  <c r="M126" i="11"/>
  <c r="P19" i="11"/>
  <c r="P24" i="11"/>
  <c r="P26" i="11"/>
  <c r="P25" i="11"/>
  <c r="N58" i="11"/>
  <c r="C95" i="11"/>
  <c r="O24" i="18"/>
  <c r="O23" i="18"/>
  <c r="O22" i="18"/>
  <c r="O21" i="18"/>
  <c r="O121" i="11"/>
  <c r="O95" i="11"/>
  <c r="C27" i="11"/>
  <c r="K95" i="11"/>
  <c r="L95" i="11"/>
  <c r="F95" i="11"/>
  <c r="C92" i="14"/>
  <c r="D92" i="14"/>
  <c r="I27" i="11"/>
  <c r="M123" i="11"/>
  <c r="N129" i="11"/>
  <c r="O135" i="11"/>
  <c r="O125" i="11"/>
  <c r="M132" i="11"/>
  <c r="N127" i="11"/>
  <c r="N125" i="11"/>
  <c r="O131" i="11"/>
  <c r="P20" i="11"/>
  <c r="D27" i="11"/>
  <c r="F92" i="14"/>
  <c r="F25" i="14" s="1"/>
  <c r="L293" i="19" l="1"/>
  <c r="P31" i="19"/>
  <c r="N24" i="19"/>
  <c r="V22" i="19"/>
  <c r="P35" i="19"/>
  <c r="N21" i="19"/>
  <c r="M34" i="18"/>
  <c r="H25" i="31"/>
  <c r="I16" i="31" s="1"/>
  <c r="G25" i="31"/>
  <c r="M32" i="18"/>
  <c r="J136" i="11"/>
  <c r="M33" i="18"/>
  <c r="R25" i="28"/>
  <c r="J25" i="37"/>
  <c r="L65" i="19"/>
  <c r="O94" i="19"/>
  <c r="P32" i="19"/>
  <c r="N30" i="19"/>
  <c r="G265" i="19"/>
  <c r="O322" i="19"/>
  <c r="N319" i="19"/>
  <c r="P311" i="19"/>
  <c r="O22" i="19"/>
  <c r="P25" i="19"/>
  <c r="M20" i="18"/>
  <c r="M16" i="18"/>
  <c r="L136" i="11"/>
  <c r="K136" i="11"/>
  <c r="G136" i="11"/>
  <c r="I136" i="11"/>
  <c r="P95" i="11"/>
  <c r="L25" i="10"/>
  <c r="K23" i="26"/>
  <c r="O25" i="27"/>
  <c r="N310" i="19"/>
  <c r="M293" i="19"/>
  <c r="O310" i="19"/>
  <c r="N317" i="19"/>
  <c r="M312" i="19"/>
  <c r="N322" i="19"/>
  <c r="N33" i="19"/>
  <c r="O265" i="19"/>
  <c r="Q198" i="19"/>
  <c r="M13" i="18"/>
  <c r="Q25" i="18"/>
  <c r="P25" i="18"/>
  <c r="O25" i="18"/>
  <c r="M10" i="18"/>
  <c r="M31" i="18"/>
  <c r="M14" i="18"/>
  <c r="M19" i="18"/>
  <c r="M23" i="18"/>
  <c r="G23" i="15"/>
  <c r="M23" i="15" s="1"/>
  <c r="I23" i="42"/>
  <c r="P23" i="3"/>
  <c r="G25" i="14"/>
  <c r="H26" i="34"/>
  <c r="G23" i="43"/>
  <c r="G26" i="39"/>
  <c r="R323" i="19"/>
  <c r="Q281" i="19"/>
  <c r="Q280" i="19"/>
  <c r="Q290" i="19"/>
  <c r="V24" i="19"/>
  <c r="M265" i="19"/>
  <c r="N312" i="19"/>
  <c r="P308" i="19"/>
  <c r="Q264" i="19"/>
  <c r="M207" i="19"/>
  <c r="O27" i="19"/>
  <c r="V23" i="19"/>
  <c r="Q164" i="19"/>
  <c r="P178" i="19"/>
  <c r="Q143" i="19"/>
  <c r="G122" i="19"/>
  <c r="O31" i="19"/>
  <c r="M33" i="19"/>
  <c r="O34" i="19"/>
  <c r="M15" i="18"/>
  <c r="M17" i="18"/>
  <c r="M21" i="18"/>
  <c r="C25" i="18"/>
  <c r="M24" i="18"/>
  <c r="M11" i="18"/>
  <c r="M18" i="18"/>
  <c r="H25" i="18"/>
  <c r="M12" i="18"/>
  <c r="H23" i="15"/>
  <c r="N23" i="15" s="1"/>
  <c r="I18" i="31"/>
  <c r="F25" i="31"/>
  <c r="I11" i="31"/>
  <c r="I12" i="31"/>
  <c r="I19" i="31"/>
  <c r="I20" i="31"/>
  <c r="I17" i="31"/>
  <c r="P58" i="11"/>
  <c r="F136" i="11"/>
  <c r="H136" i="11"/>
  <c r="E136" i="11"/>
  <c r="P125" i="11"/>
  <c r="P133" i="11"/>
  <c r="N136" i="11"/>
  <c r="M136" i="11"/>
  <c r="P130" i="11"/>
  <c r="P122" i="11"/>
  <c r="O136" i="11"/>
  <c r="P121" i="11"/>
  <c r="P27" i="11"/>
  <c r="D136" i="11"/>
  <c r="C136" i="11"/>
  <c r="P134" i="11"/>
  <c r="P126" i="11"/>
  <c r="P135" i="11"/>
  <c r="P132" i="11"/>
  <c r="P131" i="11"/>
  <c r="P129" i="11"/>
  <c r="P128" i="11"/>
  <c r="P127" i="11"/>
  <c r="P124" i="11"/>
  <c r="P123" i="11"/>
  <c r="F25" i="10"/>
  <c r="G25" i="27"/>
  <c r="J23" i="3"/>
  <c r="I23" i="3"/>
  <c r="J24" i="45"/>
  <c r="F24" i="45"/>
  <c r="H26" i="40"/>
  <c r="I26" i="34"/>
  <c r="M26" i="34" s="1"/>
  <c r="C28" i="1"/>
  <c r="I21" i="1"/>
  <c r="E28" i="1"/>
  <c r="G28" i="1"/>
  <c r="I14" i="1"/>
  <c r="I23" i="1"/>
  <c r="I24" i="1"/>
  <c r="I16" i="1"/>
  <c r="I20" i="1"/>
  <c r="H25" i="14"/>
  <c r="C25" i="14"/>
  <c r="D25" i="14"/>
  <c r="I114" i="1"/>
  <c r="I86" i="1"/>
  <c r="I57" i="1"/>
  <c r="I27" i="1"/>
  <c r="I26" i="1"/>
  <c r="I22" i="1"/>
  <c r="I18" i="1"/>
  <c r="I17" i="1"/>
  <c r="H28" i="1"/>
  <c r="I19" i="1"/>
  <c r="I25" i="1"/>
  <c r="I13" i="1"/>
  <c r="I15" i="1"/>
  <c r="M313" i="19"/>
  <c r="O26" i="19"/>
  <c r="P29" i="19"/>
  <c r="M24" i="19"/>
  <c r="P21" i="19"/>
  <c r="Q292" i="19"/>
  <c r="Q287" i="19"/>
  <c r="Q285" i="19"/>
  <c r="O312" i="19"/>
  <c r="P309" i="19"/>
  <c r="P313" i="19"/>
  <c r="N311" i="19"/>
  <c r="Q283" i="19"/>
  <c r="Q282" i="19"/>
  <c r="P319" i="19"/>
  <c r="O316" i="19"/>
  <c r="P315" i="19"/>
  <c r="O23" i="19"/>
  <c r="P22" i="19"/>
  <c r="M21" i="19"/>
  <c r="N293" i="19"/>
  <c r="P293" i="19"/>
  <c r="G293" i="19"/>
  <c r="G321" i="19"/>
  <c r="Q291" i="19"/>
  <c r="Q289" i="19"/>
  <c r="Q288" i="19"/>
  <c r="Q286" i="19"/>
  <c r="Q284" i="19"/>
  <c r="Q279" i="19"/>
  <c r="O293" i="19"/>
  <c r="M318" i="19"/>
  <c r="Q278" i="19"/>
  <c r="P34" i="19"/>
  <c r="N265" i="19"/>
  <c r="G319" i="19"/>
  <c r="G312" i="19"/>
  <c r="L322" i="19"/>
  <c r="O321" i="19"/>
  <c r="P320" i="19"/>
  <c r="L319" i="19"/>
  <c r="L318" i="19"/>
  <c r="L316" i="19"/>
  <c r="L315" i="19"/>
  <c r="Q263" i="19"/>
  <c r="Q262" i="19"/>
  <c r="Q261" i="19"/>
  <c r="Q260" i="19"/>
  <c r="Q259" i="19"/>
  <c r="Q258" i="19"/>
  <c r="Q257" i="19"/>
  <c r="Q256" i="19"/>
  <c r="Q255" i="19"/>
  <c r="Q254" i="19"/>
  <c r="N320" i="19"/>
  <c r="L313" i="19"/>
  <c r="M308" i="19"/>
  <c r="N35" i="19"/>
  <c r="P33" i="19"/>
  <c r="M28" i="19"/>
  <c r="N27" i="19"/>
  <c r="N23" i="19"/>
  <c r="O319" i="19"/>
  <c r="P318" i="19"/>
  <c r="M317" i="19"/>
  <c r="N316" i="19"/>
  <c r="O315" i="19"/>
  <c r="M314" i="19"/>
  <c r="O311" i="19"/>
  <c r="O309" i="19"/>
  <c r="M322" i="19"/>
  <c r="M316" i="19"/>
  <c r="N309" i="19"/>
  <c r="P322" i="19"/>
  <c r="N321" i="19"/>
  <c r="P316" i="19"/>
  <c r="L311" i="19"/>
  <c r="L309" i="19"/>
  <c r="G322" i="19"/>
  <c r="G309" i="19"/>
  <c r="M32" i="19"/>
  <c r="N31" i="19"/>
  <c r="O30" i="19"/>
  <c r="G34" i="19"/>
  <c r="G24" i="19"/>
  <c r="G22" i="19"/>
  <c r="L23" i="19"/>
  <c r="L22" i="19"/>
  <c r="R36" i="19"/>
  <c r="Q221" i="19"/>
  <c r="Q235" i="19"/>
  <c r="L26" i="19"/>
  <c r="L25" i="19"/>
  <c r="L21" i="19"/>
  <c r="Q206" i="19"/>
  <c r="Q205" i="19"/>
  <c r="Q203" i="19"/>
  <c r="Q201" i="19"/>
  <c r="G31" i="19"/>
  <c r="N34" i="19"/>
  <c r="Q148" i="19"/>
  <c r="Q147" i="19"/>
  <c r="Q141" i="19"/>
  <c r="Q138" i="19"/>
  <c r="Q137" i="19"/>
  <c r="Q136" i="19"/>
  <c r="L35" i="19"/>
  <c r="O32" i="19"/>
  <c r="N29" i="19"/>
  <c r="O28" i="19"/>
  <c r="P28" i="19"/>
  <c r="Q119" i="19"/>
  <c r="M34" i="19"/>
  <c r="P24" i="19"/>
  <c r="Q115" i="19"/>
  <c r="Q118" i="19"/>
  <c r="Q111" i="19"/>
  <c r="D36" i="19"/>
  <c r="L30" i="19"/>
  <c r="G30" i="19"/>
  <c r="G28" i="19"/>
  <c r="G27" i="19"/>
  <c r="M35" i="19"/>
  <c r="L32" i="19"/>
  <c r="L24" i="19"/>
  <c r="Q89" i="19"/>
  <c r="Q87" i="19"/>
  <c r="Q84" i="19"/>
  <c r="Q83" i="19"/>
  <c r="N26" i="19"/>
  <c r="L34" i="19"/>
  <c r="L33" i="19"/>
  <c r="L31" i="19"/>
  <c r="L29" i="19"/>
  <c r="J36" i="19"/>
  <c r="E36" i="19"/>
  <c r="G23" i="19"/>
  <c r="G33" i="19"/>
  <c r="O25" i="19"/>
  <c r="O29" i="19"/>
  <c r="O33" i="19"/>
  <c r="M23" i="19"/>
  <c r="L28" i="19"/>
  <c r="K36" i="19"/>
  <c r="O24" i="19"/>
  <c r="H36" i="19"/>
  <c r="I36" i="19"/>
  <c r="N65" i="19"/>
  <c r="Q54" i="19"/>
  <c r="O35" i="19"/>
  <c r="N32" i="19"/>
  <c r="M29" i="19"/>
  <c r="P26" i="19"/>
  <c r="M25" i="19"/>
  <c r="N22" i="19"/>
  <c r="L27" i="19"/>
  <c r="G35" i="19"/>
  <c r="G25" i="19"/>
  <c r="P30" i="19"/>
  <c r="P65" i="19"/>
  <c r="G32" i="19"/>
  <c r="F36" i="19"/>
  <c r="G26" i="19"/>
  <c r="P23" i="19"/>
  <c r="N28" i="19"/>
  <c r="G21" i="19"/>
  <c r="G29" i="19"/>
  <c r="C36" i="19"/>
  <c r="Q64" i="19"/>
  <c r="Q63" i="19"/>
  <c r="Q62" i="19"/>
  <c r="Q61" i="19"/>
  <c r="Q60" i="19"/>
  <c r="Q57" i="19"/>
  <c r="M31" i="19"/>
  <c r="O21" i="19"/>
  <c r="M30" i="19"/>
  <c r="M22" i="19"/>
  <c r="P27" i="19"/>
  <c r="N25" i="19"/>
  <c r="O236" i="19"/>
  <c r="L236" i="19"/>
  <c r="N178" i="19"/>
  <c r="O320" i="19"/>
  <c r="L320" i="19"/>
  <c r="M319" i="19"/>
  <c r="N318" i="19"/>
  <c r="G318" i="19"/>
  <c r="O317" i="19"/>
  <c r="J323" i="19"/>
  <c r="C323" i="19"/>
  <c r="G311" i="19"/>
  <c r="F323" i="19"/>
  <c r="P310" i="19"/>
  <c r="O65" i="19"/>
  <c r="G65" i="19"/>
  <c r="M65" i="19"/>
  <c r="M236" i="19"/>
  <c r="Q222" i="19"/>
  <c r="M311" i="19"/>
  <c r="P312" i="19"/>
  <c r="K323" i="19"/>
  <c r="O308" i="19"/>
  <c r="G308" i="19"/>
  <c r="E323" i="19"/>
  <c r="L265" i="19"/>
  <c r="N207" i="19"/>
  <c r="L207" i="19"/>
  <c r="O178" i="19"/>
  <c r="G178" i="19"/>
  <c r="M150" i="19"/>
  <c r="G94" i="19"/>
  <c r="L321" i="19"/>
  <c r="P321" i="19"/>
  <c r="L317" i="19"/>
  <c r="L314" i="19"/>
  <c r="L312" i="19"/>
  <c r="L310" i="19"/>
  <c r="G310" i="19"/>
  <c r="I323" i="19"/>
  <c r="L308" i="19"/>
  <c r="G315" i="19"/>
  <c r="M315" i="19"/>
  <c r="O314" i="19"/>
  <c r="G313" i="19"/>
  <c r="N313" i="19"/>
  <c r="G320" i="19"/>
  <c r="H323" i="19"/>
  <c r="D323" i="19"/>
  <c r="N308" i="19"/>
  <c r="P265" i="19"/>
  <c r="G316" i="19"/>
  <c r="G314" i="19"/>
  <c r="G317" i="19"/>
  <c r="M309" i="19"/>
  <c r="Q233" i="19"/>
  <c r="Q232" i="19"/>
  <c r="Q231" i="19"/>
  <c r="Q226" i="19"/>
  <c r="Q225" i="19"/>
  <c r="G236" i="19"/>
  <c r="Q204" i="19"/>
  <c r="Q200" i="19"/>
  <c r="Q199" i="19"/>
  <c r="Q197" i="19"/>
  <c r="Q195" i="19"/>
  <c r="Q193" i="19"/>
  <c r="O207" i="19"/>
  <c r="G207" i="19"/>
  <c r="Q174" i="19"/>
  <c r="Q170" i="19"/>
  <c r="Q169" i="19"/>
  <c r="Q167" i="19"/>
  <c r="Q165" i="19"/>
  <c r="M178" i="19"/>
  <c r="Q139" i="19"/>
  <c r="N150" i="19"/>
  <c r="P150" i="19"/>
  <c r="L150" i="19"/>
  <c r="Q120" i="19"/>
  <c r="Q117" i="19"/>
  <c r="Q116" i="19"/>
  <c r="Q114" i="19"/>
  <c r="Q112" i="19"/>
  <c r="Q110" i="19"/>
  <c r="M122" i="19"/>
  <c r="O122" i="19"/>
  <c r="Q90" i="19"/>
  <c r="N94" i="19"/>
  <c r="Q86" i="19"/>
  <c r="L94" i="19"/>
  <c r="Q234" i="19"/>
  <c r="Q230" i="19"/>
  <c r="Q229" i="19"/>
  <c r="Q228" i="19"/>
  <c r="Q227" i="19"/>
  <c r="Q202" i="19"/>
  <c r="Q196" i="19"/>
  <c r="Q194" i="19"/>
  <c r="P207" i="19"/>
  <c r="Q192" i="19"/>
  <c r="Q177" i="19"/>
  <c r="Q176" i="19"/>
  <c r="Q175" i="19"/>
  <c r="Q173" i="19"/>
  <c r="Q172" i="19"/>
  <c r="Q171" i="19"/>
  <c r="Q168" i="19"/>
  <c r="Q166" i="19"/>
  <c r="L178" i="19"/>
  <c r="Q149" i="19"/>
  <c r="Q146" i="19"/>
  <c r="Q145" i="19"/>
  <c r="Q144" i="19"/>
  <c r="Q142" i="19"/>
  <c r="Q140" i="19"/>
  <c r="O150" i="19"/>
  <c r="G150" i="19"/>
  <c r="Q121" i="19"/>
  <c r="Q113" i="19"/>
  <c r="Q109" i="19"/>
  <c r="P122" i="19"/>
  <c r="L122" i="19"/>
  <c r="N122" i="19"/>
  <c r="Q93" i="19"/>
  <c r="Q92" i="19"/>
  <c r="Q91" i="19"/>
  <c r="Q88" i="19"/>
  <c r="Q85" i="19"/>
  <c r="Q82" i="19"/>
  <c r="Q81" i="19"/>
  <c r="Q80" i="19"/>
  <c r="Q79" i="19"/>
  <c r="Q59" i="19"/>
  <c r="Q58" i="19"/>
  <c r="Q56" i="19"/>
  <c r="Q55" i="19"/>
  <c r="Q224" i="19"/>
  <c r="Q223" i="19"/>
  <c r="Q135" i="19"/>
  <c r="Q108" i="19"/>
  <c r="P94" i="19"/>
  <c r="N236" i="19"/>
  <c r="M94" i="19"/>
  <c r="P236" i="19"/>
  <c r="Q107" i="19"/>
  <c r="Q163" i="19"/>
  <c r="F23" i="43"/>
  <c r="I23" i="31"/>
  <c r="I22" i="31"/>
  <c r="I14" i="31" l="1"/>
  <c r="I21" i="31"/>
  <c r="I24" i="31"/>
  <c r="I25" i="31"/>
  <c r="I13" i="31"/>
  <c r="I15" i="31"/>
  <c r="I10" i="31"/>
  <c r="V25" i="19"/>
  <c r="W22" i="19" s="1"/>
  <c r="M25" i="18"/>
  <c r="Q312" i="19"/>
  <c r="Q313" i="19"/>
  <c r="Q318" i="19"/>
  <c r="Q293" i="19"/>
  <c r="Q321" i="19"/>
  <c r="Q319" i="19"/>
  <c r="Q311" i="19"/>
  <c r="Q315" i="19"/>
  <c r="Q33" i="19"/>
  <c r="P136" i="11"/>
  <c r="V136" i="11" s="1"/>
  <c r="I28" i="1"/>
  <c r="Q314" i="19"/>
  <c r="Q320" i="19"/>
  <c r="Q322" i="19"/>
  <c r="Q316" i="19"/>
  <c r="Q265" i="19"/>
  <c r="Q27" i="19"/>
  <c r="Q317" i="19"/>
  <c r="P323" i="19"/>
  <c r="Q207" i="19"/>
  <c r="Q34" i="19"/>
  <c r="Q29" i="19"/>
  <c r="Q150" i="19"/>
  <c r="Q24" i="19"/>
  <c r="Q32" i="19"/>
  <c r="Q28" i="19"/>
  <c r="L36" i="19"/>
  <c r="Q23" i="19"/>
  <c r="Q35" i="19"/>
  <c r="Q26" i="19"/>
  <c r="Q22" i="19"/>
  <c r="Q25" i="19"/>
  <c r="O36" i="19"/>
  <c r="Q21" i="19"/>
  <c r="Q94" i="19"/>
  <c r="M36" i="19"/>
  <c r="Q30" i="19"/>
  <c r="N36" i="19"/>
  <c r="G36" i="19"/>
  <c r="Q31" i="19"/>
  <c r="P36" i="19"/>
  <c r="Q236" i="19"/>
  <c r="Q308" i="19"/>
  <c r="N323" i="19"/>
  <c r="G323" i="19"/>
  <c r="Q178" i="19"/>
  <c r="Q309" i="19"/>
  <c r="M323" i="19"/>
  <c r="O323" i="19"/>
  <c r="Q122" i="19"/>
  <c r="L323" i="19"/>
  <c r="Q310" i="19"/>
  <c r="Q65" i="19"/>
  <c r="W23" i="19" l="1"/>
  <c r="W25" i="19"/>
  <c r="W24" i="19"/>
  <c r="V140" i="11"/>
  <c r="V135" i="11"/>
  <c r="Q36" i="19"/>
  <c r="Q323" i="19"/>
</calcChain>
</file>

<file path=xl/comments1.xml><?xml version="1.0" encoding="utf-8"?>
<comments xmlns="http://schemas.openxmlformats.org/spreadsheetml/2006/main">
  <authors>
    <author>sveinopo</author>
  </authors>
  <commentList>
    <comment ref="G25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>
  <authors>
    <author>byr35966</author>
  </authors>
  <commentList>
    <comment ref="P12" authorId="0" shape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3" authorId="0" shape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80" authorId="0" shape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21" authorId="0" shape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F10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10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10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X10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Y10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Z10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Svein Opøien</author>
  </authors>
  <commentList>
    <comment ref="J58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80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6.xml><?xml version="1.0" encoding="utf-8"?>
<comments xmlns="http://schemas.openxmlformats.org/spreadsheetml/2006/main">
  <authors>
    <author>sveinopo</author>
    <author>Svein Opøien</author>
  </authors>
  <commentList>
    <comment ref="H11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7.xml><?xml version="1.0" encoding="utf-8"?>
<comments xmlns="http://schemas.openxmlformats.org/spreadsheetml/2006/main">
  <authors>
    <author>Svein Opøien</author>
  </authors>
  <commentList>
    <comment ref="G11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<sst xmlns="http://schemas.openxmlformats.org/spreadsheetml/2006/main" count="2784" uniqueCount="550">
  <si>
    <t>Dette arket inneholder:</t>
  </si>
  <si>
    <t>Sum kvinner og menn</t>
  </si>
  <si>
    <t>Bydel</t>
  </si>
  <si>
    <t>Navn</t>
  </si>
  <si>
    <t>0-17 år</t>
  </si>
  <si>
    <t>18-49 år</t>
  </si>
  <si>
    <t>50-66 år</t>
  </si>
  <si>
    <t>67-74 år</t>
  </si>
  <si>
    <t>75-79 år</t>
  </si>
  <si>
    <t>80-84 år</t>
  </si>
  <si>
    <t>85-89 år</t>
  </si>
  <si>
    <t>SUM</t>
  </si>
  <si>
    <t>67-79 år</t>
  </si>
  <si>
    <t>Sum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</si>
  <si>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</si>
  <si>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</si>
  <si>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</si>
  <si>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</si>
  <si>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</si>
  <si>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</si>
  <si>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</si>
  <si>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</si>
  <si>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</si>
  <si>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</si>
  <si>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</si>
  <si>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</si>
  <si>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</si>
  <si>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</si>
  <si>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</si>
  <si>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personer på venteliste</t>
  </si>
  <si>
    <t>Saksbehandlingstid - antall dager</t>
  </si>
  <si>
    <t>For søknad om institusjons-plass</t>
  </si>
  <si>
    <t>herav for søknad om sykehjems-plass</t>
  </si>
  <si>
    <t>herav for søknad om korttids-opphold</t>
  </si>
  <si>
    <t>*) Aritmetisk middelverdi</t>
  </si>
  <si>
    <t>Langtidsopphold</t>
  </si>
  <si>
    <t>SUM 2010</t>
  </si>
  <si>
    <t>Nr.</t>
  </si>
  <si>
    <t>korttidsopphold</t>
  </si>
  <si>
    <t>Ny tabell 2010</t>
  </si>
  <si>
    <t>Tidsbegrenset opphold i sykehjem</t>
  </si>
  <si>
    <t>Opphold i sykehjem</t>
  </si>
  <si>
    <t>Opphold i aldershjem og andre boformer med heldøgns pleie</t>
  </si>
  <si>
    <t>Opphold i MRSA avdeling</t>
  </si>
  <si>
    <t>Opphold i andre boformer med heldøgns omsorg (og evt. pleie)</t>
  </si>
  <si>
    <t>Brukere av BARE praktisk bistand</t>
  </si>
  <si>
    <t>Brukere av BEGGE tjenester</t>
  </si>
  <si>
    <t>Sum antall brukere</t>
  </si>
  <si>
    <t>0-49 år</t>
  </si>
  <si>
    <t>Herav psykisk helsarbeid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</si>
  <si>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</si>
  <si>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</si>
  <si>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</si>
  <si>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</si>
  <si>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</si>
  <si>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</si>
  <si>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</si>
  <si>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>Iverksettingstid - antall dager</t>
  </si>
  <si>
    <t>For søknad om praktisk bistand</t>
  </si>
  <si>
    <t>For søknad om hjemme-sykepleie</t>
  </si>
  <si>
    <t>Antall beboere - menn</t>
  </si>
  <si>
    <t>Antall beboere - kvinner</t>
  </si>
  <si>
    <t>Antall beboere - Sum menn og kvinner</t>
  </si>
  <si>
    <t>Eldre</t>
  </si>
  <si>
    <t>Personer med psykiske lidelser</t>
  </si>
  <si>
    <t xml:space="preserve">Sum </t>
  </si>
  <si>
    <t>-herav beboere med Omsorg+ bolig</t>
  </si>
  <si>
    <t>*) Kommunalt eide eller disponerte boenheter, hvor beboer betaler husleie og strøm selv.</t>
  </si>
  <si>
    <t>0 år</t>
  </si>
  <si>
    <t>13-15 år</t>
  </si>
  <si>
    <t>16-17 år</t>
  </si>
  <si>
    <t>18-19 år</t>
  </si>
  <si>
    <t>Oslo i alt</t>
  </si>
  <si>
    <t>SUM 2. tertial 2011</t>
  </si>
  <si>
    <t>xxxxxx</t>
  </si>
  <si>
    <t>1) Gjelder kun for korttidsopphold</t>
  </si>
  <si>
    <t>eller hvis brukeren har flyttet mellom ulike institusjoner (har flere tjester knyttet til samme sak), og tjenestene er sammenhengende,</t>
  </si>
  <si>
    <t>regnes det som et  opphold.</t>
  </si>
  <si>
    <t>Ny tabell fra 31.12.2007.</t>
  </si>
  <si>
    <t>SUM 2011</t>
  </si>
  <si>
    <t>SUM 2012</t>
  </si>
  <si>
    <t xml:space="preserve"> </t>
  </si>
  <si>
    <t>Langtidsopphold i sykehjem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</si>
  <si>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</si>
  <si>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</si>
  <si>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</si>
  <si>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Korttids-opphold for re-habilitering</t>
  </si>
  <si>
    <t>Korttids-opphold (eksklusive korttids-opphold for re-habilitering)</t>
  </si>
  <si>
    <t>Langtids-opphold - ordinært</t>
  </si>
  <si>
    <t>Langtids-opphold -  skjermet enhet for demens</t>
  </si>
  <si>
    <t>Langtids-opphold rus</t>
  </si>
  <si>
    <t>Herav praktisk bistand daglige gjøremål, egenomsorg og personlig stell</t>
  </si>
  <si>
    <t xml:space="preserve"> Totalt antall utførte  timer praktisk bistand</t>
  </si>
  <si>
    <t xml:space="preserve"> Totalt antall vedtatte  timer praktisk bistand</t>
  </si>
  <si>
    <t xml:space="preserve"> Totalt antall utførte  timer praktisk bistand utført av private leverandører</t>
  </si>
  <si>
    <t>Andel utførte timer praktisk bistand</t>
  </si>
  <si>
    <t>Tabell 3 -7 - A1 -  Saksbehandlingstider i pleie- og omsorgssektoren - hjemmetjenester hittil i år</t>
  </si>
  <si>
    <t>xxx</t>
  </si>
  <si>
    <t>* Inkluderer brukere som bor i boliger til pleie- og omsorgsformål</t>
  </si>
  <si>
    <t xml:space="preserve">Merk: Det er bare opphold som er avsluttet i inneværende år som kommer med i rapporten . Hvis sak/tjeneste revurderes, </t>
  </si>
  <si>
    <t>2) Rapporten teller bakover til førstegangsinnleggelsesdatoen på opphold som er påbegynt også tidligere år.  Dvs at rapporten viser</t>
  </si>
  <si>
    <t>Antall avsluttede opphold (korttids) hittil i år 1)</t>
  </si>
  <si>
    <t>Tabell 3-8-A - Antall personer som har hatt dagsenter/dagsopphold/dagtilbud og totalt antall vedtakstimer, fordelt på type tjeneste - hittil i år</t>
  </si>
  <si>
    <t>SUM 3. tertial 2013</t>
  </si>
  <si>
    <t>SUM pr. 3. tertial 2013</t>
  </si>
  <si>
    <t>Tabellen beregnes ved prosentformler</t>
  </si>
  <si>
    <t>Kun årsstatistikk</t>
  </si>
  <si>
    <t>Tidsbegrenset opphold</t>
  </si>
  <si>
    <t>Antall søknader om sykehjemsplass, overf. fra forrige år</t>
  </si>
  <si>
    <t>Antall søknader om sykehjemsplass i år</t>
  </si>
  <si>
    <t>Antall innvilgede søknader om sykehjemsplass</t>
  </si>
  <si>
    <t>Antall saker som er trukket</t>
  </si>
  <si>
    <t>Antall avslåtte søknader om sykehjemsplass</t>
  </si>
  <si>
    <t>Antall saker fortsatt under behandling, overf. neste år</t>
  </si>
  <si>
    <t>Prosent innvilgede søknader</t>
  </si>
  <si>
    <t>SUM 2013</t>
  </si>
  <si>
    <t>Tabell 3 -2 - E - Klager etter avslag på sykehjemsplass i år</t>
  </si>
  <si>
    <t xml:space="preserve"> Antall vedtak omgjort av bydelen som følge av klage</t>
  </si>
  <si>
    <t>Sum antall vedtak omgjort som følge av klage</t>
  </si>
  <si>
    <t>3-2-F Alternativt tilbud til personer som har fått avslag på søknad om langtidsopphold i sykehjem</t>
  </si>
  <si>
    <t>Herav antall som har fått vedtak om kun praktisk bistand</t>
  </si>
  <si>
    <t>1) Noen personer har fått flere enn et alternativt tilbud. Disse blir regnet med flere ganger.</t>
  </si>
  <si>
    <t>Gjennomsnitt for bydeler som har registrert saksbehandlingstid</t>
  </si>
  <si>
    <t xml:space="preserve">Gjennomsnitt 2013 </t>
  </si>
  <si>
    <t>Antall beboere som har avsluttet opphold (korttids) i sykehjem hittil i år</t>
  </si>
  <si>
    <t>Antall beboere som har avsluttet opphold (langtids) i sykehjem hittil i år</t>
  </si>
  <si>
    <t>Antall liggedøgn totalt for alle beboere som har avsluttet sitt langtids-opphold hittil i år 2)</t>
  </si>
  <si>
    <t>SUM totalt</t>
  </si>
  <si>
    <t>Tabell 3-4 - A - Egenbetaling for heldøgnsplasser i eldreomsorgsinstitusjoner som bydelen disponerer</t>
  </si>
  <si>
    <t>I hele 1000 kroner</t>
  </si>
  <si>
    <t>I hele kroner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</si>
  <si>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</si>
  <si>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</si>
  <si>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</si>
  <si>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</si>
  <si>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</si>
  <si>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</si>
  <si>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</si>
  <si>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Ja</t>
  </si>
  <si>
    <t>Nei</t>
  </si>
  <si>
    <t xml:space="preserve">SUM </t>
  </si>
  <si>
    <t>Tabell 3-7 -  Brukerundersøkelse og kvalitetsmåling i hjemmetjenesten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</si>
  <si>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</si>
  <si>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</si>
  <si>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</si>
  <si>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</si>
  <si>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</si>
  <si>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>Sum pr 31.12.13</t>
  </si>
  <si>
    <t>Antall søknader om bolig omsorg +, overf. fra forrige år</t>
  </si>
  <si>
    <t>Antall søknader om bolig omsrog+ i år</t>
  </si>
  <si>
    <t>Antall innvilgede søknader om bolig omsorg+</t>
  </si>
  <si>
    <t>Antall avslåtte søknader om bolg omsorg+</t>
  </si>
  <si>
    <t>Antall klager etter avslag på bolig i Omsorg+ i år som fortsatt er under behandling i bydelen</t>
  </si>
  <si>
    <t>Antall klager etter avslag på bolig i Omsorg+ i år som fortsatt er under behandling hos Oslo klagenemd</t>
  </si>
  <si>
    <t>Antall totalt</t>
  </si>
  <si>
    <t>Herav antall med vedtak</t>
  </si>
  <si>
    <t>0-15 år</t>
  </si>
  <si>
    <t>16-49 år</t>
  </si>
  <si>
    <t>50 år og over</t>
  </si>
  <si>
    <t>Tabell 3 -11 - A -  Boforhold for utviklingshemmede pr. 31.12.</t>
  </si>
  <si>
    <t>Antall personer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</si>
  <si>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</si>
  <si>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</si>
  <si>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</si>
  <si>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</si>
  <si>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</si>
  <si>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</si>
  <si>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</si>
  <si>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</si>
  <si>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</si>
  <si>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</si>
  <si>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</si>
  <si>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</si>
  <si>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</si>
  <si>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</si>
  <si>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</si>
  <si>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Tabell 3 -14 - A1 -  Eldresentre - personell og årsverk pr. 31.12.</t>
  </si>
  <si>
    <t>Tabell 3 -14 - A2 -  Eldresentre - brukere pr. 31.12.</t>
  </si>
  <si>
    <t>Antall årsverk</t>
  </si>
  <si>
    <t>Inngått driftsavtale</t>
  </si>
  <si>
    <t>Fast ansatte</t>
  </si>
  <si>
    <t>Frivillige</t>
  </si>
  <si>
    <t>Sum årsverk</t>
  </si>
  <si>
    <t>Antall hjemler</t>
  </si>
  <si>
    <t>Senter 1</t>
  </si>
  <si>
    <t>Senter 2</t>
  </si>
  <si>
    <t>Senter 3</t>
  </si>
  <si>
    <t>Senter 4</t>
  </si>
  <si>
    <t>Senter 5</t>
  </si>
  <si>
    <t>Senter 6</t>
  </si>
  <si>
    <t>Sum 2013</t>
  </si>
  <si>
    <t>3-14-C ORGANISERING AV SENIORVEILEDERTJENESTE I BYDELEN</t>
  </si>
  <si>
    <t>Er ikke etablert</t>
  </si>
  <si>
    <t>Er tilknyttet eldre-senteret</t>
  </si>
  <si>
    <t>Er tilknyttet hjemmetjenesten</t>
  </si>
  <si>
    <t>Tabell 3-2-E-1 Saksbehandlingstid - klager etter avslag på søknad om sykehjemsplass i år</t>
  </si>
  <si>
    <t>Tabell 3 -2 - B -  Saksbehandlingstider i pleie- og omsorgssektoren - institusjonstjenesten - hittil i år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</si>
  <si>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</si>
  <si>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</si>
  <si>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</si>
  <si>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</si>
  <si>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</si>
  <si>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Antall klager som er anket videre til Fylkes-mannen</t>
  </si>
  <si>
    <t>Antall vedtak omgjort av Fylkes-mannen som følge av klage</t>
  </si>
  <si>
    <t>Antall klager etter avslag på sykehjems-plass i år som fortsatt er under behandling i bydelen</t>
  </si>
  <si>
    <t>Antall klager etter avslag på sykehjems-plass i år som fortsatt er under behandling hos Fylkes-mannen</t>
  </si>
  <si>
    <t>Antall personer som har fått endelig avslag på søknad om langtids-opphold i sykehjem</t>
  </si>
  <si>
    <t xml:space="preserve">Herav antall som har fått vedtak om kun hjemme-sykepleie </t>
  </si>
  <si>
    <t>Herav antall som har fått vedtak om både praktisk bistand og hjemme-sykepleie</t>
  </si>
  <si>
    <t>Opphold i plass for for lindrende behand-ling</t>
  </si>
  <si>
    <t>Langtids-opphold -  for-sterket  (psykiatri, rus)</t>
  </si>
  <si>
    <t>Langtids-opphold for-sterket - annet</t>
  </si>
  <si>
    <t>Langtids-opphold -  spesial (særskilt inngåtte kontrakter om enkelt-kjøp)</t>
  </si>
  <si>
    <t>Langtids-opphold i alders-hjem</t>
  </si>
  <si>
    <t>Opphold i barne og av-lastnings-bolig</t>
  </si>
  <si>
    <t>Antall søknader om sykehjems-plass, overf. fra forrige år</t>
  </si>
  <si>
    <t>Antall søknader om sykehjems-plass i år</t>
  </si>
  <si>
    <t>Antall innvilgede søknader om sykehjems-plass</t>
  </si>
  <si>
    <t>Antall avslåtte søknader om sykehjems-plass</t>
  </si>
  <si>
    <t xml:space="preserve">Herav antall som har fått vedtak om plass i dagopphold i institusjon (vedtak hjemlet i Lov om helse-tjenesten i kommunene) </t>
  </si>
  <si>
    <t>Herav antall som har fått vedak om tids-begrenset opphold i syke-hjem</t>
  </si>
  <si>
    <t>Herav antall som har fått vedtak om plass i dagsenter (ikke lov-hjemlet vedtak)</t>
  </si>
  <si>
    <t>Sum antall personer som har fått alter-nativt tilbud 1)</t>
  </si>
  <si>
    <t>Funk-sjons-hem-mede</t>
  </si>
  <si>
    <t>Ut-viklings-hem-mede</t>
  </si>
  <si>
    <t>SUM 3. tertial 2014</t>
  </si>
  <si>
    <t>Andel brukere som har valgt privat leverandør</t>
  </si>
  <si>
    <t>SUM 2014</t>
  </si>
  <si>
    <t>Ant. saker som ikke er beh. av andre årsaker (dødfall mm)</t>
  </si>
  <si>
    <t>Antall søknader, overf. fra forrige år</t>
  </si>
  <si>
    <t>Antall søknader i år</t>
  </si>
  <si>
    <t>Antall avslåtte søknader om plass etter sambogarantien</t>
  </si>
  <si>
    <t>Tabell 3-2-D-1  - Søknader og avslag om plass etter sambogarantien</t>
  </si>
  <si>
    <t>Antall klager etter avslag på sykehjemsplass i år som er trukket eller avsluttet fordi de ikke lenger er aktuelle</t>
  </si>
  <si>
    <t xml:space="preserve">Gjennomsnitt 2014 </t>
  </si>
  <si>
    <t>SUM pr. 3. tertial 2014</t>
  </si>
  <si>
    <t xml:space="preserve">Brukerundersøkelse i hjemmesykepleien </t>
  </si>
  <si>
    <t xml:space="preserve">Brukerundersøkelse i praktisk bistand </t>
  </si>
  <si>
    <t>Sum pr 31.12.14</t>
  </si>
  <si>
    <t>xxxx</t>
  </si>
  <si>
    <t>Antall saker som av andre årsaker ikke er beh. (dødsfall mm)</t>
  </si>
  <si>
    <t xml:space="preserve">  </t>
  </si>
  <si>
    <t>Sum 2014</t>
  </si>
  <si>
    <t xml:space="preserve">Tabell 3 -9 -B - Søknader og avslag på søknad om bolig i Omsorg+ </t>
  </si>
  <si>
    <t>Antall klager etter avslag på Omsorg+ i år som er trukket eller avsluttet fordi de ikke lenger er aktuelle</t>
  </si>
  <si>
    <t xml:space="preserve">Tabell 3-9-C Klager etter avslag på søknad om Omsorg+ </t>
  </si>
  <si>
    <t xml:space="preserve">Årsverk </t>
  </si>
  <si>
    <t>Inngåtte driftsavtaler -  Nei - betyr ofte kommunal tjeneste der det ikke inngås driftsavtaler.</t>
  </si>
  <si>
    <t>90-94 år</t>
  </si>
  <si>
    <t>95 år +</t>
  </si>
  <si>
    <t>Antall vedtakstimer</t>
  </si>
  <si>
    <t>Antall utførte timer</t>
  </si>
  <si>
    <t>Andel utførte av vedtatte timer</t>
  </si>
  <si>
    <t>Gj.snittlig antall utførte vedtakstimer pr mottager</t>
  </si>
  <si>
    <t>1) Bistand til opplæring av funksjons- og mestringsevne i dagliglivets gjøremål i brukers hjem eller nærmiljø</t>
  </si>
  <si>
    <t>Antall mottagere av hverdags-rehabilitering</t>
  </si>
  <si>
    <t>* Ny tabell 2. tertial 2015</t>
  </si>
  <si>
    <t>SUM 3. tertial 2015</t>
  </si>
  <si>
    <t>SUM 2015</t>
  </si>
  <si>
    <t xml:space="preserve">Gjennomsnitt 2015 </t>
  </si>
  <si>
    <t>SUM pr. 3. tertial 2015</t>
  </si>
  <si>
    <t>Sum 2015</t>
  </si>
  <si>
    <t>Bydel Frogner 3)</t>
  </si>
  <si>
    <t>Bydel Vestre Aker 3)</t>
  </si>
  <si>
    <t>Netto justering - institusjon m/ utenbys og Omsorg +</t>
  </si>
  <si>
    <t>Sum antall innbyggere 3)</t>
  </si>
  <si>
    <t xml:space="preserve"> - andel av innb.  &lt; 67 år  2)</t>
  </si>
  <si>
    <t xml:space="preserve"> - andel av innb.       67 - 79 år  2)</t>
  </si>
  <si>
    <t xml:space="preserve"> - andel av innb.       80 - 89 år  2)</t>
  </si>
  <si>
    <t xml:space="preserve"> - andel av innb.   ≥ 90 år    2)</t>
  </si>
  <si>
    <t xml:space="preserve"> - andel av innb.   ≥ 80 år    2)</t>
  </si>
  <si>
    <t xml:space="preserve"> - andel av innb.    ≥ 67 år    2)</t>
  </si>
  <si>
    <t>Sum pr 31.12.15</t>
  </si>
  <si>
    <t>Tabell 3 -10 - A - Personer med utviklingshemming registrert i bydelen (som bydelen har øk. Ansv. for) pr. 31.12</t>
  </si>
  <si>
    <t xml:space="preserve">Bydel Frogner </t>
  </si>
  <si>
    <t xml:space="preserve">Bydel Ullern </t>
  </si>
  <si>
    <t xml:space="preserve">Bydel Bjerke </t>
  </si>
  <si>
    <t xml:space="preserve">Bydel Grorud </t>
  </si>
  <si>
    <t>Personer med individuell alarm til innendørs bruk (trygghetspakke 1)</t>
  </si>
  <si>
    <t>Personer med individuell bærbar alarm til inne- og utebruk  (trygghetspakke 2)</t>
  </si>
  <si>
    <t>Antall innstallerte e-låser</t>
  </si>
  <si>
    <t>Antall tildelte medisin-dispensere</t>
  </si>
  <si>
    <t>Personer med trygghetsalarm med lokaliserings-teknologi (trygghetspakke 3)</t>
  </si>
  <si>
    <t>Tabell 3-2-D  - Søknader og avslag på sykehjemsplass</t>
  </si>
  <si>
    <t>Gjennomsnitt 2014</t>
  </si>
  <si>
    <t>Gjennomsnitt 2015</t>
  </si>
  <si>
    <t xml:space="preserve">             </t>
  </si>
  <si>
    <t xml:space="preserve">    </t>
  </si>
  <si>
    <t>SUM 3. tertial 2016</t>
  </si>
  <si>
    <t>SUM 2016</t>
  </si>
  <si>
    <t xml:space="preserve">Gjennomsnitt 2016 </t>
  </si>
  <si>
    <t>By-del</t>
  </si>
  <si>
    <t>SUM pr. 3. tertial 2016</t>
  </si>
  <si>
    <t>1)  Inkluderer brukere som også har vedtak om bolig til pleie- og omsorgsformål</t>
  </si>
  <si>
    <t>Gjennomsnitt 2016</t>
  </si>
  <si>
    <t>Sum pr 31.12.16</t>
  </si>
  <si>
    <t>Kun summeringstabell publiseres</t>
  </si>
  <si>
    <t>Sum 2016</t>
  </si>
  <si>
    <t>SUM 2. tertial 2017</t>
  </si>
  <si>
    <t>Tabell 3-3 - B - Gjennomsnittlig antall oppholdsdøgn i sykehjem for beboere som har avsluttet sitt opphold hittil i år.</t>
  </si>
  <si>
    <t>Gjennomsnittlig antall oppholds-døgn per beboer (langtid) 2)</t>
  </si>
  <si>
    <t>Gjennomsnittlig antall oppholds-døgn per opphold (korttid) 2)</t>
  </si>
  <si>
    <t>Antall oppholds-døgn totalt for alle beboere som har avsluttet sitt korttids-opphold hittil i år 2)</t>
  </si>
  <si>
    <t>Gjennomsnittlig antall oppholds-døgn per beboer (korttid) 2)</t>
  </si>
  <si>
    <t>Tabell 3-3 - C - 4- Antall  oppholdsdøgn totalt i syke- og aldershjem fordelt på type opphold (Kostrafunksjon 253 - institusjonstjenester) - SUM - hittil i år</t>
  </si>
  <si>
    <t>Tabell 3-3 - C - 1- Antall  oppholdsdøgn totalt i syke- og aldershjem fordelt på type opphold (Kostrafunksjon 253 - institusjonstjenester) - Kjøp fra SYE - hittil i år</t>
  </si>
  <si>
    <t>Tabell 3-3 - C - 2- Antall  oppholdsdøgn totalt i syke- og aldershjem fordelt på type opphold (Kostrafunksjon 253 - institusjonstjenester) - Kjøp fra andre innenbys/utenbys - hittil i år</t>
  </si>
  <si>
    <t>Tabell 3-3 - C - 3- Antall  oppholdsdøgn totalt i syke- og aldershjem fordelt på type opphold (Kostrafunksjon 253 - institusjonstjenester) - Drevet av bydelene selv - hittil i år</t>
  </si>
  <si>
    <t xml:space="preserve">Sum dag-senter/-dag-tilbud </t>
  </si>
  <si>
    <t>Gerica-tjeneste Dag-senter 2)</t>
  </si>
  <si>
    <t>Gerica-tjeneste Dag-senter for fysisk funksjons-hemmede 2)</t>
  </si>
  <si>
    <t>Gerica-tjeneste Dagtilbud for psykisk utviklings-hemmede 2)</t>
  </si>
  <si>
    <t>Antall vedtakstimer pr person</t>
  </si>
  <si>
    <t>Dagaktivitetstilbud for demente i bydelens regi</t>
  </si>
  <si>
    <t>Dagaktivitetstilbud for demente, kjøp fra andre</t>
  </si>
  <si>
    <t>Tabell 3 -8 - A-2 - Dagaktivitetstilbud for demente - hittil i år</t>
  </si>
  <si>
    <t>Tabell 1 - 16 - A - Fysioterapitilbud i bydelen 1)</t>
  </si>
  <si>
    <t>Antall stillinger</t>
  </si>
  <si>
    <t>SUM pr. 31.12.2016</t>
  </si>
  <si>
    <t>SUM pr. 31.12.2015</t>
  </si>
  <si>
    <t>Antall avtalte årsverk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</si>
  <si>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</si>
  <si>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</si>
  <si>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</si>
  <si>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</si>
  <si>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</si>
  <si>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1) Alle fysioterpeuter i bydelen skal registreres, uavhenfig av Kostrafunksjon</t>
  </si>
  <si>
    <t>Tabell 1 - 16 - B - Psykologer i bydelen 1)</t>
  </si>
  <si>
    <t>Psykologer</t>
  </si>
  <si>
    <t>1) Alle psykologer i bydelen skal registreres, uavhenfig av Kostrafunksjon</t>
  </si>
  <si>
    <t>SUM pr 31.08.2017</t>
  </si>
  <si>
    <t>SUM pr 31.12.2017</t>
  </si>
  <si>
    <t>SUM pr. 31.12.2017</t>
  </si>
  <si>
    <t>SUM 3. tertial 2017</t>
  </si>
  <si>
    <t>SUM 2017</t>
  </si>
  <si>
    <t>Gjennomsnitt 2017</t>
  </si>
  <si>
    <t>SUM pr. 3. tertial 2017</t>
  </si>
  <si>
    <t>Over 14 dager</t>
  </si>
  <si>
    <t>14 dager eller under</t>
  </si>
  <si>
    <t>Venter i eget hjem</t>
  </si>
  <si>
    <t>Venter i korttidsplass</t>
  </si>
  <si>
    <t>Antall som venter - ventetid    1)</t>
  </si>
  <si>
    <t>Venter i andre typer institusjoner</t>
  </si>
  <si>
    <t>Antall personer som bor i sykehjem, men som iht. til fritt sykehjemsvalg venter på plass i et annet bestemt sykehjem - ventetid</t>
  </si>
  <si>
    <t>Antall klager etter avslag på syke-hjems-plass</t>
  </si>
  <si>
    <t>Antall klager etter avslag på sykehjems-plass i år som fortsatt er under behand-ling i bydelen</t>
  </si>
  <si>
    <t xml:space="preserve">Gjennomsnitt 2017 </t>
  </si>
  <si>
    <t>Saksbehandlings-tid fra mottatt klage til saken er avgjort hos Fylkesmannen</t>
  </si>
  <si>
    <t>Tabell 3-6 - A -  Andel brukere av hjemmetjenester pr. 31.12. av antall innbyggere i samme aldersgruppe.   1)</t>
  </si>
  <si>
    <t xml:space="preserve">Rapporteres annet hvert år </t>
  </si>
  <si>
    <t>Sum pr 31.12.17</t>
  </si>
  <si>
    <t>s</t>
  </si>
  <si>
    <t>Sum 2017</t>
  </si>
  <si>
    <t>nei</t>
  </si>
  <si>
    <t>Ny tabell 2017</t>
  </si>
  <si>
    <t>Over 14 dager 2)</t>
  </si>
  <si>
    <t>1) Personer som har fått tilbud om plass, men som har takket nei i påvente av tilbud på et bestemt sykehjem er inkludert i tallene.</t>
  </si>
  <si>
    <t xml:space="preserve">Antall innvilgede søknader </t>
  </si>
  <si>
    <t>Saksbehandlings-tid fra mottatt klage til nytt vedtak er fattet i bydelen</t>
  </si>
  <si>
    <t xml:space="preserve">Herav antall som har fått andre tilbud </t>
  </si>
  <si>
    <t>Dagsenter  - gerica-tjeneste dag-re-habilitering 1)</t>
  </si>
  <si>
    <t>3) Enkelte bydeler fører ikke timevedtak for tjenesten dagrehabilitering</t>
  </si>
  <si>
    <t>% SYE</t>
  </si>
  <si>
    <t>% kjøpt fra andre innenbys/ utenbys</t>
  </si>
  <si>
    <t>% drevet av bydelen selv</t>
  </si>
  <si>
    <t>SUM pr 31.08.2018</t>
  </si>
  <si>
    <t>SUM pr. 2. tertial 2018</t>
  </si>
  <si>
    <t>SUM 2. tertial 2018</t>
  </si>
  <si>
    <t>Omsorg + 0-67</t>
  </si>
  <si>
    <t>Omsorg + 67-79</t>
  </si>
  <si>
    <t>Omsorg + 80 år +</t>
  </si>
  <si>
    <t>Andel</t>
  </si>
  <si>
    <t>90 år +</t>
  </si>
  <si>
    <t>SUM 3. tertial 2018</t>
  </si>
  <si>
    <t>SUM pr. 3. tertial 2018</t>
  </si>
  <si>
    <t>Tabell 3 - 5 - B - A3 - Antall utførte timer i hjemmetjenesten - hittil i år</t>
  </si>
  <si>
    <t>Tabell 3 - 5 - B - A4- Antall utførte timer i hjemmetjenesten - herav utført av private leverandører - hittil i år</t>
  </si>
  <si>
    <t>Tabell 3 - 5 - B - A2 - Antall vedtakstimer i hjemmetjenesten - hittil i år</t>
  </si>
  <si>
    <t>SUM 2018</t>
  </si>
  <si>
    <t>Bydel Ullern 1)</t>
  </si>
  <si>
    <t>1) I Bydel Ullern er tre personer over 21 år med utviklingshemming på sykehjem</t>
  </si>
  <si>
    <t>SUM pr 31.12.2018</t>
  </si>
  <si>
    <t>SUM pr. 31.12.2018</t>
  </si>
  <si>
    <t>Gjennomsnitt 2018</t>
  </si>
  <si>
    <t>Gjennomsnitt 2013</t>
  </si>
  <si>
    <t xml:space="preserve">Gjennomsnitt 2018 </t>
  </si>
  <si>
    <t>Sum pr 31.12.18</t>
  </si>
  <si>
    <t>Sum 2018</t>
  </si>
  <si>
    <t>Kontroll:</t>
  </si>
  <si>
    <t>Antall 18 år og over</t>
  </si>
  <si>
    <t>SUM 1. kvartal 2019</t>
  </si>
  <si>
    <t>80-89 år</t>
  </si>
  <si>
    <t>LIV</t>
  </si>
  <si>
    <t>Barnebolger og avlastningsboliger</t>
  </si>
  <si>
    <t>SUM 2. tertial 2019</t>
  </si>
  <si>
    <t>Av sum kvinner og menn i institusjon - herav i boform m/heldøgns pleie og omsorg</t>
  </si>
  <si>
    <t>90 år og over</t>
  </si>
  <si>
    <t>gjennomsnittlig lengde for sykehjemsopphold som er avsluttet hittil i rapporteringsåret.</t>
  </si>
  <si>
    <t>Antall mottagere av aktivitetstid</t>
  </si>
  <si>
    <t>SUM pr. 2. tertial 2019</t>
  </si>
  <si>
    <t>Tabell 3 - 5 - C Antall mottagere av hverdagsrehabilitering 1), antall vedtakstimer og antall utførte timer - hittil i år</t>
  </si>
  <si>
    <t>Tabell 3 - 5 - C  Antall mottagere av aktivitetstid, antall vedtakstimer og antall utførte timer - hittil i år</t>
  </si>
  <si>
    <t>Tabell 3 - 5 - C  Antall mottagere av avklaring og mestring, antall vedtakstimer og antall utførte timer - hittil i år</t>
  </si>
  <si>
    <t>Antall mottagere av avklaring og mestring</t>
  </si>
  <si>
    <t>Herav praktisk bistand til opplæring i daglige gjøremål 1)</t>
  </si>
  <si>
    <t>Herav brukerstyrt personlig assistanse (BPA) 2)</t>
  </si>
  <si>
    <t>SUM pr 31.08.2019</t>
  </si>
  <si>
    <t>SUM pr. 31.08.2019</t>
  </si>
  <si>
    <t>Herav antall personer som bor i eget hjem, men som iht. til fritt sykehjemsvalg venter på plass i et bestemt sykehjem</t>
  </si>
  <si>
    <t>Sum antall personer som som iht. til fritt sykehjemsvalg venter på plass i et annet bestemt sykehjem - ventetid</t>
  </si>
  <si>
    <t>** Noen brukere med private tjenesteytere kan samtidig ha valgt kommunal leverandør av en av tjenestene helsetjeneste i hjemmet eller praktisk bistand.</t>
  </si>
  <si>
    <t>Herav antall brukere som har valgt private tjensteytere for en eller flere av sine tjenester **</t>
  </si>
  <si>
    <t xml:space="preserve">** Hjemmetjenester er her helsetjeneste i hjemmet og/eller praktisk bistand. </t>
  </si>
  <si>
    <t>Gj.snittlig antall utførte vedtakstimer pr mottager hittil i år</t>
  </si>
  <si>
    <t>Dag-senter  - gerica-tjeneste dag-re-habilitering (tj.nr 25)1)</t>
  </si>
  <si>
    <t>Gerica-tjeneste Dag-senter (tj.nr. 26) 2)</t>
  </si>
  <si>
    <t>Gerica-tjeneste Dag-senter for fysisk funksjons-hemmede (tj.nr. 27)2)</t>
  </si>
  <si>
    <t>Gerica-tjeneste Dagtilbud for psykisk utviklings-hemmede (tj.nr. 28) 2)</t>
  </si>
  <si>
    <t>Sum pr 31.08.19</t>
  </si>
  <si>
    <t>Feil data for en bydel (Bydel Gamle Oslo)</t>
  </si>
  <si>
    <t>Antall vedtakstimer 1)</t>
  </si>
  <si>
    <t>Antall utførte timer 1)</t>
  </si>
  <si>
    <t>1) Registering av vedtakstid og utført tid er svært mangelfull for denne tjenesten. Resultatene vil derfor ikke vise den faktiske tjenesteytingen.</t>
  </si>
  <si>
    <t xml:space="preserve">2)  Andel brukere hhv. &lt; 67 år, 67 - 79 år, 80 -89 år, og ≥ 90 år, i forhold til antall innbyggere i samme aldresgrupper.  </t>
  </si>
  <si>
    <t xml:space="preserve">3) Antall innbyggere: Kriteriebef. pr  01.01.2019 </t>
  </si>
  <si>
    <t>Antall tildelte helsesjekkere for medisinsk avstandsoppfølging til kronisk syke hjemmeboende</t>
  </si>
  <si>
    <t>Aldersfordeling - beboere i Omsorg +</t>
  </si>
  <si>
    <t>SUM pr 31.12.2019</t>
  </si>
  <si>
    <t>SUM pr. 31.12.2019</t>
  </si>
  <si>
    <t>Sum 16 år og over med vedtak</t>
  </si>
  <si>
    <t>SUM 2019</t>
  </si>
  <si>
    <t>SUM 3. tertial 2019</t>
  </si>
  <si>
    <t>SUM 3 .tertial 2019</t>
  </si>
  <si>
    <t>Gjennomsnitt 2019</t>
  </si>
  <si>
    <t>Sum 2. tertial 2019</t>
  </si>
  <si>
    <t xml:space="preserve">Gjennomsnitt 2019 </t>
  </si>
  <si>
    <t>Sum 2019</t>
  </si>
  <si>
    <t>Antall mottagere av en eller flere av tjenestene helsetjeneste i hjemmet, praktisk bistand, avlastning og omsorgslønn</t>
  </si>
  <si>
    <t>* Inkluderer brukere som bor i boliger til pleie- og omsorgsformål.</t>
  </si>
  <si>
    <t>Herav praktisk bistand til opplæring i daglige gjøremål 2)</t>
  </si>
  <si>
    <t>Herav psykisk helsarbeid 2)</t>
  </si>
  <si>
    <t>Utført tid er derfor her satt lik vedtatt tid for disse tjenestene.</t>
  </si>
  <si>
    <t xml:space="preserve">tid. Bydelene registrerer ikke utført tid for tjenesten brukerstyrt personlig assistanse, da assistenten ikke vil ha tilgang til fagsystemet Gerica. </t>
  </si>
  <si>
    <t xml:space="preserve">Herav praktisk bistand til opplæring i daglige gjøremål </t>
  </si>
  <si>
    <t xml:space="preserve">Herav brukerstyrt personlig assistanse (BPA) </t>
  </si>
  <si>
    <t xml:space="preserve">Herav psykisk helsarbeid </t>
  </si>
  <si>
    <t>SUM pr. 3. tertial 2019</t>
  </si>
  <si>
    <t xml:space="preserve">** Hjemmetjenester er her hjemmesykepleie og/eller praktisk bistand. </t>
  </si>
  <si>
    <t>Hjemmesykepleie er her tjenestene 1 Psykisk helsearbeid, 3 Hjemmesykepleie, 91 Hjemmesykepleie natt og 110 Hjemmesykepleie stasjonær tjeneste i LIV</t>
  </si>
  <si>
    <t>Praktisk bistand er tjenestene praktiskbistand til dagliglivets gjøremål, praktisk bistand- opplæringi dagliglivets gjøremål og brukerstyrt personlig assistanse (BPA)</t>
  </si>
  <si>
    <t>Sum pr 31.12.19</t>
  </si>
  <si>
    <t xml:space="preserve">Tab 3-8-C Antall mottagere av hjemmesykepleie 67 år og over som er kartlagt for ernæringsmessig risiko </t>
  </si>
  <si>
    <t>Antall mottagere av hjemmesykepleie 67 år og over som er kartlagt for ernæringsmessig risiko</t>
  </si>
  <si>
    <t>Tabell 3 -9 - A11 -  Beboere med vedtak om bolig til pleie og omsorgsformål - sum antall  ≥ 90 år - pr. 31.12.  *)</t>
  </si>
  <si>
    <t>Tabell 3 -9 - A10 -  Beboere med vedtak om bolig til pleie og omsorgsformål - antall ≥ 95 år - pr. 31.12.  *)</t>
  </si>
  <si>
    <t>Tabell 3 -9 - A9 -  Beboere med vedtak om bolig til pleie og omsorgsformål - antall 90 - 94 år - pr. 31.12.  *)</t>
  </si>
  <si>
    <t>Tabell 3 -9 - A8 -  Beboere med vedtak om bolig til pleie og omsorgsformål - antall 85 - 89 år - pr. 31.12.  *)</t>
  </si>
  <si>
    <t>Tabell 3 -9 - A7 -  Beboere med vedtak om bolig til pleie og omsorgsformål - antall 80 - 84 år - pr. 31.12.  *)</t>
  </si>
  <si>
    <t>Tabell 3 -9 - A1 -  Beboere med vedtak om bolig til pleie og omsorgsformål - sum alle aldersgrupper - pr. 31.12.  *)</t>
  </si>
  <si>
    <t>Tabell 3 -9 - A2 -  Beboere med vedtak om bolig til pleie og omsorgsformål - antall 0 - 17 år - pr. 31.12.  *)</t>
  </si>
  <si>
    <t>Tabell 3 -9 - A3 -  Beboere med vedtak om bolig til pleie og omsorgsformål - antall 18 - 49 år - pr. 31.12*)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</si>
  <si>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</si>
  <si>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</si>
  <si>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</si>
  <si>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Justert befolkning i aldersgruppene 67 år og over</t>
  </si>
  <si>
    <t>Tabell 3 - 5 - B -  Sum brukere av hjemmetjenester pr. 31.12. - antall med private tjenesteyter   *)</t>
  </si>
  <si>
    <t>Antall totalt:</t>
  </si>
  <si>
    <t xml:space="preserve">    0- 15 år</t>
  </si>
  <si>
    <t xml:space="preserve">   16 - 49</t>
  </si>
  <si>
    <t xml:space="preserve">   50 år og over</t>
  </si>
  <si>
    <t xml:space="preserve">  Sum</t>
  </si>
  <si>
    <t>Antall med vedtak:</t>
  </si>
  <si>
    <t>Sender inn ny tabell etter revisjonens gjennomgang i april</t>
  </si>
  <si>
    <t>Bydel ullern</t>
  </si>
  <si>
    <t>SUM pr 31.08.2020</t>
  </si>
  <si>
    <t>SUM pr. 31.08.2020</t>
  </si>
  <si>
    <t>SUM 2. tertial 2020</t>
  </si>
  <si>
    <t xml:space="preserve">Tabell 3 - 2  - A -  Antall personer som venter på fast plass i sykehjem - tid på venteliste - pr 31.08 </t>
  </si>
  <si>
    <t xml:space="preserve">Tabell 3 - 2  - A1 -  Fritt sykehjemsvalg - personer som bor i sykehjem, men som venter på plass i et annet bestemt sykehjem pr. 31.08. </t>
  </si>
  <si>
    <t>SUM pr. 2. tertial 2020</t>
  </si>
  <si>
    <t>Antall vedtatte timer helsetjeneste i hjemmet 1)</t>
  </si>
  <si>
    <t>Antall utførte timer helsetjeneste i hjemmet 1)</t>
  </si>
  <si>
    <t>1) Helsetjeneste ihjemmet er her tjenestene 1 Psykisk helsearbeid, 2 Sykepleie tilalvorlig syke, 3 Hjemmesykepleie, 15 Avklaring og mestring, 23 Klinisk ernæringsfysiolog, 49 Logoped, 91 Hjemmesykepleie natt, 101 Hverdagsrehabilitering, 103 Medisinsk avstandsoppfølging, 106 Ambulerende rehabilitering,  og 110 Hjemmesykepleie stasjonær tjeneste i LIV</t>
  </si>
  <si>
    <t>Sum 2. tertial 2020</t>
  </si>
  <si>
    <t>Sum pr 31.08.20</t>
  </si>
  <si>
    <t>Herunder tjenestene langtidsopphold i sykehjem, institusjonsplass psykiatri, spesialsykehjem for yngre, aldershjem, langtidsopphold i bosenter, Omsorgsplass på inst for personer med rusproblemer, Rehabiliteringsplass på inst for personer med rusproblemer</t>
  </si>
  <si>
    <t>SUM 3. tertial 2020</t>
  </si>
  <si>
    <t>Korttidsopphold - avlastning (eldre), korttidsopphold- avlastning (eldre) - rullerende, korttidsopphold - rehabilitering, korttidsopphold- utredning/behandling, korrtidsopphold - annet, korttidsopphold - akuttplass, korttidsopphold - rullerende, Akutt- og korttidsplass på inst for personer med rusproblemer</t>
  </si>
  <si>
    <t xml:space="preserve">Tabell 3 -1 - B - A9 - Aldersfordeling for beboere i barne- og avlastningsboliger pr. 31.12.  </t>
  </si>
  <si>
    <t xml:space="preserve">Tabell 3 -1 - B - A8 - Aldersfordeling for beboere med vedtak om korttidsopphold pr. 31.12.  </t>
  </si>
  <si>
    <t>Tabell 3 -1 - B - A4 - Aldersfordeling for beboere i langtidsopphold i institusjon pr. 31.12</t>
  </si>
  <si>
    <t>Brukere av BARE helsetjeneste i hjemmet</t>
  </si>
  <si>
    <t>Sum 2020</t>
  </si>
  <si>
    <t>Endring 2020-2019</t>
  </si>
  <si>
    <t>Tabell 3 - 5 - A -  Brukere av hjemmetjenester pr. 31.12.   *)**)</t>
  </si>
  <si>
    <t>Tabell 3 -1 - B - A1 - Beboere i institusjon som bydelen betaler for - pr. 31.12.  - Aldersfordeling</t>
  </si>
  <si>
    <t xml:space="preserve">Tabell 3 -1 - B - A6 - Aldersfordeling for beboere i boform m/heldøgns pleie og omsorg pr. 31.12.  </t>
  </si>
  <si>
    <t>Tom 2019: Hjemmesykepleie er her tjenestene 1 Psykisk helsearbeid, 3 Hjemmesykepleie, 91 Hjemmesykepleie natt og 110 Hjemmesykepleie stasjonær tjeneste i LIV</t>
  </si>
  <si>
    <t>Fom 2020: Helsetjeneste i hjemmet er her her tjenestene 1 Psykisk helsearbeid, 3 Hjemmesykepleie, 15 Avklaring og mestring, 23 Klinisk ernæringsfysiolog, 49 Logoped, 91 Hjemmesykepleie natt,</t>
  </si>
  <si>
    <t xml:space="preserve"> 101 Hverdagsrehabilitering,  103 Medisinsk avstandsoppfølging, 106 Ambulerende rehabilitering og 110 Hjemmesykepleie stasjonær tjeneste i LIV</t>
  </si>
  <si>
    <t>Antall mottagere av hjemmesykepleie 67 år og over</t>
  </si>
  <si>
    <t xml:space="preserve">Andel mottagere av hjemmesykepleie som er kartlagt for ernæringsmessig risiko </t>
  </si>
  <si>
    <t>SUM 2020</t>
  </si>
  <si>
    <t>SUM pr 31.12.2020</t>
  </si>
  <si>
    <t>SUM pr. 31.12.2020</t>
  </si>
  <si>
    <t>Gjennomsnitt 2020</t>
  </si>
  <si>
    <t>Andre typer institusjons-plass 1)</t>
  </si>
  <si>
    <t>1) Aldershjem, barnebolig, avlastning- bolig, bosenter, institusjon eller bolig med heldøgns omsorgstjeneste</t>
  </si>
  <si>
    <t>Kilde: Ledelses- og informasjonsverktøyet LIV</t>
  </si>
  <si>
    <t>Alder</t>
  </si>
  <si>
    <t>Alder i alt</t>
  </si>
  <si>
    <t>1-2 år</t>
  </si>
  <si>
    <t>3-5 år</t>
  </si>
  <si>
    <t>6-9 år</t>
  </si>
  <si>
    <t>10-12 år</t>
  </si>
  <si>
    <t>20-22 år</t>
  </si>
  <si>
    <t>23-24 år</t>
  </si>
  <si>
    <t>25-29 år</t>
  </si>
  <si>
    <t>30-39 år</t>
  </si>
  <si>
    <t>40-49 år</t>
  </si>
  <si>
    <t>95+ år</t>
  </si>
  <si>
    <t>geografi</t>
  </si>
  <si>
    <t>Bydel St.Hanshaugen</t>
  </si>
  <si>
    <t>Kriteriebefolkningen i bydelene etter alder per 1.1.2021</t>
  </si>
  <si>
    <t xml:space="preserve">Gjennomsnitt 2020 </t>
  </si>
  <si>
    <t>Inkluderer tjeneste nr 1, 2, 3, 4, 5, 12, 13, 15, 23, 32, 33, 34, 49, 76, 77, 78, 91, 101, 103, 106, 110 i ledelses og informasjonsverktøyet LIV.</t>
  </si>
  <si>
    <t>Tabell 3 - 5 - A -3  Totalt antall personer som mottar hjemmetjenester **) inkl. avlastning og omsorgslønn pr 31.12.   *)</t>
  </si>
  <si>
    <t>SUM pr. 3. tertial 2020</t>
  </si>
  <si>
    <t xml:space="preserve">2) Mange leverandører av praktisk bistand -opplæring i dagliglivets gjøremål har ikke tilgang til Gerica og registrerer derfor ikke utført </t>
  </si>
  <si>
    <t xml:space="preserve">Tabell 3 - 5 - B - A1 - Andel utførte timer av vedtatte timer i hjemmetjenestene </t>
  </si>
  <si>
    <t>Andel utførte timer helsetjenester i hjemmet 1)</t>
  </si>
  <si>
    <t>Totalt antall utførte timer helsetjeneste utført av private leverandører 1)</t>
  </si>
  <si>
    <t>Tabell 3 - 5 - C Antall mottagere av avklaring og mestring 1), antall vedtakstimer og antall utførte timer - hittil i år</t>
  </si>
  <si>
    <t>Tabell 3 - 5 - C Antall mottagere av hverdagsrehabilitering og/eller avklaring og mestring 1), antall vedtakstimer og antall utførte timer - hittil i år</t>
  </si>
  <si>
    <t>3.914</t>
  </si>
  <si>
    <t>Dagsenter  - gerica-tjeneste dag-re-habilitering (tj.nr 25) 1)</t>
  </si>
  <si>
    <t>Gerica-tjeneste Dag-senter(tj. 26) 2)</t>
  </si>
  <si>
    <t>Gerica-tjeneste Dagtilbud for psykisk utviklings-hemmede (tj. 28) 2)</t>
  </si>
  <si>
    <t>Gerica-tjeneste Dag-senter for fysisk funksjons-hemmede (tj. 27) 2)</t>
  </si>
  <si>
    <t>Tjenesten skal fra 01.01.2020 registreres som tjeneste 116 Dagaktivitetstilbud for personer med demenssykdom (lovhjemlet vedtak)</t>
  </si>
  <si>
    <t>Personer som hadde tjenesten før 01.01.2020 og som fortsatt har tjenesten skal gis nytt lovhjemlet vedtak.</t>
  </si>
  <si>
    <t>1) Dagaktivitetstilbud som bydelen selv driver i egen regi</t>
  </si>
  <si>
    <t>2)  F.eks. grønn omsorg tilbudet ved  Hauger gård og dagaktivitetstilbud for personer med demenssykdom ved sykehjem (SYE)</t>
  </si>
  <si>
    <t>Sum pr 31.12.20</t>
  </si>
  <si>
    <t>3-8-B Trygghetsalarmer og velferdsteknologi pr. 31.12.</t>
  </si>
  <si>
    <t xml:space="preserve">ja </t>
  </si>
  <si>
    <t>ja</t>
  </si>
  <si>
    <t>JA</t>
  </si>
  <si>
    <t>Sum pr 31.12.2020</t>
  </si>
  <si>
    <t xml:space="preserve">Bydel Søndre Nordstrand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</si>
</sst>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0.0&quot; &quot;%"/>
    <numFmt numFmtId="166" formatCode="0&quot; &quot;%"/>
    <numFmt numFmtId="167" formatCode="0.0"/>
    <numFmt numFmtId="168" formatCode="&quot; &quot;#,##0&quot; &quot;;&quot; (&quot;#,##0&quot;)&quot;;&quot; -&quot;00&quot; &quot;;&quot; &quot;@&quot; &quot;"/>
    <numFmt numFmtId="169" formatCode="&quot; &quot;#,##0.00&quot; &quot;;&quot; (&quot;#,##0.00&quot;)&quot;;&quot; -&quot;00&quot; &quot;;&quot; &quot;@&quot; &quot;"/>
    <numFmt numFmtId="170" formatCode="#,##0.0"/>
    <numFmt numFmtId="171" formatCode="0%"/>
    <numFmt numFmtId="172" formatCode="_(* #,##0.00_);_(* \(#,##0.00\);_(* &quot;-&quot;??_);_(@_)"/>
    <numFmt numFmtId="173" formatCode="#,##0;&quot;-&quot;#,##0"/>
    <numFmt numFmtId="174" formatCode="&quot; &quot;#,##0.0&quot; &quot;;&quot; (&quot;#,##0.0&quot;)&quot;;&quot; -&quot;00&quot; &quot;;&quot; &quot;@&quot; &quot;"/>
  </numFmts>
  <fonts count="5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Arial"/>
      <family val="2"/>
    </font>
    <font>
      <sz val="8"/>
      <name val="Times New Roman"/>
      <family val="1"/>
    </font>
    <font>
      <sz val="11"/>
      <color rgb="FF000000"/>
      <name val="Calibri"/>
      <family val="2"/>
    </font>
    <font>
      <b/>
      <sz val="10"/>
      <color indexed="12"/>
      <name val="Times New Roman"/>
      <family val="1"/>
    </font>
    <font>
      <b/>
      <sz val="12"/>
      <name val="Arial"/>
      <family val="2"/>
    </font>
    <font>
      <i/>
      <sz val="9"/>
      <color rgb="FF000000"/>
      <name val="Arial"/>
      <family val="2"/>
    </font>
    <font>
      <sz val="10"/>
      <color indexed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39">
    <xf numFmtId="0" fontId="0" fillId="0" borderId="0"/>
    <xf numFmtId="16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2" borderId="0" applyNumberFormat="0" applyFont="0" applyBorder="0" applyAlignment="0" applyProtection="0"/>
    <xf numFmtId="0" fontId="8" fillId="0" borderId="0" applyNumberFormat="0" applyFont="0" applyBorder="0" applyProtection="0"/>
    <xf numFmtId="166" fontId="8" fillId="0" borderId="0" applyFont="0" applyFill="0" applyBorder="0" applyAlignment="0" applyProtection="0"/>
    <xf numFmtId="0" fontId="9" fillId="0" borderId="0" applyNumberFormat="0" applyBorder="0" applyProtection="0"/>
    <xf numFmtId="0" fontId="19" fillId="0" borderId="0"/>
    <xf numFmtId="169" fontId="8" fillId="0" borderId="0" applyFont="0" applyFill="0" applyBorder="0" applyAlignment="0" applyProtection="0"/>
    <xf numFmtId="0" fontId="7" fillId="0" borderId="0"/>
    <xf numFmtId="0" fontId="23" fillId="0" borderId="0"/>
    <xf numFmtId="9" fontId="23" fillId="0" borderId="0" applyFont="0" applyFill="0" applyBorder="0" applyAlignment="0" applyProtection="0"/>
    <xf numFmtId="0" fontId="18" fillId="0" borderId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19" fillId="0" borderId="0"/>
    <xf numFmtId="171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1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3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3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7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7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164" fontId="2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3" fillId="0" borderId="0"/>
    <xf numFmtId="9" fontId="23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9" fillId="0" borderId="0" applyNumberFormat="0" applyBorder="0" applyProtection="0"/>
    <xf numFmtId="173" fontId="8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3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45" fillId="0" borderId="0" applyNumberFormat="0" applyBorder="0" applyAlignment="0"/>
  </cellStyleXfs>
  <cellXfs count="1630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wrapText="1"/>
    </xf>
    <xf numFmtId="3" fontId="10" fillId="0" borderId="11" xfId="0" applyNumberFormat="1" applyFont="1" applyBorder="1"/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0" xfId="0" applyNumberFormat="1" applyFont="1"/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wrapText="1"/>
    </xf>
    <xf numFmtId="0" fontId="10" fillId="0" borderId="11" xfId="0" applyFont="1" applyFill="1" applyBorder="1" applyAlignment="1">
      <alignment horizontal="center"/>
    </xf>
    <xf numFmtId="0" fontId="10" fillId="0" borderId="20" xfId="0" applyFont="1" applyFill="1" applyBorder="1" applyAlignment="1">
      <alignment wrapText="1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wrapText="1"/>
    </xf>
    <xf numFmtId="3" fontId="10" fillId="0" borderId="23" xfId="0" applyNumberFormat="1" applyFont="1" applyBorder="1"/>
    <xf numFmtId="0" fontId="14" fillId="0" borderId="0" xfId="0" applyFont="1"/>
    <xf numFmtId="0" fontId="10" fillId="0" borderId="0" xfId="0" applyFont="1" applyFill="1" applyAlignment="1">
      <alignment horizontal="left" vertical="center"/>
    </xf>
    <xf numFmtId="0" fontId="14" fillId="0" borderId="34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3" fontId="10" fillId="0" borderId="0" xfId="0" applyNumberFormat="1" applyFont="1" applyFill="1"/>
    <xf numFmtId="0" fontId="14" fillId="0" borderId="0" xfId="0" applyFont="1" applyFill="1"/>
    <xf numFmtId="0" fontId="14" fillId="0" borderId="0" xfId="0" applyFont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3" fontId="10" fillId="0" borderId="17" xfId="0" applyNumberFormat="1" applyFont="1" applyFill="1" applyBorder="1"/>
    <xf numFmtId="3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46" xfId="0" applyFont="1" applyBorder="1" applyAlignment="1">
      <alignment horizontal="center" wrapText="1"/>
    </xf>
    <xf numFmtId="0" fontId="10" fillId="0" borderId="0" xfId="0" applyFont="1" applyFill="1" applyAlignment="1"/>
    <xf numFmtId="0" fontId="14" fillId="0" borderId="47" xfId="0" applyFont="1" applyBorder="1" applyAlignment="1">
      <alignment horizontal="center" wrapText="1"/>
    </xf>
    <xf numFmtId="168" fontId="10" fillId="0" borderId="0" xfId="1" applyNumberFormat="1" applyFont="1"/>
    <xf numFmtId="0" fontId="14" fillId="0" borderId="49" xfId="0" applyFont="1" applyBorder="1" applyAlignment="1">
      <alignment horizontal="center" wrapText="1"/>
    </xf>
    <xf numFmtId="0" fontId="10" fillId="0" borderId="13" xfId="0" applyFont="1" applyFill="1" applyBorder="1" applyAlignment="1">
      <alignment wrapText="1"/>
    </xf>
    <xf numFmtId="3" fontId="14" fillId="0" borderId="0" xfId="0" applyNumberFormat="1" applyFont="1" applyBorder="1"/>
    <xf numFmtId="0" fontId="14" fillId="0" borderId="0" xfId="0" applyFont="1" applyFill="1" applyBorder="1" applyAlignment="1">
      <alignment wrapText="1"/>
    </xf>
    <xf numFmtId="3" fontId="10" fillId="0" borderId="56" xfId="0" applyNumberFormat="1" applyFont="1" applyBorder="1"/>
    <xf numFmtId="0" fontId="21" fillId="0" borderId="0" xfId="0" applyFont="1"/>
    <xf numFmtId="0" fontId="21" fillId="0" borderId="0" xfId="0" applyFont="1" applyAlignment="1">
      <alignment horizontal="left" vertical="center"/>
    </xf>
    <xf numFmtId="0" fontId="14" fillId="0" borderId="65" xfId="0" applyFont="1" applyBorder="1" applyAlignment="1">
      <alignment horizontal="center"/>
    </xf>
    <xf numFmtId="0" fontId="14" fillId="0" borderId="85" xfId="0" applyFont="1" applyFill="1" applyBorder="1" applyAlignment="1">
      <alignment wrapText="1"/>
    </xf>
    <xf numFmtId="0" fontId="14" fillId="0" borderId="87" xfId="0" applyFont="1" applyBorder="1" applyAlignment="1">
      <alignment horizontal="center"/>
    </xf>
    <xf numFmtId="0" fontId="14" fillId="0" borderId="98" xfId="0" applyFont="1" applyBorder="1" applyAlignment="1">
      <alignment horizontal="center" wrapText="1"/>
    </xf>
    <xf numFmtId="0" fontId="14" fillId="0" borderId="99" xfId="0" applyFont="1" applyBorder="1" applyAlignment="1">
      <alignment horizontal="center" wrapText="1"/>
    </xf>
    <xf numFmtId="0" fontId="14" fillId="0" borderId="102" xfId="0" applyFont="1" applyBorder="1" applyAlignment="1">
      <alignment horizontal="center" wrapText="1"/>
    </xf>
    <xf numFmtId="0" fontId="14" fillId="0" borderId="103" xfId="0" applyFont="1" applyBorder="1" applyAlignment="1">
      <alignment horizontal="center" wrapText="1"/>
    </xf>
    <xf numFmtId="0" fontId="10" fillId="0" borderId="104" xfId="0" applyFont="1" applyFill="1" applyBorder="1" applyAlignment="1">
      <alignment horizontal="center"/>
    </xf>
    <xf numFmtId="0" fontId="10" fillId="0" borderId="68" xfId="0" applyFont="1" applyFill="1" applyBorder="1" applyAlignment="1">
      <alignment horizontal="center"/>
    </xf>
    <xf numFmtId="0" fontId="10" fillId="0" borderId="87" xfId="0" applyFont="1" applyFill="1" applyBorder="1" applyAlignment="1">
      <alignment horizontal="center"/>
    </xf>
    <xf numFmtId="0" fontId="10" fillId="0" borderId="70" xfId="0" applyFont="1" applyFill="1" applyBorder="1" applyAlignment="1">
      <alignment horizontal="center"/>
    </xf>
    <xf numFmtId="0" fontId="10" fillId="0" borderId="74" xfId="0" applyFont="1" applyFill="1" applyBorder="1" applyAlignment="1">
      <alignment wrapText="1"/>
    </xf>
    <xf numFmtId="0" fontId="10" fillId="0" borderId="89" xfId="0" applyFont="1" applyBorder="1" applyAlignment="1">
      <alignment horizontal="center"/>
    </xf>
    <xf numFmtId="0" fontId="14" fillId="0" borderId="116" xfId="0" applyFont="1" applyBorder="1" applyAlignment="1">
      <alignment horizontal="center" wrapText="1"/>
    </xf>
    <xf numFmtId="0" fontId="10" fillId="0" borderId="112" xfId="0" applyFont="1" applyFill="1" applyBorder="1" applyAlignment="1">
      <alignment horizontal="center"/>
    </xf>
    <xf numFmtId="168" fontId="10" fillId="0" borderId="52" xfId="1" applyNumberFormat="1" applyFont="1" applyBorder="1"/>
    <xf numFmtId="168" fontId="10" fillId="0" borderId="57" xfId="1" applyNumberFormat="1" applyFont="1" applyBorder="1"/>
    <xf numFmtId="168" fontId="10" fillId="0" borderId="59" xfId="1" applyNumberFormat="1" applyFont="1" applyBorder="1"/>
    <xf numFmtId="168" fontId="10" fillId="0" borderId="60" xfId="1" applyNumberFormat="1" applyFont="1" applyBorder="1"/>
    <xf numFmtId="0" fontId="10" fillId="0" borderId="0" xfId="0" applyFont="1" applyBorder="1"/>
    <xf numFmtId="0" fontId="14" fillId="0" borderId="120" xfId="0" applyFont="1" applyBorder="1" applyAlignment="1">
      <alignment horizontal="center" wrapText="1"/>
    </xf>
    <xf numFmtId="0" fontId="24" fillId="0" borderId="0" xfId="0" applyFont="1"/>
    <xf numFmtId="0" fontId="14" fillId="0" borderId="0" xfId="0" applyFont="1" applyAlignment="1">
      <alignment horizontal="center" wrapText="1"/>
    </xf>
    <xf numFmtId="0" fontId="0" fillId="0" borderId="0" xfId="0" applyFont="1"/>
    <xf numFmtId="0" fontId="11" fillId="0" borderId="0" xfId="0" applyFont="1" applyFill="1" applyBorder="1" applyAlignment="1">
      <alignment vertical="center"/>
    </xf>
    <xf numFmtId="0" fontId="14" fillId="0" borderId="128" xfId="0" applyFont="1" applyBorder="1" applyAlignment="1">
      <alignment horizontal="center" wrapText="1"/>
    </xf>
    <xf numFmtId="168" fontId="14" fillId="0" borderId="129" xfId="1" applyNumberFormat="1" applyFont="1" applyBorder="1" applyAlignment="1">
      <alignment horizontal="center" wrapText="1"/>
    </xf>
    <xf numFmtId="168" fontId="14" fillId="0" borderId="127" xfId="1" applyNumberFormat="1" applyFont="1" applyBorder="1" applyAlignment="1">
      <alignment horizontal="center" wrapText="1"/>
    </xf>
    <xf numFmtId="168" fontId="14" fillId="0" borderId="130" xfId="1" applyNumberFormat="1" applyFont="1" applyBorder="1" applyAlignment="1">
      <alignment horizontal="center" wrapText="1"/>
    </xf>
    <xf numFmtId="168" fontId="14" fillId="0" borderId="131" xfId="1" applyNumberFormat="1" applyFont="1" applyBorder="1" applyAlignment="1">
      <alignment horizontal="center" wrapText="1"/>
    </xf>
    <xf numFmtId="168" fontId="14" fillId="0" borderId="132" xfId="1" applyNumberFormat="1" applyFont="1" applyBorder="1" applyAlignment="1">
      <alignment horizontal="center" wrapText="1"/>
    </xf>
    <xf numFmtId="0" fontId="10" fillId="0" borderId="95" xfId="0" applyFont="1" applyFill="1" applyBorder="1" applyAlignment="1">
      <alignment wrapText="1"/>
    </xf>
    <xf numFmtId="3" fontId="10" fillId="0" borderId="91" xfId="0" applyNumberFormat="1" applyFont="1" applyBorder="1"/>
    <xf numFmtId="3" fontId="10" fillId="0" borderId="92" xfId="0" applyNumberFormat="1" applyFont="1" applyBorder="1"/>
    <xf numFmtId="0" fontId="14" fillId="0" borderId="98" xfId="0" applyFont="1" applyBorder="1" applyAlignment="1">
      <alignment horizontal="left" vertical="center"/>
    </xf>
    <xf numFmtId="0" fontId="25" fillId="0" borderId="0" xfId="0" applyFont="1" applyBorder="1"/>
    <xf numFmtId="0" fontId="10" fillId="0" borderId="87" xfId="0" applyFont="1" applyBorder="1" applyAlignment="1">
      <alignment horizontal="center"/>
    </xf>
    <xf numFmtId="3" fontId="10" fillId="0" borderId="90" xfId="0" applyNumberFormat="1" applyFont="1" applyBorder="1"/>
    <xf numFmtId="168" fontId="14" fillId="0" borderId="54" xfId="1" applyNumberFormat="1" applyFont="1" applyBorder="1"/>
    <xf numFmtId="168" fontId="14" fillId="0" borderId="55" xfId="1" applyNumberFormat="1" applyFont="1" applyBorder="1"/>
    <xf numFmtId="0" fontId="10" fillId="0" borderId="52" xfId="0" applyFont="1" applyBorder="1"/>
    <xf numFmtId="0" fontId="10" fillId="0" borderId="59" xfId="0" applyFont="1" applyBorder="1"/>
    <xf numFmtId="0" fontId="10" fillId="0" borderId="58" xfId="0" applyFont="1" applyBorder="1"/>
    <xf numFmtId="0" fontId="10" fillId="2" borderId="0" xfId="0" applyFont="1" applyFill="1" applyAlignment="1"/>
    <xf numFmtId="0" fontId="10" fillId="2" borderId="0" xfId="0" applyFont="1" applyFill="1"/>
    <xf numFmtId="0" fontId="27" fillId="0" borderId="0" xfId="0" applyFont="1"/>
    <xf numFmtId="0" fontId="18" fillId="0" borderId="53" xfId="0" applyFont="1" applyBorder="1" applyAlignment="1" applyProtection="1">
      <alignment horizontal="right"/>
    </xf>
    <xf numFmtId="0" fontId="18" fillId="0" borderId="56" xfId="0" applyFont="1" applyBorder="1" applyAlignment="1" applyProtection="1">
      <alignment horizontal="right"/>
    </xf>
    <xf numFmtId="0" fontId="18" fillId="0" borderId="58" xfId="0" applyFont="1" applyBorder="1" applyAlignment="1" applyProtection="1">
      <alignment horizontal="right"/>
    </xf>
    <xf numFmtId="0" fontId="28" fillId="0" borderId="0" xfId="0" applyFont="1"/>
    <xf numFmtId="0" fontId="10" fillId="0" borderId="158" xfId="0" applyFont="1" applyBorder="1" applyAlignment="1">
      <alignment horizontal="center"/>
    </xf>
    <xf numFmtId="0" fontId="10" fillId="0" borderId="159" xfId="0" applyFont="1" applyBorder="1" applyAlignment="1">
      <alignment horizontal="center"/>
    </xf>
    <xf numFmtId="0" fontId="0" fillId="0" borderId="132" xfId="0" applyBorder="1"/>
    <xf numFmtId="0" fontId="10" fillId="0" borderId="161" xfId="0" applyFont="1" applyFill="1" applyBorder="1" applyAlignment="1">
      <alignment wrapText="1"/>
    </xf>
    <xf numFmtId="3" fontId="10" fillId="0" borderId="50" xfId="0" applyNumberFormat="1" applyFont="1" applyFill="1" applyBorder="1"/>
    <xf numFmtId="3" fontId="10" fillId="0" borderId="27" xfId="0" applyNumberFormat="1" applyFont="1" applyFill="1" applyBorder="1"/>
    <xf numFmtId="3" fontId="10" fillId="0" borderId="42" xfId="0" applyNumberFormat="1" applyFont="1" applyFill="1" applyBorder="1"/>
    <xf numFmtId="3" fontId="10" fillId="0" borderId="43" xfId="0" applyNumberFormat="1" applyFont="1" applyFill="1" applyBorder="1"/>
    <xf numFmtId="0" fontId="10" fillId="0" borderId="57" xfId="0" applyFont="1" applyBorder="1"/>
    <xf numFmtId="0" fontId="26" fillId="0" borderId="0" xfId="0" applyFont="1" applyFill="1" applyBorder="1" applyAlignment="1"/>
    <xf numFmtId="0" fontId="14" fillId="0" borderId="166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27" fillId="0" borderId="0" xfId="0" applyFont="1" applyAlignment="1">
      <alignment horizontal="left"/>
    </xf>
    <xf numFmtId="1" fontId="10" fillId="0" borderId="44" xfId="0" applyNumberFormat="1" applyFont="1" applyBorder="1"/>
    <xf numFmtId="1" fontId="10" fillId="0" borderId="52" xfId="0" applyNumberFormat="1" applyFont="1" applyBorder="1"/>
    <xf numFmtId="1" fontId="10" fillId="0" borderId="19" xfId="0" applyNumberFormat="1" applyFont="1" applyBorder="1"/>
    <xf numFmtId="1" fontId="10" fillId="0" borderId="25" xfId="0" applyNumberFormat="1" applyFont="1" applyBorder="1"/>
    <xf numFmtId="0" fontId="10" fillId="5" borderId="0" xfId="0" applyFont="1" applyFill="1"/>
    <xf numFmtId="0" fontId="10" fillId="0" borderId="55" xfId="0" applyFont="1" applyBorder="1"/>
    <xf numFmtId="0" fontId="10" fillId="0" borderId="56" xfId="0" applyFont="1" applyBorder="1"/>
    <xf numFmtId="0" fontId="10" fillId="0" borderId="76" xfId="0" applyFont="1" applyBorder="1"/>
    <xf numFmtId="0" fontId="10" fillId="0" borderId="77" xfId="0" applyFont="1" applyBorder="1"/>
    <xf numFmtId="0" fontId="14" fillId="0" borderId="126" xfId="0" applyFont="1" applyBorder="1" applyAlignment="1">
      <alignment horizontal="center" wrapText="1"/>
    </xf>
    <xf numFmtId="0" fontId="14" fillId="0" borderId="168" xfId="0" applyFont="1" applyBorder="1" applyAlignment="1">
      <alignment horizontal="center" wrapText="1"/>
    </xf>
    <xf numFmtId="0" fontId="14" fillId="0" borderId="131" xfId="0" applyFont="1" applyBorder="1" applyAlignment="1">
      <alignment horizontal="center" wrapText="1"/>
    </xf>
    <xf numFmtId="0" fontId="27" fillId="0" borderId="0" xfId="0" applyFont="1" applyAlignment="1">
      <alignment horizontal="left" vertical="center"/>
    </xf>
    <xf numFmtId="0" fontId="10" fillId="0" borderId="56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14" fillId="0" borderId="170" xfId="0" applyFont="1" applyBorder="1" applyAlignment="1">
      <alignment horizontal="center" wrapText="1"/>
    </xf>
    <xf numFmtId="0" fontId="10" fillId="0" borderId="53" xfId="0" applyFont="1" applyFill="1" applyBorder="1" applyAlignment="1">
      <alignment horizontal="center"/>
    </xf>
    <xf numFmtId="0" fontId="10" fillId="0" borderId="75" xfId="0" applyFont="1" applyFill="1" applyBorder="1" applyAlignment="1">
      <alignment wrapText="1"/>
    </xf>
    <xf numFmtId="0" fontId="10" fillId="0" borderId="76" xfId="0" applyFont="1" applyFill="1" applyBorder="1" applyAlignment="1">
      <alignment wrapText="1"/>
    </xf>
    <xf numFmtId="0" fontId="10" fillId="0" borderId="77" xfId="0" applyFont="1" applyFill="1" applyBorder="1" applyAlignment="1">
      <alignment wrapText="1"/>
    </xf>
    <xf numFmtId="0" fontId="11" fillId="0" borderId="171" xfId="0" applyFont="1" applyBorder="1"/>
    <xf numFmtId="0" fontId="14" fillId="0" borderId="172" xfId="0" applyFont="1" applyFill="1" applyBorder="1" applyAlignment="1">
      <alignment wrapText="1"/>
    </xf>
    <xf numFmtId="0" fontId="11" fillId="0" borderId="172" xfId="0" applyFont="1" applyBorder="1"/>
    <xf numFmtId="0" fontId="10" fillId="0" borderId="65" xfId="0" applyFont="1" applyFill="1" applyBorder="1" applyAlignment="1">
      <alignment horizontal="center"/>
    </xf>
    <xf numFmtId="0" fontId="10" fillId="0" borderId="73" xfId="0" applyFont="1" applyFill="1" applyBorder="1" applyAlignment="1">
      <alignment wrapText="1"/>
    </xf>
    <xf numFmtId="0" fontId="9" fillId="0" borderId="0" xfId="6"/>
    <xf numFmtId="3" fontId="10" fillId="0" borderId="96" xfId="0" applyNumberFormat="1" applyFont="1" applyBorder="1"/>
    <xf numFmtId="3" fontId="10" fillId="0" borderId="93" xfId="0" applyNumberFormat="1" applyFont="1" applyBorder="1"/>
    <xf numFmtId="0" fontId="2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11" fillId="0" borderId="98" xfId="0" applyFont="1" applyBorder="1" applyAlignment="1">
      <alignment horizontal="center" wrapText="1"/>
    </xf>
    <xf numFmtId="0" fontId="11" fillId="0" borderId="99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10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20" xfId="0" applyFont="1" applyBorder="1" applyAlignment="1">
      <alignment horizontal="center" wrapText="1"/>
    </xf>
    <xf numFmtId="0" fontId="11" fillId="0" borderId="121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11" fillId="0" borderId="125" xfId="0" applyFont="1" applyBorder="1" applyAlignment="1">
      <alignment horizontal="center" wrapText="1"/>
    </xf>
    <xf numFmtId="0" fontId="0" fillId="0" borderId="104" xfId="0" applyFont="1" applyFill="1" applyBorder="1" applyAlignment="1">
      <alignment horizontal="center"/>
    </xf>
    <xf numFmtId="0" fontId="0" fillId="0" borderId="10" xfId="0" applyFont="1" applyFill="1" applyBorder="1" applyAlignment="1">
      <alignment wrapText="1"/>
    </xf>
    <xf numFmtId="0" fontId="0" fillId="0" borderId="68" xfId="0" applyFont="1" applyFill="1" applyBorder="1" applyAlignment="1">
      <alignment horizontal="center"/>
    </xf>
    <xf numFmtId="0" fontId="0" fillId="0" borderId="16" xfId="0" applyFont="1" applyFill="1" applyBorder="1" applyAlignment="1">
      <alignment wrapText="1"/>
    </xf>
    <xf numFmtId="167" fontId="0" fillId="0" borderId="57" xfId="0" applyNumberFormat="1" applyFont="1" applyBorder="1" applyAlignment="1">
      <alignment horizontal="center"/>
    </xf>
    <xf numFmtId="0" fontId="0" fillId="0" borderId="87" xfId="0" applyFont="1" applyFill="1" applyBorder="1" applyAlignment="1">
      <alignment horizontal="center"/>
    </xf>
    <xf numFmtId="0" fontId="0" fillId="0" borderId="20" xfId="0" applyFont="1" applyFill="1" applyBorder="1" applyAlignment="1">
      <alignment wrapText="1"/>
    </xf>
    <xf numFmtId="0" fontId="0" fillId="0" borderId="112" xfId="0" applyFont="1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53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167" fontId="0" fillId="0" borderId="6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29" fillId="0" borderId="98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0" borderId="104" xfId="0" applyFont="1" applyFill="1" applyBorder="1" applyAlignment="1">
      <alignment horizontal="center"/>
    </xf>
    <xf numFmtId="0" fontId="30" fillId="0" borderId="10" xfId="0" applyFont="1" applyFill="1" applyBorder="1" applyAlignment="1">
      <alignment wrapText="1"/>
    </xf>
    <xf numFmtId="0" fontId="30" fillId="0" borderId="68" xfId="0" applyFont="1" applyFill="1" applyBorder="1" applyAlignment="1">
      <alignment horizontal="center"/>
    </xf>
    <xf numFmtId="0" fontId="30" fillId="0" borderId="16" xfId="0" applyFont="1" applyFill="1" applyBorder="1" applyAlignment="1">
      <alignment wrapText="1"/>
    </xf>
    <xf numFmtId="0" fontId="30" fillId="0" borderId="87" xfId="0" applyFont="1" applyFill="1" applyBorder="1" applyAlignment="1">
      <alignment horizontal="center"/>
    </xf>
    <xf numFmtId="0" fontId="30" fillId="0" borderId="20" xfId="0" applyFont="1" applyFill="1" applyBorder="1" applyAlignment="1">
      <alignment wrapText="1"/>
    </xf>
    <xf numFmtId="0" fontId="30" fillId="0" borderId="22" xfId="0" applyFont="1" applyFill="1" applyBorder="1" applyAlignment="1">
      <alignment wrapText="1"/>
    </xf>
    <xf numFmtId="0" fontId="30" fillId="0" borderId="56" xfId="0" applyFont="1" applyBorder="1" applyAlignment="1">
      <alignment horizontal="center"/>
    </xf>
    <xf numFmtId="0" fontId="30" fillId="0" borderId="58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30" fillId="2" borderId="0" xfId="0" applyFont="1" applyFill="1" applyAlignment="1"/>
    <xf numFmtId="0" fontId="30" fillId="2" borderId="0" xfId="0" applyFont="1" applyFill="1"/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41" xfId="0" applyFont="1" applyBorder="1" applyAlignment="1">
      <alignment horizontal="center" wrapText="1"/>
    </xf>
    <xf numFmtId="0" fontId="30" fillId="0" borderId="9" xfId="0" applyFont="1" applyFill="1" applyBorder="1" applyAlignment="1">
      <alignment horizontal="center"/>
    </xf>
    <xf numFmtId="166" fontId="30" fillId="0" borderId="44" xfId="2" applyFont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166" fontId="30" fillId="0" borderId="19" xfId="2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21" xfId="0" applyFont="1" applyFill="1" applyBorder="1" applyAlignment="1">
      <alignment horizontal="center"/>
    </xf>
    <xf numFmtId="166" fontId="30" fillId="0" borderId="25" xfId="2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54" xfId="0" applyFont="1" applyBorder="1" applyAlignment="1">
      <alignment wrapText="1"/>
    </xf>
    <xf numFmtId="168" fontId="29" fillId="0" borderId="54" xfId="1" applyNumberFormat="1" applyFont="1" applyBorder="1" applyAlignment="1">
      <alignment horizontal="center"/>
    </xf>
    <xf numFmtId="166" fontId="29" fillId="0" borderId="55" xfId="2" applyFont="1" applyBorder="1" applyAlignment="1">
      <alignment horizontal="center"/>
    </xf>
    <xf numFmtId="0" fontId="29" fillId="0" borderId="0" xfId="0" applyFont="1"/>
    <xf numFmtId="0" fontId="30" fillId="0" borderId="59" xfId="0" applyFont="1" applyBorder="1" applyAlignment="1">
      <alignment wrapText="1"/>
    </xf>
    <xf numFmtId="168" fontId="30" fillId="0" borderId="59" xfId="1" applyNumberFormat="1" applyFont="1" applyBorder="1" applyAlignment="1">
      <alignment horizontal="center"/>
    </xf>
    <xf numFmtId="166" fontId="30" fillId="0" borderId="59" xfId="2" applyFont="1" applyBorder="1" applyAlignment="1">
      <alignment horizontal="center"/>
    </xf>
    <xf numFmtId="166" fontId="30" fillId="0" borderId="60" xfId="2" applyFont="1" applyBorder="1" applyAlignment="1">
      <alignment horizontal="center"/>
    </xf>
    <xf numFmtId="0" fontId="30" fillId="0" borderId="145" xfId="0" applyFont="1" applyBorder="1" applyAlignment="1">
      <alignment wrapText="1"/>
    </xf>
    <xf numFmtId="168" fontId="30" fillId="0" borderId="145" xfId="1" applyNumberFormat="1" applyFont="1" applyBorder="1" applyAlignment="1">
      <alignment horizontal="center"/>
    </xf>
    <xf numFmtId="166" fontId="30" fillId="0" borderId="145" xfId="2" applyFont="1" applyBorder="1" applyAlignment="1">
      <alignment horizontal="center"/>
    </xf>
    <xf numFmtId="166" fontId="30" fillId="0" borderId="153" xfId="2" applyFont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29" fillId="0" borderId="0" xfId="0" applyFont="1" applyAlignment="1">
      <alignment horizontal="left"/>
    </xf>
    <xf numFmtId="0" fontId="29" fillId="0" borderId="37" xfId="0" applyFont="1" applyBorder="1" applyAlignment="1">
      <alignment horizontal="center" wrapText="1"/>
    </xf>
    <xf numFmtId="0" fontId="29" fillId="0" borderId="155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36" xfId="0" applyFont="1" applyBorder="1" applyAlignment="1">
      <alignment horizontal="center" wrapText="1"/>
    </xf>
    <xf numFmtId="0" fontId="30" fillId="0" borderId="53" xfId="0" applyFont="1" applyBorder="1" applyAlignment="1"/>
    <xf numFmtId="0" fontId="30" fillId="0" borderId="54" xfId="0" applyFont="1" applyBorder="1" applyAlignment="1"/>
    <xf numFmtId="0" fontId="30" fillId="0" borderId="55" xfId="0" applyFont="1" applyBorder="1" applyAlignment="1"/>
    <xf numFmtId="0" fontId="30" fillId="0" borderId="56" xfId="0" applyFont="1" applyBorder="1" applyAlignment="1"/>
    <xf numFmtId="0" fontId="30" fillId="0" borderId="52" xfId="0" applyFont="1" applyBorder="1" applyAlignment="1"/>
    <xf numFmtId="0" fontId="30" fillId="0" borderId="57" xfId="0" applyFont="1" applyBorder="1" applyAlignment="1"/>
    <xf numFmtId="0" fontId="30" fillId="0" borderId="58" xfId="0" applyFont="1" applyBorder="1" applyAlignment="1"/>
    <xf numFmtId="0" fontId="30" fillId="0" borderId="59" xfId="0" applyFont="1" applyBorder="1" applyAlignment="1"/>
    <xf numFmtId="0" fontId="30" fillId="0" borderId="60" xfId="0" applyFont="1" applyBorder="1" applyAlignment="1"/>
    <xf numFmtId="0" fontId="29" fillId="0" borderId="54" xfId="0" applyFont="1" applyBorder="1" applyAlignment="1"/>
    <xf numFmtId="0" fontId="29" fillId="0" borderId="55" xfId="0" applyFont="1" applyBorder="1" applyAlignment="1"/>
    <xf numFmtId="0" fontId="29" fillId="0" borderId="58" xfId="0" applyFont="1" applyBorder="1" applyAlignment="1">
      <alignment horizontal="center"/>
    </xf>
    <xf numFmtId="0" fontId="30" fillId="0" borderId="145" xfId="0" applyFont="1" applyBorder="1" applyAlignment="1"/>
    <xf numFmtId="0" fontId="30" fillId="0" borderId="153" xfId="0" applyFont="1" applyBorder="1" applyAlignment="1"/>
    <xf numFmtId="0" fontId="29" fillId="0" borderId="0" xfId="0" applyFont="1" applyAlignment="1">
      <alignment horizontal="center"/>
    </xf>
    <xf numFmtId="0" fontId="29" fillId="0" borderId="49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  <xf numFmtId="0" fontId="32" fillId="0" borderId="0" xfId="0" applyFont="1"/>
    <xf numFmtId="3" fontId="30" fillId="0" borderId="0" xfId="0" applyNumberFormat="1" applyFont="1"/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wrapText="1"/>
    </xf>
    <xf numFmtId="0" fontId="11" fillId="0" borderId="46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45" xfId="0" applyFont="1" applyFill="1" applyBorder="1" applyAlignment="1">
      <alignment wrapText="1"/>
    </xf>
    <xf numFmtId="0" fontId="11" fillId="0" borderId="32" xfId="0" applyFont="1" applyFill="1" applyBorder="1" applyAlignment="1">
      <alignment wrapText="1"/>
    </xf>
    <xf numFmtId="0" fontId="0" fillId="0" borderId="45" xfId="0" applyFont="1" applyFill="1" applyBorder="1" applyAlignment="1">
      <alignment wrapText="1"/>
    </xf>
    <xf numFmtId="0" fontId="29" fillId="0" borderId="35" xfId="0" applyFont="1" applyBorder="1" applyAlignment="1">
      <alignment horizontal="center" wrapText="1"/>
    </xf>
    <xf numFmtId="3" fontId="29" fillId="0" borderId="4" xfId="0" applyNumberFormat="1" applyFont="1" applyBorder="1"/>
    <xf numFmtId="3" fontId="29" fillId="0" borderId="48" xfId="0" applyNumberFormat="1" applyFont="1" applyBorder="1"/>
    <xf numFmtId="3" fontId="29" fillId="0" borderId="31" xfId="0" applyNumberFormat="1" applyFont="1" applyBorder="1"/>
    <xf numFmtId="3" fontId="29" fillId="0" borderId="33" xfId="0" applyNumberFormat="1" applyFont="1" applyBorder="1"/>
    <xf numFmtId="3" fontId="30" fillId="0" borderId="4" xfId="0" applyNumberFormat="1" applyFont="1" applyBorder="1"/>
    <xf numFmtId="3" fontId="30" fillId="0" borderId="48" xfId="0" applyNumberFormat="1" applyFont="1" applyBorder="1"/>
    <xf numFmtId="0" fontId="10" fillId="0" borderId="177" xfId="0" applyFont="1" applyFill="1" applyBorder="1" applyAlignment="1">
      <alignment horizontal="center"/>
    </xf>
    <xf numFmtId="0" fontId="10" fillId="0" borderId="177" xfId="0" applyFont="1" applyFill="1" applyBorder="1" applyAlignment="1">
      <alignment wrapText="1"/>
    </xf>
    <xf numFmtId="0" fontId="10" fillId="0" borderId="161" xfId="0" applyFont="1" applyFill="1" applyBorder="1" applyAlignment="1">
      <alignment horizontal="center"/>
    </xf>
    <xf numFmtId="0" fontId="10" fillId="0" borderId="178" xfId="0" applyFont="1" applyFill="1" applyBorder="1" applyAlignment="1">
      <alignment wrapText="1"/>
    </xf>
    <xf numFmtId="3" fontId="33" fillId="0" borderId="104" xfId="0" applyNumberFormat="1" applyFont="1" applyBorder="1"/>
    <xf numFmtId="3" fontId="33" fillId="0" borderId="9" xfId="0" applyNumberFormat="1" applyFont="1" applyBorder="1"/>
    <xf numFmtId="3" fontId="33" fillId="0" borderId="105" xfId="0" applyNumberFormat="1" applyFont="1" applyBorder="1"/>
    <xf numFmtId="3" fontId="33" fillId="0" borderId="68" xfId="0" applyNumberFormat="1" applyFont="1" applyBorder="1"/>
    <xf numFmtId="3" fontId="33" fillId="0" borderId="17" xfId="0" applyNumberFormat="1" applyFont="1" applyBorder="1"/>
    <xf numFmtId="3" fontId="33" fillId="0" borderId="69" xfId="0" applyNumberFormat="1" applyFont="1" applyBorder="1"/>
    <xf numFmtId="3" fontId="33" fillId="0" borderId="112" xfId="0" applyNumberFormat="1" applyFont="1" applyBorder="1"/>
    <xf numFmtId="3" fontId="33" fillId="0" borderId="23" xfId="0" applyNumberFormat="1" applyFont="1" applyBorder="1"/>
    <xf numFmtId="3" fontId="33" fillId="0" borderId="113" xfId="0" applyNumberFormat="1" applyFont="1" applyBorder="1"/>
    <xf numFmtId="3" fontId="24" fillId="0" borderId="52" xfId="0" applyNumberFormat="1" applyFont="1" applyBorder="1"/>
    <xf numFmtId="3" fontId="24" fillId="0" borderId="57" xfId="0" applyNumberFormat="1" applyFont="1" applyBorder="1"/>
    <xf numFmtId="3" fontId="24" fillId="0" borderId="59" xfId="0" applyNumberFormat="1" applyFont="1" applyBorder="1"/>
    <xf numFmtId="3" fontId="24" fillId="0" borderId="60" xfId="0" applyNumberFormat="1" applyFont="1" applyBorder="1"/>
    <xf numFmtId="0" fontId="29" fillId="0" borderId="65" xfId="0" applyFont="1" applyBorder="1" applyAlignment="1">
      <alignment horizontal="center"/>
    </xf>
    <xf numFmtId="0" fontId="29" fillId="0" borderId="85" xfId="0" applyFont="1" applyFill="1" applyBorder="1" applyAlignment="1">
      <alignment wrapText="1"/>
    </xf>
    <xf numFmtId="0" fontId="29" fillId="0" borderId="86" xfId="0" applyFont="1" applyBorder="1"/>
    <xf numFmtId="0" fontId="29" fillId="0" borderId="66" xfId="0" applyFont="1" applyBorder="1"/>
    <xf numFmtId="0" fontId="29" fillId="0" borderId="85" xfId="0" applyFont="1" applyBorder="1"/>
    <xf numFmtId="0" fontId="29" fillId="0" borderId="67" xfId="0" applyFont="1" applyBorder="1"/>
    <xf numFmtId="3" fontId="29" fillId="0" borderId="0" xfId="0" applyNumberFormat="1" applyFont="1"/>
    <xf numFmtId="0" fontId="30" fillId="0" borderId="89" xfId="0" applyFont="1" applyBorder="1" applyAlignment="1">
      <alignment horizontal="center"/>
    </xf>
    <xf numFmtId="0" fontId="30" fillId="0" borderId="90" xfId="0" applyFont="1" applyFill="1" applyBorder="1" applyAlignment="1">
      <alignment wrapText="1"/>
    </xf>
    <xf numFmtId="0" fontId="30" fillId="0" borderId="91" xfId="0" applyFont="1" applyBorder="1"/>
    <xf numFmtId="0" fontId="30" fillId="0" borderId="92" xfId="0" applyFont="1" applyBorder="1"/>
    <xf numFmtId="0" fontId="30" fillId="0" borderId="90" xfId="0" applyFont="1" applyBorder="1"/>
    <xf numFmtId="0" fontId="30" fillId="0" borderId="111" xfId="0" applyFont="1" applyBorder="1"/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3" fontId="29" fillId="0" borderId="0" xfId="0" applyNumberFormat="1" applyFont="1" applyBorder="1"/>
    <xf numFmtId="0" fontId="29" fillId="0" borderId="99" xfId="0" applyFont="1" applyBorder="1" applyAlignment="1">
      <alignment horizontal="center" wrapText="1"/>
    </xf>
    <xf numFmtId="0" fontId="30" fillId="0" borderId="70" xfId="0" applyFont="1" applyFill="1" applyBorder="1" applyAlignment="1">
      <alignment horizontal="center"/>
    </xf>
    <xf numFmtId="0" fontId="30" fillId="0" borderId="74" xfId="0" applyFont="1" applyFill="1" applyBorder="1" applyAlignment="1">
      <alignment wrapText="1"/>
    </xf>
    <xf numFmtId="1" fontId="30" fillId="0" borderId="114" xfId="0" applyNumberFormat="1" applyFont="1" applyBorder="1"/>
    <xf numFmtId="0" fontId="30" fillId="0" borderId="18" xfId="0" applyFont="1" applyFill="1" applyBorder="1" applyAlignment="1">
      <alignment wrapText="1"/>
    </xf>
    <xf numFmtId="0" fontId="30" fillId="0" borderId="13" xfId="0" applyFont="1" applyFill="1" applyBorder="1" applyAlignment="1">
      <alignment wrapText="1"/>
    </xf>
    <xf numFmtId="167" fontId="10" fillId="0" borderId="145" xfId="0" applyNumberFormat="1" applyFont="1" applyBorder="1" applyAlignment="1">
      <alignment horizontal="center"/>
    </xf>
    <xf numFmtId="0" fontId="10" fillId="0" borderId="0" xfId="0" applyFont="1"/>
    <xf numFmtId="0" fontId="14" fillId="0" borderId="0" xfId="0" applyFont="1"/>
    <xf numFmtId="168" fontId="10" fillId="0" borderId="0" xfId="1" applyNumberFormat="1" applyFont="1"/>
    <xf numFmtId="168" fontId="10" fillId="0" borderId="54" xfId="1" applyNumberFormat="1" applyFont="1" applyBorder="1"/>
    <xf numFmtId="0" fontId="0" fillId="0" borderId="0" xfId="0" applyFont="1"/>
    <xf numFmtId="0" fontId="10" fillId="0" borderId="145" xfId="0" applyFont="1" applyBorder="1"/>
    <xf numFmtId="3" fontId="30" fillId="0" borderId="52" xfId="0" applyNumberFormat="1" applyFont="1" applyBorder="1"/>
    <xf numFmtId="3" fontId="30" fillId="0" borderId="57" xfId="0" applyNumberFormat="1" applyFont="1" applyBorder="1"/>
    <xf numFmtId="3" fontId="30" fillId="0" borderId="59" xfId="0" applyNumberFormat="1" applyFont="1" applyBorder="1"/>
    <xf numFmtId="3" fontId="30" fillId="0" borderId="60" xfId="0" applyNumberFormat="1" applyFont="1" applyBorder="1"/>
    <xf numFmtId="3" fontId="30" fillId="0" borderId="53" xfId="0" applyNumberFormat="1" applyFont="1" applyBorder="1"/>
    <xf numFmtId="3" fontId="30" fillId="0" borderId="56" xfId="0" applyNumberFormat="1" applyFont="1" applyBorder="1"/>
    <xf numFmtId="0" fontId="10" fillId="0" borderId="179" xfId="0" applyFont="1" applyBorder="1" applyAlignment="1">
      <alignment horizontal="center"/>
    </xf>
    <xf numFmtId="3" fontId="30" fillId="0" borderId="153" xfId="0" applyNumberFormat="1" applyFont="1" applyBorder="1"/>
    <xf numFmtId="3" fontId="30" fillId="0" borderId="145" xfId="0" applyNumberFormat="1" applyFont="1" applyBorder="1"/>
    <xf numFmtId="166" fontId="10" fillId="0" borderId="145" xfId="2" applyFont="1" applyBorder="1"/>
    <xf numFmtId="166" fontId="10" fillId="0" borderId="153" xfId="2" applyFont="1" applyBorder="1"/>
    <xf numFmtId="3" fontId="10" fillId="0" borderId="0" xfId="0" applyNumberFormat="1" applyFont="1"/>
    <xf numFmtId="3" fontId="10" fillId="0" borderId="52" xfId="0" applyNumberFormat="1" applyFont="1" applyBorder="1"/>
    <xf numFmtId="3" fontId="10" fillId="0" borderId="59" xfId="0" applyNumberFormat="1" applyFont="1" applyBorder="1"/>
    <xf numFmtId="0" fontId="0" fillId="0" borderId="0" xfId="0" applyFont="1"/>
    <xf numFmtId="0" fontId="10" fillId="0" borderId="52" xfId="0" applyFont="1" applyFill="1" applyBorder="1" applyAlignment="1">
      <alignment wrapText="1"/>
    </xf>
    <xf numFmtId="0" fontId="10" fillId="0" borderId="56" xfId="0" applyFont="1" applyBorder="1" applyAlignment="1">
      <alignment horizontal="center"/>
    </xf>
    <xf numFmtId="0" fontId="30" fillId="0" borderId="0" xfId="0" applyFont="1"/>
    <xf numFmtId="0" fontId="30" fillId="0" borderId="45" xfId="0" applyFont="1" applyBorder="1"/>
    <xf numFmtId="3" fontId="30" fillId="0" borderId="0" xfId="0" applyNumberFormat="1" applyFont="1"/>
    <xf numFmtId="0" fontId="30" fillId="0" borderId="45" xfId="0" applyFont="1" applyFill="1" applyBorder="1" applyAlignment="1">
      <alignment wrapText="1"/>
    </xf>
    <xf numFmtId="1" fontId="30" fillId="0" borderId="9" xfId="0" applyNumberFormat="1" applyFont="1" applyBorder="1"/>
    <xf numFmtId="1" fontId="30" fillId="0" borderId="27" xfId="0" applyNumberFormat="1" applyFont="1" applyBorder="1"/>
    <xf numFmtId="1" fontId="30" fillId="0" borderId="10" xfId="5" applyNumberFormat="1" applyFont="1" applyBorder="1"/>
    <xf numFmtId="1" fontId="30" fillId="0" borderId="15" xfId="0" applyNumberFormat="1" applyFont="1" applyBorder="1"/>
    <xf numFmtId="1" fontId="30" fillId="0" borderId="17" xfId="0" applyNumberFormat="1" applyFont="1" applyBorder="1"/>
    <xf numFmtId="1" fontId="30" fillId="0" borderId="18" xfId="5" applyNumberFormat="1" applyFont="1" applyBorder="1"/>
    <xf numFmtId="1" fontId="30" fillId="0" borderId="16" xfId="5" applyNumberFormat="1" applyFont="1" applyBorder="1"/>
    <xf numFmtId="0" fontId="30" fillId="0" borderId="102" xfId="0" applyFont="1" applyBorder="1" applyAlignment="1">
      <alignment horizontal="center"/>
    </xf>
    <xf numFmtId="0" fontId="30" fillId="0" borderId="4" xfId="0" applyFont="1" applyBorder="1"/>
    <xf numFmtId="0" fontId="30" fillId="0" borderId="48" xfId="0" applyFont="1" applyBorder="1"/>
    <xf numFmtId="0" fontId="30" fillId="0" borderId="125" xfId="0" applyFont="1" applyBorder="1"/>
    <xf numFmtId="1" fontId="30" fillId="0" borderId="84" xfId="5" applyNumberFormat="1" applyFont="1" applyBorder="1" applyAlignment="1">
      <alignment horizontal="right"/>
    </xf>
    <xf numFmtId="1" fontId="30" fillId="0" borderId="51" xfId="5" applyNumberFormat="1" applyFont="1" applyBorder="1" applyAlignment="1">
      <alignment horizontal="right"/>
    </xf>
    <xf numFmtId="1" fontId="30" fillId="0" borderId="71" xfId="0" applyNumberFormat="1" applyFont="1" applyBorder="1"/>
    <xf numFmtId="1" fontId="30" fillId="0" borderId="74" xfId="5" applyNumberFormat="1" applyFont="1" applyBorder="1"/>
    <xf numFmtId="1" fontId="30" fillId="0" borderId="124" xfId="5" applyNumberFormat="1" applyFont="1" applyBorder="1" applyAlignment="1">
      <alignment horizontal="right"/>
    </xf>
    <xf numFmtId="1" fontId="30" fillId="0" borderId="60" xfId="0" applyNumberFormat="1" applyFont="1" applyBorder="1"/>
    <xf numFmtId="1" fontId="30" fillId="0" borderId="55" xfId="0" applyNumberFormat="1" applyFont="1" applyBorder="1"/>
    <xf numFmtId="0" fontId="29" fillId="0" borderId="126" xfId="0" applyFont="1" applyBorder="1" applyAlignment="1">
      <alignment horizontal="center" wrapText="1"/>
    </xf>
    <xf numFmtId="0" fontId="29" fillId="0" borderId="180" xfId="0" applyFont="1" applyBorder="1" applyAlignment="1">
      <alignment horizontal="center" wrapText="1"/>
    </xf>
    <xf numFmtId="0" fontId="29" fillId="0" borderId="47" xfId="0" applyFont="1" applyBorder="1" applyAlignment="1">
      <alignment horizontal="center" wrapText="1"/>
    </xf>
    <xf numFmtId="0" fontId="29" fillId="0" borderId="168" xfId="0" applyFont="1" applyBorder="1" applyAlignment="1">
      <alignment horizontal="center" wrapText="1"/>
    </xf>
    <xf numFmtId="0" fontId="29" fillId="0" borderId="40" xfId="0" applyFont="1" applyBorder="1" applyAlignment="1">
      <alignment horizontal="center" wrapText="1"/>
    </xf>
    <xf numFmtId="0" fontId="18" fillId="0" borderId="0" xfId="19" applyFont="1" applyBorder="1" applyAlignment="1" applyProtection="1">
      <alignment horizontal="right"/>
    </xf>
    <xf numFmtId="0" fontId="18" fillId="0" borderId="0" xfId="138" applyFont="1" applyBorder="1" applyAlignment="1">
      <alignment horizontal="right"/>
    </xf>
    <xf numFmtId="0" fontId="18" fillId="0" borderId="0" xfId="44" applyFont="1" applyBorder="1" applyAlignment="1">
      <alignment horizontal="right"/>
    </xf>
    <xf numFmtId="0" fontId="10" fillId="0" borderId="58" xfId="0" applyFont="1" applyBorder="1" applyAlignment="1">
      <alignment horizontal="center"/>
    </xf>
    <xf numFmtId="0" fontId="14" fillId="0" borderId="54" xfId="0" applyFont="1" applyFill="1" applyBorder="1" applyAlignment="1">
      <alignment wrapText="1"/>
    </xf>
    <xf numFmtId="0" fontId="10" fillId="0" borderId="59" xfId="0" applyFont="1" applyFill="1" applyBorder="1" applyAlignment="1">
      <alignment wrapText="1"/>
    </xf>
    <xf numFmtId="0" fontId="14" fillId="0" borderId="53" xfId="0" applyFont="1" applyBorder="1" applyAlignment="1">
      <alignment horizontal="center"/>
    </xf>
    <xf numFmtId="0" fontId="10" fillId="0" borderId="145" xfId="0" applyFont="1" applyFill="1" applyBorder="1" applyAlignment="1">
      <alignment wrapText="1"/>
    </xf>
    <xf numFmtId="3" fontId="30" fillId="0" borderId="54" xfId="0" applyNumberFormat="1" applyFont="1" applyBorder="1"/>
    <xf numFmtId="3" fontId="30" fillId="0" borderId="55" xfId="0" applyNumberFormat="1" applyFont="1" applyBorder="1"/>
    <xf numFmtId="168" fontId="10" fillId="0" borderId="153" xfId="1" applyNumberFormat="1" applyFont="1" applyBorder="1"/>
    <xf numFmtId="168" fontId="10" fillId="0" borderId="145" xfId="1" applyNumberFormat="1" applyFont="1" applyBorder="1"/>
    <xf numFmtId="0" fontId="0" fillId="0" borderId="0" xfId="0"/>
    <xf numFmtId="0" fontId="10" fillId="0" borderId="0" xfId="0" applyFont="1"/>
    <xf numFmtId="0" fontId="10" fillId="0" borderId="53" xfId="0" applyFont="1" applyBorder="1" applyAlignment="1">
      <alignment horizontal="center"/>
    </xf>
    <xf numFmtId="0" fontId="0" fillId="0" borderId="0" xfId="0" applyFont="1"/>
    <xf numFmtId="0" fontId="10" fillId="0" borderId="152" xfId="0" applyFont="1" applyBorder="1" applyAlignment="1">
      <alignment horizontal="center"/>
    </xf>
    <xf numFmtId="0" fontId="0" fillId="0" borderId="0" xfId="0" applyFont="1" applyFill="1"/>
    <xf numFmtId="0" fontId="29" fillId="0" borderId="0" xfId="0" applyFont="1"/>
    <xf numFmtId="0" fontId="30" fillId="0" borderId="152" xfId="0" applyFont="1" applyBorder="1" applyAlignment="1">
      <alignment horizontal="center"/>
    </xf>
    <xf numFmtId="167" fontId="0" fillId="0" borderId="152" xfId="0" applyNumberFormat="1" applyFont="1" applyBorder="1" applyAlignment="1">
      <alignment horizontal="center"/>
    </xf>
    <xf numFmtId="0" fontId="18" fillId="0" borderId="0" xfId="138" applyFont="1" applyBorder="1" applyAlignment="1" applyProtection="1">
      <alignment horizontal="right"/>
    </xf>
    <xf numFmtId="0" fontId="18" fillId="0" borderId="0" xfId="44" applyFont="1" applyBorder="1" applyAlignment="1" applyProtection="1">
      <alignment horizontal="right"/>
    </xf>
    <xf numFmtId="0" fontId="18" fillId="0" borderId="0" xfId="138" applyNumberFormat="1" applyFont="1" applyBorder="1" applyAlignment="1" applyProtection="1">
      <alignment horizontal="right"/>
    </xf>
    <xf numFmtId="0" fontId="18" fillId="0" borderId="0" xfId="44" applyNumberFormat="1" applyFont="1" applyBorder="1" applyAlignment="1" applyProtection="1">
      <alignment horizontal="right"/>
    </xf>
    <xf numFmtId="0" fontId="18" fillId="0" borderId="0" xfId="138" applyFont="1" applyBorder="1" applyAlignment="1" applyProtection="1">
      <alignment horizontal="right"/>
    </xf>
    <xf numFmtId="0" fontId="18" fillId="0" borderId="0" xfId="58" applyFont="1" applyBorder="1" applyAlignment="1" applyProtection="1">
      <alignment horizontal="right"/>
    </xf>
    <xf numFmtId="0" fontId="0" fillId="0" borderId="65" xfId="0" applyFont="1" applyBorder="1" applyAlignment="1">
      <alignment horizontal="center"/>
    </xf>
    <xf numFmtId="0" fontId="11" fillId="0" borderId="85" xfId="0" applyFont="1" applyFill="1" applyBorder="1" applyAlignment="1">
      <alignment wrapText="1"/>
    </xf>
    <xf numFmtId="3" fontId="29" fillId="0" borderId="86" xfId="0" applyNumberFormat="1" applyFont="1" applyBorder="1"/>
    <xf numFmtId="3" fontId="29" fillId="0" borderId="66" xfId="0" applyNumberFormat="1" applyFont="1" applyBorder="1"/>
    <xf numFmtId="0" fontId="0" fillId="0" borderId="102" xfId="0" applyFont="1" applyBorder="1" applyAlignment="1">
      <alignment horizontal="center"/>
    </xf>
    <xf numFmtId="3" fontId="29" fillId="0" borderId="182" xfId="0" applyNumberFormat="1" applyFont="1" applyBorder="1"/>
    <xf numFmtId="0" fontId="0" fillId="0" borderId="183" xfId="0" applyFont="1" applyBorder="1" applyAlignment="1">
      <alignment horizontal="center"/>
    </xf>
    <xf numFmtId="3" fontId="29" fillId="0" borderId="184" xfId="0" applyNumberFormat="1" applyFont="1" applyBorder="1"/>
    <xf numFmtId="0" fontId="0" fillId="0" borderId="89" xfId="0" applyFont="1" applyBorder="1" applyAlignment="1">
      <alignment horizontal="center"/>
    </xf>
    <xf numFmtId="0" fontId="0" fillId="0" borderId="90" xfId="0" applyFont="1" applyFill="1" applyBorder="1" applyAlignment="1">
      <alignment wrapText="1"/>
    </xf>
    <xf numFmtId="3" fontId="30" fillId="0" borderId="91" xfId="0" applyNumberFormat="1" applyFont="1" applyBorder="1"/>
    <xf numFmtId="3" fontId="30" fillId="0" borderId="92" xfId="0" applyNumberFormat="1" applyFont="1" applyBorder="1"/>
    <xf numFmtId="3" fontId="30" fillId="0" borderId="97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3" fontId="30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/>
    <xf numFmtId="3" fontId="27" fillId="0" borderId="0" xfId="0" applyNumberFormat="1" applyFont="1"/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2" fillId="0" borderId="37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0" borderId="9" xfId="0" applyFont="1" applyFill="1" applyBorder="1" applyAlignment="1">
      <alignment horizontal="center"/>
    </xf>
    <xf numFmtId="0" fontId="21" fillId="0" borderId="10" xfId="0" applyFont="1" applyFill="1" applyBorder="1" applyAlignment="1">
      <alignment wrapText="1"/>
    </xf>
    <xf numFmtId="0" fontId="21" fillId="0" borderId="15" xfId="0" applyFont="1" applyFill="1" applyBorder="1" applyAlignment="1">
      <alignment horizontal="center"/>
    </xf>
    <xf numFmtId="0" fontId="21" fillId="0" borderId="16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20" xfId="0" applyFont="1" applyFill="1" applyBorder="1" applyAlignment="1">
      <alignment wrapText="1"/>
    </xf>
    <xf numFmtId="0" fontId="21" fillId="0" borderId="21" xfId="0" applyFont="1" applyFill="1" applyBorder="1" applyAlignment="1">
      <alignment horizontal="center"/>
    </xf>
    <xf numFmtId="0" fontId="21" fillId="0" borderId="22" xfId="0" applyFont="1" applyFill="1" applyBorder="1" applyAlignment="1">
      <alignment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110" xfId="2" applyNumberFormat="1" applyFont="1" applyBorder="1"/>
    <xf numFmtId="0" fontId="21" fillId="0" borderId="118" xfId="2" applyNumberFormat="1" applyFont="1" applyBorder="1"/>
    <xf numFmtId="0" fontId="22" fillId="0" borderId="98" xfId="0" applyFont="1" applyBorder="1" applyAlignment="1">
      <alignment horizontal="center" wrapText="1"/>
    </xf>
    <xf numFmtId="0" fontId="22" fillId="0" borderId="99" xfId="0" applyFont="1" applyBorder="1" applyAlignment="1">
      <alignment horizontal="center" wrapText="1"/>
    </xf>
    <xf numFmtId="0" fontId="22" fillId="0" borderId="102" xfId="0" applyFont="1" applyBorder="1" applyAlignment="1">
      <alignment horizontal="center" wrapText="1"/>
    </xf>
    <xf numFmtId="0" fontId="21" fillId="0" borderId="104" xfId="0" applyFont="1" applyFill="1" applyBorder="1" applyAlignment="1">
      <alignment horizontal="center"/>
    </xf>
    <xf numFmtId="0" fontId="21" fillId="0" borderId="68" xfId="0" applyFont="1" applyFill="1" applyBorder="1" applyAlignment="1">
      <alignment horizontal="center"/>
    </xf>
    <xf numFmtId="0" fontId="21" fillId="0" borderId="87" xfId="0" applyFont="1" applyFill="1" applyBorder="1" applyAlignment="1">
      <alignment horizontal="center"/>
    </xf>
    <xf numFmtId="0" fontId="21" fillId="0" borderId="70" xfId="0" applyFont="1" applyFill="1" applyBorder="1" applyAlignment="1">
      <alignment horizontal="center"/>
    </xf>
    <xf numFmtId="0" fontId="21" fillId="0" borderId="74" xfId="0" applyFont="1" applyFill="1" applyBorder="1" applyAlignment="1">
      <alignment wrapText="1"/>
    </xf>
    <xf numFmtId="0" fontId="21" fillId="0" borderId="56" xfId="0" applyFont="1" applyBorder="1" applyAlignment="1">
      <alignment horizontal="center"/>
    </xf>
    <xf numFmtId="3" fontId="21" fillId="0" borderId="52" xfId="0" applyNumberFormat="1" applyFont="1" applyBorder="1"/>
    <xf numFmtId="0" fontId="21" fillId="0" borderId="0" xfId="0" applyFont="1" applyAlignment="1">
      <alignment horizontal="left"/>
    </xf>
    <xf numFmtId="0" fontId="22" fillId="0" borderId="53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3" fontId="21" fillId="0" borderId="59" xfId="0" applyNumberFormat="1" applyFont="1" applyBorder="1"/>
    <xf numFmtId="3" fontId="21" fillId="0" borderId="53" xfId="0" applyNumberFormat="1" applyFont="1" applyBorder="1"/>
    <xf numFmtId="3" fontId="21" fillId="0" borderId="55" xfId="0" applyNumberFormat="1" applyFont="1" applyBorder="1"/>
    <xf numFmtId="3" fontId="21" fillId="0" borderId="56" xfId="0" applyNumberFormat="1" applyFont="1" applyBorder="1"/>
    <xf numFmtId="3" fontId="21" fillId="0" borderId="57" xfId="0" applyNumberFormat="1" applyFont="1" applyBorder="1"/>
    <xf numFmtId="0" fontId="29" fillId="0" borderId="186" xfId="0" applyFont="1" applyBorder="1" applyAlignment="1">
      <alignment horizontal="center" wrapText="1"/>
    </xf>
    <xf numFmtId="0" fontId="29" fillId="0" borderId="127" xfId="0" applyFont="1" applyBorder="1" applyAlignment="1">
      <alignment horizontal="center" wrapText="1"/>
    </xf>
    <xf numFmtId="0" fontId="29" fillId="0" borderId="169" xfId="0" applyFont="1" applyBorder="1" applyAlignment="1">
      <alignment horizontal="center" wrapText="1"/>
    </xf>
    <xf numFmtId="0" fontId="30" fillId="0" borderId="112" xfId="0" applyFont="1" applyFill="1" applyBorder="1" applyAlignment="1">
      <alignment horizontal="center"/>
    </xf>
    <xf numFmtId="0" fontId="29" fillId="0" borderId="75" xfId="0" applyFont="1" applyBorder="1" applyAlignment="1"/>
    <xf numFmtId="0" fontId="30" fillId="0" borderId="187" xfId="0" applyFont="1" applyBorder="1" applyAlignment="1"/>
    <xf numFmtId="0" fontId="29" fillId="0" borderId="75" xfId="0" applyFont="1" applyBorder="1" applyAlignment="1">
      <alignment wrapText="1"/>
    </xf>
    <xf numFmtId="0" fontId="30" fillId="0" borderId="187" xfId="0" applyFont="1" applyBorder="1" applyAlignment="1">
      <alignment wrapText="1"/>
    </xf>
    <xf numFmtId="0" fontId="30" fillId="0" borderId="76" xfId="0" applyFont="1" applyBorder="1" applyAlignment="1">
      <alignment wrapText="1"/>
    </xf>
    <xf numFmtId="0" fontId="30" fillId="0" borderId="77" xfId="0" applyFont="1" applyBorder="1" applyAlignment="1">
      <alignment wrapText="1"/>
    </xf>
    <xf numFmtId="0" fontId="29" fillId="0" borderId="140" xfId="0" applyFont="1" applyBorder="1" applyAlignment="1"/>
    <xf numFmtId="0" fontId="30" fillId="0" borderId="188" xfId="0" applyFont="1" applyBorder="1" applyAlignment="1"/>
    <xf numFmtId="0" fontId="29" fillId="0" borderId="53" xfId="0" applyFont="1" applyBorder="1" applyAlignment="1"/>
    <xf numFmtId="0" fontId="30" fillId="0" borderId="152" xfId="0" applyFont="1" applyBorder="1" applyAlignment="1"/>
    <xf numFmtId="0" fontId="29" fillId="0" borderId="146" xfId="0" applyFont="1" applyBorder="1" applyAlignment="1"/>
    <xf numFmtId="0" fontId="30" fillId="0" borderId="64" xfId="0" applyFont="1" applyBorder="1" applyAlignment="1"/>
    <xf numFmtId="0" fontId="29" fillId="0" borderId="78" xfId="0" applyFont="1" applyBorder="1" applyAlignment="1"/>
    <xf numFmtId="0" fontId="30" fillId="0" borderId="189" xfId="0" applyFont="1" applyBorder="1" applyAlignment="1"/>
    <xf numFmtId="0" fontId="30" fillId="0" borderId="79" xfId="0" applyFont="1" applyBorder="1" applyAlignment="1"/>
    <xf numFmtId="0" fontId="30" fillId="0" borderId="80" xfId="0" applyFont="1" applyBorder="1" applyAlignment="1"/>
    <xf numFmtId="0" fontId="30" fillId="0" borderId="78" xfId="0" applyFont="1" applyBorder="1" applyAlignment="1"/>
    <xf numFmtId="0" fontId="30" fillId="0" borderId="157" xfId="0" applyFont="1" applyBorder="1" applyAlignment="1"/>
    <xf numFmtId="0" fontId="30" fillId="0" borderId="172" xfId="0" applyFont="1" applyBorder="1" applyAlignment="1"/>
    <xf numFmtId="0" fontId="30" fillId="0" borderId="165" xfId="0" applyFont="1" applyBorder="1" applyAlignment="1"/>
    <xf numFmtId="3" fontId="29" fillId="0" borderId="66" xfId="0" applyNumberFormat="1" applyFont="1" applyBorder="1" applyAlignment="1">
      <alignment horizontal="center"/>
    </xf>
    <xf numFmtId="3" fontId="29" fillId="0" borderId="48" xfId="0" applyNumberFormat="1" applyFont="1" applyBorder="1" applyAlignment="1">
      <alignment horizontal="center"/>
    </xf>
    <xf numFmtId="3" fontId="29" fillId="0" borderId="33" xfId="0" applyNumberFormat="1" applyFont="1" applyBorder="1" applyAlignment="1">
      <alignment horizontal="center"/>
    </xf>
    <xf numFmtId="3" fontId="30" fillId="0" borderId="92" xfId="0" applyNumberFormat="1" applyFont="1" applyBorder="1" applyAlignment="1">
      <alignment horizontal="center"/>
    </xf>
    <xf numFmtId="3" fontId="29" fillId="0" borderId="85" xfId="0" applyNumberFormat="1" applyFont="1" applyBorder="1" applyAlignment="1">
      <alignment horizontal="center"/>
    </xf>
    <xf numFmtId="3" fontId="29" fillId="0" borderId="45" xfId="0" applyNumberFormat="1" applyFont="1" applyBorder="1" applyAlignment="1">
      <alignment horizontal="center"/>
    </xf>
    <xf numFmtId="3" fontId="29" fillId="0" borderId="32" xfId="0" applyNumberFormat="1" applyFont="1" applyBorder="1" applyAlignment="1">
      <alignment horizontal="center"/>
    </xf>
    <xf numFmtId="3" fontId="30" fillId="0" borderId="90" xfId="0" applyNumberFormat="1" applyFont="1" applyBorder="1" applyAlignment="1">
      <alignment horizontal="center"/>
    </xf>
    <xf numFmtId="3" fontId="30" fillId="0" borderId="58" xfId="0" applyNumberFormat="1" applyFont="1" applyBorder="1"/>
    <xf numFmtId="168" fontId="10" fillId="0" borderId="53" xfId="1" applyNumberFormat="1" applyFont="1" applyBorder="1"/>
    <xf numFmtId="1" fontId="30" fillId="0" borderId="51" xfId="0" applyNumberFormat="1" applyFont="1" applyBorder="1"/>
    <xf numFmtId="1" fontId="30" fillId="0" borderId="124" xfId="0" applyNumberFormat="1" applyFont="1" applyBorder="1"/>
    <xf numFmtId="0" fontId="29" fillId="0" borderId="143" xfId="0" applyFont="1" applyBorder="1" applyAlignment="1">
      <alignment horizontal="center" wrapText="1"/>
    </xf>
    <xf numFmtId="0" fontId="10" fillId="0" borderId="67" xfId="0" applyFont="1" applyFill="1" applyBorder="1" applyAlignment="1">
      <alignment wrapText="1"/>
    </xf>
    <xf numFmtId="0" fontId="10" fillId="0" borderId="69" xfId="0" applyFont="1" applyFill="1" applyBorder="1" applyAlignment="1">
      <alignment wrapText="1"/>
    </xf>
    <xf numFmtId="0" fontId="10" fillId="0" borderId="94" xfId="0" applyFont="1" applyFill="1" applyBorder="1" applyAlignment="1">
      <alignment wrapText="1"/>
    </xf>
    <xf numFmtId="0" fontId="10" fillId="0" borderId="72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1" fontId="10" fillId="0" borderId="59" xfId="0" applyNumberFormat="1" applyFont="1" applyBorder="1"/>
    <xf numFmtId="1" fontId="14" fillId="0" borderId="55" xfId="0" applyNumberFormat="1" applyFont="1" applyFill="1" applyBorder="1"/>
    <xf numFmtId="1" fontId="10" fillId="0" borderId="60" xfId="0" applyNumberFormat="1" applyFont="1" applyFill="1" applyBorder="1"/>
    <xf numFmtId="0" fontId="10" fillId="0" borderId="107" xfId="0" applyFont="1" applyBorder="1" applyAlignment="1">
      <alignment horizontal="center"/>
    </xf>
    <xf numFmtId="3" fontId="10" fillId="0" borderId="58" xfId="0" applyNumberFormat="1" applyFont="1" applyBorder="1"/>
    <xf numFmtId="0" fontId="20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36" xfId="0" applyFont="1" applyFill="1" applyBorder="1" applyAlignment="1">
      <alignment horizontal="center" wrapText="1"/>
    </xf>
    <xf numFmtId="0" fontId="14" fillId="0" borderId="35" xfId="0" applyFont="1" applyFill="1" applyBorder="1" applyAlignment="1">
      <alignment horizontal="center" wrapText="1"/>
    </xf>
    <xf numFmtId="0" fontId="10" fillId="0" borderId="31" xfId="0" applyFont="1" applyFill="1" applyBorder="1" applyAlignment="1">
      <alignment horizontal="center"/>
    </xf>
    <xf numFmtId="0" fontId="10" fillId="0" borderId="163" xfId="0" applyFont="1" applyFill="1" applyBorder="1" applyAlignment="1">
      <alignment wrapText="1"/>
    </xf>
    <xf numFmtId="3" fontId="14" fillId="0" borderId="0" xfId="0" applyNumberFormat="1" applyFont="1" applyFill="1"/>
    <xf numFmtId="0" fontId="10" fillId="0" borderId="0" xfId="0" applyFont="1" applyFill="1" applyAlignment="1">
      <alignment horizontal="center"/>
    </xf>
    <xf numFmtId="0" fontId="39" fillId="0" borderId="0" xfId="0" applyFont="1" applyBorder="1" applyAlignment="1"/>
    <xf numFmtId="0" fontId="30" fillId="0" borderId="81" xfId="0" applyFont="1" applyBorder="1" applyAlignment="1">
      <alignment horizontal="center"/>
    </xf>
    <xf numFmtId="0" fontId="30" fillId="0" borderId="83" xfId="0" applyFont="1" applyBorder="1"/>
    <xf numFmtId="0" fontId="29" fillId="0" borderId="102" xfId="0" applyFont="1" applyBorder="1" applyAlignment="1">
      <alignment horizontal="center" wrapText="1"/>
    </xf>
    <xf numFmtId="0" fontId="31" fillId="0" borderId="133" xfId="0" applyFont="1" applyBorder="1" applyAlignment="1">
      <alignment wrapText="1"/>
    </xf>
    <xf numFmtId="0" fontId="31" fillId="0" borderId="134" xfId="0" applyFont="1" applyBorder="1" applyAlignment="1">
      <alignment wrapText="1"/>
    </xf>
    <xf numFmtId="0" fontId="40" fillId="0" borderId="53" xfId="0" applyFont="1" applyBorder="1" applyAlignment="1" applyProtection="1">
      <alignment horizontal="right"/>
    </xf>
    <xf numFmtId="0" fontId="40" fillId="0" borderId="55" xfId="0" applyFont="1" applyBorder="1" applyAlignment="1" applyProtection="1">
      <alignment horizontal="right"/>
    </xf>
    <xf numFmtId="0" fontId="40" fillId="0" borderId="56" xfId="0" applyFont="1" applyBorder="1" applyAlignment="1" applyProtection="1">
      <alignment horizontal="right"/>
    </xf>
    <xf numFmtId="0" fontId="40" fillId="0" borderId="57" xfId="0" applyFont="1" applyBorder="1" applyAlignment="1" applyProtection="1">
      <alignment horizontal="right"/>
    </xf>
    <xf numFmtId="1" fontId="40" fillId="0" borderId="56" xfId="0" applyNumberFormat="1" applyFont="1" applyBorder="1" applyAlignment="1" applyProtection="1">
      <alignment horizontal="right"/>
    </xf>
    <xf numFmtId="0" fontId="41" fillId="0" borderId="0" xfId="0" applyFont="1"/>
    <xf numFmtId="0" fontId="31" fillId="0" borderId="0" xfId="0" applyFont="1" applyFill="1" applyBorder="1" applyAlignment="1"/>
    <xf numFmtId="0" fontId="20" fillId="0" borderId="0" xfId="7" applyFont="1" applyAlignment="1"/>
    <xf numFmtId="0" fontId="21" fillId="0" borderId="0" xfId="59" applyNumberFormat="1" applyFont="1" applyBorder="1"/>
    <xf numFmtId="3" fontId="21" fillId="0" borderId="0" xfId="59" applyNumberFormat="1" applyFont="1" applyBorder="1"/>
    <xf numFmtId="1" fontId="22" fillId="0" borderId="63" xfId="7" applyNumberFormat="1" applyFont="1" applyBorder="1" applyAlignment="1">
      <alignment horizontal="right" vertical="center"/>
    </xf>
    <xf numFmtId="3" fontId="22" fillId="0" borderId="63" xfId="13" applyNumberFormat="1" applyFont="1" applyBorder="1" applyAlignment="1">
      <alignment horizontal="right" vertical="center"/>
    </xf>
    <xf numFmtId="3" fontId="23" fillId="0" borderId="0" xfId="0" applyNumberFormat="1" applyFont="1" applyFill="1"/>
    <xf numFmtId="3" fontId="23" fillId="0" borderId="0" xfId="0" applyNumberFormat="1" applyFont="1"/>
    <xf numFmtId="1" fontId="23" fillId="0" borderId="0" xfId="0" applyNumberFormat="1" applyFont="1"/>
    <xf numFmtId="0" fontId="22" fillId="0" borderId="0" xfId="0" applyFont="1"/>
    <xf numFmtId="165" fontId="21" fillId="0" borderId="52" xfId="2" applyNumberFormat="1" applyFont="1" applyBorder="1"/>
    <xf numFmtId="165" fontId="21" fillId="0" borderId="52" xfId="2" applyNumberFormat="1" applyFont="1" applyFill="1" applyBorder="1"/>
    <xf numFmtId="165" fontId="21" fillId="0" borderId="57" xfId="2" applyNumberFormat="1" applyFont="1" applyFill="1" applyBorder="1"/>
    <xf numFmtId="165" fontId="21" fillId="0" borderId="59" xfId="2" applyNumberFormat="1" applyFont="1" applyBorder="1"/>
    <xf numFmtId="165" fontId="21" fillId="0" borderId="59" xfId="2" applyNumberFormat="1" applyFont="1" applyFill="1" applyBorder="1"/>
    <xf numFmtId="165" fontId="21" fillId="0" borderId="60" xfId="2" applyNumberFormat="1" applyFont="1" applyFill="1" applyBorder="1"/>
    <xf numFmtId="0" fontId="22" fillId="0" borderId="0" xfId="0" applyFont="1" applyFill="1" applyBorder="1" applyAlignment="1">
      <alignment wrapText="1"/>
    </xf>
    <xf numFmtId="3" fontId="22" fillId="0" borderId="0" xfId="0" applyNumberFormat="1" applyFont="1" applyBorder="1"/>
    <xf numFmtId="165" fontId="22" fillId="0" borderId="0" xfId="2" applyNumberFormat="1" applyFont="1" applyBorder="1"/>
    <xf numFmtId="165" fontId="22" fillId="0" borderId="0" xfId="2" applyNumberFormat="1" applyFont="1" applyFill="1" applyBorder="1"/>
    <xf numFmtId="0" fontId="21" fillId="0" borderId="0" xfId="0" applyFont="1" applyBorder="1"/>
    <xf numFmtId="0" fontId="22" fillId="0" borderId="0" xfId="0" applyFont="1" applyBorder="1"/>
    <xf numFmtId="0" fontId="21" fillId="0" borderId="0" xfId="0" applyFont="1" applyBorder="1" applyAlignment="1">
      <alignment horizontal="left"/>
    </xf>
    <xf numFmtId="0" fontId="21" fillId="0" borderId="0" xfId="0" applyFont="1" applyFill="1" applyBorder="1" applyAlignment="1">
      <alignment wrapText="1"/>
    </xf>
    <xf numFmtId="3" fontId="21" fillId="0" borderId="0" xfId="0" applyNumberFormat="1" applyFont="1" applyBorder="1"/>
    <xf numFmtId="165" fontId="21" fillId="0" borderId="0" xfId="2" applyNumberFormat="1" applyFont="1" applyBorder="1"/>
    <xf numFmtId="165" fontId="21" fillId="0" borderId="0" xfId="2" applyNumberFormat="1" applyFont="1" applyFill="1" applyBorder="1"/>
    <xf numFmtId="0" fontId="40" fillId="0" borderId="107" xfId="0" applyFont="1" applyBorder="1" applyAlignment="1" applyProtection="1">
      <alignment horizontal="right"/>
    </xf>
    <xf numFmtId="0" fontId="40" fillId="0" borderId="109" xfId="0" applyFont="1" applyBorder="1" applyAlignment="1" applyProtection="1">
      <alignment horizontal="right"/>
    </xf>
    <xf numFmtId="0" fontId="22" fillId="0" borderId="83" xfId="0" applyFont="1" applyBorder="1" applyAlignment="1">
      <alignment horizontal="center" wrapText="1"/>
    </xf>
    <xf numFmtId="0" fontId="21" fillId="0" borderId="191" xfId="2" applyNumberFormat="1" applyFont="1" applyBorder="1"/>
    <xf numFmtId="3" fontId="21" fillId="0" borderId="145" xfId="0" applyNumberFormat="1" applyFont="1" applyBorder="1"/>
    <xf numFmtId="0" fontId="21" fillId="0" borderId="187" xfId="0" applyFont="1" applyFill="1" applyBorder="1" applyAlignment="1">
      <alignment wrapText="1"/>
    </xf>
    <xf numFmtId="0" fontId="21" fillId="0" borderId="76" xfId="0" applyFont="1" applyFill="1" applyBorder="1" applyAlignment="1">
      <alignment wrapText="1"/>
    </xf>
    <xf numFmtId="0" fontId="21" fillId="0" borderId="152" xfId="0" applyFont="1" applyBorder="1" applyAlignment="1">
      <alignment horizontal="center"/>
    </xf>
    <xf numFmtId="0" fontId="21" fillId="0" borderId="77" xfId="0" applyFont="1" applyFill="1" applyBorder="1" applyAlignment="1">
      <alignment wrapText="1"/>
    </xf>
    <xf numFmtId="3" fontId="21" fillId="0" borderId="58" xfId="0" applyNumberFormat="1" applyFont="1" applyBorder="1"/>
    <xf numFmtId="3" fontId="30" fillId="0" borderId="48" xfId="0" applyNumberFormat="1" applyFont="1" applyBorder="1" applyAlignment="1">
      <alignment horizontal="center"/>
    </xf>
    <xf numFmtId="3" fontId="30" fillId="0" borderId="45" xfId="0" applyNumberFormat="1" applyFont="1" applyBorder="1" applyAlignment="1">
      <alignment horizontal="center"/>
    </xf>
    <xf numFmtId="3" fontId="30" fillId="0" borderId="182" xfId="0" applyNumberFormat="1" applyFont="1" applyBorder="1"/>
    <xf numFmtId="3" fontId="30" fillId="0" borderId="188" xfId="0" applyNumberFormat="1" applyFont="1" applyBorder="1"/>
    <xf numFmtId="3" fontId="30" fillId="0" borderId="141" xfId="0" applyNumberFormat="1" applyFont="1" applyBorder="1"/>
    <xf numFmtId="3" fontId="30" fillId="0" borderId="142" xfId="0" applyNumberFormat="1" applyFont="1" applyBorder="1"/>
    <xf numFmtId="3" fontId="30" fillId="0" borderId="189" xfId="0" applyNumberFormat="1" applyFont="1" applyBorder="1"/>
    <xf numFmtId="0" fontId="30" fillId="0" borderId="189" xfId="0" applyFont="1" applyFill="1" applyBorder="1" applyAlignment="1">
      <alignment wrapText="1"/>
    </xf>
    <xf numFmtId="0" fontId="30" fillId="0" borderId="79" xfId="0" applyFont="1" applyFill="1" applyBorder="1" applyAlignment="1">
      <alignment wrapText="1"/>
    </xf>
    <xf numFmtId="0" fontId="30" fillId="0" borderId="80" xfId="0" applyFont="1" applyFill="1" applyBorder="1" applyAlignment="1">
      <alignment wrapText="1"/>
    </xf>
    <xf numFmtId="168" fontId="10" fillId="0" borderId="152" xfId="1" applyNumberFormat="1" applyFont="1" applyBorder="1"/>
    <xf numFmtId="168" fontId="10" fillId="0" borderId="172" xfId="1" applyNumberFormat="1" applyFont="1" applyBorder="1"/>
    <xf numFmtId="168" fontId="10" fillId="0" borderId="165" xfId="1" applyNumberFormat="1" applyFont="1" applyBorder="1"/>
    <xf numFmtId="3" fontId="10" fillId="0" borderId="153" xfId="1" applyNumberFormat="1" applyFont="1" applyBorder="1"/>
    <xf numFmtId="3" fontId="10" fillId="0" borderId="165" xfId="1" applyNumberFormat="1" applyFont="1" applyBorder="1"/>
    <xf numFmtId="3" fontId="14" fillId="0" borderId="55" xfId="1" applyNumberFormat="1" applyFont="1" applyBorder="1"/>
    <xf numFmtId="168" fontId="14" fillId="0" borderId="143" xfId="1" applyNumberFormat="1" applyFont="1" applyBorder="1" applyAlignment="1">
      <alignment horizontal="center" wrapText="1"/>
    </xf>
    <xf numFmtId="1" fontId="10" fillId="0" borderId="78" xfId="1" applyNumberFormat="1" applyFont="1" applyBorder="1"/>
    <xf numFmtId="1" fontId="10" fillId="0" borderId="79" xfId="1" applyNumberFormat="1" applyFont="1" applyBorder="1"/>
    <xf numFmtId="3" fontId="21" fillId="0" borderId="140" xfId="0" applyNumberFormat="1" applyFont="1" applyBorder="1"/>
    <xf numFmtId="3" fontId="21" fillId="0" borderId="141" xfId="0" applyNumberFormat="1" applyFont="1" applyBorder="1"/>
    <xf numFmtId="3" fontId="21" fillId="0" borderId="190" xfId="0" applyNumberFormat="1" applyFont="1" applyBorder="1"/>
    <xf numFmtId="0" fontId="21" fillId="0" borderId="0" xfId="0" applyFont="1" applyFill="1" applyBorder="1"/>
    <xf numFmtId="0" fontId="0" fillId="0" borderId="76" xfId="0" applyFont="1" applyBorder="1"/>
    <xf numFmtId="0" fontId="0" fillId="0" borderId="77" xfId="0" applyFont="1" applyBorder="1"/>
    <xf numFmtId="167" fontId="0" fillId="0" borderId="56" xfId="0" applyNumberFormat="1" applyFont="1" applyBorder="1" applyAlignment="1">
      <alignment horizontal="center"/>
    </xf>
    <xf numFmtId="167" fontId="0" fillId="0" borderId="58" xfId="0" applyNumberFormat="1" applyFont="1" applyBorder="1" applyAlignment="1">
      <alignment horizontal="center"/>
    </xf>
    <xf numFmtId="0" fontId="10" fillId="0" borderId="171" xfId="0" applyFont="1" applyBorder="1" applyAlignment="1">
      <alignment horizontal="center"/>
    </xf>
    <xf numFmtId="0" fontId="30" fillId="0" borderId="0" xfId="0" applyFont="1" applyAlignment="1">
      <alignment horizontal="left" vertical="top"/>
    </xf>
    <xf numFmtId="0" fontId="10" fillId="0" borderId="187" xfId="0" applyFont="1" applyFill="1" applyBorder="1" applyAlignment="1">
      <alignment wrapText="1"/>
    </xf>
    <xf numFmtId="0" fontId="10" fillId="0" borderId="60" xfId="0" applyFont="1" applyBorder="1"/>
    <xf numFmtId="0" fontId="14" fillId="0" borderId="75" xfId="0" applyFont="1" applyFill="1" applyBorder="1" applyAlignment="1">
      <alignment wrapText="1"/>
    </xf>
    <xf numFmtId="0" fontId="14" fillId="0" borderId="148" xfId="0" applyFont="1" applyBorder="1"/>
    <xf numFmtId="3" fontId="21" fillId="0" borderId="152" xfId="0" applyNumberFormat="1" applyFont="1" applyBorder="1"/>
    <xf numFmtId="3" fontId="21" fillId="0" borderId="153" xfId="0" applyNumberFormat="1" applyFont="1" applyBorder="1"/>
    <xf numFmtId="0" fontId="22" fillId="0" borderId="75" xfId="0" applyFont="1" applyFill="1" applyBorder="1" applyAlignment="1">
      <alignment wrapText="1"/>
    </xf>
    <xf numFmtId="3" fontId="22" fillId="0" borderId="53" xfId="0" applyNumberFormat="1" applyFont="1" applyBorder="1"/>
    <xf numFmtId="3" fontId="22" fillId="0" borderId="55" xfId="0" applyNumberFormat="1" applyFont="1" applyBorder="1"/>
    <xf numFmtId="0" fontId="30" fillId="0" borderId="201" xfId="0" applyFont="1" applyBorder="1" applyAlignment="1"/>
    <xf numFmtId="3" fontId="30" fillId="0" borderId="189" xfId="0" applyNumberFormat="1" applyFont="1" applyBorder="1" applyAlignment="1"/>
    <xf numFmtId="3" fontId="30" fillId="0" borderId="76" xfId="0" applyNumberFormat="1" applyFont="1" applyBorder="1"/>
    <xf numFmtId="0" fontId="14" fillId="0" borderId="130" xfId="0" applyFont="1" applyBorder="1" applyAlignment="1">
      <alignment horizontal="center" wrapText="1"/>
    </xf>
    <xf numFmtId="168" fontId="10" fillId="0" borderId="56" xfId="1" applyNumberFormat="1" applyFont="1" applyBorder="1"/>
    <xf numFmtId="168" fontId="10" fillId="0" borderId="58" xfId="1" applyNumberFormat="1" applyFont="1" applyBorder="1"/>
    <xf numFmtId="166" fontId="10" fillId="0" borderId="63" xfId="2" applyFont="1" applyBorder="1"/>
    <xf numFmtId="171" fontId="42" fillId="0" borderId="53" xfId="17" applyFont="1" applyFill="1" applyBorder="1" applyAlignment="1" applyProtection="1">
      <alignment horizontal="center"/>
    </xf>
    <xf numFmtId="171" fontId="42" fillId="0" borderId="56" xfId="17" applyFont="1" applyFill="1" applyBorder="1" applyAlignment="1" applyProtection="1">
      <alignment horizontal="center"/>
      <protection locked="0"/>
    </xf>
    <xf numFmtId="171" fontId="42" fillId="0" borderId="56" xfId="437" applyFont="1" applyFill="1" applyBorder="1" applyAlignment="1" applyProtection="1">
      <alignment horizontal="center"/>
      <protection locked="0"/>
    </xf>
    <xf numFmtId="171" fontId="42" fillId="0" borderId="58" xfId="437" applyFont="1" applyFill="1" applyBorder="1" applyAlignment="1" applyProtection="1">
      <alignment horizontal="center"/>
      <protection locked="0"/>
    </xf>
    <xf numFmtId="0" fontId="42" fillId="0" borderId="75" xfId="0" applyFont="1" applyFill="1" applyBorder="1" applyAlignment="1" applyProtection="1">
      <alignment horizontal="center"/>
    </xf>
    <xf numFmtId="49" fontId="42" fillId="0" borderId="76" xfId="0" applyNumberFormat="1" applyFont="1" applyFill="1" applyBorder="1" applyAlignment="1" applyProtection="1">
      <alignment horizontal="center"/>
      <protection locked="0"/>
    </xf>
    <xf numFmtId="49" fontId="42" fillId="0" borderId="77" xfId="0" applyNumberFormat="1" applyFont="1" applyFill="1" applyBorder="1" applyAlignment="1" applyProtection="1">
      <alignment horizontal="center"/>
      <protection locked="0"/>
    </xf>
    <xf numFmtId="3" fontId="15" fillId="0" borderId="54" xfId="0" applyNumberFormat="1" applyFont="1" applyBorder="1"/>
    <xf numFmtId="3" fontId="15" fillId="0" borderId="55" xfId="0" applyNumberFormat="1" applyFont="1" applyBorder="1"/>
    <xf numFmtId="3" fontId="15" fillId="0" borderId="53" xfId="0" applyNumberFormat="1" applyFont="1" applyBorder="1"/>
    <xf numFmtId="3" fontId="24" fillId="0" borderId="58" xfId="0" applyNumberFormat="1" applyFont="1" applyBorder="1"/>
    <xf numFmtId="3" fontId="24" fillId="0" borderId="77" xfId="0" applyNumberFormat="1" applyFont="1" applyBorder="1"/>
    <xf numFmtId="1" fontId="10" fillId="0" borderId="145" xfId="0" applyNumberFormat="1" applyFont="1" applyBorder="1"/>
    <xf numFmtId="1" fontId="10" fillId="0" borderId="153" xfId="0" applyNumberFormat="1" applyFont="1" applyFill="1" applyBorder="1"/>
    <xf numFmtId="0" fontId="10" fillId="0" borderId="59" xfId="0" applyFont="1" applyBorder="1" applyAlignment="1">
      <alignment horizontal="center"/>
    </xf>
    <xf numFmtId="0" fontId="18" fillId="0" borderId="52" xfId="0" applyFont="1" applyBorder="1" applyProtection="1"/>
    <xf numFmtId="0" fontId="18" fillId="0" borderId="53" xfId="0" applyFont="1" applyBorder="1" applyProtection="1"/>
    <xf numFmtId="0" fontId="18" fillId="0" borderId="54" xfId="0" applyFont="1" applyBorder="1" applyProtection="1"/>
    <xf numFmtId="0" fontId="18" fillId="0" borderId="55" xfId="0" applyFont="1" applyBorder="1" applyProtection="1"/>
    <xf numFmtId="0" fontId="18" fillId="0" borderId="56" xfId="0" applyFont="1" applyBorder="1" applyProtection="1"/>
    <xf numFmtId="0" fontId="18" fillId="0" borderId="57" xfId="0" applyFont="1" applyBorder="1" applyProtection="1"/>
    <xf numFmtId="0" fontId="18" fillId="0" borderId="58" xfId="0" applyFont="1" applyBorder="1" applyProtection="1"/>
    <xf numFmtId="0" fontId="18" fillId="0" borderId="59" xfId="0" applyFont="1" applyBorder="1" applyProtection="1"/>
    <xf numFmtId="0" fontId="18" fillId="0" borderId="60" xfId="0" applyFont="1" applyBorder="1" applyProtection="1"/>
    <xf numFmtId="0" fontId="10" fillId="0" borderId="172" xfId="0" applyFont="1" applyFill="1" applyBorder="1" applyAlignment="1">
      <alignment wrapText="1"/>
    </xf>
    <xf numFmtId="1" fontId="30" fillId="0" borderId="57" xfId="0" applyNumberFormat="1" applyFont="1" applyBorder="1" applyAlignment="1">
      <alignment horizontal="center"/>
    </xf>
    <xf numFmtId="1" fontId="30" fillId="0" borderId="60" xfId="0" applyNumberFormat="1" applyFont="1" applyBorder="1" applyAlignment="1">
      <alignment horizontal="center"/>
    </xf>
    <xf numFmtId="1" fontId="30" fillId="0" borderId="55" xfId="0" applyNumberFormat="1" applyFont="1" applyBorder="1" applyAlignment="1">
      <alignment horizontal="center"/>
    </xf>
    <xf numFmtId="0" fontId="20" fillId="6" borderId="0" xfId="7" applyFont="1" applyFill="1" applyAlignment="1"/>
    <xf numFmtId="0" fontId="23" fillId="6" borderId="0" xfId="7" applyFont="1" applyFill="1" applyAlignment="1">
      <alignment horizontal="center"/>
    </xf>
    <xf numFmtId="0" fontId="23" fillId="0" borderId="0" xfId="0" applyFont="1"/>
    <xf numFmtId="0" fontId="20" fillId="0" borderId="0" xfId="0" applyFont="1"/>
    <xf numFmtId="0" fontId="22" fillId="0" borderId="64" xfId="0" applyFont="1" applyBorder="1"/>
    <xf numFmtId="1" fontId="22" fillId="0" borderId="0" xfId="7" applyNumberFormat="1" applyFont="1" applyBorder="1" applyAlignment="1">
      <alignment horizontal="right" vertical="center"/>
    </xf>
    <xf numFmtId="1" fontId="14" fillId="0" borderId="55" xfId="1" applyNumberFormat="1" applyFont="1" applyBorder="1"/>
    <xf numFmtId="167" fontId="11" fillId="0" borderId="55" xfId="0" applyNumberFormat="1" applyFont="1" applyBorder="1" applyAlignment="1">
      <alignment horizontal="center"/>
    </xf>
    <xf numFmtId="0" fontId="11" fillId="0" borderId="75" xfId="0" applyFont="1" applyBorder="1"/>
    <xf numFmtId="167" fontId="11" fillId="0" borderId="53" xfId="0" applyNumberFormat="1" applyFont="1" applyBorder="1" applyAlignment="1">
      <alignment horizontal="center"/>
    </xf>
    <xf numFmtId="0" fontId="18" fillId="0" borderId="55" xfId="0" applyNumberFormat="1" applyFont="1" applyBorder="1" applyAlignment="1" applyProtection="1">
      <alignment horizontal="right"/>
    </xf>
    <xf numFmtId="0" fontId="18" fillId="0" borderId="57" xfId="0" applyNumberFormat="1" applyFont="1" applyBorder="1" applyAlignment="1" applyProtection="1">
      <alignment horizontal="right"/>
    </xf>
    <xf numFmtId="0" fontId="18" fillId="0" borderId="60" xfId="0" applyNumberFormat="1" applyFont="1" applyBorder="1" applyAlignment="1" applyProtection="1">
      <alignment horizontal="right"/>
    </xf>
    <xf numFmtId="166" fontId="10" fillId="0" borderId="172" xfId="2" applyFont="1" applyBorder="1"/>
    <xf numFmtId="166" fontId="10" fillId="0" borderId="165" xfId="2" applyFont="1" applyBorder="1"/>
    <xf numFmtId="0" fontId="10" fillId="4" borderId="138" xfId="1" applyNumberFormat="1" applyFont="1" applyFill="1" applyBorder="1"/>
    <xf numFmtId="0" fontId="10" fillId="4" borderId="118" xfId="2" applyNumberFormat="1" applyFont="1" applyFill="1" applyBorder="1"/>
    <xf numFmtId="0" fontId="10" fillId="4" borderId="119" xfId="2" applyNumberFormat="1" applyFont="1" applyFill="1" applyBorder="1"/>
    <xf numFmtId="167" fontId="10" fillId="0" borderId="172" xfId="0" applyNumberFormat="1" applyFont="1" applyBorder="1" applyAlignment="1">
      <alignment horizontal="center"/>
    </xf>
    <xf numFmtId="1" fontId="10" fillId="0" borderId="80" xfId="1" applyNumberFormat="1" applyFont="1" applyBorder="1"/>
    <xf numFmtId="0" fontId="30" fillId="0" borderId="192" xfId="0" applyFont="1" applyFill="1" applyBorder="1" applyAlignment="1">
      <alignment wrapText="1"/>
    </xf>
    <xf numFmtId="0" fontId="18" fillId="0" borderId="0" xfId="0" applyNumberFormat="1" applyFont="1" applyBorder="1" applyAlignment="1" applyProtection="1">
      <alignment horizontal="right"/>
    </xf>
    <xf numFmtId="0" fontId="10" fillId="0" borderId="204" xfId="0" applyFont="1" applyFill="1" applyBorder="1" applyAlignment="1">
      <alignment wrapText="1"/>
    </xf>
    <xf numFmtId="0" fontId="10" fillId="0" borderId="107" xfId="0" applyFont="1" applyBorder="1"/>
    <xf numFmtId="0" fontId="10" fillId="0" borderId="108" xfId="0" applyFont="1" applyBorder="1"/>
    <xf numFmtId="0" fontId="10" fillId="0" borderId="109" xfId="0" applyFont="1" applyBorder="1"/>
    <xf numFmtId="0" fontId="10" fillId="0" borderId="205" xfId="0" applyFont="1" applyBorder="1"/>
    <xf numFmtId="168" fontId="30" fillId="0" borderId="172" xfId="1" applyNumberFormat="1" applyFont="1" applyBorder="1" applyAlignment="1">
      <alignment horizontal="center"/>
    </xf>
    <xf numFmtId="0" fontId="30" fillId="0" borderId="171" xfId="0" applyFont="1" applyBorder="1" applyAlignment="1">
      <alignment horizontal="center"/>
    </xf>
    <xf numFmtId="0" fontId="30" fillId="0" borderId="202" xfId="0" applyFont="1" applyBorder="1" applyAlignment="1">
      <alignment wrapText="1"/>
    </xf>
    <xf numFmtId="0" fontId="30" fillId="0" borderId="171" xfId="0" applyFont="1" applyBorder="1" applyAlignment="1"/>
    <xf numFmtId="0" fontId="30" fillId="0" borderId="203" xfId="0" applyFont="1" applyBorder="1" applyAlignment="1"/>
    <xf numFmtId="0" fontId="30" fillId="0" borderId="172" xfId="0" applyFont="1" applyBorder="1" applyAlignment="1">
      <alignment horizontal="center"/>
    </xf>
    <xf numFmtId="0" fontId="30" fillId="0" borderId="202" xfId="0" applyFont="1" applyBorder="1" applyAlignment="1"/>
    <xf numFmtId="0" fontId="30" fillId="0" borderId="202" xfId="0" applyFont="1" applyBorder="1" applyAlignment="1">
      <alignment horizontal="center"/>
    </xf>
    <xf numFmtId="0" fontId="14" fillId="0" borderId="206" xfId="0" applyFont="1" applyBorder="1" applyAlignment="1">
      <alignment horizontal="center" wrapText="1"/>
    </xf>
    <xf numFmtId="0" fontId="10" fillId="0" borderId="207" xfId="0" applyFont="1" applyFill="1" applyBorder="1" applyAlignment="1">
      <alignment horizontal="center"/>
    </xf>
    <xf numFmtId="0" fontId="14" fillId="0" borderId="208" xfId="0" applyFont="1" applyBorder="1" applyAlignment="1">
      <alignment horizontal="center" wrapText="1"/>
    </xf>
    <xf numFmtId="3" fontId="30" fillId="0" borderId="77" xfId="0" applyNumberFormat="1" applyFont="1" applyBorder="1"/>
    <xf numFmtId="3" fontId="30" fillId="0" borderId="187" xfId="0" applyNumberFormat="1" applyFont="1" applyBorder="1"/>
    <xf numFmtId="3" fontId="30" fillId="0" borderId="152" xfId="0" applyNumberFormat="1" applyFont="1" applyBorder="1"/>
    <xf numFmtId="3" fontId="30" fillId="0" borderId="149" xfId="0" applyNumberFormat="1" applyFont="1" applyBorder="1"/>
    <xf numFmtId="3" fontId="30" fillId="0" borderId="181" xfId="0" applyNumberFormat="1" applyFont="1" applyBorder="1"/>
    <xf numFmtId="3" fontId="30" fillId="0" borderId="150" xfId="0" applyNumberFormat="1" applyFont="1" applyBorder="1"/>
    <xf numFmtId="0" fontId="14" fillId="0" borderId="209" xfId="0" applyFont="1" applyBorder="1" applyAlignment="1">
      <alignment horizontal="center" wrapText="1"/>
    </xf>
    <xf numFmtId="0" fontId="14" fillId="0" borderId="210" xfId="0" applyFont="1" applyBorder="1" applyAlignment="1">
      <alignment horizontal="center" wrapText="1"/>
    </xf>
    <xf numFmtId="0" fontId="14" fillId="0" borderId="211" xfId="0" applyFont="1" applyBorder="1" applyAlignment="1">
      <alignment horizontal="center" wrapText="1"/>
    </xf>
    <xf numFmtId="0" fontId="14" fillId="0" borderId="212" xfId="0" applyFont="1" applyBorder="1" applyAlignment="1">
      <alignment horizontal="center" wrapText="1"/>
    </xf>
    <xf numFmtId="0" fontId="14" fillId="0" borderId="213" xfId="0" applyFont="1" applyBorder="1" applyAlignment="1">
      <alignment horizontal="center" wrapText="1"/>
    </xf>
    <xf numFmtId="0" fontId="14" fillId="0" borderId="214" xfId="0" applyFont="1" applyBorder="1" applyAlignment="1">
      <alignment horizontal="center" wrapText="1"/>
    </xf>
    <xf numFmtId="0" fontId="14" fillId="0" borderId="195" xfId="0" applyFont="1" applyBorder="1" applyAlignment="1">
      <alignment horizontal="center" wrapText="1"/>
    </xf>
    <xf numFmtId="0" fontId="14" fillId="0" borderId="215" xfId="0" applyFont="1" applyBorder="1" applyAlignment="1">
      <alignment horizontal="center" wrapText="1"/>
    </xf>
    <xf numFmtId="0" fontId="10" fillId="0" borderId="156" xfId="0" applyFont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3" fontId="21" fillId="0" borderId="52" xfId="0" applyNumberFormat="1" applyFont="1" applyFill="1" applyBorder="1"/>
    <xf numFmtId="3" fontId="21" fillId="0" borderId="56" xfId="0" applyNumberFormat="1" applyFont="1" applyFill="1" applyBorder="1"/>
    <xf numFmtId="3" fontId="22" fillId="0" borderId="75" xfId="0" applyNumberFormat="1" applyFont="1" applyBorder="1"/>
    <xf numFmtId="3" fontId="21" fillId="0" borderId="76" xfId="0" applyNumberFormat="1" applyFont="1" applyBorder="1"/>
    <xf numFmtId="3" fontId="21" fillId="0" borderId="76" xfId="0" applyNumberFormat="1" applyFont="1" applyFill="1" applyBorder="1"/>
    <xf numFmtId="3" fontId="21" fillId="0" borderId="77" xfId="0" applyNumberFormat="1" applyFont="1" applyBorder="1"/>
    <xf numFmtId="165" fontId="21" fillId="0" borderId="56" xfId="2" applyNumberFormat="1" applyFont="1" applyBorder="1"/>
    <xf numFmtId="165" fontId="21" fillId="0" borderId="56" xfId="2" applyNumberFormat="1" applyFont="1" applyFill="1" applyBorder="1"/>
    <xf numFmtId="165" fontId="21" fillId="0" borderId="58" xfId="2" applyNumberFormat="1" applyFont="1" applyBorder="1"/>
    <xf numFmtId="167" fontId="11" fillId="0" borderId="75" xfId="0" applyNumberFormat="1" applyFont="1" applyBorder="1" applyAlignment="1">
      <alignment horizontal="center"/>
    </xf>
    <xf numFmtId="167" fontId="0" fillId="0" borderId="76" xfId="0" applyNumberFormat="1" applyFont="1" applyBorder="1" applyAlignment="1">
      <alignment horizontal="center"/>
    </xf>
    <xf numFmtId="167" fontId="0" fillId="0" borderId="77" xfId="0" applyNumberFormat="1" applyFont="1" applyBorder="1" applyAlignment="1">
      <alignment horizontal="center"/>
    </xf>
    <xf numFmtId="3" fontId="24" fillId="0" borderId="56" xfId="0" applyNumberFormat="1" applyFont="1" applyBorder="1"/>
    <xf numFmtId="3" fontId="24" fillId="0" borderId="76" xfId="0" applyNumberFormat="1" applyFont="1" applyBorder="1"/>
    <xf numFmtId="0" fontId="10" fillId="0" borderId="216" xfId="0" applyFont="1" applyFill="1" applyBorder="1" applyAlignment="1">
      <alignment wrapText="1"/>
    </xf>
    <xf numFmtId="167" fontId="10" fillId="0" borderId="52" xfId="0" applyNumberFormat="1" applyFont="1" applyBorder="1"/>
    <xf numFmtId="170" fontId="10" fillId="0" borderId="52" xfId="0" applyNumberFormat="1" applyFont="1" applyBorder="1"/>
    <xf numFmtId="3" fontId="14" fillId="0" borderId="54" xfId="0" applyNumberFormat="1" applyFont="1" applyBorder="1"/>
    <xf numFmtId="167" fontId="14" fillId="0" borderId="54" xfId="0" applyNumberFormat="1" applyFont="1" applyBorder="1"/>
    <xf numFmtId="167" fontId="10" fillId="0" borderId="59" xfId="0" applyNumberFormat="1" applyFont="1" applyBorder="1"/>
    <xf numFmtId="170" fontId="10" fillId="0" borderId="59" xfId="0" applyNumberFormat="1" applyFont="1" applyBorder="1"/>
    <xf numFmtId="0" fontId="14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Border="1" applyAlignment="1">
      <alignment horizontal="center" vertical="center"/>
    </xf>
    <xf numFmtId="0" fontId="29" fillId="0" borderId="135" xfId="0" applyFont="1" applyBorder="1" applyAlignment="1">
      <alignment horizontal="center" wrapText="1"/>
    </xf>
    <xf numFmtId="0" fontId="30" fillId="0" borderId="89" xfId="0" applyFont="1" applyFill="1" applyBorder="1" applyAlignment="1">
      <alignment horizontal="center"/>
    </xf>
    <xf numFmtId="0" fontId="30" fillId="0" borderId="95" xfId="0" applyFont="1" applyFill="1" applyBorder="1" applyAlignment="1">
      <alignment wrapText="1"/>
    </xf>
    <xf numFmtId="1" fontId="30" fillId="0" borderId="216" xfId="5" applyNumberFormat="1" applyFont="1" applyBorder="1"/>
    <xf numFmtId="0" fontId="29" fillId="0" borderId="139" xfId="0" applyFont="1" applyBorder="1" applyAlignment="1">
      <alignment horizontal="center" wrapText="1"/>
    </xf>
    <xf numFmtId="0" fontId="30" fillId="0" borderId="65" xfId="0" applyFont="1" applyFill="1" applyBorder="1" applyAlignment="1">
      <alignment horizontal="center"/>
    </xf>
    <xf numFmtId="0" fontId="30" fillId="0" borderId="73" xfId="0" applyFont="1" applyFill="1" applyBorder="1" applyAlignment="1">
      <alignment wrapText="1"/>
    </xf>
    <xf numFmtId="0" fontId="30" fillId="0" borderId="216" xfId="0" applyFont="1" applyFill="1" applyBorder="1" applyAlignment="1">
      <alignment wrapText="1"/>
    </xf>
    <xf numFmtId="0" fontId="14" fillId="0" borderId="56" xfId="0" applyFont="1" applyBorder="1" applyAlignment="1">
      <alignment horizontal="center"/>
    </xf>
    <xf numFmtId="3" fontId="10" fillId="0" borderId="57" xfId="0" applyNumberFormat="1" applyFont="1" applyBorder="1"/>
    <xf numFmtId="0" fontId="14" fillId="0" borderId="58" xfId="0" applyFont="1" applyBorder="1" applyAlignment="1">
      <alignment horizontal="center"/>
    </xf>
    <xf numFmtId="3" fontId="10" fillId="0" borderId="60" xfId="0" applyNumberFormat="1" applyFont="1" applyBorder="1"/>
    <xf numFmtId="3" fontId="10" fillId="0" borderId="145" xfId="0" applyNumberFormat="1" applyFont="1" applyBorder="1"/>
    <xf numFmtId="1" fontId="30" fillId="0" borderId="57" xfId="0" applyNumberFormat="1" applyFont="1" applyBorder="1"/>
    <xf numFmtId="1" fontId="30" fillId="0" borderId="140" xfId="0" applyNumberFormat="1" applyFont="1" applyBorder="1"/>
    <xf numFmtId="1" fontId="30" fillId="0" borderId="141" xfId="0" applyNumberFormat="1" applyFont="1" applyBorder="1"/>
    <xf numFmtId="1" fontId="30" fillId="0" borderId="142" xfId="0" applyNumberFormat="1" applyFont="1" applyBorder="1"/>
    <xf numFmtId="1" fontId="30" fillId="0" borderId="53" xfId="0" applyNumberFormat="1" applyFont="1" applyBorder="1"/>
    <xf numFmtId="1" fontId="30" fillId="0" borderId="56" xfId="0" applyNumberFormat="1" applyFont="1" applyBorder="1"/>
    <xf numFmtId="1" fontId="30" fillId="0" borderId="58" xfId="0" applyNumberFormat="1" applyFont="1" applyBorder="1"/>
    <xf numFmtId="3" fontId="29" fillId="0" borderId="54" xfId="0" applyNumberFormat="1" applyFont="1" applyBorder="1"/>
    <xf numFmtId="3" fontId="29" fillId="0" borderId="55" xfId="0" applyNumberFormat="1" applyFont="1" applyBorder="1"/>
    <xf numFmtId="3" fontId="29" fillId="0" borderId="53" xfId="0" applyNumberFormat="1" applyFont="1" applyBorder="1"/>
    <xf numFmtId="167" fontId="10" fillId="0" borderId="145" xfId="0" applyNumberFormat="1" applyFont="1" applyBorder="1"/>
    <xf numFmtId="170" fontId="10" fillId="0" borderId="145" xfId="0" applyNumberFormat="1" applyFont="1" applyBorder="1"/>
    <xf numFmtId="1" fontId="30" fillId="0" borderId="0" xfId="0" applyNumberFormat="1" applyFont="1"/>
    <xf numFmtId="3" fontId="14" fillId="0" borderId="11" xfId="0" applyNumberFormat="1" applyFont="1" applyBorder="1"/>
    <xf numFmtId="3" fontId="14" fillId="0" borderId="12" xfId="0" applyNumberFormat="1" applyFont="1" applyBorder="1"/>
    <xf numFmtId="3" fontId="14" fillId="0" borderId="13" xfId="0" applyNumberFormat="1" applyFont="1" applyBorder="1"/>
    <xf numFmtId="167" fontId="10" fillId="0" borderId="152" xfId="0" applyNumberFormat="1" applyFont="1" applyBorder="1" applyAlignment="1">
      <alignment horizontal="center"/>
    </xf>
    <xf numFmtId="167" fontId="10" fillId="0" borderId="171" xfId="0" applyNumberFormat="1" applyFont="1" applyBorder="1" applyAlignment="1">
      <alignment horizontal="center"/>
    </xf>
    <xf numFmtId="0" fontId="14" fillId="0" borderId="145" xfId="0" applyFont="1" applyBorder="1"/>
    <xf numFmtId="3" fontId="10" fillId="0" borderId="10" xfId="0" applyNumberFormat="1" applyFont="1" applyFill="1" applyBorder="1"/>
    <xf numFmtId="3" fontId="10" fillId="0" borderId="16" xfId="0" applyNumberFormat="1" applyFont="1" applyFill="1" applyBorder="1"/>
    <xf numFmtId="3" fontId="10" fillId="0" borderId="22" xfId="0" applyNumberFormat="1" applyFont="1" applyBorder="1"/>
    <xf numFmtId="170" fontId="10" fillId="0" borderId="84" xfId="0" applyNumberFormat="1" applyFont="1" applyBorder="1"/>
    <xf numFmtId="170" fontId="10" fillId="0" borderId="51" xfId="0" applyNumberFormat="1" applyFont="1" applyFill="1" applyBorder="1"/>
    <xf numFmtId="3" fontId="29" fillId="0" borderId="12" xfId="0" applyNumberFormat="1" applyFont="1" applyBorder="1"/>
    <xf numFmtId="3" fontId="29" fillId="0" borderId="94" xfId="0" applyNumberFormat="1" applyFont="1" applyBorder="1"/>
    <xf numFmtId="3" fontId="41" fillId="0" borderId="53" xfId="0" applyNumberFormat="1" applyFont="1" applyBorder="1"/>
    <xf numFmtId="3" fontId="41" fillId="0" borderId="55" xfId="0" applyNumberFormat="1" applyFont="1" applyBorder="1"/>
    <xf numFmtId="3" fontId="41" fillId="0" borderId="56" xfId="0" applyNumberFormat="1" applyFont="1" applyBorder="1"/>
    <xf numFmtId="3" fontId="41" fillId="0" borderId="57" xfId="0" applyNumberFormat="1" applyFont="1" applyBorder="1"/>
    <xf numFmtId="3" fontId="41" fillId="0" borderId="58" xfId="0" applyNumberFormat="1" applyFont="1" applyBorder="1"/>
    <xf numFmtId="3" fontId="41" fillId="0" borderId="60" xfId="0" applyNumberFormat="1" applyFont="1" applyBorder="1"/>
    <xf numFmtId="0" fontId="23" fillId="0" borderId="64" xfId="0" applyFont="1" applyBorder="1"/>
    <xf numFmtId="3" fontId="22" fillId="0" borderId="152" xfId="0" applyNumberFormat="1" applyFont="1" applyBorder="1"/>
    <xf numFmtId="3" fontId="22" fillId="0" borderId="145" xfId="0" applyNumberFormat="1" applyFont="1" applyBorder="1"/>
    <xf numFmtId="3" fontId="22" fillId="0" borderId="187" xfId="0" applyNumberFormat="1" applyFont="1" applyBorder="1"/>
    <xf numFmtId="0" fontId="14" fillId="0" borderId="47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wrapText="1"/>
    </xf>
    <xf numFmtId="0" fontId="18" fillId="0" borderId="140" xfId="0" applyNumberFormat="1" applyFont="1" applyBorder="1" applyAlignment="1" applyProtection="1">
      <alignment horizontal="right"/>
    </xf>
    <xf numFmtId="0" fontId="18" fillId="0" borderId="141" xfId="0" applyNumberFormat="1" applyFont="1" applyBorder="1" applyAlignment="1" applyProtection="1">
      <alignment horizontal="right"/>
    </xf>
    <xf numFmtId="0" fontId="18" fillId="0" borderId="142" xfId="0" applyNumberFormat="1" applyFont="1" applyBorder="1" applyAlignment="1" applyProtection="1">
      <alignment horizontal="right"/>
    </xf>
    <xf numFmtId="0" fontId="42" fillId="0" borderId="55" xfId="0" applyFont="1" applyFill="1" applyBorder="1" applyAlignment="1" applyProtection="1">
      <alignment horizontal="center"/>
    </xf>
    <xf numFmtId="49" fontId="42" fillId="0" borderId="57" xfId="0" applyNumberFormat="1" applyFont="1" applyFill="1" applyBorder="1" applyAlignment="1" applyProtection="1">
      <alignment horizontal="center"/>
      <protection locked="0"/>
    </xf>
    <xf numFmtId="49" fontId="42" fillId="0" borderId="60" xfId="0" applyNumberFormat="1" applyFont="1" applyFill="1" applyBorder="1" applyAlignment="1" applyProtection="1">
      <alignment horizontal="center"/>
      <protection locked="0"/>
    </xf>
    <xf numFmtId="1" fontId="14" fillId="0" borderId="53" xfId="1" applyNumberFormat="1" applyFont="1" applyBorder="1"/>
    <xf numFmtId="1" fontId="14" fillId="0" borderId="54" xfId="1" applyNumberFormat="1" applyFont="1" applyBorder="1"/>
    <xf numFmtId="1" fontId="30" fillId="4" borderId="9" xfId="0" applyNumberFormat="1" applyFont="1" applyFill="1" applyBorder="1"/>
    <xf numFmtId="1" fontId="30" fillId="4" borderId="27" xfId="0" applyNumberFormat="1" applyFont="1" applyFill="1" applyBorder="1"/>
    <xf numFmtId="1" fontId="30" fillId="4" borderId="26" xfId="5" applyNumberFormat="1" applyFont="1" applyFill="1" applyBorder="1"/>
    <xf numFmtId="1" fontId="30" fillId="4" borderId="10" xfId="5" applyNumberFormat="1" applyFont="1" applyFill="1" applyBorder="1"/>
    <xf numFmtId="1" fontId="30" fillId="4" borderId="84" xfId="5" applyNumberFormat="1" applyFont="1" applyFill="1" applyBorder="1"/>
    <xf numFmtId="1" fontId="30" fillId="4" borderId="15" xfId="0" applyNumberFormat="1" applyFont="1" applyFill="1" applyBorder="1"/>
    <xf numFmtId="1" fontId="30" fillId="4" borderId="17" xfId="0" applyNumberFormat="1" applyFont="1" applyFill="1" applyBorder="1"/>
    <xf numFmtId="1" fontId="30" fillId="4" borderId="18" xfId="5" applyNumberFormat="1" applyFont="1" applyFill="1" applyBorder="1"/>
    <xf numFmtId="1" fontId="30" fillId="4" borderId="16" xfId="5" applyNumberFormat="1" applyFont="1" applyFill="1" applyBorder="1"/>
    <xf numFmtId="1" fontId="30" fillId="4" borderId="51" xfId="5" applyNumberFormat="1" applyFont="1" applyFill="1" applyBorder="1"/>
    <xf numFmtId="1" fontId="30" fillId="4" borderId="21" xfId="0" applyNumberFormat="1" applyFont="1" applyFill="1" applyBorder="1"/>
    <xf numFmtId="1" fontId="30" fillId="4" borderId="23" xfId="0" applyNumberFormat="1" applyFont="1" applyFill="1" applyBorder="1"/>
    <xf numFmtId="1" fontId="30" fillId="4" borderId="24" xfId="5" applyNumberFormat="1" applyFont="1" applyFill="1" applyBorder="1"/>
    <xf numFmtId="1" fontId="30" fillId="4" borderId="22" xfId="5" applyNumberFormat="1" applyFont="1" applyFill="1" applyBorder="1"/>
    <xf numFmtId="1" fontId="30" fillId="4" borderId="124" xfId="5" applyNumberFormat="1" applyFont="1" applyFill="1" applyBorder="1"/>
    <xf numFmtId="0" fontId="43" fillId="0" borderId="0" xfId="0" applyFont="1"/>
    <xf numFmtId="1" fontId="14" fillId="0" borderId="145" xfId="0" applyNumberFormat="1" applyFont="1" applyBorder="1"/>
    <xf numFmtId="0" fontId="26" fillId="0" borderId="78" xfId="0" applyFont="1" applyBorder="1" applyAlignment="1" applyProtection="1">
      <alignment horizontal="right"/>
    </xf>
    <xf numFmtId="0" fontId="26" fillId="0" borderId="79" xfId="0" applyFont="1" applyBorder="1" applyAlignment="1" applyProtection="1">
      <alignment horizontal="right"/>
    </xf>
    <xf numFmtId="0" fontId="26" fillId="0" borderId="151" xfId="0" applyFont="1" applyBorder="1" applyAlignment="1" applyProtection="1">
      <alignment horizontal="right"/>
    </xf>
    <xf numFmtId="1" fontId="22" fillId="0" borderId="55" xfId="0" applyNumberFormat="1" applyFont="1" applyBorder="1"/>
    <xf numFmtId="1" fontId="22" fillId="0" borderId="57" xfId="0" applyNumberFormat="1" applyFont="1" applyBorder="1"/>
    <xf numFmtId="1" fontId="22" fillId="0" borderId="109" xfId="0" applyNumberFormat="1" applyFont="1" applyBorder="1"/>
    <xf numFmtId="1" fontId="21" fillId="0" borderId="44" xfId="0" applyNumberFormat="1" applyFont="1" applyBorder="1"/>
    <xf numFmtId="1" fontId="21" fillId="0" borderId="28" xfId="0" applyNumberFormat="1" applyFont="1" applyBorder="1"/>
    <xf numFmtId="1" fontId="21" fillId="0" borderId="19" xfId="0" applyNumberFormat="1" applyFont="1" applyBorder="1"/>
    <xf numFmtId="1" fontId="21" fillId="0" borderId="30" xfId="0" applyNumberFormat="1" applyFont="1" applyBorder="1"/>
    <xf numFmtId="1" fontId="21" fillId="0" borderId="25" xfId="0" applyNumberFormat="1" applyFont="1" applyBorder="1"/>
    <xf numFmtId="1" fontId="21" fillId="0" borderId="39" xfId="0" applyNumberFormat="1" applyFont="1" applyBorder="1"/>
    <xf numFmtId="3" fontId="22" fillId="0" borderId="176" xfId="0" applyNumberFormat="1" applyFont="1" applyBorder="1"/>
    <xf numFmtId="3" fontId="22" fillId="0" borderId="61" xfId="0" applyNumberFormat="1" applyFont="1" applyBorder="1"/>
    <xf numFmtId="3" fontId="21" fillId="0" borderId="29" xfId="0" applyNumberFormat="1" applyFont="1" applyBorder="1"/>
    <xf numFmtId="3" fontId="21" fillId="0" borderId="88" xfId="0" applyNumberFormat="1" applyFont="1" applyBorder="1"/>
    <xf numFmtId="0" fontId="18" fillId="0" borderId="0" xfId="0" applyFont="1" applyBorder="1" applyAlignment="1" applyProtection="1">
      <alignment horizontal="right"/>
    </xf>
    <xf numFmtId="169" fontId="18" fillId="0" borderId="0" xfId="1" applyFont="1" applyBorder="1" applyAlignment="1" applyProtection="1">
      <alignment horizontal="right"/>
    </xf>
    <xf numFmtId="0" fontId="31" fillId="0" borderId="120" xfId="0" applyFont="1" applyBorder="1" applyAlignment="1">
      <alignment wrapText="1"/>
    </xf>
    <xf numFmtId="0" fontId="31" fillId="0" borderId="170" xfId="0" applyFont="1" applyBorder="1" applyAlignment="1">
      <alignment wrapText="1"/>
    </xf>
    <xf numFmtId="0" fontId="31" fillId="0" borderId="121" xfId="0" applyFont="1" applyBorder="1" applyAlignment="1">
      <alignment wrapText="1"/>
    </xf>
    <xf numFmtId="3" fontId="21" fillId="0" borderId="171" xfId="0" applyNumberFormat="1" applyFont="1" applyBorder="1"/>
    <xf numFmtId="3" fontId="21" fillId="0" borderId="165" xfId="0" applyNumberFormat="1" applyFont="1" applyBorder="1"/>
    <xf numFmtId="0" fontId="10" fillId="0" borderId="187" xfId="0" applyFont="1" applyBorder="1"/>
    <xf numFmtId="3" fontId="21" fillId="0" borderId="187" xfId="0" applyNumberFormat="1" applyFont="1" applyBorder="1"/>
    <xf numFmtId="165" fontId="21" fillId="0" borderId="152" xfId="2" applyNumberFormat="1" applyFont="1" applyBorder="1"/>
    <xf numFmtId="165" fontId="21" fillId="0" borderId="145" xfId="2" applyNumberFormat="1" applyFont="1" applyBorder="1"/>
    <xf numFmtId="165" fontId="21" fillId="0" borderId="145" xfId="2" applyNumberFormat="1" applyFont="1" applyFill="1" applyBorder="1"/>
    <xf numFmtId="165" fontId="21" fillId="0" borderId="153" xfId="2" applyNumberFormat="1" applyFont="1" applyFill="1" applyBorder="1"/>
    <xf numFmtId="0" fontId="0" fillId="0" borderId="152" xfId="0" applyFont="1" applyBorder="1" applyAlignment="1">
      <alignment horizontal="center"/>
    </xf>
    <xf numFmtId="0" fontId="0" fillId="0" borderId="187" xfId="0" applyFont="1" applyBorder="1"/>
    <xf numFmtId="167" fontId="0" fillId="0" borderId="187" xfId="0" applyNumberFormat="1" applyFont="1" applyBorder="1" applyAlignment="1">
      <alignment horizontal="center"/>
    </xf>
    <xf numFmtId="167" fontId="0" fillId="0" borderId="153" xfId="0" applyNumberFormat="1" applyFont="1" applyBorder="1" applyAlignment="1">
      <alignment horizontal="center"/>
    </xf>
    <xf numFmtId="167" fontId="0" fillId="0" borderId="55" xfId="0" applyNumberFormat="1" applyFont="1" applyBorder="1" applyAlignment="1">
      <alignment horizontal="center"/>
    </xf>
    <xf numFmtId="167" fontId="0" fillId="0" borderId="165" xfId="0" applyNumberFormat="1" applyFont="1" applyBorder="1" applyAlignment="1">
      <alignment horizontal="center"/>
    </xf>
    <xf numFmtId="3" fontId="24" fillId="0" borderId="152" xfId="0" applyNumberFormat="1" applyFont="1" applyBorder="1"/>
    <xf numFmtId="3" fontId="24" fillId="0" borderId="145" xfId="0" applyNumberFormat="1" applyFont="1" applyBorder="1"/>
    <xf numFmtId="3" fontId="24" fillId="0" borderId="187" xfId="0" applyNumberFormat="1" applyFont="1" applyBorder="1"/>
    <xf numFmtId="3" fontId="24" fillId="0" borderId="153" xfId="0" applyNumberFormat="1" applyFont="1" applyBorder="1"/>
    <xf numFmtId="0" fontId="11" fillId="0" borderId="81" xfId="0" applyFont="1" applyBorder="1" applyAlignment="1">
      <alignment horizontal="left" vertical="center"/>
    </xf>
    <xf numFmtId="0" fontId="0" fillId="0" borderId="82" xfId="0" applyFont="1" applyBorder="1"/>
    <xf numFmtId="0" fontId="11" fillId="0" borderId="217" xfId="0" applyFont="1" applyBorder="1" applyAlignment="1">
      <alignment horizontal="center" wrapText="1"/>
    </xf>
    <xf numFmtId="0" fontId="20" fillId="0" borderId="120" xfId="0" applyFont="1" applyBorder="1" applyAlignment="1">
      <alignment horizontal="center" wrapText="1"/>
    </xf>
    <xf numFmtId="0" fontId="23" fillId="0" borderId="0" xfId="0" applyFont="1" applyProtection="1">
      <protection locked="0"/>
    </xf>
    <xf numFmtId="0" fontId="11" fillId="0" borderId="139" xfId="0" applyFont="1" applyBorder="1" applyAlignment="1">
      <alignment horizontal="center" wrapText="1"/>
    </xf>
    <xf numFmtId="0" fontId="0" fillId="0" borderId="76" xfId="0" applyFont="1" applyFill="1" applyBorder="1" applyAlignment="1">
      <alignment wrapText="1"/>
    </xf>
    <xf numFmtId="0" fontId="0" fillId="0" borderId="77" xfId="0" applyFont="1" applyFill="1" applyBorder="1" applyAlignment="1">
      <alignment wrapText="1"/>
    </xf>
    <xf numFmtId="174" fontId="8" fillId="0" borderId="57" xfId="1" applyNumberFormat="1" applyFont="1" applyBorder="1"/>
    <xf numFmtId="1" fontId="11" fillId="0" borderId="140" xfId="0" applyNumberFormat="1" applyFont="1" applyBorder="1"/>
    <xf numFmtId="1" fontId="11" fillId="0" borderId="54" xfId="0" applyNumberFormat="1" applyFont="1" applyBorder="1"/>
    <xf numFmtId="1" fontId="11" fillId="0" borderId="55" xfId="0" applyNumberFormat="1" applyFont="1" applyBorder="1"/>
    <xf numFmtId="0" fontId="11" fillId="0" borderId="81" xfId="0" applyFont="1" applyBorder="1" applyAlignment="1"/>
    <xf numFmtId="0" fontId="11" fillId="0" borderId="144" xfId="0" applyFont="1" applyBorder="1" applyAlignment="1"/>
    <xf numFmtId="0" fontId="20" fillId="0" borderId="185" xfId="0" applyFont="1" applyBorder="1" applyAlignment="1">
      <alignment horizontal="center" wrapText="1"/>
    </xf>
    <xf numFmtId="168" fontId="10" fillId="0" borderId="0" xfId="0" applyNumberFormat="1" applyFont="1"/>
    <xf numFmtId="1" fontId="0" fillId="0" borderId="188" xfId="0" applyNumberFormat="1" applyFont="1" applyBorder="1"/>
    <xf numFmtId="1" fontId="0" fillId="0" borderId="145" xfId="0" applyNumberFormat="1" applyFont="1" applyBorder="1"/>
    <xf numFmtId="1" fontId="0" fillId="0" borderId="153" xfId="0" applyNumberFormat="1" applyFont="1" applyBorder="1"/>
    <xf numFmtId="169" fontId="0" fillId="0" borderId="60" xfId="1" applyFont="1" applyBorder="1"/>
    <xf numFmtId="174" fontId="11" fillId="0" borderId="53" xfId="1" applyNumberFormat="1" applyFont="1" applyBorder="1"/>
    <xf numFmtId="174" fontId="11" fillId="0" borderId="54" xfId="1" applyNumberFormat="1" applyFont="1" applyBorder="1"/>
    <xf numFmtId="174" fontId="11" fillId="0" borderId="55" xfId="1" applyNumberFormat="1" applyFont="1" applyBorder="1"/>
    <xf numFmtId="174" fontId="0" fillId="0" borderId="152" xfId="1" applyNumberFormat="1" applyFont="1" applyBorder="1"/>
    <xf numFmtId="174" fontId="0" fillId="0" borderId="145" xfId="1" applyNumberFormat="1" applyFont="1" applyBorder="1"/>
    <xf numFmtId="174" fontId="0" fillId="0" borderId="153" xfId="1" applyNumberFormat="1" applyFont="1" applyBorder="1"/>
    <xf numFmtId="174" fontId="10" fillId="0" borderId="56" xfId="1" applyNumberFormat="1" applyFont="1" applyBorder="1"/>
    <xf numFmtId="174" fontId="10" fillId="0" borderId="52" xfId="1" applyNumberFormat="1" applyFont="1" applyBorder="1"/>
    <xf numFmtId="174" fontId="10" fillId="0" borderId="57" xfId="1" applyNumberFormat="1" applyFont="1" applyBorder="1"/>
    <xf numFmtId="168" fontId="10" fillId="0" borderId="141" xfId="1" applyNumberFormat="1" applyFont="1" applyBorder="1"/>
    <xf numFmtId="174" fontId="10" fillId="0" borderId="58" xfId="1" applyNumberFormat="1" applyFont="1" applyBorder="1"/>
    <xf numFmtId="174" fontId="10" fillId="0" borderId="59" xfId="1" applyNumberFormat="1" applyFont="1" applyBorder="1"/>
    <xf numFmtId="174" fontId="10" fillId="0" borderId="60" xfId="1" applyNumberFormat="1" applyFont="1" applyBorder="1"/>
    <xf numFmtId="168" fontId="10" fillId="0" borderId="142" xfId="1" applyNumberFormat="1" applyFont="1" applyBorder="1"/>
    <xf numFmtId="0" fontId="11" fillId="0" borderId="53" xfId="0" applyFont="1" applyBorder="1" applyAlignment="1">
      <alignment horizontal="center"/>
    </xf>
    <xf numFmtId="0" fontId="11" fillId="0" borderId="75" xfId="0" applyFont="1" applyFill="1" applyBorder="1" applyAlignment="1">
      <alignment wrapText="1"/>
    </xf>
    <xf numFmtId="0" fontId="10" fillId="0" borderId="120" xfId="0" applyFont="1" applyBorder="1"/>
    <xf numFmtId="0" fontId="10" fillId="0" borderId="170" xfId="0" applyFont="1" applyBorder="1"/>
    <xf numFmtId="0" fontId="10" fillId="0" borderId="121" xfId="0" applyFont="1" applyBorder="1"/>
    <xf numFmtId="3" fontId="10" fillId="0" borderId="53" xfId="0" applyNumberFormat="1" applyFont="1" applyBorder="1"/>
    <xf numFmtId="3" fontId="10" fillId="0" borderId="54" xfId="0" applyNumberFormat="1" applyFont="1" applyBorder="1"/>
    <xf numFmtId="3" fontId="10" fillId="0" borderId="55" xfId="0" applyNumberFormat="1" applyFont="1" applyBorder="1"/>
    <xf numFmtId="167" fontId="14" fillId="0" borderId="145" xfId="0" applyNumberFormat="1" applyFont="1" applyBorder="1" applyAlignment="1">
      <alignment horizontal="center"/>
    </xf>
    <xf numFmtId="1" fontId="10" fillId="0" borderId="52" xfId="1" applyNumberFormat="1" applyFont="1" applyBorder="1"/>
    <xf numFmtId="1" fontId="10" fillId="0" borderId="56" xfId="1" applyNumberFormat="1" applyFont="1" applyBorder="1"/>
    <xf numFmtId="1" fontId="10" fillId="0" borderId="57" xfId="1" applyNumberFormat="1" applyFont="1" applyBorder="1"/>
    <xf numFmtId="1" fontId="10" fillId="0" borderId="58" xfId="1" applyNumberFormat="1" applyFont="1" applyBorder="1"/>
    <xf numFmtId="1" fontId="10" fillId="0" borderId="59" xfId="1" applyNumberFormat="1" applyFont="1" applyBorder="1"/>
    <xf numFmtId="1" fontId="10" fillId="0" borderId="60" xfId="1" applyNumberFormat="1" applyFont="1" applyBorder="1"/>
    <xf numFmtId="0" fontId="14" fillId="0" borderId="136" xfId="0" applyFont="1" applyBorder="1" applyAlignment="1">
      <alignment horizontal="center" wrapText="1"/>
    </xf>
    <xf numFmtId="0" fontId="14" fillId="0" borderId="180" xfId="0" applyFont="1" applyBorder="1" applyAlignment="1">
      <alignment horizontal="center" wrapText="1"/>
    </xf>
    <xf numFmtId="166" fontId="10" fillId="0" borderId="200" xfId="2" applyFont="1" applyBorder="1"/>
    <xf numFmtId="166" fontId="10" fillId="0" borderId="158" xfId="2" applyFont="1" applyBorder="1"/>
    <xf numFmtId="166" fontId="10" fillId="0" borderId="159" xfId="2" applyFont="1" applyBorder="1"/>
    <xf numFmtId="0" fontId="10" fillId="0" borderId="89" xfId="0" applyFont="1" applyFill="1" applyBorder="1" applyAlignment="1">
      <alignment horizontal="center"/>
    </xf>
    <xf numFmtId="166" fontId="10" fillId="0" borderId="147" xfId="2" applyFont="1" applyBorder="1"/>
    <xf numFmtId="0" fontId="14" fillId="0" borderId="65" xfId="0" applyFont="1" applyFill="1" applyBorder="1" applyAlignment="1">
      <alignment horizontal="center"/>
    </xf>
    <xf numFmtId="0" fontId="14" fillId="0" borderId="73" xfId="0" applyFont="1" applyFill="1" applyBorder="1" applyAlignment="1">
      <alignment wrapText="1"/>
    </xf>
    <xf numFmtId="166" fontId="14" fillId="0" borderId="146" xfId="2" applyFont="1" applyBorder="1"/>
    <xf numFmtId="1" fontId="14" fillId="0" borderId="78" xfId="1" applyNumberFormat="1" applyFont="1" applyBorder="1"/>
    <xf numFmtId="0" fontId="22" fillId="0" borderId="48" xfId="0" applyFont="1" applyBorder="1" applyAlignment="1">
      <alignment horizontal="center" wrapText="1"/>
    </xf>
    <xf numFmtId="0" fontId="22" fillId="0" borderId="139" xfId="0" applyFont="1" applyBorder="1" applyAlignment="1">
      <alignment horizontal="center" wrapText="1"/>
    </xf>
    <xf numFmtId="0" fontId="22" fillId="0" borderId="173" xfId="0" applyFont="1" applyBorder="1" applyAlignment="1">
      <alignment horizontal="center" wrapText="1"/>
    </xf>
    <xf numFmtId="0" fontId="22" fillId="0" borderId="193" xfId="0" applyFont="1" applyBorder="1" applyAlignment="1">
      <alignment horizontal="center" wrapText="1"/>
    </xf>
    <xf numFmtId="0" fontId="30" fillId="0" borderId="148" xfId="0" applyFont="1" applyBorder="1" applyAlignment="1"/>
    <xf numFmtId="0" fontId="30" fillId="0" borderId="181" xfId="0" applyFont="1" applyBorder="1" applyAlignment="1"/>
    <xf numFmtId="0" fontId="30" fillId="0" borderId="111" xfId="0" applyFont="1" applyBorder="1" applyAlignment="1"/>
    <xf numFmtId="3" fontId="41" fillId="0" borderId="140" xfId="0" applyNumberFormat="1" applyFont="1" applyBorder="1"/>
    <xf numFmtId="3" fontId="41" fillId="0" borderId="141" xfId="0" applyNumberFormat="1" applyFont="1" applyBorder="1"/>
    <xf numFmtId="3" fontId="41" fillId="0" borderId="142" xfId="0" applyNumberFormat="1" applyFont="1" applyBorder="1"/>
    <xf numFmtId="3" fontId="29" fillId="0" borderId="11" xfId="0" applyNumberFormat="1" applyFont="1" applyBorder="1"/>
    <xf numFmtId="3" fontId="41" fillId="0" borderId="52" xfId="0" applyNumberFormat="1" applyFont="1" applyBorder="1"/>
    <xf numFmtId="3" fontId="41" fillId="0" borderId="54" xfId="0" applyNumberFormat="1" applyFont="1" applyBorder="1"/>
    <xf numFmtId="3" fontId="41" fillId="0" borderId="59" xfId="0" applyNumberFormat="1" applyFont="1" applyBorder="1"/>
    <xf numFmtId="3" fontId="30" fillId="0" borderId="0" xfId="0" applyNumberFormat="1" applyFont="1" applyFill="1" applyBorder="1"/>
    <xf numFmtId="169" fontId="30" fillId="0" borderId="0" xfId="1" applyFont="1" applyFill="1" applyBorder="1"/>
    <xf numFmtId="3" fontId="30" fillId="0" borderId="171" xfId="0" applyNumberFormat="1" applyFont="1" applyBorder="1"/>
    <xf numFmtId="3" fontId="30" fillId="0" borderId="172" xfId="0" applyNumberFormat="1" applyFont="1" applyBorder="1"/>
    <xf numFmtId="3" fontId="30" fillId="0" borderId="165" xfId="0" applyNumberFormat="1" applyFont="1" applyBorder="1"/>
    <xf numFmtId="0" fontId="29" fillId="0" borderId="177" xfId="0" applyFont="1" applyFill="1" applyBorder="1" applyAlignment="1">
      <alignment wrapText="1"/>
    </xf>
    <xf numFmtId="3" fontId="29" fillId="0" borderId="110" xfId="0" applyNumberFormat="1" applyFont="1" applyBorder="1"/>
    <xf numFmtId="0" fontId="0" fillId="0" borderId="0" xfId="0" applyFill="1"/>
    <xf numFmtId="3" fontId="30" fillId="0" borderId="56" xfId="0" applyNumberFormat="1" applyFont="1" applyFill="1" applyBorder="1"/>
    <xf numFmtId="3" fontId="30" fillId="0" borderId="52" xfId="0" applyNumberFormat="1" applyFont="1" applyFill="1" applyBorder="1"/>
    <xf numFmtId="3" fontId="30" fillId="0" borderId="76" xfId="0" applyNumberFormat="1" applyFont="1" applyFill="1" applyBorder="1"/>
    <xf numFmtId="3" fontId="30" fillId="0" borderId="57" xfId="0" applyNumberFormat="1" applyFont="1" applyFill="1" applyBorder="1"/>
    <xf numFmtId="3" fontId="30" fillId="0" borderId="141" xfId="0" applyNumberFormat="1" applyFont="1" applyFill="1" applyBorder="1"/>
    <xf numFmtId="3" fontId="30" fillId="0" borderId="118" xfId="0" applyNumberFormat="1" applyFont="1" applyFill="1" applyBorder="1"/>
    <xf numFmtId="0" fontId="30" fillId="0" borderId="161" xfId="0" applyFont="1" applyFill="1" applyBorder="1" applyAlignment="1">
      <alignment wrapText="1"/>
    </xf>
    <xf numFmtId="0" fontId="14" fillId="0" borderId="177" xfId="0" applyFont="1" applyFill="1" applyBorder="1" applyAlignment="1">
      <alignment horizontal="center"/>
    </xf>
    <xf numFmtId="3" fontId="29" fillId="0" borderId="53" xfId="0" applyNumberFormat="1" applyFont="1" applyFill="1" applyBorder="1"/>
    <xf numFmtId="3" fontId="29" fillId="0" borderId="54" xfId="0" applyNumberFormat="1" applyFont="1" applyFill="1" applyBorder="1"/>
    <xf numFmtId="3" fontId="29" fillId="0" borderId="75" xfId="0" applyNumberFormat="1" applyFont="1" applyFill="1" applyBorder="1"/>
    <xf numFmtId="3" fontId="29" fillId="0" borderId="55" xfId="0" applyNumberFormat="1" applyFont="1" applyFill="1" applyBorder="1"/>
    <xf numFmtId="3" fontId="29" fillId="0" borderId="140" xfId="0" applyNumberFormat="1" applyFont="1" applyFill="1" applyBorder="1"/>
    <xf numFmtId="3" fontId="29" fillId="0" borderId="110" xfId="0" applyNumberFormat="1" applyFont="1" applyFill="1" applyBorder="1"/>
    <xf numFmtId="0" fontId="11" fillId="0" borderId="0" xfId="0" applyFont="1" applyFill="1"/>
    <xf numFmtId="3" fontId="0" fillId="0" borderId="0" xfId="0" applyNumberFormat="1" applyFont="1"/>
    <xf numFmtId="0" fontId="14" fillId="0" borderId="126" xfId="0" applyFont="1" applyFill="1" applyBorder="1" applyAlignment="1">
      <alignment horizontal="center" wrapText="1"/>
    </xf>
    <xf numFmtId="0" fontId="14" fillId="0" borderId="169" xfId="0" applyFont="1" applyFill="1" applyBorder="1" applyAlignment="1">
      <alignment horizontal="center" wrapText="1"/>
    </xf>
    <xf numFmtId="0" fontId="30" fillId="0" borderId="76" xfId="0" applyFont="1" applyBorder="1"/>
    <xf numFmtId="0" fontId="30" fillId="0" borderId="77" xfId="0" applyFont="1" applyBorder="1"/>
    <xf numFmtId="0" fontId="29" fillId="0" borderId="120" xfId="0" applyFont="1" applyBorder="1" applyAlignment="1">
      <alignment horizontal="center" wrapText="1"/>
    </xf>
    <xf numFmtId="0" fontId="29" fillId="0" borderId="220" xfId="0" applyFont="1" applyBorder="1" applyAlignment="1">
      <alignment horizontal="center" wrapText="1"/>
    </xf>
    <xf numFmtId="0" fontId="30" fillId="0" borderId="53" xfId="0" applyFont="1" applyBorder="1" applyAlignment="1">
      <alignment horizontal="center"/>
    </xf>
    <xf numFmtId="0" fontId="30" fillId="0" borderId="75" xfId="0" applyFont="1" applyBorder="1"/>
    <xf numFmtId="0" fontId="29" fillId="0" borderId="152" xfId="0" applyFont="1" applyBorder="1" applyAlignment="1">
      <alignment horizontal="center"/>
    </xf>
    <xf numFmtId="0" fontId="29" fillId="0" borderId="187" xfId="0" applyFont="1" applyBorder="1"/>
    <xf numFmtId="1" fontId="29" fillId="0" borderId="153" xfId="0" applyNumberFormat="1" applyFont="1" applyBorder="1" applyAlignment="1">
      <alignment horizontal="center"/>
    </xf>
    <xf numFmtId="0" fontId="14" fillId="0" borderId="200" xfId="0" applyFont="1" applyBorder="1"/>
    <xf numFmtId="3" fontId="10" fillId="0" borderId="107" xfId="0" applyNumberFormat="1" applyFont="1" applyBorder="1"/>
    <xf numFmtId="3" fontId="10" fillId="0" borderId="108" xfId="0" applyNumberFormat="1" applyFont="1" applyBorder="1"/>
    <xf numFmtId="3" fontId="10" fillId="0" borderId="109" xfId="0" applyNumberFormat="1" applyFont="1" applyBorder="1"/>
    <xf numFmtId="3" fontId="14" fillId="0" borderId="55" xfId="0" applyNumberFormat="1" applyFont="1" applyBorder="1"/>
    <xf numFmtId="0" fontId="14" fillId="0" borderId="167" xfId="0" applyFont="1" applyBorder="1" applyAlignment="1">
      <alignment horizontal="center" wrapText="1"/>
    </xf>
    <xf numFmtId="0" fontId="10" fillId="0" borderId="221" xfId="0" applyFont="1" applyFill="1" applyBorder="1" applyAlignment="1">
      <alignment horizontal="center"/>
    </xf>
    <xf numFmtId="0" fontId="10" fillId="0" borderId="222" xfId="0" applyFont="1" applyFill="1" applyBorder="1" applyAlignment="1">
      <alignment horizontal="center"/>
    </xf>
    <xf numFmtId="0" fontId="10" fillId="0" borderId="154" xfId="0" applyFont="1" applyFill="1" applyBorder="1" applyAlignment="1">
      <alignment horizontal="center"/>
    </xf>
    <xf numFmtId="0" fontId="10" fillId="0" borderId="223" xfId="0" applyFont="1" applyFill="1" applyBorder="1" applyAlignment="1">
      <alignment horizontal="center"/>
    </xf>
    <xf numFmtId="0" fontId="10" fillId="0" borderId="200" xfId="0" applyFont="1" applyBorder="1" applyAlignment="1">
      <alignment horizontal="center"/>
    </xf>
    <xf numFmtId="0" fontId="14" fillId="0" borderId="155" xfId="0" applyFont="1" applyBorder="1" applyAlignment="1">
      <alignment horizontal="center" wrapText="1"/>
    </xf>
    <xf numFmtId="1" fontId="10" fillId="0" borderId="188" xfId="0" applyNumberFormat="1" applyFont="1" applyBorder="1"/>
    <xf numFmtId="1" fontId="10" fillId="0" borderId="142" xfId="0" applyNumberFormat="1" applyFont="1" applyBorder="1"/>
    <xf numFmtId="0" fontId="14" fillId="0" borderId="224" xfId="0" applyFont="1" applyBorder="1" applyAlignment="1">
      <alignment horizontal="center" wrapText="1"/>
    </xf>
    <xf numFmtId="0" fontId="14" fillId="0" borderId="78" xfId="0" applyFont="1" applyFill="1" applyBorder="1" applyAlignment="1">
      <alignment wrapText="1"/>
    </xf>
    <xf numFmtId="0" fontId="10" fillId="0" borderId="189" xfId="0" applyFont="1" applyFill="1" applyBorder="1" applyAlignment="1">
      <alignment wrapText="1"/>
    </xf>
    <xf numFmtId="0" fontId="10" fillId="0" borderId="80" xfId="0" applyFont="1" applyFill="1" applyBorder="1" applyAlignment="1">
      <alignment wrapText="1"/>
    </xf>
    <xf numFmtId="168" fontId="14" fillId="0" borderId="78" xfId="1" applyNumberFormat="1" applyFont="1" applyBorder="1"/>
    <xf numFmtId="1" fontId="41" fillId="4" borderId="9" xfId="0" applyNumberFormat="1" applyFont="1" applyFill="1" applyBorder="1"/>
    <xf numFmtId="1" fontId="41" fillId="4" borderId="27" xfId="0" applyNumberFormat="1" applyFont="1" applyFill="1" applyBorder="1"/>
    <xf numFmtId="1" fontId="41" fillId="4" borderId="26" xfId="5" applyNumberFormat="1" applyFont="1" applyFill="1" applyBorder="1"/>
    <xf numFmtId="1" fontId="41" fillId="4" borderId="10" xfId="5" applyNumberFormat="1" applyFont="1" applyFill="1" applyBorder="1"/>
    <xf numFmtId="0" fontId="22" fillId="0" borderId="117" xfId="0" applyFont="1" applyBorder="1" applyAlignment="1">
      <alignment horizontal="center" wrapText="1"/>
    </xf>
    <xf numFmtId="0" fontId="30" fillId="0" borderId="172" xfId="0" applyFont="1" applyBorder="1" applyAlignment="1">
      <alignment wrapText="1"/>
    </xf>
    <xf numFmtId="166" fontId="30" fillId="0" borderId="172" xfId="2" applyFont="1" applyBorder="1" applyAlignment="1">
      <alignment horizontal="center"/>
    </xf>
    <xf numFmtId="166" fontId="30" fillId="0" borderId="165" xfId="2" applyFont="1" applyBorder="1" applyAlignment="1">
      <alignment horizontal="center"/>
    </xf>
    <xf numFmtId="3" fontId="29" fillId="0" borderId="78" xfId="0" applyNumberFormat="1" applyFont="1" applyBorder="1" applyAlignment="1"/>
    <xf numFmtId="3" fontId="30" fillId="0" borderId="157" xfId="0" applyNumberFormat="1" applyFont="1" applyBorder="1" applyAlignment="1"/>
    <xf numFmtId="3" fontId="30" fillId="0" borderId="53" xfId="0" applyNumberFormat="1" applyFont="1" applyFill="1" applyBorder="1"/>
    <xf numFmtId="3" fontId="30" fillId="0" borderId="54" xfId="0" applyNumberFormat="1" applyFont="1" applyFill="1" applyBorder="1"/>
    <xf numFmtId="3" fontId="30" fillId="0" borderId="75" xfId="0" applyNumberFormat="1" applyFont="1" applyFill="1" applyBorder="1"/>
    <xf numFmtId="3" fontId="30" fillId="0" borderId="55" xfId="0" applyNumberFormat="1" applyFont="1" applyFill="1" applyBorder="1"/>
    <xf numFmtId="3" fontId="30" fillId="0" borderId="140" xfId="0" applyNumberFormat="1" applyFont="1" applyFill="1" applyBorder="1"/>
    <xf numFmtId="3" fontId="30" fillId="0" borderId="110" xfId="0" applyNumberFormat="1" applyFont="1" applyFill="1" applyBorder="1"/>
    <xf numFmtId="3" fontId="30" fillId="0" borderId="58" xfId="0" applyNumberFormat="1" applyFont="1" applyFill="1" applyBorder="1"/>
    <xf numFmtId="3" fontId="30" fillId="0" borderId="59" xfId="0" applyNumberFormat="1" applyFont="1" applyFill="1" applyBorder="1"/>
    <xf numFmtId="3" fontId="30" fillId="0" borderId="77" xfId="0" applyNumberFormat="1" applyFont="1" applyFill="1" applyBorder="1"/>
    <xf numFmtId="3" fontId="30" fillId="0" borderId="60" xfId="0" applyNumberFormat="1" applyFont="1" applyFill="1" applyBorder="1"/>
    <xf numFmtId="3" fontId="30" fillId="0" borderId="142" xfId="0" applyNumberFormat="1" applyFont="1" applyFill="1" applyBorder="1"/>
    <xf numFmtId="3" fontId="30" fillId="0" borderId="191" xfId="0" applyNumberFormat="1" applyFont="1" applyFill="1" applyBorder="1"/>
    <xf numFmtId="0" fontId="30" fillId="0" borderId="157" xfId="0" applyFont="1" applyFill="1" applyBorder="1" applyAlignment="1">
      <alignment wrapText="1"/>
    </xf>
    <xf numFmtId="3" fontId="30" fillId="0" borderId="201" xfId="0" applyNumberFormat="1" applyFont="1" applyBorder="1"/>
    <xf numFmtId="3" fontId="30" fillId="0" borderId="202" xfId="0" applyNumberFormat="1" applyFont="1" applyBorder="1"/>
    <xf numFmtId="3" fontId="30" fillId="0" borderId="111" xfId="0" applyNumberFormat="1" applyFont="1" applyBorder="1"/>
    <xf numFmtId="0" fontId="14" fillId="0" borderId="55" xfId="0" applyFont="1" applyFill="1" applyBorder="1" applyAlignment="1">
      <alignment wrapText="1"/>
    </xf>
    <xf numFmtId="0" fontId="10" fillId="0" borderId="57" xfId="0" applyFont="1" applyFill="1" applyBorder="1" applyAlignment="1">
      <alignment wrapText="1"/>
    </xf>
    <xf numFmtId="0" fontId="10" fillId="0" borderId="60" xfId="0" applyFont="1" applyFill="1" applyBorder="1" applyAlignment="1">
      <alignment wrapText="1"/>
    </xf>
    <xf numFmtId="168" fontId="14" fillId="0" borderId="53" xfId="1" applyNumberFormat="1" applyFont="1" applyBorder="1"/>
    <xf numFmtId="166" fontId="18" fillId="0" borderId="149" xfId="2" applyFont="1" applyBorder="1" applyAlignment="1" applyProtection="1">
      <alignment horizontal="right"/>
    </xf>
    <xf numFmtId="166" fontId="18" fillId="0" borderId="150" xfId="2" applyFont="1" applyBorder="1" applyAlignment="1" applyProtection="1">
      <alignment horizontal="right"/>
    </xf>
    <xf numFmtId="168" fontId="10" fillId="0" borderId="107" xfId="1" applyNumberFormat="1" applyFont="1" applyBorder="1"/>
    <xf numFmtId="168" fontId="10" fillId="0" borderId="108" xfId="1" applyNumberFormat="1" applyFont="1" applyBorder="1"/>
    <xf numFmtId="3" fontId="14" fillId="0" borderId="54" xfId="1" applyNumberFormat="1" applyFont="1" applyBorder="1"/>
    <xf numFmtId="0" fontId="14" fillId="0" borderId="182" xfId="0" applyFont="1" applyBorder="1" applyAlignment="1">
      <alignment horizontal="center" wrapText="1"/>
    </xf>
    <xf numFmtId="0" fontId="14" fillId="0" borderId="81" xfId="0" applyFont="1" applyBorder="1" applyAlignment="1">
      <alignment horizontal="center" wrapText="1"/>
    </xf>
    <xf numFmtId="0" fontId="14" fillId="0" borderId="82" xfId="0" applyFont="1" applyBorder="1" applyAlignment="1">
      <alignment horizontal="center" wrapText="1"/>
    </xf>
    <xf numFmtId="0" fontId="14" fillId="0" borderId="82" xfId="0" applyFont="1" applyBorder="1" applyAlignment="1">
      <alignment horizontal="center"/>
    </xf>
    <xf numFmtId="3" fontId="30" fillId="0" borderId="152" xfId="0" applyNumberFormat="1" applyFont="1" applyBorder="1" applyAlignment="1">
      <alignment vertical="center"/>
    </xf>
    <xf numFmtId="3" fontId="30" fillId="0" borderId="145" xfId="0" applyNumberFormat="1" applyFont="1" applyBorder="1" applyAlignment="1">
      <alignment vertical="center"/>
    </xf>
    <xf numFmtId="3" fontId="30" fillId="0" borderId="153" xfId="0" applyNumberFormat="1" applyFont="1" applyBorder="1" applyAlignment="1">
      <alignment vertical="center"/>
    </xf>
    <xf numFmtId="3" fontId="30" fillId="0" borderId="56" xfId="0" applyNumberFormat="1" applyFont="1" applyBorder="1" applyAlignment="1">
      <alignment vertical="center"/>
    </xf>
    <xf numFmtId="3" fontId="30" fillId="0" borderId="52" xfId="0" applyNumberFormat="1" applyFont="1" applyBorder="1" applyAlignment="1">
      <alignment vertical="center"/>
    </xf>
    <xf numFmtId="3" fontId="30" fillId="0" borderId="57" xfId="0" applyNumberFormat="1" applyFont="1" applyBorder="1" applyAlignment="1">
      <alignment vertical="center"/>
    </xf>
    <xf numFmtId="3" fontId="30" fillId="0" borderId="58" xfId="0" applyNumberFormat="1" applyFont="1" applyBorder="1" applyAlignment="1">
      <alignment vertical="center"/>
    </xf>
    <xf numFmtId="3" fontId="30" fillId="0" borderId="59" xfId="0" applyNumberFormat="1" applyFont="1" applyBorder="1" applyAlignment="1">
      <alignment vertical="center"/>
    </xf>
    <xf numFmtId="3" fontId="30" fillId="0" borderId="60" xfId="0" applyNumberFormat="1" applyFont="1" applyBorder="1" applyAlignment="1">
      <alignment vertical="center"/>
    </xf>
    <xf numFmtId="3" fontId="44" fillId="0" borderId="0" xfId="18" applyNumberFormat="1" applyFont="1" applyBorder="1"/>
    <xf numFmtId="3" fontId="44" fillId="0" borderId="203" xfId="18" applyNumberFormat="1" applyFont="1" applyBorder="1"/>
    <xf numFmtId="0" fontId="44" fillId="0" borderId="144" xfId="0" applyFont="1" applyBorder="1"/>
    <xf numFmtId="166" fontId="0" fillId="0" borderId="0" xfId="2" applyFont="1"/>
    <xf numFmtId="166" fontId="11" fillId="0" borderId="0" xfId="2" applyFont="1" applyFill="1"/>
    <xf numFmtId="166" fontId="0" fillId="0" borderId="0" xfId="2" applyFont="1" applyFill="1"/>
    <xf numFmtId="166" fontId="10" fillId="0" borderId="0" xfId="2" applyFont="1"/>
    <xf numFmtId="168" fontId="30" fillId="0" borderId="188" xfId="1" applyNumberFormat="1" applyFont="1" applyBorder="1" applyAlignment="1">
      <alignment horizontal="center"/>
    </xf>
    <xf numFmtId="168" fontId="30" fillId="0" borderId="201" xfId="1" applyNumberFormat="1" applyFont="1" applyBorder="1" applyAlignment="1">
      <alignment horizontal="center"/>
    </xf>
    <xf numFmtId="174" fontId="8" fillId="0" borderId="152" xfId="1" applyNumberFormat="1" applyFont="1" applyBorder="1"/>
    <xf numFmtId="174" fontId="8" fillId="0" borderId="145" xfId="1" applyNumberFormat="1" applyFont="1" applyBorder="1"/>
    <xf numFmtId="174" fontId="8" fillId="0" borderId="153" xfId="1" applyNumberFormat="1" applyFont="1" applyBorder="1"/>
    <xf numFmtId="0" fontId="20" fillId="0" borderId="133" xfId="0" applyFont="1" applyBorder="1" applyAlignment="1">
      <alignment horizontal="center" wrapText="1"/>
    </xf>
    <xf numFmtId="0" fontId="20" fillId="0" borderId="164" xfId="0" applyFont="1" applyBorder="1" applyAlignment="1">
      <alignment horizontal="center" wrapText="1"/>
    </xf>
    <xf numFmtId="0" fontId="20" fillId="0" borderId="134" xfId="0" applyFont="1" applyBorder="1" applyAlignment="1">
      <alignment horizontal="center" wrapText="1"/>
    </xf>
    <xf numFmtId="1" fontId="10" fillId="0" borderId="152" xfId="1" applyNumberFormat="1" applyFont="1" applyBorder="1"/>
    <xf numFmtId="1" fontId="10" fillId="0" borderId="145" xfId="1" applyNumberFormat="1" applyFont="1" applyBorder="1"/>
    <xf numFmtId="1" fontId="10" fillId="0" borderId="153" xfId="1" applyNumberFormat="1" applyFont="1" applyBorder="1"/>
    <xf numFmtId="166" fontId="10" fillId="0" borderId="64" xfId="2" applyFont="1" applyBorder="1"/>
    <xf numFmtId="1" fontId="10" fillId="0" borderId="189" xfId="1" applyNumberFormat="1" applyFont="1" applyBorder="1"/>
    <xf numFmtId="0" fontId="30" fillId="0" borderId="187" xfId="0" applyFont="1" applyBorder="1"/>
    <xf numFmtId="1" fontId="30" fillId="0" borderId="153" xfId="0" applyNumberFormat="1" applyFont="1" applyBorder="1" applyAlignment="1">
      <alignment horizontal="center"/>
    </xf>
    <xf numFmtId="0" fontId="14" fillId="0" borderId="152" xfId="0" applyFont="1" applyBorder="1"/>
    <xf numFmtId="166" fontId="30" fillId="0" borderId="0" xfId="2" applyFont="1"/>
    <xf numFmtId="0" fontId="10" fillId="0" borderId="153" xfId="0" applyFont="1" applyFill="1" applyBorder="1" applyAlignment="1">
      <alignment wrapText="1"/>
    </xf>
    <xf numFmtId="166" fontId="18" fillId="0" borderId="181" xfId="2" applyFont="1" applyBorder="1" applyAlignment="1" applyProtection="1">
      <alignment horizontal="right"/>
    </xf>
    <xf numFmtId="0" fontId="18" fillId="0" borderId="0" xfId="44" applyFont="1" applyBorder="1" applyAlignment="1" applyProtection="1">
      <alignment horizontal="left" vertical="top"/>
    </xf>
    <xf numFmtId="0" fontId="14" fillId="0" borderId="133" xfId="0" applyFont="1" applyBorder="1" applyAlignment="1">
      <alignment horizontal="center"/>
    </xf>
    <xf numFmtId="20" fontId="10" fillId="0" borderId="0" xfId="0" applyNumberFormat="1" applyFont="1"/>
    <xf numFmtId="0" fontId="14" fillId="0" borderId="185" xfId="0" applyFont="1" applyBorder="1" applyAlignment="1">
      <alignment horizontal="center" wrapText="1"/>
    </xf>
    <xf numFmtId="3" fontId="10" fillId="0" borderId="153" xfId="0" applyNumberFormat="1" applyFont="1" applyBorder="1"/>
    <xf numFmtId="1" fontId="10" fillId="0" borderId="0" xfId="0" applyNumberFormat="1" applyFont="1"/>
    <xf numFmtId="0" fontId="0" fillId="0" borderId="187" xfId="0" applyFont="1" applyFill="1" applyBorder="1" applyAlignment="1">
      <alignment wrapText="1"/>
    </xf>
    <xf numFmtId="168" fontId="0" fillId="0" borderId="78" xfId="1" applyNumberFormat="1" applyFont="1" applyBorder="1"/>
    <xf numFmtId="168" fontId="0" fillId="0" borderId="79" xfId="1" applyNumberFormat="1" applyFont="1" applyBorder="1"/>
    <xf numFmtId="168" fontId="0" fillId="0" borderId="151" xfId="1" applyNumberFormat="1" applyFont="1" applyBorder="1"/>
    <xf numFmtId="168" fontId="11" fillId="0" borderId="53" xfId="1" applyNumberFormat="1" applyFont="1" applyBorder="1"/>
    <xf numFmtId="168" fontId="8" fillId="0" borderId="152" xfId="1" applyNumberFormat="1" applyFont="1" applyBorder="1"/>
    <xf numFmtId="168" fontId="8" fillId="0" borderId="56" xfId="1" applyNumberFormat="1" applyFont="1" applyBorder="1"/>
    <xf numFmtId="168" fontId="0" fillId="0" borderId="58" xfId="1" applyNumberFormat="1" applyFont="1" applyBorder="1"/>
    <xf numFmtId="0" fontId="22" fillId="0" borderId="65" xfId="0" applyFont="1" applyFill="1" applyBorder="1" applyAlignment="1">
      <alignment horizontal="center"/>
    </xf>
    <xf numFmtId="0" fontId="22" fillId="0" borderId="73" xfId="0" applyFont="1" applyFill="1" applyBorder="1" applyAlignment="1">
      <alignment wrapText="1"/>
    </xf>
    <xf numFmtId="3" fontId="29" fillId="0" borderId="152" xfId="0" applyNumberFormat="1" applyFont="1" applyBorder="1" applyAlignment="1">
      <alignment vertical="center"/>
    </xf>
    <xf numFmtId="3" fontId="29" fillId="0" borderId="145" xfId="0" applyNumberFormat="1" applyFont="1" applyBorder="1" applyAlignment="1">
      <alignment vertical="center"/>
    </xf>
    <xf numFmtId="3" fontId="29" fillId="0" borderId="153" xfId="0" applyNumberFormat="1" applyFont="1" applyBorder="1" applyAlignment="1">
      <alignment vertical="center"/>
    </xf>
    <xf numFmtId="168" fontId="30" fillId="0" borderId="53" xfId="1" applyNumberFormat="1" applyFont="1" applyBorder="1" applyAlignment="1">
      <alignment horizontal="center"/>
    </xf>
    <xf numFmtId="168" fontId="30" fillId="0" borderId="54" xfId="1" applyNumberFormat="1" applyFont="1" applyBorder="1" applyAlignment="1">
      <alignment horizontal="center"/>
    </xf>
    <xf numFmtId="168" fontId="30" fillId="0" borderId="55" xfId="1" applyNumberFormat="1" applyFont="1" applyBorder="1" applyAlignment="1">
      <alignment horizontal="center"/>
    </xf>
    <xf numFmtId="168" fontId="30" fillId="0" borderId="152" xfId="1" applyNumberFormat="1" applyFont="1" applyBorder="1" applyAlignment="1">
      <alignment horizontal="center"/>
    </xf>
    <xf numFmtId="0" fontId="30" fillId="0" borderId="0" xfId="0" applyFont="1" applyAlignment="1">
      <alignment vertical="top"/>
    </xf>
    <xf numFmtId="1" fontId="30" fillId="0" borderId="152" xfId="0" applyNumberFormat="1" applyFont="1" applyBorder="1"/>
    <xf numFmtId="1" fontId="30" fillId="0" borderId="153" xfId="0" applyNumberFormat="1" applyFont="1" applyBorder="1"/>
    <xf numFmtId="1" fontId="30" fillId="0" borderId="188" xfId="0" applyNumberFormat="1" applyFont="1" applyBorder="1"/>
    <xf numFmtId="0" fontId="11" fillId="0" borderId="155" xfId="0" applyFont="1" applyBorder="1" applyAlignment="1">
      <alignment horizontal="center" wrapText="1"/>
    </xf>
    <xf numFmtId="0" fontId="11" fillId="0" borderId="173" xfId="0" applyFont="1" applyBorder="1" applyAlignment="1">
      <alignment horizontal="center" wrapText="1"/>
    </xf>
    <xf numFmtId="0" fontId="11" fillId="0" borderId="174" xfId="0" applyFont="1" applyBorder="1" applyAlignment="1">
      <alignment horizontal="center" wrapText="1"/>
    </xf>
    <xf numFmtId="0" fontId="11" fillId="0" borderId="193" xfId="0" applyFont="1" applyBorder="1" applyAlignment="1">
      <alignment horizontal="center" wrapText="1"/>
    </xf>
    <xf numFmtId="0" fontId="11" fillId="0" borderId="47" xfId="0" applyFont="1" applyBorder="1" applyAlignment="1">
      <alignment horizontal="center" wrapText="1"/>
    </xf>
    <xf numFmtId="3" fontId="30" fillId="0" borderId="125" xfId="0" applyNumberFormat="1" applyFont="1" applyBorder="1"/>
    <xf numFmtId="0" fontId="29" fillId="0" borderId="136" xfId="0" applyFont="1" applyFill="1" applyBorder="1" applyAlignment="1">
      <alignment wrapText="1"/>
    </xf>
    <xf numFmtId="0" fontId="30" fillId="0" borderId="52" xfId="0" applyFont="1" applyFill="1" applyBorder="1" applyAlignment="1">
      <alignment wrapText="1"/>
    </xf>
    <xf numFmtId="3" fontId="10" fillId="0" borderId="52" xfId="0" applyNumberFormat="1" applyFont="1" applyFill="1" applyBorder="1"/>
    <xf numFmtId="170" fontId="10" fillId="0" borderId="197" xfId="0" applyNumberFormat="1" applyFont="1" applyBorder="1"/>
    <xf numFmtId="3" fontId="14" fillId="0" borderId="54" xfId="0" applyNumberFormat="1" applyFont="1" applyFill="1" applyBorder="1"/>
    <xf numFmtId="3" fontId="10" fillId="0" borderId="59" xfId="0" applyNumberFormat="1" applyFont="1" applyFill="1" applyBorder="1"/>
    <xf numFmtId="1" fontId="10" fillId="0" borderId="53" xfId="1" applyNumberFormat="1" applyFont="1" applyBorder="1"/>
    <xf numFmtId="1" fontId="10" fillId="0" borderId="54" xfId="1" applyNumberFormat="1" applyFont="1" applyBorder="1"/>
    <xf numFmtId="1" fontId="10" fillId="0" borderId="55" xfId="1" applyNumberFormat="1" applyFont="1" applyBorder="1"/>
    <xf numFmtId="1" fontId="10" fillId="0" borderId="171" xfId="1" applyNumberFormat="1" applyFont="1" applyBorder="1"/>
    <xf numFmtId="1" fontId="10" fillId="0" borderId="172" xfId="1" applyNumberFormat="1" applyFont="1" applyBorder="1"/>
    <xf numFmtId="1" fontId="10" fillId="0" borderId="165" xfId="1" applyNumberFormat="1" applyFont="1" applyBorder="1"/>
    <xf numFmtId="1" fontId="30" fillId="0" borderId="165" xfId="0" applyNumberFormat="1" applyFont="1" applyBorder="1" applyAlignment="1">
      <alignment horizontal="center"/>
    </xf>
    <xf numFmtId="168" fontId="29" fillId="0" borderId="152" xfId="1" applyNumberFormat="1" applyFont="1" applyBorder="1" applyAlignment="1">
      <alignment horizontal="center"/>
    </xf>
    <xf numFmtId="168" fontId="30" fillId="0" borderId="56" xfId="1" applyNumberFormat="1" applyFont="1" applyBorder="1" applyAlignment="1">
      <alignment horizontal="center"/>
    </xf>
    <xf numFmtId="168" fontId="30" fillId="0" borderId="58" xfId="1" applyNumberFormat="1" applyFont="1" applyBorder="1" applyAlignment="1">
      <alignment horizontal="center"/>
    </xf>
    <xf numFmtId="0" fontId="14" fillId="0" borderId="187" xfId="0" applyFont="1" applyBorder="1"/>
    <xf numFmtId="166" fontId="10" fillId="0" borderId="189" xfId="2" applyFont="1" applyBorder="1"/>
    <xf numFmtId="166" fontId="14" fillId="0" borderId="189" xfId="2" applyFont="1" applyBorder="1"/>
    <xf numFmtId="166" fontId="10" fillId="0" borderId="79" xfId="2" applyFont="1" applyBorder="1"/>
    <xf numFmtId="166" fontId="10" fillId="0" borderId="80" xfId="2" applyFont="1" applyBorder="1"/>
    <xf numFmtId="166" fontId="14" fillId="0" borderId="0" xfId="2" applyFont="1" applyAlignment="1">
      <alignment horizontal="center" wrapText="1"/>
    </xf>
    <xf numFmtId="0" fontId="18" fillId="0" borderId="152" xfId="0" applyFont="1" applyBorder="1" applyProtection="1"/>
    <xf numFmtId="0" fontId="18" fillId="0" borderId="145" xfId="0" applyFont="1" applyBorder="1" applyProtection="1"/>
    <xf numFmtId="0" fontId="18" fillId="0" borderId="153" xfId="0" applyFont="1" applyBorder="1" applyProtection="1"/>
    <xf numFmtId="0" fontId="14" fillId="0" borderId="144" xfId="0" applyFont="1" applyBorder="1" applyAlignment="1">
      <alignment horizontal="center"/>
    </xf>
    <xf numFmtId="0" fontId="11" fillId="0" borderId="136" xfId="0" applyFont="1" applyBorder="1" applyAlignment="1">
      <alignment horizontal="left" vertical="center"/>
    </xf>
    <xf numFmtId="0" fontId="10" fillId="0" borderId="137" xfId="0" applyFont="1" applyBorder="1" applyAlignment="1">
      <alignment horizontal="left" vertical="center"/>
    </xf>
    <xf numFmtId="0" fontId="10" fillId="0" borderId="132" xfId="0" applyFont="1" applyBorder="1" applyAlignment="1">
      <alignment horizontal="left" vertical="center"/>
    </xf>
    <xf numFmtId="0" fontId="14" fillId="0" borderId="227" xfId="0" applyFont="1" applyFill="1" applyBorder="1" applyAlignment="1">
      <alignment wrapText="1"/>
    </xf>
    <xf numFmtId="3" fontId="14" fillId="0" borderId="133" xfId="0" applyNumberFormat="1" applyFont="1" applyBorder="1"/>
    <xf numFmtId="3" fontId="14" fillId="0" borderId="164" xfId="0" applyNumberFormat="1" applyFont="1" applyBorder="1"/>
    <xf numFmtId="3" fontId="14" fillId="0" borderId="134" xfId="0" applyNumberFormat="1" applyFont="1" applyBorder="1"/>
    <xf numFmtId="1" fontId="0" fillId="0" borderId="0" xfId="0" applyNumberFormat="1"/>
    <xf numFmtId="3" fontId="21" fillId="0" borderId="14" xfId="0" applyNumberFormat="1" applyFont="1" applyBorder="1"/>
    <xf numFmtId="14" fontId="10" fillId="0" borderId="0" xfId="0" applyNumberFormat="1" applyFont="1" applyAlignment="1">
      <alignment horizontal="center"/>
    </xf>
    <xf numFmtId="14" fontId="10" fillId="0" borderId="0" xfId="0" applyNumberFormat="1" applyFont="1"/>
    <xf numFmtId="0" fontId="22" fillId="0" borderId="120" xfId="0" applyFont="1" applyBorder="1" applyAlignment="1">
      <alignment horizontal="center" wrapText="1"/>
    </xf>
    <xf numFmtId="0" fontId="22" fillId="0" borderId="170" xfId="0" applyFont="1" applyBorder="1" applyAlignment="1">
      <alignment horizontal="center" wrapText="1"/>
    </xf>
    <xf numFmtId="0" fontId="22" fillId="0" borderId="121" xfId="0" applyFont="1" applyBorder="1" applyAlignment="1">
      <alignment horizontal="center" wrapText="1"/>
    </xf>
    <xf numFmtId="0" fontId="14" fillId="0" borderId="153" xfId="0" applyFont="1" applyBorder="1"/>
    <xf numFmtId="3" fontId="10" fillId="4" borderId="52" xfId="0" applyNumberFormat="1" applyFont="1" applyFill="1" applyBorder="1"/>
    <xf numFmtId="3" fontId="10" fillId="4" borderId="53" xfId="0" applyNumberFormat="1" applyFont="1" applyFill="1" applyBorder="1"/>
    <xf numFmtId="3" fontId="10" fillId="4" borderId="54" xfId="0" applyNumberFormat="1" applyFont="1" applyFill="1" applyBorder="1"/>
    <xf numFmtId="3" fontId="10" fillId="4" borderId="55" xfId="0" applyNumberFormat="1" applyFont="1" applyFill="1" applyBorder="1"/>
    <xf numFmtId="3" fontId="10" fillId="4" borderId="56" xfId="0" applyNumberFormat="1" applyFont="1" applyFill="1" applyBorder="1"/>
    <xf numFmtId="3" fontId="10" fillId="4" borderId="57" xfId="0" applyNumberFormat="1" applyFont="1" applyFill="1" applyBorder="1"/>
    <xf numFmtId="3" fontId="10" fillId="4" borderId="58" xfId="0" applyNumberFormat="1" applyFont="1" applyFill="1" applyBorder="1"/>
    <xf numFmtId="3" fontId="10" fillId="4" borderId="59" xfId="0" applyNumberFormat="1" applyFont="1" applyFill="1" applyBorder="1"/>
    <xf numFmtId="3" fontId="10" fillId="4" borderId="60" xfId="0" applyNumberFormat="1" applyFont="1" applyFill="1" applyBorder="1"/>
    <xf numFmtId="0" fontId="10" fillId="0" borderId="228" xfId="0" applyFont="1" applyBorder="1" applyAlignment="1">
      <alignment horizontal="center"/>
    </xf>
    <xf numFmtId="0" fontId="10" fillId="0" borderId="150" xfId="0" applyFont="1" applyBorder="1"/>
    <xf numFmtId="168" fontId="21" fillId="0" borderId="118" xfId="1" applyNumberFormat="1" applyFont="1" applyBorder="1"/>
    <xf numFmtId="168" fontId="21" fillId="0" borderId="191" xfId="1" applyNumberFormat="1" applyFont="1" applyBorder="1"/>
    <xf numFmtId="168" fontId="14" fillId="0" borderId="148" xfId="1" applyNumberFormat="1" applyFont="1" applyBorder="1"/>
    <xf numFmtId="3" fontId="10" fillId="0" borderId="120" xfId="1" applyNumberFormat="1" applyFont="1" applyBorder="1"/>
    <xf numFmtId="3" fontId="10" fillId="0" borderId="107" xfId="1" applyNumberFormat="1" applyFont="1" applyBorder="1"/>
    <xf numFmtId="3" fontId="10" fillId="0" borderId="58" xfId="1" applyNumberFormat="1" applyFont="1" applyBorder="1"/>
    <xf numFmtId="3" fontId="14" fillId="0" borderId="53" xfId="1" applyNumberFormat="1" applyFont="1" applyBorder="1"/>
    <xf numFmtId="0" fontId="27" fillId="0" borderId="107" xfId="0" applyFont="1" applyBorder="1"/>
    <xf numFmtId="0" fontId="14" fillId="0" borderId="169" xfId="0" applyFont="1" applyBorder="1" applyAlignment="1">
      <alignment horizontal="center" wrapText="1"/>
    </xf>
    <xf numFmtId="168" fontId="10" fillId="0" borderId="75" xfId="1" applyNumberFormat="1" applyFont="1" applyBorder="1"/>
    <xf numFmtId="168" fontId="10" fillId="0" borderId="76" xfId="1" applyNumberFormat="1" applyFont="1" applyBorder="1"/>
    <xf numFmtId="168" fontId="14" fillId="0" borderId="79" xfId="1" applyNumberFormat="1" applyFont="1" applyBorder="1"/>
    <xf numFmtId="168" fontId="10" fillId="0" borderId="204" xfId="1" applyNumberFormat="1" applyFont="1" applyBorder="1"/>
    <xf numFmtId="168" fontId="14" fillId="0" borderId="80" xfId="1" applyNumberFormat="1" applyFont="1" applyBorder="1"/>
    <xf numFmtId="168" fontId="14" fillId="0" borderId="181" xfId="1" applyNumberFormat="1" applyFont="1" applyBorder="1"/>
    <xf numFmtId="168" fontId="10" fillId="0" borderId="181" xfId="1" applyNumberFormat="1" applyFont="1" applyBorder="1"/>
    <xf numFmtId="168" fontId="10" fillId="0" borderId="149" xfId="1" applyNumberFormat="1" applyFont="1" applyBorder="1"/>
    <xf numFmtId="168" fontId="10" fillId="0" borderId="150" xfId="1" applyNumberFormat="1" applyFont="1" applyBorder="1"/>
    <xf numFmtId="3" fontId="14" fillId="0" borderId="78" xfId="1" applyNumberFormat="1" applyFont="1" applyBorder="1"/>
    <xf numFmtId="3" fontId="14" fillId="0" borderId="79" xfId="1" applyNumberFormat="1" applyFont="1" applyBorder="1"/>
    <xf numFmtId="3" fontId="14" fillId="0" borderId="80" xfId="1" applyNumberFormat="1" applyFont="1" applyBorder="1"/>
    <xf numFmtId="3" fontId="14" fillId="0" borderId="181" xfId="1" applyNumberFormat="1" applyFont="1" applyBorder="1"/>
    <xf numFmtId="0" fontId="14" fillId="4" borderId="133" xfId="0" applyFont="1" applyFill="1" applyBorder="1" applyAlignment="1">
      <alignment horizontal="center"/>
    </xf>
    <xf numFmtId="0" fontId="27" fillId="0" borderId="205" xfId="0" applyFont="1" applyBorder="1"/>
    <xf numFmtId="0" fontId="21" fillId="0" borderId="84" xfId="2" applyNumberFormat="1" applyFont="1" applyBorder="1"/>
    <xf numFmtId="0" fontId="21" fillId="0" borderId="51" xfId="2" applyNumberFormat="1" applyFont="1" applyBorder="1"/>
    <xf numFmtId="0" fontId="21" fillId="0" borderId="124" xfId="2" applyNumberFormat="1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/>
    </xf>
    <xf numFmtId="3" fontId="22" fillId="0" borderId="148" xfId="0" applyNumberFormat="1" applyFont="1" applyBorder="1"/>
    <xf numFmtId="3" fontId="22" fillId="0" borderId="181" xfId="0" applyNumberFormat="1" applyFont="1" applyBorder="1"/>
    <xf numFmtId="3" fontId="22" fillId="0" borderId="111" xfId="0" applyNumberFormat="1" applyFont="1" applyBorder="1"/>
    <xf numFmtId="0" fontId="18" fillId="0" borderId="55" xfId="0" applyFont="1" applyBorder="1" applyAlignment="1" applyProtection="1">
      <alignment horizontal="right"/>
    </xf>
    <xf numFmtId="0" fontId="18" fillId="0" borderId="57" xfId="0" applyFont="1" applyBorder="1" applyAlignment="1" applyProtection="1">
      <alignment horizontal="right"/>
    </xf>
    <xf numFmtId="0" fontId="18" fillId="0" borderId="60" xfId="0" applyFont="1" applyBorder="1" applyAlignment="1" applyProtection="1">
      <alignment horizontal="right"/>
    </xf>
    <xf numFmtId="0" fontId="10" fillId="0" borderId="226" xfId="0" applyFont="1" applyFill="1" applyBorder="1" applyAlignment="1">
      <alignment horizontal="center"/>
    </xf>
    <xf numFmtId="0" fontId="14" fillId="0" borderId="137" xfId="0" applyFont="1" applyBorder="1" applyAlignment="1">
      <alignment horizontal="center" wrapText="1"/>
    </xf>
    <xf numFmtId="0" fontId="14" fillId="0" borderId="162" xfId="0" applyFont="1" applyBorder="1" applyAlignment="1">
      <alignment horizontal="center" wrapText="1"/>
    </xf>
    <xf numFmtId="0" fontId="10" fillId="0" borderId="226" xfId="0" applyFont="1" applyFill="1" applyBorder="1" applyAlignment="1">
      <alignment wrapText="1"/>
    </xf>
    <xf numFmtId="0" fontId="10" fillId="0" borderId="207" xfId="0" applyFont="1" applyFill="1" applyBorder="1" applyAlignment="1">
      <alignment wrapText="1"/>
    </xf>
    <xf numFmtId="0" fontId="10" fillId="0" borderId="179" xfId="0" applyFont="1" applyBorder="1"/>
    <xf numFmtId="0" fontId="10" fillId="0" borderId="156" xfId="0" applyFont="1" applyBorder="1"/>
    <xf numFmtId="0" fontId="39" fillId="0" borderId="0" xfId="0" applyFont="1" applyAlignment="1">
      <alignment horizontal="left" vertical="center"/>
    </xf>
    <xf numFmtId="0" fontId="29" fillId="0" borderId="116" xfId="0" applyFont="1" applyBorder="1" applyAlignment="1">
      <alignment horizontal="center" wrapText="1"/>
    </xf>
    <xf numFmtId="0" fontId="29" fillId="0" borderId="130" xfId="0" applyFont="1" applyBorder="1" applyAlignment="1">
      <alignment horizontal="center" wrapText="1"/>
    </xf>
    <xf numFmtId="0" fontId="29" fillId="0" borderId="174" xfId="0" applyFont="1" applyBorder="1" applyAlignment="1">
      <alignment horizontal="center" wrapText="1"/>
    </xf>
    <xf numFmtId="0" fontId="29" fillId="0" borderId="144" xfId="0" applyFont="1" applyBorder="1" applyAlignment="1">
      <alignment horizontal="center" wrapText="1"/>
    </xf>
    <xf numFmtId="168" fontId="29" fillId="0" borderId="84" xfId="1" applyNumberFormat="1" applyFont="1" applyBorder="1"/>
    <xf numFmtId="168" fontId="29" fillId="0" borderId="51" xfId="1" applyNumberFormat="1" applyFont="1" applyBorder="1"/>
    <xf numFmtId="168" fontId="39" fillId="0" borderId="51" xfId="1" applyNumberFormat="1" applyFont="1" applyBorder="1"/>
    <xf numFmtId="168" fontId="29" fillId="0" borderId="197" xfId="1" applyNumberFormat="1" applyFont="1" applyBorder="1"/>
    <xf numFmtId="0" fontId="29" fillId="0" borderId="65" xfId="0" applyFont="1" applyFill="1" applyBorder="1" applyAlignment="1">
      <alignment horizontal="center"/>
    </xf>
    <xf numFmtId="0" fontId="29" fillId="0" borderId="73" xfId="0" applyFont="1" applyFill="1" applyBorder="1" applyAlignment="1">
      <alignment wrapText="1"/>
    </xf>
    <xf numFmtId="3" fontId="29" fillId="0" borderId="65" xfId="1" applyNumberFormat="1" applyFont="1" applyFill="1" applyBorder="1"/>
    <xf numFmtId="3" fontId="29" fillId="0" borderId="84" xfId="1" applyNumberFormat="1" applyFont="1" applyFill="1" applyBorder="1"/>
    <xf numFmtId="0" fontId="30" fillId="0" borderId="173" xfId="0" applyFont="1" applyFill="1" applyBorder="1" applyAlignment="1">
      <alignment horizontal="center"/>
    </xf>
    <xf numFmtId="3" fontId="30" fillId="0" borderId="173" xfId="1" applyNumberFormat="1" applyFont="1" applyFill="1" applyBorder="1"/>
    <xf numFmtId="3" fontId="30" fillId="0" borderId="174" xfId="1" applyNumberFormat="1" applyFont="1" applyFill="1" applyBorder="1"/>
    <xf numFmtId="168" fontId="30" fillId="0" borderId="144" xfId="1" applyNumberFormat="1" applyFont="1" applyBorder="1"/>
    <xf numFmtId="166" fontId="18" fillId="0" borderId="78" xfId="2" applyFont="1" applyBorder="1" applyAlignment="1" applyProtection="1">
      <alignment horizontal="right"/>
    </xf>
    <xf numFmtId="166" fontId="18" fillId="0" borderId="189" xfId="2" applyFont="1" applyBorder="1" applyAlignment="1" applyProtection="1">
      <alignment horizontal="right"/>
    </xf>
    <xf numFmtId="166" fontId="18" fillId="0" borderId="157" xfId="2" applyFont="1" applyBorder="1" applyAlignment="1" applyProtection="1">
      <alignment horizontal="right"/>
    </xf>
    <xf numFmtId="166" fontId="26" fillId="0" borderId="148" xfId="2" applyNumberFormat="1" applyFont="1" applyBorder="1" applyAlignment="1" applyProtection="1">
      <alignment horizontal="right"/>
    </xf>
    <xf numFmtId="168" fontId="10" fillId="0" borderId="53" xfId="1" applyNumberFormat="1" applyFont="1" applyFill="1" applyBorder="1"/>
    <xf numFmtId="168" fontId="10" fillId="0" borderId="152" xfId="1" applyNumberFormat="1" applyFont="1" applyFill="1" applyBorder="1"/>
    <xf numFmtId="168" fontId="10" fillId="0" borderId="171" xfId="1" applyNumberFormat="1" applyFont="1" applyFill="1" applyBorder="1"/>
    <xf numFmtId="0" fontId="14" fillId="0" borderId="170" xfId="0" applyFont="1" applyFill="1" applyBorder="1" applyAlignment="1">
      <alignment wrapText="1"/>
    </xf>
    <xf numFmtId="166" fontId="14" fillId="0" borderId="170" xfId="2" applyFont="1" applyBorder="1"/>
    <xf numFmtId="166" fontId="14" fillId="0" borderId="121" xfId="2" applyFont="1" applyBorder="1"/>
    <xf numFmtId="0" fontId="10" fillId="0" borderId="52" xfId="0" applyFont="1" applyBorder="1" applyAlignment="1">
      <alignment horizontal="center"/>
    </xf>
    <xf numFmtId="166" fontId="10" fillId="0" borderId="52" xfId="2" applyFont="1" applyBorder="1"/>
    <xf numFmtId="167" fontId="14" fillId="0" borderId="78" xfId="1" applyNumberFormat="1" applyFont="1" applyBorder="1"/>
    <xf numFmtId="167" fontId="10" fillId="0" borderId="78" xfId="1" applyNumberFormat="1" applyFont="1" applyBorder="1"/>
    <xf numFmtId="167" fontId="10" fillId="0" borderId="79" xfId="1" applyNumberFormat="1" applyFont="1" applyBorder="1"/>
    <xf numFmtId="167" fontId="10" fillId="0" borderId="80" xfId="1" applyNumberFormat="1" applyFont="1" applyBorder="1"/>
    <xf numFmtId="0" fontId="14" fillId="0" borderId="173" xfId="0" applyFont="1" applyFill="1" applyBorder="1" applyAlignment="1">
      <alignment horizontal="center"/>
    </xf>
    <xf numFmtId="0" fontId="14" fillId="0" borderId="192" xfId="0" applyFont="1" applyFill="1" applyBorder="1" applyAlignment="1">
      <alignment wrapText="1"/>
    </xf>
    <xf numFmtId="1" fontId="14" fillId="0" borderId="133" xfId="1" applyNumberFormat="1" applyFont="1" applyBorder="1"/>
    <xf numFmtId="1" fontId="14" fillId="0" borderId="164" xfId="1" applyNumberFormat="1" applyFont="1" applyBorder="1"/>
    <xf numFmtId="1" fontId="14" fillId="0" borderId="134" xfId="1" applyNumberFormat="1" applyFont="1" applyBorder="1"/>
    <xf numFmtId="166" fontId="14" fillId="0" borderId="82" xfId="2" applyFont="1" applyBorder="1"/>
    <xf numFmtId="1" fontId="14" fillId="0" borderId="144" xfId="1" applyNumberFormat="1" applyFont="1" applyBorder="1"/>
    <xf numFmtId="166" fontId="10" fillId="0" borderId="203" xfId="2" applyFont="1" applyBorder="1"/>
    <xf numFmtId="1" fontId="10" fillId="0" borderId="157" xfId="1" applyNumberFormat="1" applyFont="1" applyBorder="1"/>
    <xf numFmtId="168" fontId="14" fillId="0" borderId="0" xfId="0" applyNumberFormat="1" applyFont="1"/>
    <xf numFmtId="3" fontId="21" fillId="0" borderId="54" xfId="0" applyNumberFormat="1" applyFont="1" applyBorder="1"/>
    <xf numFmtId="3" fontId="21" fillId="0" borderId="60" xfId="0" applyNumberFormat="1" applyFont="1" applyBorder="1"/>
    <xf numFmtId="165" fontId="21" fillId="0" borderId="53" xfId="2" applyNumberFormat="1" applyFont="1" applyFill="1" applyBorder="1"/>
    <xf numFmtId="165" fontId="21" fillId="0" borderId="54" xfId="2" applyNumberFormat="1" applyFont="1" applyFill="1" applyBorder="1"/>
    <xf numFmtId="165" fontId="21" fillId="0" borderId="55" xfId="2" applyNumberFormat="1" applyFont="1" applyFill="1" applyBorder="1"/>
    <xf numFmtId="3" fontId="33" fillId="0" borderId="0" xfId="0" applyNumberFormat="1" applyFont="1" applyFill="1" applyBorder="1"/>
    <xf numFmtId="3" fontId="0" fillId="0" borderId="200" xfId="1" applyNumberFormat="1" applyFont="1" applyBorder="1" applyAlignment="1">
      <alignment horizontal="right"/>
    </xf>
    <xf numFmtId="3" fontId="0" fillId="0" borderId="55" xfId="1" applyNumberFormat="1" applyFont="1" applyBorder="1" applyAlignment="1">
      <alignment horizontal="right"/>
    </xf>
    <xf numFmtId="3" fontId="0" fillId="0" borderId="179" xfId="1" applyNumberFormat="1" applyFont="1" applyBorder="1" applyAlignment="1">
      <alignment horizontal="right"/>
    </xf>
    <xf numFmtId="3" fontId="0" fillId="0" borderId="153" xfId="1" applyNumberFormat="1" applyFont="1" applyBorder="1" applyAlignment="1">
      <alignment horizontal="right"/>
    </xf>
    <xf numFmtId="0" fontId="11" fillId="0" borderId="185" xfId="0" applyFont="1" applyBorder="1" applyAlignment="1">
      <alignment horizontal="center" wrapText="1"/>
    </xf>
    <xf numFmtId="0" fontId="30" fillId="0" borderId="202" xfId="0" applyFont="1" applyBorder="1"/>
    <xf numFmtId="0" fontId="30" fillId="0" borderId="87" xfId="0" applyFont="1" applyBorder="1" applyAlignment="1">
      <alignment horizontal="center"/>
    </xf>
    <xf numFmtId="0" fontId="30" fillId="0" borderId="11" xfId="0" applyFont="1" applyBorder="1"/>
    <xf numFmtId="0" fontId="30" fillId="0" borderId="12" xfId="0" applyFont="1" applyBorder="1"/>
    <xf numFmtId="0" fontId="30" fillId="0" borderId="20" xfId="0" applyFont="1" applyBorder="1"/>
    <xf numFmtId="0" fontId="30" fillId="0" borderId="13" xfId="0" applyFont="1" applyBorder="1"/>
    <xf numFmtId="0" fontId="29" fillId="0" borderId="67" xfId="0" applyFont="1" applyBorder="1" applyAlignment="1">
      <alignment horizontal="right"/>
    </xf>
    <xf numFmtId="0" fontId="22" fillId="0" borderId="177" xfId="0" applyFont="1" applyFill="1" applyBorder="1" applyAlignment="1">
      <alignment horizontal="center"/>
    </xf>
    <xf numFmtId="0" fontId="21" fillId="0" borderId="161" xfId="0" applyFont="1" applyFill="1" applyBorder="1" applyAlignment="1">
      <alignment horizontal="center"/>
    </xf>
    <xf numFmtId="0" fontId="22" fillId="0" borderId="177" xfId="0" applyFont="1" applyFill="1" applyBorder="1" applyAlignment="1">
      <alignment wrapText="1"/>
    </xf>
    <xf numFmtId="0" fontId="21" fillId="0" borderId="161" xfId="0" applyFont="1" applyFill="1" applyBorder="1" applyAlignment="1">
      <alignment wrapText="1"/>
    </xf>
    <xf numFmtId="0" fontId="21" fillId="0" borderId="178" xfId="0" applyFont="1" applyFill="1" applyBorder="1" applyAlignment="1">
      <alignment wrapText="1"/>
    </xf>
    <xf numFmtId="3" fontId="21" fillId="0" borderId="181" xfId="0" applyNumberFormat="1" applyFont="1" applyBorder="1"/>
    <xf numFmtId="3" fontId="21" fillId="0" borderId="111" xfId="0" applyNumberFormat="1" applyFont="1" applyBorder="1"/>
    <xf numFmtId="3" fontId="21" fillId="0" borderId="181" xfId="0" applyNumberFormat="1" applyFont="1" applyBorder="1" applyAlignment="1">
      <alignment horizontal="right"/>
    </xf>
    <xf numFmtId="3" fontId="21" fillId="0" borderId="111" xfId="0" applyNumberFormat="1" applyFont="1" applyBorder="1" applyAlignment="1">
      <alignment horizontal="right"/>
    </xf>
    <xf numFmtId="167" fontId="10" fillId="0" borderId="53" xfId="0" applyNumberFormat="1" applyFont="1" applyBorder="1" applyAlignment="1">
      <alignment horizontal="center"/>
    </xf>
    <xf numFmtId="167" fontId="10" fillId="0" borderId="54" xfId="0" applyNumberFormat="1" applyFont="1" applyBorder="1" applyAlignment="1">
      <alignment horizontal="center"/>
    </xf>
    <xf numFmtId="0" fontId="11" fillId="0" borderId="122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11" fillId="0" borderId="123" xfId="0" applyFont="1" applyBorder="1" applyAlignment="1">
      <alignment horizontal="center" wrapText="1"/>
    </xf>
    <xf numFmtId="0" fontId="20" fillId="0" borderId="37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168" fontId="8" fillId="0" borderId="153" xfId="1" applyNumberFormat="1" applyFont="1" applyBorder="1"/>
    <xf numFmtId="0" fontId="20" fillId="0" borderId="144" xfId="0" applyFont="1" applyBorder="1" applyAlignment="1">
      <alignment horizontal="center" wrapText="1"/>
    </xf>
    <xf numFmtId="174" fontId="0" fillId="0" borderId="0" xfId="0" applyNumberFormat="1" applyFont="1"/>
    <xf numFmtId="0" fontId="10" fillId="0" borderId="53" xfId="0" applyFont="1" applyBorder="1" applyAlignment="1">
      <alignment horizontal="left" vertical="center"/>
    </xf>
    <xf numFmtId="0" fontId="14" fillId="0" borderId="54" xfId="0" applyFont="1" applyBorder="1" applyAlignment="1">
      <alignment horizontal="center" wrapText="1"/>
    </xf>
    <xf numFmtId="0" fontId="14" fillId="0" borderId="107" xfId="0" applyFont="1" applyBorder="1" applyAlignment="1">
      <alignment horizontal="center" wrapText="1"/>
    </xf>
    <xf numFmtId="0" fontId="14" fillId="0" borderId="108" xfId="0" applyFont="1" applyBorder="1" applyAlignment="1">
      <alignment horizontal="center" wrapText="1"/>
    </xf>
    <xf numFmtId="0" fontId="14" fillId="0" borderId="109" xfId="0" applyFont="1" applyBorder="1" applyAlignment="1">
      <alignment wrapText="1"/>
    </xf>
    <xf numFmtId="0" fontId="10" fillId="0" borderId="53" xfId="0" applyFont="1" applyFill="1" applyBorder="1" applyAlignment="1">
      <alignment wrapText="1"/>
    </xf>
    <xf numFmtId="3" fontId="18" fillId="0" borderId="54" xfId="0" applyNumberFormat="1" applyFont="1" applyBorder="1" applyAlignment="1" applyProtection="1">
      <alignment horizontal="right"/>
    </xf>
    <xf numFmtId="0" fontId="18" fillId="0" borderId="54" xfId="0" applyFont="1" applyBorder="1" applyAlignment="1" applyProtection="1">
      <alignment horizontal="right"/>
    </xf>
    <xf numFmtId="3" fontId="26" fillId="0" borderId="55" xfId="0" applyNumberFormat="1" applyFont="1" applyBorder="1" applyAlignment="1" applyProtection="1">
      <alignment horizontal="right"/>
    </xf>
    <xf numFmtId="0" fontId="10" fillId="0" borderId="56" xfId="0" applyFont="1" applyFill="1" applyBorder="1" applyAlignment="1">
      <alignment wrapText="1"/>
    </xf>
    <xf numFmtId="3" fontId="18" fillId="0" borderId="52" xfId="0" applyNumberFormat="1" applyFont="1" applyBorder="1" applyAlignment="1" applyProtection="1">
      <alignment horizontal="right"/>
    </xf>
    <xf numFmtId="0" fontId="18" fillId="0" borderId="52" xfId="0" applyFont="1" applyBorder="1" applyAlignment="1" applyProtection="1">
      <alignment horizontal="right"/>
    </xf>
    <xf numFmtId="3" fontId="26" fillId="0" borderId="57" xfId="0" applyNumberFormat="1" applyFont="1" applyBorder="1" applyAlignment="1" applyProtection="1">
      <alignment horizontal="right"/>
    </xf>
    <xf numFmtId="0" fontId="10" fillId="0" borderId="58" xfId="0" applyFont="1" applyFill="1" applyBorder="1" applyAlignment="1">
      <alignment wrapText="1"/>
    </xf>
    <xf numFmtId="3" fontId="18" fillId="0" borderId="59" xfId="0" applyNumberFormat="1" applyFont="1" applyBorder="1" applyAlignment="1" applyProtection="1">
      <alignment horizontal="right"/>
    </xf>
    <xf numFmtId="0" fontId="18" fillId="0" borderId="59" xfId="0" applyFont="1" applyBorder="1" applyAlignment="1" applyProtection="1">
      <alignment horizontal="right"/>
    </xf>
    <xf numFmtId="3" fontId="26" fillId="0" borderId="60" xfId="0" applyNumberFormat="1" applyFont="1" applyBorder="1" applyAlignment="1" applyProtection="1">
      <alignment horizontal="right"/>
    </xf>
    <xf numFmtId="0" fontId="14" fillId="0" borderId="171" xfId="0" applyFont="1" applyFill="1" applyBorder="1" applyAlignment="1">
      <alignment wrapText="1"/>
    </xf>
    <xf numFmtId="1" fontId="11" fillId="0" borderId="172" xfId="0" applyNumberFormat="1" applyFont="1" applyBorder="1"/>
    <xf numFmtId="1" fontId="11" fillId="0" borderId="165" xfId="0" applyNumberFormat="1" applyFont="1" applyBorder="1"/>
    <xf numFmtId="0" fontId="10" fillId="0" borderId="234" xfId="0" applyFont="1" applyFill="1" applyBorder="1" applyAlignment="1">
      <alignment wrapText="1"/>
    </xf>
    <xf numFmtId="0" fontId="10" fillId="0" borderId="228" xfId="0" applyFont="1" applyBorder="1"/>
    <xf numFmtId="0" fontId="10" fillId="0" borderId="229" xfId="0" applyFont="1" applyBorder="1"/>
    <xf numFmtId="0" fontId="10" fillId="0" borderId="218" xfId="0" applyFont="1" applyBorder="1"/>
    <xf numFmtId="0" fontId="10" fillId="0" borderId="125" xfId="0" applyFont="1" applyBorder="1"/>
    <xf numFmtId="0" fontId="22" fillId="0" borderId="87" xfId="0" applyFont="1" applyFill="1" applyBorder="1" applyAlignment="1">
      <alignment horizontal="center"/>
    </xf>
    <xf numFmtId="0" fontId="22" fillId="0" borderId="226" xfId="0" applyFont="1" applyFill="1" applyBorder="1" applyAlignment="1">
      <alignment horizontal="center"/>
    </xf>
    <xf numFmtId="0" fontId="21" fillId="0" borderId="226" xfId="0" applyFont="1" applyFill="1" applyBorder="1" applyAlignment="1">
      <alignment wrapText="1"/>
    </xf>
    <xf numFmtId="0" fontId="30" fillId="0" borderId="226" xfId="0" applyFont="1" applyFill="1" applyBorder="1" applyAlignment="1">
      <alignment wrapText="1"/>
    </xf>
    <xf numFmtId="3" fontId="30" fillId="0" borderId="152" xfId="0" applyNumberFormat="1" applyFont="1" applyFill="1" applyBorder="1"/>
    <xf numFmtId="3" fontId="30" fillId="0" borderId="145" xfId="0" applyNumberFormat="1" applyFont="1" applyFill="1" applyBorder="1"/>
    <xf numFmtId="3" fontId="30" fillId="0" borderId="187" xfId="0" applyNumberFormat="1" applyFont="1" applyFill="1" applyBorder="1"/>
    <xf numFmtId="3" fontId="30" fillId="0" borderId="153" xfId="0" applyNumberFormat="1" applyFont="1" applyFill="1" applyBorder="1"/>
    <xf numFmtId="3" fontId="30" fillId="0" borderId="188" xfId="0" applyNumberFormat="1" applyFont="1" applyFill="1" applyBorder="1"/>
    <xf numFmtId="3" fontId="30" fillId="0" borderId="138" xfId="0" applyNumberFormat="1" applyFont="1" applyFill="1" applyBorder="1"/>
    <xf numFmtId="166" fontId="8" fillId="0" borderId="0" xfId="2" applyFont="1" applyFill="1"/>
    <xf numFmtId="3" fontId="10" fillId="0" borderId="145" xfId="0" applyNumberFormat="1" applyFont="1" applyFill="1" applyBorder="1"/>
    <xf numFmtId="3" fontId="10" fillId="0" borderId="152" xfId="1" applyNumberFormat="1" applyFont="1" applyBorder="1"/>
    <xf numFmtId="3" fontId="10" fillId="0" borderId="145" xfId="1" applyNumberFormat="1" applyFont="1" applyBorder="1"/>
    <xf numFmtId="3" fontId="10" fillId="0" borderId="181" xfId="1" applyNumberFormat="1" applyFont="1" applyBorder="1"/>
    <xf numFmtId="166" fontId="18" fillId="0" borderId="181" xfId="2" applyNumberFormat="1" applyFont="1" applyBorder="1" applyAlignment="1" applyProtection="1">
      <alignment horizontal="right"/>
    </xf>
    <xf numFmtId="3" fontId="18" fillId="0" borderId="53" xfId="0" applyNumberFormat="1" applyFont="1" applyBorder="1" applyAlignment="1" applyProtection="1">
      <alignment horizontal="right"/>
    </xf>
    <xf numFmtId="0" fontId="30" fillId="0" borderId="126" xfId="0" applyFont="1" applyFill="1" applyBorder="1" applyAlignment="1">
      <alignment horizontal="center"/>
    </xf>
    <xf numFmtId="0" fontId="30" fillId="0" borderId="131" xfId="0" applyFont="1" applyFill="1" applyBorder="1" applyAlignment="1">
      <alignment wrapText="1"/>
    </xf>
    <xf numFmtId="3" fontId="30" fillId="0" borderId="126" xfId="1" applyNumberFormat="1" applyFont="1" applyFill="1" applyBorder="1"/>
    <xf numFmtId="3" fontId="30" fillId="0" borderId="130" xfId="1" applyNumberFormat="1" applyFont="1" applyFill="1" applyBorder="1"/>
    <xf numFmtId="3" fontId="30" fillId="0" borderId="185" xfId="1" applyNumberFormat="1" applyFont="1" applyFill="1" applyBorder="1"/>
    <xf numFmtId="168" fontId="14" fillId="0" borderId="229" xfId="1" applyNumberFormat="1" applyFont="1" applyBorder="1"/>
    <xf numFmtId="168" fontId="14" fillId="0" borderId="218" xfId="1" applyNumberFormat="1" applyFont="1" applyBorder="1"/>
    <xf numFmtId="168" fontId="21" fillId="0" borderId="52" xfId="1" applyNumberFormat="1" applyFont="1" applyBorder="1"/>
    <xf numFmtId="166" fontId="10" fillId="7" borderId="53" xfId="2" applyFont="1" applyFill="1" applyBorder="1"/>
    <xf numFmtId="166" fontId="10" fillId="7" borderId="54" xfId="2" applyFont="1" applyFill="1" applyBorder="1"/>
    <xf numFmtId="166" fontId="10" fillId="7" borderId="55" xfId="2" applyFont="1" applyFill="1" applyBorder="1"/>
    <xf numFmtId="166" fontId="10" fillId="7" borderId="56" xfId="2" applyFont="1" applyFill="1" applyBorder="1"/>
    <xf numFmtId="166" fontId="10" fillId="7" borderId="52" xfId="2" applyFont="1" applyFill="1" applyBorder="1"/>
    <xf numFmtId="166" fontId="10" fillId="7" borderId="57" xfId="2" applyFont="1" applyFill="1" applyBorder="1"/>
    <xf numFmtId="166" fontId="10" fillId="7" borderId="109" xfId="2" applyFont="1" applyFill="1" applyBorder="1"/>
    <xf numFmtId="0" fontId="10" fillId="4" borderId="133" xfId="0" applyFont="1" applyFill="1" applyBorder="1" applyAlignment="1">
      <alignment horizontal="center"/>
    </xf>
    <xf numFmtId="165" fontId="22" fillId="0" borderId="145" xfId="2" applyNumberFormat="1" applyFont="1" applyFill="1" applyBorder="1"/>
    <xf numFmtId="165" fontId="22" fillId="0" borderId="153" xfId="2" applyNumberFormat="1" applyFont="1" applyFill="1" applyBorder="1"/>
    <xf numFmtId="3" fontId="21" fillId="0" borderId="146" xfId="0" applyNumberFormat="1" applyFont="1" applyBorder="1"/>
    <xf numFmtId="3" fontId="21" fillId="0" borderId="63" xfId="0" applyNumberFormat="1" applyFont="1" applyBorder="1"/>
    <xf numFmtId="3" fontId="21" fillId="0" borderId="62" xfId="0" applyNumberFormat="1" applyFont="1" applyBorder="1"/>
    <xf numFmtId="165" fontId="22" fillId="0" borderId="152" xfId="2" applyNumberFormat="1" applyFont="1" applyFill="1" applyBorder="1"/>
    <xf numFmtId="165" fontId="21" fillId="0" borderId="58" xfId="2" applyNumberFormat="1" applyFont="1" applyFill="1" applyBorder="1"/>
    <xf numFmtId="167" fontId="0" fillId="0" borderId="200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167" fontId="0" fillId="0" borderId="179" xfId="0" applyNumberFormat="1" applyFont="1" applyBorder="1" applyAlignment="1">
      <alignment horizontal="center"/>
    </xf>
    <xf numFmtId="167" fontId="0" fillId="0" borderId="156" xfId="0" applyNumberFormat="1" applyFont="1" applyBorder="1" applyAlignment="1">
      <alignment horizontal="center"/>
    </xf>
    <xf numFmtId="167" fontId="0" fillId="0" borderId="202" xfId="0" applyNumberFormat="1" applyFont="1" applyBorder="1" applyAlignment="1">
      <alignment horizontal="center"/>
    </xf>
    <xf numFmtId="3" fontId="33" fillId="0" borderId="104" xfId="0" applyNumberFormat="1" applyFont="1" applyFill="1" applyBorder="1"/>
    <xf numFmtId="3" fontId="33" fillId="0" borderId="68" xfId="0" applyNumberFormat="1" applyFont="1" applyFill="1" applyBorder="1"/>
    <xf numFmtId="3" fontId="33" fillId="0" borderId="112" xfId="0" applyNumberFormat="1" applyFont="1" applyFill="1" applyBorder="1"/>
    <xf numFmtId="0" fontId="0" fillId="0" borderId="52" xfId="0" applyFont="1" applyFill="1" applyBorder="1" applyAlignment="1">
      <alignment wrapText="1"/>
    </xf>
    <xf numFmtId="1" fontId="0" fillId="0" borderId="52" xfId="0" applyNumberFormat="1" applyFont="1" applyBorder="1" applyAlignment="1">
      <alignment horizontal="right"/>
    </xf>
    <xf numFmtId="168" fontId="8" fillId="0" borderId="52" xfId="1" applyNumberFormat="1" applyFont="1" applyBorder="1" applyAlignment="1">
      <alignment horizontal="right"/>
    </xf>
    <xf numFmtId="0" fontId="0" fillId="0" borderId="56" xfId="0" applyFont="1" applyFill="1" applyBorder="1" applyAlignment="1">
      <alignment horizontal="center"/>
    </xf>
    <xf numFmtId="168" fontId="8" fillId="0" borderId="57" xfId="1" applyNumberFormat="1" applyFont="1" applyBorder="1" applyAlignment="1">
      <alignment horizontal="right"/>
    </xf>
    <xf numFmtId="0" fontId="0" fillId="0" borderId="58" xfId="0" applyFont="1" applyFill="1" applyBorder="1" applyAlignment="1">
      <alignment horizontal="center"/>
    </xf>
    <xf numFmtId="0" fontId="0" fillId="0" borderId="59" xfId="0" applyFont="1" applyFill="1" applyBorder="1" applyAlignment="1">
      <alignment wrapText="1"/>
    </xf>
    <xf numFmtId="1" fontId="0" fillId="0" borderId="59" xfId="0" applyNumberFormat="1" applyFont="1" applyBorder="1" applyAlignment="1">
      <alignment horizontal="right"/>
    </xf>
    <xf numFmtId="168" fontId="8" fillId="0" borderId="59" xfId="1" applyNumberFormat="1" applyFont="1" applyBorder="1" applyAlignment="1">
      <alignment horizontal="right"/>
    </xf>
    <xf numFmtId="168" fontId="8" fillId="0" borderId="60" xfId="1" applyNumberFormat="1" applyFont="1" applyBorder="1" applyAlignment="1">
      <alignment horizontal="right"/>
    </xf>
    <xf numFmtId="1" fontId="30" fillId="0" borderId="78" xfId="0" applyNumberFormat="1" applyFont="1" applyBorder="1" applyAlignment="1">
      <alignment horizontal="center"/>
    </xf>
    <xf numFmtId="1" fontId="30" fillId="0" borderId="189" xfId="0" applyNumberFormat="1" applyFont="1" applyBorder="1" applyAlignment="1">
      <alignment horizontal="center"/>
    </xf>
    <xf numFmtId="1" fontId="30" fillId="0" borderId="157" xfId="0" applyNumberFormat="1" applyFont="1" applyBorder="1" applyAlignment="1">
      <alignment horizontal="center"/>
    </xf>
    <xf numFmtId="0" fontId="26" fillId="0" borderId="116" xfId="0" applyFont="1" applyFill="1" applyBorder="1" applyAlignment="1">
      <alignment vertical="top"/>
    </xf>
    <xf numFmtId="0" fontId="29" fillId="0" borderId="133" xfId="0" applyFont="1" applyBorder="1" applyAlignment="1">
      <alignment horizontal="center" wrapText="1"/>
    </xf>
    <xf numFmtId="0" fontId="29" fillId="0" borderId="227" xfId="0" applyFont="1" applyBorder="1" applyAlignment="1">
      <alignment horizontal="center" wrapText="1"/>
    </xf>
    <xf numFmtId="0" fontId="30" fillId="0" borderId="228" xfId="0" applyFont="1" applyBorder="1" applyAlignment="1">
      <alignment horizontal="center"/>
    </xf>
    <xf numFmtId="0" fontId="30" fillId="0" borderId="234" xfId="0" applyFont="1" applyBorder="1"/>
    <xf numFmtId="0" fontId="29" fillId="0" borderId="133" xfId="0" applyFont="1" applyBorder="1" applyAlignment="1">
      <alignment horizontal="center"/>
    </xf>
    <xf numFmtId="0" fontId="29" fillId="0" borderId="164" xfId="0" applyFont="1" applyBorder="1"/>
    <xf numFmtId="1" fontId="10" fillId="0" borderId="152" xfId="0" applyNumberFormat="1" applyFont="1" applyBorder="1"/>
    <xf numFmtId="0" fontId="10" fillId="0" borderId="153" xfId="2" applyNumberFormat="1" applyFont="1" applyBorder="1"/>
    <xf numFmtId="0" fontId="10" fillId="0" borderId="188" xfId="0" applyFont="1" applyBorder="1"/>
    <xf numFmtId="0" fontId="10" fillId="0" borderId="141" xfId="0" applyFont="1" applyBorder="1"/>
    <xf numFmtId="0" fontId="10" fillId="0" borderId="79" xfId="0" applyFont="1" applyBorder="1"/>
    <xf numFmtId="0" fontId="10" fillId="0" borderId="80" xfId="0" applyFont="1" applyBorder="1"/>
    <xf numFmtId="0" fontId="10" fillId="0" borderId="189" xfId="0" applyFont="1" applyBorder="1"/>
    <xf numFmtId="0" fontId="14" fillId="0" borderId="78" xfId="0" applyFont="1" applyBorder="1"/>
    <xf numFmtId="0" fontId="10" fillId="0" borderId="142" xfId="0" applyFont="1" applyBorder="1"/>
    <xf numFmtId="3" fontId="14" fillId="0" borderId="145" xfId="0" applyNumberFormat="1" applyFont="1" applyBorder="1"/>
    <xf numFmtId="167" fontId="14" fillId="0" borderId="145" xfId="0" applyNumberFormat="1" applyFont="1" applyBorder="1"/>
    <xf numFmtId="0" fontId="26" fillId="0" borderId="152" xfId="0" applyFont="1" applyBorder="1" applyProtection="1"/>
    <xf numFmtId="0" fontId="26" fillId="0" borderId="145" xfId="0" applyFont="1" applyBorder="1" applyProtection="1"/>
    <xf numFmtId="0" fontId="26" fillId="0" borderId="153" xfId="0" applyFont="1" applyBorder="1" applyProtection="1"/>
    <xf numFmtId="167" fontId="11" fillId="0" borderId="165" xfId="0" applyNumberFormat="1" applyFont="1" applyBorder="1"/>
    <xf numFmtId="0" fontId="10" fillId="0" borderId="136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30" fillId="4" borderId="200" xfId="0" applyFont="1" applyFill="1" applyBorder="1" applyAlignment="1">
      <alignment horizontal="center"/>
    </xf>
    <xf numFmtId="0" fontId="29" fillId="0" borderId="78" xfId="0" applyFont="1" applyFill="1" applyBorder="1" applyAlignment="1">
      <alignment vertical="top" wrapText="1"/>
    </xf>
    <xf numFmtId="0" fontId="30" fillId="4" borderId="179" xfId="0" applyFont="1" applyFill="1" applyBorder="1" applyAlignment="1">
      <alignment horizontal="center"/>
    </xf>
    <xf numFmtId="0" fontId="30" fillId="0" borderId="189" xfId="0" applyFont="1" applyFill="1" applyBorder="1" applyAlignment="1">
      <alignment vertical="top" wrapText="1"/>
    </xf>
    <xf numFmtId="0" fontId="30" fillId="0" borderId="179" xfId="0" applyFont="1" applyBorder="1" applyAlignment="1">
      <alignment horizontal="center"/>
    </xf>
    <xf numFmtId="0" fontId="30" fillId="0" borderId="158" xfId="0" applyFont="1" applyBorder="1" applyAlignment="1">
      <alignment horizontal="center"/>
    </xf>
    <xf numFmtId="0" fontId="30" fillId="0" borderId="159" xfId="0" applyFont="1" applyBorder="1" applyAlignment="1">
      <alignment horizontal="center"/>
    </xf>
    <xf numFmtId="0" fontId="30" fillId="0" borderId="157" xfId="0" applyFont="1" applyFill="1" applyBorder="1" applyAlignment="1">
      <alignment vertical="top" wrapText="1"/>
    </xf>
    <xf numFmtId="0" fontId="46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0" fontId="26" fillId="0" borderId="63" xfId="0" applyFont="1" applyBorder="1" applyAlignment="1" applyProtection="1">
      <alignment horizontal="right"/>
    </xf>
    <xf numFmtId="0" fontId="18" fillId="5" borderId="0" xfId="0" applyFont="1" applyFill="1" applyBorder="1" applyAlignment="1" applyProtection="1">
      <alignment horizontal="right"/>
    </xf>
    <xf numFmtId="0" fontId="26" fillId="5" borderId="63" xfId="0" applyFont="1" applyFill="1" applyBorder="1" applyAlignment="1" applyProtection="1">
      <alignment horizontal="right"/>
    </xf>
    <xf numFmtId="0" fontId="26" fillId="0" borderId="148" xfId="0" applyFont="1" applyBorder="1" applyAlignment="1" applyProtection="1">
      <alignment horizontal="right"/>
    </xf>
    <xf numFmtId="0" fontId="26" fillId="0" borderId="149" xfId="0" applyFont="1" applyBorder="1" applyAlignment="1" applyProtection="1">
      <alignment horizontal="right"/>
    </xf>
    <xf numFmtId="0" fontId="26" fillId="0" borderId="205" xfId="0" applyFont="1" applyBorder="1" applyAlignment="1" applyProtection="1">
      <alignment horizontal="right"/>
    </xf>
    <xf numFmtId="3" fontId="14" fillId="0" borderId="171" xfId="0" applyNumberFormat="1" applyFont="1" applyBorder="1"/>
    <xf numFmtId="3" fontId="14" fillId="0" borderId="172" xfId="0" applyNumberFormat="1" applyFont="1" applyBorder="1"/>
    <xf numFmtId="0" fontId="18" fillId="5" borderId="52" xfId="0" applyFont="1" applyFill="1" applyBorder="1" applyAlignment="1" applyProtection="1">
      <alignment horizontal="right"/>
    </xf>
    <xf numFmtId="0" fontId="18" fillId="5" borderId="56" xfId="0" applyFont="1" applyFill="1" applyBorder="1" applyAlignment="1" applyProtection="1">
      <alignment horizontal="right"/>
    </xf>
    <xf numFmtId="0" fontId="18" fillId="5" borderId="57" xfId="0" applyFont="1" applyFill="1" applyBorder="1" applyAlignment="1" applyProtection="1">
      <alignment horizontal="right"/>
    </xf>
    <xf numFmtId="3" fontId="18" fillId="5" borderId="53" xfId="0" applyNumberFormat="1" applyFont="1" applyFill="1" applyBorder="1" applyAlignment="1" applyProtection="1">
      <alignment horizontal="right"/>
    </xf>
    <xf numFmtId="0" fontId="26" fillId="5" borderId="149" xfId="0" applyFont="1" applyFill="1" applyBorder="1" applyAlignment="1" applyProtection="1">
      <alignment horizontal="right"/>
    </xf>
    <xf numFmtId="1" fontId="22" fillId="5" borderId="57" xfId="0" applyNumberFormat="1" applyFont="1" applyFill="1" applyBorder="1"/>
    <xf numFmtId="3" fontId="0" fillId="0" borderId="0" xfId="0" applyNumberFormat="1"/>
    <xf numFmtId="166" fontId="30" fillId="0" borderId="231" xfId="2" applyFont="1" applyBorder="1" applyAlignment="1">
      <alignment horizontal="center"/>
    </xf>
    <xf numFmtId="166" fontId="30" fillId="0" borderId="232" xfId="2" applyFont="1" applyBorder="1" applyAlignment="1">
      <alignment horizontal="center"/>
    </xf>
    <xf numFmtId="166" fontId="30" fillId="0" borderId="233" xfId="2" applyFont="1" applyBorder="1" applyAlignment="1">
      <alignment horizontal="center"/>
    </xf>
    <xf numFmtId="168" fontId="29" fillId="0" borderId="188" xfId="1" applyNumberFormat="1" applyFont="1" applyBorder="1" applyAlignment="1">
      <alignment horizontal="center"/>
    </xf>
    <xf numFmtId="168" fontId="29" fillId="0" borderId="145" xfId="1" applyNumberFormat="1" applyFont="1" applyBorder="1" applyAlignment="1">
      <alignment horizontal="center"/>
    </xf>
    <xf numFmtId="168" fontId="30" fillId="0" borderId="52" xfId="1" applyNumberFormat="1" applyFont="1" applyBorder="1" applyAlignment="1">
      <alignment horizontal="center"/>
    </xf>
    <xf numFmtId="168" fontId="30" fillId="0" borderId="57" xfId="1" applyNumberFormat="1" applyFont="1" applyBorder="1" applyAlignment="1">
      <alignment horizontal="center"/>
    </xf>
    <xf numFmtId="168" fontId="30" fillId="0" borderId="60" xfId="1" applyNumberFormat="1" applyFont="1" applyBorder="1" applyAlignment="1">
      <alignment horizontal="center"/>
    </xf>
    <xf numFmtId="0" fontId="21" fillId="0" borderId="205" xfId="0" applyFont="1" applyBorder="1"/>
    <xf numFmtId="0" fontId="21" fillId="0" borderId="226" xfId="0" applyFont="1" applyFill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168" fontId="14" fillId="0" borderId="152" xfId="1" applyNumberFormat="1" applyFont="1" applyBorder="1"/>
    <xf numFmtId="168" fontId="14" fillId="0" borderId="145" xfId="1" applyNumberFormat="1" applyFont="1" applyBorder="1"/>
    <xf numFmtId="168" fontId="14" fillId="0" borderId="153" xfId="1" applyNumberFormat="1" applyFont="1" applyBorder="1"/>
    <xf numFmtId="168" fontId="14" fillId="0" borderId="149" xfId="1" applyNumberFormat="1" applyFont="1" applyBorder="1"/>
    <xf numFmtId="168" fontId="14" fillId="0" borderId="150" xfId="1" applyNumberFormat="1" applyFont="1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14" fillId="0" borderId="235" xfId="0" applyFont="1" applyBorder="1" applyAlignment="1">
      <alignment horizontal="center" wrapText="1"/>
    </xf>
    <xf numFmtId="168" fontId="14" fillId="0" borderId="225" xfId="1" applyNumberFormat="1" applyFont="1" applyBorder="1" applyAlignment="1">
      <alignment horizontal="center" wrapText="1"/>
    </xf>
    <xf numFmtId="168" fontId="14" fillId="0" borderId="236" xfId="1" applyNumberFormat="1" applyFont="1" applyBorder="1" applyAlignment="1">
      <alignment horizontal="center" wrapText="1"/>
    </xf>
    <xf numFmtId="168" fontId="14" fillId="0" borderId="237" xfId="1" applyNumberFormat="1" applyFont="1" applyBorder="1" applyAlignment="1">
      <alignment horizontal="center" wrapText="1"/>
    </xf>
    <xf numFmtId="168" fontId="14" fillId="0" borderId="192" xfId="1" applyNumberFormat="1" applyFont="1" applyBorder="1" applyAlignment="1">
      <alignment horizontal="center" wrapText="1"/>
    </xf>
    <xf numFmtId="168" fontId="14" fillId="0" borderId="173" xfId="1" applyNumberFormat="1" applyFont="1" applyBorder="1" applyAlignment="1">
      <alignment horizontal="center" wrapText="1"/>
    </xf>
    <xf numFmtId="168" fontId="14" fillId="0" borderId="83" xfId="1" applyNumberFormat="1" applyFont="1" applyBorder="1" applyAlignment="1">
      <alignment horizontal="center" wrapText="1"/>
    </xf>
    <xf numFmtId="0" fontId="14" fillId="4" borderId="120" xfId="0" applyFont="1" applyFill="1" applyBorder="1" applyAlignment="1">
      <alignment horizontal="center"/>
    </xf>
    <xf numFmtId="168" fontId="14" fillId="0" borderId="234" xfId="1" applyNumberFormat="1" applyFont="1" applyBorder="1"/>
    <xf numFmtId="168" fontId="14" fillId="0" borderId="228" xfId="1" applyNumberFormat="1" applyFont="1" applyBorder="1"/>
    <xf numFmtId="0" fontId="10" fillId="4" borderId="52" xfId="0" applyFont="1" applyFill="1" applyBorder="1" applyAlignment="1">
      <alignment horizontal="center"/>
    </xf>
    <xf numFmtId="0" fontId="14" fillId="4" borderId="145" xfId="0" applyFont="1" applyFill="1" applyBorder="1" applyAlignment="1">
      <alignment horizontal="center"/>
    </xf>
    <xf numFmtId="0" fontId="14" fillId="0" borderId="145" xfId="0" applyFont="1" applyFill="1" applyBorder="1" applyAlignment="1">
      <alignment wrapText="1"/>
    </xf>
    <xf numFmtId="168" fontId="22" fillId="0" borderId="145" xfId="1" applyNumberFormat="1" applyFont="1" applyBorder="1"/>
    <xf numFmtId="3" fontId="33" fillId="0" borderId="9" xfId="0" applyNumberFormat="1" applyFont="1" applyFill="1" applyBorder="1"/>
    <xf numFmtId="3" fontId="33" fillId="0" borderId="17" xfId="0" applyNumberFormat="1" applyFont="1" applyFill="1" applyBorder="1"/>
    <xf numFmtId="3" fontId="33" fillId="0" borderId="23" xfId="0" applyNumberFormat="1" applyFont="1" applyFill="1" applyBorder="1"/>
    <xf numFmtId="3" fontId="33" fillId="0" borderId="105" xfId="0" applyNumberFormat="1" applyFont="1" applyFill="1" applyBorder="1"/>
    <xf numFmtId="3" fontId="33" fillId="0" borderId="69" xfId="0" applyNumberFormat="1" applyFont="1" applyFill="1" applyBorder="1"/>
    <xf numFmtId="3" fontId="47" fillId="0" borderId="75" xfId="0" applyNumberFormat="1" applyFont="1" applyBorder="1"/>
    <xf numFmtId="0" fontId="0" fillId="0" borderId="152" xfId="0" applyFont="1" applyFill="1" applyBorder="1" applyAlignment="1">
      <alignment horizontal="center"/>
    </xf>
    <xf numFmtId="0" fontId="11" fillId="0" borderId="145" xfId="0" applyFont="1" applyFill="1" applyBorder="1" applyAlignment="1">
      <alignment wrapText="1"/>
    </xf>
    <xf numFmtId="1" fontId="11" fillId="0" borderId="145" xfId="0" applyNumberFormat="1" applyFont="1" applyBorder="1" applyAlignment="1">
      <alignment horizontal="right"/>
    </xf>
    <xf numFmtId="168" fontId="11" fillId="0" borderId="145" xfId="1" applyNumberFormat="1" applyFont="1" applyBorder="1" applyAlignment="1">
      <alignment horizontal="right"/>
    </xf>
    <xf numFmtId="168" fontId="11" fillId="0" borderId="153" xfId="1" applyNumberFormat="1" applyFont="1" applyBorder="1" applyAlignment="1">
      <alignment horizontal="right"/>
    </xf>
    <xf numFmtId="0" fontId="0" fillId="0" borderId="145" xfId="0" applyFont="1" applyFill="1" applyBorder="1" applyAlignment="1">
      <alignment wrapText="1"/>
    </xf>
    <xf numFmtId="1" fontId="0" fillId="0" borderId="145" xfId="0" applyNumberFormat="1" applyFont="1" applyBorder="1" applyAlignment="1">
      <alignment horizontal="right"/>
    </xf>
    <xf numFmtId="168" fontId="8" fillId="0" borderId="145" xfId="1" applyNumberFormat="1" applyFont="1" applyBorder="1" applyAlignment="1">
      <alignment horizontal="right"/>
    </xf>
    <xf numFmtId="168" fontId="8" fillId="0" borderId="153" xfId="1" applyNumberFormat="1" applyFont="1" applyBorder="1" applyAlignment="1">
      <alignment horizontal="right"/>
    </xf>
    <xf numFmtId="0" fontId="0" fillId="0" borderId="65" xfId="0" applyFont="1" applyFill="1" applyBorder="1" applyAlignment="1">
      <alignment horizontal="center"/>
    </xf>
    <xf numFmtId="0" fontId="0" fillId="0" borderId="73" xfId="0" applyFont="1" applyFill="1" applyBorder="1" applyAlignment="1">
      <alignment wrapText="1"/>
    </xf>
    <xf numFmtId="0" fontId="0" fillId="0" borderId="70" xfId="0" applyFont="1" applyFill="1" applyBorder="1" applyAlignment="1">
      <alignment horizontal="center"/>
    </xf>
    <xf numFmtId="0" fontId="0" fillId="0" borderId="74" xfId="0" applyFont="1" applyFill="1" applyBorder="1" applyAlignment="1">
      <alignment wrapText="1"/>
    </xf>
    <xf numFmtId="3" fontId="0" fillId="0" borderId="156" xfId="1" applyNumberFormat="1" applyFont="1" applyFill="1" applyBorder="1" applyAlignment="1">
      <alignment horizontal="right"/>
    </xf>
    <xf numFmtId="3" fontId="0" fillId="0" borderId="165" xfId="1" applyNumberFormat="1" applyFont="1" applyBorder="1" applyAlignment="1">
      <alignment horizontal="right"/>
    </xf>
    <xf numFmtId="0" fontId="48" fillId="0" borderId="0" xfId="0" applyFont="1"/>
    <xf numFmtId="0" fontId="30" fillId="0" borderId="133" xfId="0" applyFont="1" applyBorder="1" applyAlignment="1">
      <alignment horizontal="center"/>
    </xf>
    <xf numFmtId="0" fontId="30" fillId="0" borderId="164" xfId="0" applyFont="1" applyBorder="1"/>
    <xf numFmtId="0" fontId="0" fillId="0" borderId="164" xfId="0" applyFont="1" applyBorder="1"/>
    <xf numFmtId="3" fontId="10" fillId="0" borderId="228" xfId="1" applyNumberFormat="1" applyFont="1" applyBorder="1"/>
    <xf numFmtId="168" fontId="10" fillId="0" borderId="229" xfId="1" applyNumberFormat="1" applyFont="1" applyBorder="1"/>
    <xf numFmtId="168" fontId="10" fillId="0" borderId="125" xfId="1" applyNumberFormat="1" applyFont="1" applyBorder="1"/>
    <xf numFmtId="0" fontId="14" fillId="0" borderId="181" xfId="0" applyFont="1" applyBorder="1"/>
    <xf numFmtId="0" fontId="22" fillId="0" borderId="220" xfId="0" applyFont="1" applyBorder="1" applyAlignment="1">
      <alignment horizontal="center" wrapText="1"/>
    </xf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22" fillId="0" borderId="185" xfId="0" applyFont="1" applyBorder="1" applyAlignment="1">
      <alignment horizontal="center" wrapText="1"/>
    </xf>
    <xf numFmtId="0" fontId="22" fillId="0" borderId="229" xfId="0" applyFont="1" applyBorder="1" applyAlignment="1">
      <alignment horizontal="center" wrapText="1"/>
    </xf>
    <xf numFmtId="0" fontId="22" fillId="0" borderId="218" xfId="0" applyFont="1" applyBorder="1" applyAlignment="1">
      <alignment horizontal="center" wrapText="1"/>
    </xf>
    <xf numFmtId="0" fontId="22" fillId="0" borderId="228" xfId="0" applyFont="1" applyBorder="1" applyAlignment="1">
      <alignment horizontal="center" wrapText="1"/>
    </xf>
    <xf numFmtId="0" fontId="22" fillId="0" borderId="125" xfId="0" applyFont="1" applyBorder="1" applyAlignment="1">
      <alignment horizontal="center" wrapText="1"/>
    </xf>
    <xf numFmtId="3" fontId="14" fillId="0" borderId="152" xfId="1" applyNumberFormat="1" applyFont="1" applyBorder="1"/>
    <xf numFmtId="168" fontId="21" fillId="0" borderId="110" xfId="1" applyNumberFormat="1" applyFont="1" applyBorder="1"/>
    <xf numFmtId="166" fontId="0" fillId="0" borderId="149" xfId="2" applyFont="1" applyBorder="1"/>
    <xf numFmtId="165" fontId="8" fillId="0" borderId="165" xfId="2" applyNumberFormat="1" applyFont="1" applyBorder="1"/>
    <xf numFmtId="166" fontId="0" fillId="0" borderId="205" xfId="2" applyFont="1" applyBorder="1"/>
    <xf numFmtId="0" fontId="11" fillId="0" borderId="164" xfId="0" applyFont="1" applyBorder="1"/>
    <xf numFmtId="165" fontId="11" fillId="0" borderId="134" xfId="2" applyNumberFormat="1" applyFont="1" applyBorder="1"/>
    <xf numFmtId="166" fontId="0" fillId="0" borderId="181" xfId="2" applyFont="1" applyBorder="1"/>
    <xf numFmtId="0" fontId="26" fillId="0" borderId="81" xfId="0" applyFont="1" applyBorder="1" applyAlignment="1">
      <alignment vertical="top" wrapText="1"/>
    </xf>
    <xf numFmtId="0" fontId="26" fillId="0" borderId="164" xfId="0" applyFont="1" applyBorder="1" applyAlignment="1">
      <alignment vertical="top" wrapText="1"/>
    </xf>
    <xf numFmtId="0" fontId="26" fillId="0" borderId="134" xfId="0" applyFont="1" applyBorder="1" applyAlignment="1" applyProtection="1">
      <alignment vertical="top" wrapText="1"/>
      <protection locked="0"/>
    </xf>
    <xf numFmtId="0" fontId="23" fillId="0" borderId="145" xfId="0" applyFont="1" applyBorder="1" applyAlignment="1" applyProtection="1">
      <alignment horizontal="right"/>
    </xf>
    <xf numFmtId="0" fontId="23" fillId="0" borderId="52" xfId="0" applyFont="1" applyBorder="1" applyAlignment="1" applyProtection="1">
      <alignment horizontal="right"/>
    </xf>
    <xf numFmtId="0" fontId="23" fillId="0" borderId="108" xfId="0" applyFont="1" applyBorder="1" applyAlignment="1" applyProtection="1">
      <alignment horizontal="right"/>
    </xf>
    <xf numFmtId="3" fontId="10" fillId="0" borderId="65" xfId="0" applyNumberFormat="1" applyFont="1" applyBorder="1"/>
    <xf numFmtId="3" fontId="10" fillId="0" borderId="66" xfId="0" applyNumberFormat="1" applyFont="1" applyBorder="1"/>
    <xf numFmtId="3" fontId="10" fillId="0" borderId="67" xfId="0" applyNumberFormat="1" applyFont="1" applyBorder="1"/>
    <xf numFmtId="3" fontId="10" fillId="0" borderId="87" xfId="0" applyNumberFormat="1" applyFont="1" applyBorder="1"/>
    <xf numFmtId="3" fontId="10" fillId="0" borderId="94" xfId="0" applyNumberFormat="1" applyFont="1" applyBorder="1"/>
    <xf numFmtId="3" fontId="10" fillId="0" borderId="89" xfId="0" applyNumberFormat="1" applyFont="1" applyBorder="1"/>
    <xf numFmtId="3" fontId="10" fillId="0" borderId="97" xfId="0" applyNumberFormat="1" applyFont="1" applyBorder="1"/>
    <xf numFmtId="1" fontId="14" fillId="0" borderId="188" xfId="0" applyNumberFormat="1" applyFont="1" applyBorder="1"/>
    <xf numFmtId="0" fontId="10" fillId="0" borderId="238" xfId="0" applyFont="1" applyFill="1" applyBorder="1" applyAlignment="1">
      <alignment wrapText="1"/>
    </xf>
    <xf numFmtId="0" fontId="18" fillId="0" borderId="78" xfId="0" applyFont="1" applyBorder="1" applyAlignment="1" applyProtection="1">
      <alignment horizontal="right"/>
    </xf>
    <xf numFmtId="0" fontId="18" fillId="0" borderId="79" xfId="0" applyFont="1" applyBorder="1" applyAlignment="1" applyProtection="1">
      <alignment horizontal="right"/>
    </xf>
    <xf numFmtId="0" fontId="18" fillId="0" borderId="80" xfId="0" applyFont="1" applyBorder="1" applyAlignment="1" applyProtection="1">
      <alignment horizontal="right"/>
    </xf>
    <xf numFmtId="167" fontId="21" fillId="0" borderId="55" xfId="0" applyNumberFormat="1" applyFont="1" applyBorder="1" applyAlignment="1">
      <alignment horizontal="center"/>
    </xf>
    <xf numFmtId="167" fontId="21" fillId="0" borderId="153" xfId="0" applyNumberFormat="1" applyFont="1" applyBorder="1" applyAlignment="1">
      <alignment horizontal="center"/>
    </xf>
    <xf numFmtId="167" fontId="21" fillId="0" borderId="165" xfId="0" applyNumberFormat="1" applyFont="1" applyBorder="1" applyAlignment="1">
      <alignment horizontal="center"/>
    </xf>
    <xf numFmtId="167" fontId="22" fillId="0" borderId="145" xfId="0" applyNumberFormat="1" applyFont="1" applyFill="1" applyBorder="1" applyAlignment="1">
      <alignment horizontal="center"/>
    </xf>
    <xf numFmtId="167" fontId="10" fillId="0" borderId="145" xfId="0" applyNumberFormat="1" applyFont="1" applyFill="1" applyBorder="1" applyAlignment="1">
      <alignment horizontal="center"/>
    </xf>
    <xf numFmtId="167" fontId="10" fillId="0" borderId="52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0" fillId="0" borderId="0" xfId="0" applyNumberFormat="1" applyFont="1" applyFill="1" applyBorder="1" applyAlignment="1"/>
    <xf numFmtId="3" fontId="30" fillId="0" borderId="53" xfId="0" applyNumberFormat="1" applyFont="1" applyBorder="1" applyAlignment="1">
      <alignment vertical="center"/>
    </xf>
    <xf numFmtId="3" fontId="30" fillId="0" borderId="54" xfId="0" applyNumberFormat="1" applyFont="1" applyBorder="1" applyAlignment="1">
      <alignment vertical="center"/>
    </xf>
    <xf numFmtId="3" fontId="30" fillId="0" borderId="55" xfId="0" applyNumberFormat="1" applyFont="1" applyBorder="1" applyAlignment="1">
      <alignment vertical="center"/>
    </xf>
    <xf numFmtId="3" fontId="30" fillId="0" borderId="171" xfId="0" applyNumberFormat="1" applyFont="1" applyBorder="1" applyAlignment="1">
      <alignment vertical="center"/>
    </xf>
    <xf numFmtId="3" fontId="30" fillId="0" borderId="172" xfId="0" applyNumberFormat="1" applyFont="1" applyBorder="1" applyAlignment="1">
      <alignment vertical="center"/>
    </xf>
    <xf numFmtId="3" fontId="30" fillId="0" borderId="165" xfId="0" applyNumberFormat="1" applyFont="1" applyBorder="1" applyAlignment="1">
      <alignment vertical="center"/>
    </xf>
    <xf numFmtId="3" fontId="29" fillId="0" borderId="145" xfId="0" applyNumberFormat="1" applyFont="1" applyBorder="1"/>
    <xf numFmtId="3" fontId="29" fillId="0" borderId="153" xfId="0" applyNumberFormat="1" applyFont="1" applyBorder="1"/>
    <xf numFmtId="3" fontId="29" fillId="0" borderId="152" xfId="0" applyNumberFormat="1" applyFont="1" applyBorder="1"/>
    <xf numFmtId="3" fontId="29" fillId="0" borderId="138" xfId="0" applyNumberFormat="1" applyFont="1" applyBorder="1"/>
    <xf numFmtId="0" fontId="30" fillId="0" borderId="76" xfId="0" applyFont="1" applyFill="1" applyBorder="1" applyAlignment="1">
      <alignment wrapText="1"/>
    </xf>
    <xf numFmtId="3" fontId="30" fillId="0" borderId="148" xfId="0" applyNumberFormat="1" applyFont="1" applyBorder="1"/>
    <xf numFmtId="3" fontId="30" fillId="0" borderId="132" xfId="1" applyNumberFormat="1" applyFont="1" applyFill="1" applyBorder="1"/>
    <xf numFmtId="3" fontId="30" fillId="0" borderId="237" xfId="1" applyNumberFormat="1" applyFont="1" applyFill="1" applyBorder="1"/>
    <xf numFmtId="3" fontId="30" fillId="0" borderId="83" xfId="1" applyNumberFormat="1" applyFont="1" applyFill="1" applyBorder="1"/>
    <xf numFmtId="0" fontId="10" fillId="4" borderId="145" xfId="0" applyFont="1" applyFill="1" applyBorder="1" applyAlignment="1">
      <alignment horizontal="center"/>
    </xf>
    <xf numFmtId="168" fontId="21" fillId="0" borderId="145" xfId="1" applyNumberFormat="1" applyFont="1" applyBorder="1"/>
    <xf numFmtId="3" fontId="10" fillId="0" borderId="53" xfId="1" applyNumberFormat="1" applyFont="1" applyFill="1" applyBorder="1"/>
    <xf numFmtId="3" fontId="10" fillId="0" borderId="52" xfId="1" applyNumberFormat="1" applyFont="1" applyBorder="1"/>
    <xf numFmtId="3" fontId="10" fillId="0" borderId="57" xfId="1" applyNumberFormat="1" applyFont="1" applyBorder="1"/>
    <xf numFmtId="3" fontId="10" fillId="0" borderId="152" xfId="1" applyNumberFormat="1" applyFont="1" applyFill="1" applyBorder="1"/>
    <xf numFmtId="3" fontId="10" fillId="0" borderId="171" xfId="1" applyNumberFormat="1" applyFont="1" applyFill="1" applyBorder="1"/>
    <xf numFmtId="3" fontId="10" fillId="0" borderId="59" xfId="1" applyNumberFormat="1" applyFont="1" applyBorder="1"/>
    <xf numFmtId="3" fontId="10" fillId="0" borderId="60" xfId="1" applyNumberFormat="1" applyFont="1" applyBorder="1"/>
    <xf numFmtId="0" fontId="10" fillId="4" borderId="228" xfId="0" applyFont="1" applyFill="1" applyBorder="1" applyAlignment="1">
      <alignment horizontal="center"/>
    </xf>
    <xf numFmtId="166" fontId="10" fillId="0" borderId="57" xfId="2" applyFont="1" applyBorder="1"/>
    <xf numFmtId="0" fontId="14" fillId="0" borderId="186" xfId="0" applyFont="1" applyBorder="1" applyAlignment="1">
      <alignment horizontal="center" wrapText="1"/>
    </xf>
    <xf numFmtId="166" fontId="10" fillId="7" borderId="140" xfId="2" applyFont="1" applyFill="1" applyBorder="1"/>
    <xf numFmtId="166" fontId="10" fillId="7" borderId="141" xfId="2" applyFont="1" applyFill="1" applyBorder="1"/>
    <xf numFmtId="166" fontId="10" fillId="7" borderId="190" xfId="2" applyFont="1" applyFill="1" applyBorder="1"/>
    <xf numFmtId="168" fontId="14" fillId="0" borderId="219" xfId="1" applyNumberFormat="1" applyFont="1" applyBorder="1" applyAlignment="1">
      <alignment horizontal="center" wrapText="1"/>
    </xf>
    <xf numFmtId="168" fontId="14" fillId="0" borderId="169" xfId="1" applyNumberFormat="1" applyFont="1" applyBorder="1" applyAlignment="1">
      <alignment horizontal="center" wrapText="1"/>
    </xf>
    <xf numFmtId="166" fontId="21" fillId="7" borderId="55" xfId="2" applyFont="1" applyFill="1" applyBorder="1"/>
    <xf numFmtId="166" fontId="10" fillId="7" borderId="58" xfId="2" applyFont="1" applyFill="1" applyBorder="1"/>
    <xf numFmtId="166" fontId="10" fillId="7" borderId="59" xfId="2" applyFont="1" applyFill="1" applyBorder="1"/>
    <xf numFmtId="166" fontId="10" fillId="7" borderId="60" xfId="2" applyFont="1" applyFill="1" applyBorder="1"/>
    <xf numFmtId="1" fontId="0" fillId="0" borderId="0" xfId="0" applyNumberFormat="1" applyFont="1"/>
    <xf numFmtId="167" fontId="0" fillId="0" borderId="0" xfId="0" applyNumberFormat="1"/>
    <xf numFmtId="165" fontId="21" fillId="0" borderId="152" xfId="2" applyNumberFormat="1" applyFont="1" applyFill="1" applyBorder="1"/>
    <xf numFmtId="3" fontId="33" fillId="0" borderId="145" xfId="0" applyNumberFormat="1" applyFont="1" applyBorder="1"/>
    <xf numFmtId="3" fontId="33" fillId="0" borderId="187" xfId="0" applyNumberFormat="1" applyFont="1" applyBorder="1"/>
    <xf numFmtId="0" fontId="11" fillId="0" borderId="81" xfId="0" applyFont="1" applyBorder="1" applyAlignment="1">
      <alignment horizontal="center"/>
    </xf>
    <xf numFmtId="0" fontId="11" fillId="0" borderId="82" xfId="0" applyFont="1" applyBorder="1" applyAlignment="1">
      <alignment horizontal="center"/>
    </xf>
    <xf numFmtId="0" fontId="11" fillId="0" borderId="83" xfId="0" applyFont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14" fillId="0" borderId="100" xfId="0" applyFont="1" applyFill="1" applyBorder="1" applyAlignment="1">
      <alignment horizontal="center"/>
    </xf>
    <xf numFmtId="0" fontId="14" fillId="0" borderId="115" xfId="0" applyFont="1" applyFill="1" applyBorder="1" applyAlignment="1">
      <alignment horizontal="center"/>
    </xf>
    <xf numFmtId="0" fontId="22" fillId="0" borderId="194" xfId="0" applyFont="1" applyFill="1" applyBorder="1" applyAlignment="1">
      <alignment horizontal="center" wrapText="1"/>
    </xf>
    <xf numFmtId="0" fontId="22" fillId="0" borderId="195" xfId="0" applyFont="1" applyFill="1" applyBorder="1" applyAlignment="1">
      <alignment horizontal="center" wrapText="1"/>
    </xf>
    <xf numFmtId="0" fontId="22" fillId="0" borderId="196" xfId="0" applyFont="1" applyFill="1" applyBorder="1" applyAlignment="1">
      <alignment horizontal="center" wrapText="1"/>
    </xf>
    <xf numFmtId="0" fontId="22" fillId="0" borderId="81" xfId="0" applyFont="1" applyFill="1" applyBorder="1" applyAlignment="1">
      <alignment horizontal="center"/>
    </xf>
    <xf numFmtId="0" fontId="22" fillId="0" borderId="82" xfId="0" applyFont="1" applyFill="1" applyBorder="1" applyAlignment="1">
      <alignment horizontal="center"/>
    </xf>
    <xf numFmtId="0" fontId="22" fillId="0" borderId="83" xfId="0" applyFont="1" applyFill="1" applyBorder="1" applyAlignment="1">
      <alignment horizontal="center"/>
    </xf>
    <xf numFmtId="0" fontId="22" fillId="0" borderId="81" xfId="0" applyFont="1" applyFill="1" applyBorder="1" applyAlignment="1">
      <alignment horizontal="center" wrapText="1"/>
    </xf>
    <xf numFmtId="0" fontId="22" fillId="0" borderId="82" xfId="0" applyFont="1" applyFill="1" applyBorder="1" applyAlignment="1">
      <alignment horizontal="center" wrapText="1"/>
    </xf>
    <xf numFmtId="0" fontId="22" fillId="0" borderId="83" xfId="0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4" fillId="0" borderId="136" xfId="0" applyFont="1" applyFill="1" applyBorder="1" applyAlignment="1">
      <alignment horizontal="center"/>
    </xf>
    <xf numFmtId="0" fontId="14" fillId="0" borderId="137" xfId="0" applyFont="1" applyFill="1" applyBorder="1" applyAlignment="1">
      <alignment horizontal="center"/>
    </xf>
    <xf numFmtId="0" fontId="14" fillId="0" borderId="99" xfId="0" applyFont="1" applyFill="1" applyBorder="1" applyAlignment="1">
      <alignment horizontal="center" wrapText="1"/>
    </xf>
    <xf numFmtId="0" fontId="14" fillId="0" borderId="10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41" xfId="0" applyFont="1" applyFill="1" applyBorder="1" applyAlignment="1">
      <alignment horizontal="center" wrapText="1"/>
    </xf>
    <xf numFmtId="0" fontId="29" fillId="0" borderId="3" xfId="0" applyFont="1" applyFill="1" applyBorder="1" applyAlignment="1">
      <alignment horizontal="center"/>
    </xf>
    <xf numFmtId="0" fontId="39" fillId="0" borderId="81" xfId="0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0" fontId="39" fillId="0" borderId="83" xfId="0" applyFont="1" applyBorder="1" applyAlignment="1">
      <alignment horizontal="center" vertical="center"/>
    </xf>
    <xf numFmtId="0" fontId="29" fillId="0" borderId="136" xfId="0" applyFont="1" applyBorder="1" applyAlignment="1">
      <alignment horizontal="center"/>
    </xf>
    <xf numFmtId="0" fontId="29" fillId="0" borderId="132" xfId="0" applyFont="1" applyBorder="1" applyAlignment="1">
      <alignment horizontal="center"/>
    </xf>
    <xf numFmtId="0" fontId="29" fillId="0" borderId="81" xfId="0" applyFont="1" applyBorder="1" applyAlignment="1">
      <alignment horizontal="center"/>
    </xf>
    <xf numFmtId="0" fontId="29" fillId="0" borderId="83" xfId="0" applyFont="1" applyBorder="1" applyAlignment="1">
      <alignment horizontal="center"/>
    </xf>
    <xf numFmtId="0" fontId="11" fillId="0" borderId="40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4" fillId="0" borderId="100" xfId="0" applyFont="1" applyFill="1" applyBorder="1" applyAlignment="1">
      <alignment horizontal="center" wrapText="1"/>
    </xf>
    <xf numFmtId="0" fontId="11" fillId="0" borderId="100" xfId="0" applyFont="1" applyFill="1" applyBorder="1" applyAlignment="1">
      <alignment horizontal="center" wrapText="1"/>
    </xf>
    <xf numFmtId="0" fontId="14" fillId="0" borderId="106" xfId="0" applyFont="1" applyFill="1" applyBorder="1" applyAlignment="1">
      <alignment horizontal="center" wrapText="1"/>
    </xf>
    <xf numFmtId="0" fontId="14" fillId="0" borderId="160" xfId="0" applyFont="1" applyFill="1" applyBorder="1" applyAlignment="1">
      <alignment horizontal="center" wrapText="1"/>
    </xf>
    <xf numFmtId="0" fontId="11" fillId="0" borderId="106" xfId="0" applyFont="1" applyFill="1" applyBorder="1" applyAlignment="1">
      <alignment horizontal="center" wrapText="1"/>
    </xf>
    <xf numFmtId="0" fontId="11" fillId="0" borderId="99" xfId="0" applyFont="1" applyFill="1" applyBorder="1" applyAlignment="1">
      <alignment horizontal="center" wrapText="1"/>
    </xf>
    <xf numFmtId="0" fontId="11" fillId="0" borderId="16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1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185" xfId="0" applyFont="1" applyBorder="1" applyAlignment="1">
      <alignment horizontal="center" wrapText="1"/>
    </xf>
    <xf numFmtId="0" fontId="14" fillId="0" borderId="157" xfId="0" applyFont="1" applyBorder="1" applyAlignment="1">
      <alignment horizontal="center" wrapText="1"/>
    </xf>
    <xf numFmtId="0" fontId="14" fillId="0" borderId="198" xfId="0" applyFont="1" applyFill="1" applyBorder="1" applyAlignment="1">
      <alignment horizontal="center"/>
    </xf>
    <xf numFmtId="0" fontId="14" fillId="0" borderId="82" xfId="0" applyFont="1" applyFill="1" applyBorder="1" applyAlignment="1">
      <alignment horizontal="center"/>
    </xf>
    <xf numFmtId="0" fontId="14" fillId="0" borderId="199" xfId="0" applyFont="1" applyFill="1" applyBorder="1" applyAlignment="1">
      <alignment horizontal="center"/>
    </xf>
    <xf numFmtId="0" fontId="14" fillId="0" borderId="83" xfId="0" applyFont="1" applyFill="1" applyBorder="1" applyAlignment="1">
      <alignment horizontal="center"/>
    </xf>
    <xf numFmtId="0" fontId="14" fillId="0" borderId="194" xfId="0" applyFont="1" applyFill="1" applyBorder="1" applyAlignment="1">
      <alignment horizontal="center"/>
    </xf>
    <xf numFmtId="0" fontId="14" fillId="0" borderId="195" xfId="0" applyFont="1" applyFill="1" applyBorder="1" applyAlignment="1">
      <alignment horizontal="center"/>
    </xf>
    <xf numFmtId="0" fontId="14" fillId="0" borderId="230" xfId="0" applyFont="1" applyFill="1" applyBorder="1" applyAlignment="1">
      <alignment horizontal="center"/>
    </xf>
    <xf numFmtId="0" fontId="14" fillId="0" borderId="81" xfId="0" applyFont="1" applyFill="1" applyBorder="1" applyAlignment="1">
      <alignment horizontal="center" wrapText="1"/>
    </xf>
    <xf numFmtId="0" fontId="14" fillId="0" borderId="82" xfId="0" applyFont="1" applyFill="1" applyBorder="1" applyAlignment="1">
      <alignment horizontal="center" wrapText="1"/>
    </xf>
    <xf numFmtId="0" fontId="14" fillId="0" borderId="83" xfId="0" applyFont="1" applyFill="1" applyBorder="1" applyAlignment="1">
      <alignment horizontal="center" wrapText="1"/>
    </xf>
    <xf numFmtId="0" fontId="29" fillId="0" borderId="194" xfId="0" applyFont="1" applyFill="1" applyBorder="1" applyAlignment="1">
      <alignment horizontal="center" vertical="center" wrapText="1"/>
    </xf>
    <xf numFmtId="0" fontId="29" fillId="0" borderId="195" xfId="0" applyFont="1" applyFill="1" applyBorder="1" applyAlignment="1">
      <alignment horizontal="center" vertical="center" wrapText="1"/>
    </xf>
    <xf numFmtId="0" fontId="29" fillId="0" borderId="196" xfId="0" applyFont="1" applyFill="1" applyBorder="1" applyAlignment="1">
      <alignment horizontal="center" vertical="center" wrapText="1"/>
    </xf>
    <xf numFmtId="0" fontId="10" fillId="0" borderId="137" xfId="0" applyFont="1" applyBorder="1" applyAlignment="1">
      <alignment horizontal="left" vertical="top" wrapText="1"/>
    </xf>
    <xf numFmtId="0" fontId="0" fillId="0" borderId="137" xfId="0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62" xfId="0" applyFont="1" applyFill="1" applyBorder="1" applyAlignment="1">
      <alignment horizontal="left" wrapText="1"/>
    </xf>
    <xf numFmtId="0" fontId="11" fillId="0" borderId="137" xfId="0" applyFont="1" applyFill="1" applyBorder="1" applyAlignment="1">
      <alignment horizontal="left" wrapText="1"/>
    </xf>
    <xf numFmtId="0" fontId="11" fillId="0" borderId="81" xfId="0" applyFont="1" applyFill="1" applyBorder="1" applyAlignment="1">
      <alignment horizontal="left" wrapText="1"/>
    </xf>
    <xf numFmtId="0" fontId="11" fillId="0" borderId="83" xfId="0" applyFont="1" applyFill="1" applyBorder="1" applyAlignment="1">
      <alignment horizontal="left" wrapText="1"/>
    </xf>
    <xf numFmtId="0" fontId="14" fillId="0" borderId="219" xfId="0" applyFont="1" applyFill="1" applyBorder="1" applyAlignment="1">
      <alignment horizontal="center" wrapText="1"/>
    </xf>
    <xf numFmtId="0" fontId="14" fillId="0" borderId="143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41" xfId="0" applyFont="1" applyFill="1" applyBorder="1" applyAlignment="1">
      <alignment horizontal="center"/>
    </xf>
    <xf numFmtId="0" fontId="29" fillId="0" borderId="106" xfId="0" applyFont="1" applyFill="1" applyBorder="1" applyAlignment="1">
      <alignment horizontal="center"/>
    </xf>
    <xf numFmtId="0" fontId="29" fillId="0" borderId="99" xfId="0" applyFont="1" applyFill="1" applyBorder="1" applyAlignment="1">
      <alignment horizontal="center"/>
    </xf>
    <xf numFmtId="0" fontId="29" fillId="0" borderId="160" xfId="0" applyFont="1" applyFill="1" applyBorder="1" applyAlignment="1">
      <alignment horizontal="center"/>
    </xf>
    <xf numFmtId="0" fontId="29" fillId="0" borderId="101" xfId="0" applyFont="1" applyFill="1" applyBorder="1" applyAlignment="1">
      <alignment horizontal="center"/>
    </xf>
    <xf numFmtId="0" fontId="29" fillId="0" borderId="198" xfId="0" applyFont="1" applyFill="1" applyBorder="1" applyAlignment="1">
      <alignment horizontal="center"/>
    </xf>
    <xf numFmtId="0" fontId="29" fillId="0" borderId="82" xfId="0" applyFont="1" applyFill="1" applyBorder="1" applyAlignment="1">
      <alignment horizontal="center"/>
    </xf>
    <xf numFmtId="0" fontId="29" fillId="0" borderId="83" xfId="0" applyFont="1" applyFill="1" applyBorder="1" applyAlignment="1">
      <alignment horizontal="center"/>
    </xf>
    <xf numFmtId="0" fontId="14" fillId="0" borderId="225" xfId="0" applyFont="1" applyFill="1" applyBorder="1" applyAlignment="1">
      <alignment horizontal="center"/>
    </xf>
    <xf numFmtId="0" fontId="14" fillId="0" borderId="175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0" fillId="0" borderId="137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center"/>
    </xf>
    <xf numFmtId="0" fontId="49" fillId="0" borderId="0" xfId="0" applyFont="1" applyBorder="1"/>
    <xf numFmtId="166" fontId="10" fillId="0" borderId="148" xfId="2" applyFont="1" applyBorder="1"/>
    <xf numFmtId="166" fontId="10" fillId="0" borderId="181" xfId="2" applyFont="1" applyBorder="1"/>
    <xf numFmtId="166" fontId="10" fillId="0" borderId="111" xfId="2" applyFont="1" applyBorder="1"/>
    <xf numFmtId="3" fontId="18" fillId="0" borderId="55" xfId="0" applyNumberFormat="1" applyFont="1" applyBorder="1" applyAlignment="1" applyProtection="1">
      <alignment horizontal="right"/>
    </xf>
    <xf numFmtId="3" fontId="18" fillId="0" borderId="57" xfId="0" applyNumberFormat="1" applyFont="1" applyBorder="1" applyAlignment="1" applyProtection="1">
      <alignment horizontal="right"/>
    </xf>
    <xf numFmtId="3" fontId="18" fillId="0" borderId="60" xfId="0" applyNumberFormat="1" applyFont="1" applyBorder="1" applyAlignment="1" applyProtection="1">
      <alignment horizontal="right"/>
    </xf>
    <xf numFmtId="0" fontId="10" fillId="0" borderId="116" xfId="0" applyFont="1" applyBorder="1" applyAlignment="1">
      <alignment horizontal="center"/>
    </xf>
    <xf numFmtId="1" fontId="14" fillId="0" borderId="152" xfId="0" applyNumberFormat="1" applyFont="1" applyBorder="1"/>
    <xf numFmtId="0" fontId="14" fillId="0" borderId="188" xfId="0" applyFont="1" applyBorder="1"/>
    <xf numFmtId="0" fontId="14" fillId="0" borderId="153" xfId="2" applyNumberFormat="1" applyFont="1" applyBorder="1"/>
    <xf numFmtId="0" fontId="10" fillId="0" borderId="146" xfId="0" applyFont="1" applyBorder="1"/>
    <xf numFmtId="0" fontId="10" fillId="0" borderId="63" xfId="0" applyFont="1" applyBorder="1"/>
    <xf numFmtId="0" fontId="10" fillId="0" borderId="147" xfId="0" applyFont="1" applyBorder="1"/>
    <xf numFmtId="0" fontId="18" fillId="0" borderId="200" xfId="0" applyFont="1" applyBorder="1" applyAlignment="1" applyProtection="1">
      <alignment horizontal="right"/>
    </xf>
    <xf numFmtId="0" fontId="18" fillId="0" borderId="158" xfId="0" applyFont="1" applyBorder="1" applyAlignment="1" applyProtection="1">
      <alignment horizontal="right"/>
    </xf>
    <xf numFmtId="0" fontId="18" fillId="0" borderId="159" xfId="0" applyFont="1" applyBorder="1" applyAlignment="1" applyProtection="1">
      <alignment horizontal="right"/>
    </xf>
    <xf numFmtId="1" fontId="10" fillId="0" borderId="181" xfId="0" applyNumberFormat="1" applyFont="1" applyBorder="1"/>
    <xf numFmtId="170" fontId="14" fillId="0" borderId="145" xfId="0" applyNumberFormat="1" applyFont="1" applyBorder="1"/>
    <xf numFmtId="167" fontId="10" fillId="0" borderId="239" xfId="0" applyNumberFormat="1" applyFont="1" applyBorder="1"/>
    <xf numFmtId="167" fontId="10" fillId="0" borderId="232" xfId="0" applyNumberFormat="1" applyFont="1" applyBorder="1"/>
    <xf numFmtId="167" fontId="10" fillId="0" borderId="233" xfId="0" applyNumberFormat="1" applyFont="1" applyBorder="1"/>
    <xf numFmtId="0" fontId="14" fillId="0" borderId="240" xfId="0" applyFont="1" applyBorder="1" applyAlignment="1">
      <alignment horizontal="center" wrapText="1"/>
    </xf>
    <xf numFmtId="4" fontId="18" fillId="0" borderId="55" xfId="0" applyNumberFormat="1" applyFont="1" applyBorder="1" applyAlignment="1" applyProtection="1">
      <alignment horizontal="right"/>
    </xf>
    <xf numFmtId="4" fontId="18" fillId="0" borderId="57" xfId="0" applyNumberFormat="1" applyFont="1" applyBorder="1" applyAlignment="1" applyProtection="1">
      <alignment horizontal="right"/>
    </xf>
    <xf numFmtId="4" fontId="18" fillId="0" borderId="60" xfId="0" applyNumberFormat="1" applyFont="1" applyBorder="1" applyAlignment="1" applyProtection="1">
      <alignment horizontal="right"/>
    </xf>
    <xf numFmtId="3" fontId="8" fillId="0" borderId="153" xfId="1" applyNumberFormat="1" applyFont="1" applyBorder="1"/>
  </cellXfs>
  <cellStyles count="439">
    <cellStyle name="cf1" xfId="3"/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58"/>
    <cellStyle name="Normal 10 2 2" xfId="138"/>
    <cellStyle name="Normal 10 3" xfId="146"/>
    <cellStyle name="Normal 10 3 2" xfId="179"/>
    <cellStyle name="Normal 10 4" xfId="113"/>
    <cellStyle name="Normal 10 4 2" xfId="208"/>
    <cellStyle name="Normal 10 4 3" xfId="264"/>
    <cellStyle name="Normal 10 4 4" xfId="336"/>
    <cellStyle name="Normal 10 4 5" xfId="409"/>
    <cellStyle name="Normal 11" xfId="9"/>
    <cellStyle name="Normal 11 2" xfId="107"/>
    <cellStyle name="Normal 11 3" xfId="298"/>
    <cellStyle name="Normal 11 4" xfId="375"/>
    <cellStyle name="Normal 12" xfId="60"/>
    <cellStyle name="Normal 12 2" xfId="299"/>
    <cellStyle name="Normal 12 3" xfId="344"/>
    <cellStyle name="Normal 13" xfId="82"/>
    <cellStyle name="Normal 14" xfId="180"/>
    <cellStyle name="Normal 15" xfId="236"/>
    <cellStyle name="Normal 16" xfId="307"/>
    <cellStyle name="Normal 17" xfId="381"/>
    <cellStyle name="Normal 18" xfId="438"/>
    <cellStyle name="Normal 2" xfId="4"/>
    <cellStyle name="Normal 2 2" xfId="38"/>
    <cellStyle name="Normal 2 2 2" xfId="75"/>
    <cellStyle name="Normal 2 2 2 2" xfId="120"/>
    <cellStyle name="Normal 2 2 2 3" xfId="296"/>
    <cellStyle name="Normal 2 2 2 4" xfId="380"/>
    <cellStyle name="Normal 2 2 3" xfId="98"/>
    <cellStyle name="Normal 2 2 4" xfId="195"/>
    <cellStyle name="Normal 2 2 5" xfId="251"/>
    <cellStyle name="Normal 2 2 6" xfId="323"/>
    <cellStyle name="Normal 2 2 7" xfId="396"/>
    <cellStyle name="Normal 2 3" xfId="15"/>
    <cellStyle name="Normal 2 3 2" xfId="119"/>
    <cellStyle name="Normal 2 4" xfId="128"/>
    <cellStyle name="Normal 3" xfId="10"/>
    <cellStyle name="Normal 3 2" xfId="19"/>
    <cellStyle name="Normal 3 2 2" xfId="130"/>
    <cellStyle name="Normal 3 2 3" xfId="109"/>
    <cellStyle name="Normal 3 2 3 2" xfId="205"/>
    <cellStyle name="Normal 3 2 3 3" xfId="261"/>
    <cellStyle name="Normal 3 2 3 4" xfId="333"/>
    <cellStyle name="Normal 3 2 3 5" xfId="406"/>
    <cellStyle name="Normal 3 3" xfId="52"/>
    <cellStyle name="Normal 3 3 2" xfId="117"/>
    <cellStyle name="Normal 3 3 3" xfId="378"/>
    <cellStyle name="Normal 3 4" xfId="127"/>
    <cellStyle name="Normal 3 5" xfId="139"/>
    <cellStyle name="Normal 3 5 2" xfId="177"/>
    <cellStyle name="Normal 3 6" xfId="106"/>
    <cellStyle name="Normal 3 6 2" xfId="203"/>
    <cellStyle name="Normal 3 6 3" xfId="259"/>
    <cellStyle name="Normal 3 6 4" xfId="331"/>
    <cellStyle name="Normal 3 6 5" xfId="404"/>
    <cellStyle name="Normal 4" xfId="20"/>
    <cellStyle name="Normal 4 10" xfId="83"/>
    <cellStyle name="Normal 4 11" xfId="181"/>
    <cellStyle name="Normal 4 12" xfId="237"/>
    <cellStyle name="Normal 4 13" xfId="309"/>
    <cellStyle name="Normal 4 14" xfId="382"/>
    <cellStyle name="Normal 4 2" xfId="22"/>
    <cellStyle name="Normal 4 2 10" xfId="239"/>
    <cellStyle name="Normal 4 2 11" xfId="311"/>
    <cellStyle name="Normal 4 2 12" xfId="384"/>
    <cellStyle name="Normal 4 2 2" xfId="30"/>
    <cellStyle name="Normal 4 2 2 2" xfId="69"/>
    <cellStyle name="Normal 4 2 2 2 2" xfId="165"/>
    <cellStyle name="Normal 4 2 2 2 3" xfId="230"/>
    <cellStyle name="Normal 4 2 2 2 4" xfId="286"/>
    <cellStyle name="Normal 4 2 2 2 5" xfId="363"/>
    <cellStyle name="Normal 4 2 2 2 6" xfId="431"/>
    <cellStyle name="Normal 4 2 2 3" xfId="92"/>
    <cellStyle name="Normal 4 2 2 4" xfId="189"/>
    <cellStyle name="Normal 4 2 2 5" xfId="245"/>
    <cellStyle name="Normal 4 2 2 6" xfId="317"/>
    <cellStyle name="Normal 4 2 2 7" xfId="390"/>
    <cellStyle name="Normal 4 2 3" xfId="34"/>
    <cellStyle name="Normal 4 2 3 2" xfId="73"/>
    <cellStyle name="Normal 4 2 3 2 2" xfId="306"/>
    <cellStyle name="Normal 4 2 3 2 3" xfId="369"/>
    <cellStyle name="Normal 4 2 3 3" xfId="96"/>
    <cellStyle name="Normal 4 2 3 4" xfId="193"/>
    <cellStyle name="Normal 4 2 3 5" xfId="249"/>
    <cellStyle name="Normal 4 2 3 6" xfId="321"/>
    <cellStyle name="Normal 4 2 3 7" xfId="394"/>
    <cellStyle name="Normal 4 2 4" xfId="63"/>
    <cellStyle name="Normal 4 2 4 2" xfId="150"/>
    <cellStyle name="Normal 4 2 4 3" xfId="215"/>
    <cellStyle name="Normal 4 2 4 4" xfId="271"/>
    <cellStyle name="Normal 4 2 4 5" xfId="348"/>
    <cellStyle name="Normal 4 2 4 6" xfId="416"/>
    <cellStyle name="Normal 4 2 5" xfId="161"/>
    <cellStyle name="Normal 4 2 5 2" xfId="226"/>
    <cellStyle name="Normal 4 2 5 3" xfId="282"/>
    <cellStyle name="Normal 4 2 5 4" xfId="359"/>
    <cellStyle name="Normal 4 2 5 5" xfId="427"/>
    <cellStyle name="Normal 4 2 6" xfId="169"/>
    <cellStyle name="Normal 4 2 6 2" xfId="234"/>
    <cellStyle name="Normal 4 2 6 3" xfId="290"/>
    <cellStyle name="Normal 4 2 6 4" xfId="367"/>
    <cellStyle name="Normal 4 2 6 5" xfId="435"/>
    <cellStyle name="Normal 4 2 7" xfId="155"/>
    <cellStyle name="Normal 4 2 7 2" xfId="220"/>
    <cellStyle name="Normal 4 2 7 3" xfId="276"/>
    <cellStyle name="Normal 4 2 7 4" xfId="353"/>
    <cellStyle name="Normal 4 2 7 5" xfId="421"/>
    <cellStyle name="Normal 4 2 8" xfId="85"/>
    <cellStyle name="Normal 4 2 9" xfId="183"/>
    <cellStyle name="Normal 4 2_MAL2T-2014A.XLS" xfId="171"/>
    <cellStyle name="Normal 4 3" xfId="25"/>
    <cellStyle name="Normal 4 3 10" xfId="387"/>
    <cellStyle name="Normal 4 3 2" xfId="47"/>
    <cellStyle name="Normal 4 3 2 2" xfId="78"/>
    <cellStyle name="Normal 4 3 2 2 2" xfId="163"/>
    <cellStyle name="Normal 4 3 2 2 3" xfId="228"/>
    <cellStyle name="Normal 4 3 2 2 4" xfId="284"/>
    <cellStyle name="Normal 4 3 2 2 5" xfId="361"/>
    <cellStyle name="Normal 4 3 2 2 6" xfId="429"/>
    <cellStyle name="Normal 4 3 2 3" xfId="101"/>
    <cellStyle name="Normal 4 3 2 4" xfId="198"/>
    <cellStyle name="Normal 4 3 2 5" xfId="254"/>
    <cellStyle name="Normal 4 3 2 6" xfId="326"/>
    <cellStyle name="Normal 4 3 2 7" xfId="399"/>
    <cellStyle name="Normal 4 3 3" xfId="66"/>
    <cellStyle name="Normal 4 3 3 2" xfId="147"/>
    <cellStyle name="Normal 4 3 3 3" xfId="212"/>
    <cellStyle name="Normal 4 3 3 4" xfId="268"/>
    <cellStyle name="Normal 4 3 3 5" xfId="345"/>
    <cellStyle name="Normal 4 3 3 6" xfId="413"/>
    <cellStyle name="Normal 4 3 4" xfId="152"/>
    <cellStyle name="Normal 4 3 4 2" xfId="217"/>
    <cellStyle name="Normal 4 3 4 3" xfId="273"/>
    <cellStyle name="Normal 4 3 4 4" xfId="350"/>
    <cellStyle name="Normal 4 3 4 5" xfId="418"/>
    <cellStyle name="Normal 4 3 5" xfId="158"/>
    <cellStyle name="Normal 4 3 5 2" xfId="223"/>
    <cellStyle name="Normal 4 3 5 3" xfId="279"/>
    <cellStyle name="Normal 4 3 5 4" xfId="356"/>
    <cellStyle name="Normal 4 3 5 5" xfId="424"/>
    <cellStyle name="Normal 4 3 6" xfId="88"/>
    <cellStyle name="Normal 4 3 7" xfId="186"/>
    <cellStyle name="Normal 4 3 8" xfId="242"/>
    <cellStyle name="Normal 4 3 9" xfId="314"/>
    <cellStyle name="Normal 4 3_MAL2T-2014A.XLS" xfId="172"/>
    <cellStyle name="Normal 4 4" xfId="26"/>
    <cellStyle name="Normal 4 4 2" xfId="49"/>
    <cellStyle name="Normal 4 4 2 2" xfId="80"/>
    <cellStyle name="Normal 4 4 2 2 2" xfId="305"/>
    <cellStyle name="Normal 4 4 2 2 3" xfId="373"/>
    <cellStyle name="Normal 4 4 2 3" xfId="103"/>
    <cellStyle name="Normal 4 4 2 4" xfId="200"/>
    <cellStyle name="Normal 4 4 2 5" xfId="256"/>
    <cellStyle name="Normal 4 4 2 6" xfId="328"/>
    <cellStyle name="Normal 4 4 2 7" xfId="401"/>
    <cellStyle name="Normal 4 4 3" xfId="67"/>
    <cellStyle name="Normal 4 4 3 2" xfId="304"/>
    <cellStyle name="Normal 4 4 3 3" xfId="342"/>
    <cellStyle name="Normal 4 4 4" xfId="89"/>
    <cellStyle name="Normal 4 4 5" xfId="187"/>
    <cellStyle name="Normal 4 4 6" xfId="243"/>
    <cellStyle name="Normal 4 4 7" xfId="315"/>
    <cellStyle name="Normal 4 4 8" xfId="388"/>
    <cellStyle name="Normal 4 5" xfId="32"/>
    <cellStyle name="Normal 4 5 2" xfId="71"/>
    <cellStyle name="Normal 4 5 2 2" xfId="297"/>
    <cellStyle name="Normal 4 5 2 3" xfId="371"/>
    <cellStyle name="Normal 4 5 3" xfId="94"/>
    <cellStyle name="Normal 4 5 4" xfId="191"/>
    <cellStyle name="Normal 4 5 5" xfId="247"/>
    <cellStyle name="Normal 4 5 6" xfId="319"/>
    <cellStyle name="Normal 4 5 7" xfId="392"/>
    <cellStyle name="Normal 4 6" xfId="61"/>
    <cellStyle name="Normal 4 6 2" xfId="148"/>
    <cellStyle name="Normal 4 6 3" xfId="213"/>
    <cellStyle name="Normal 4 6 4" xfId="269"/>
    <cellStyle name="Normal 4 6 5" xfId="346"/>
    <cellStyle name="Normal 4 6 6" xfId="414"/>
    <cellStyle name="Normal 4 7" xfId="159"/>
    <cellStyle name="Normal 4 7 2" xfId="224"/>
    <cellStyle name="Normal 4 7 3" xfId="280"/>
    <cellStyle name="Normal 4 7 4" xfId="357"/>
    <cellStyle name="Normal 4 7 5" xfId="425"/>
    <cellStyle name="Normal 4 8" xfId="167"/>
    <cellStyle name="Normal 4 8 2" xfId="232"/>
    <cellStyle name="Normal 4 8 3" xfId="288"/>
    <cellStyle name="Normal 4 8 4" xfId="365"/>
    <cellStyle name="Normal 4 8 5" xfId="433"/>
    <cellStyle name="Normal 4 9" xfId="153"/>
    <cellStyle name="Normal 4 9 2" xfId="218"/>
    <cellStyle name="Normal 4 9 3" xfId="274"/>
    <cellStyle name="Normal 4 9 4" xfId="351"/>
    <cellStyle name="Normal 4 9 5" xfId="419"/>
    <cellStyle name="Normal 4_MAL1K-2014A.XLS" xfId="39"/>
    <cellStyle name="Normal 5" xfId="16"/>
    <cellStyle name="Normal 5 2" xfId="29"/>
    <cellStyle name="Normal 5 2 2" xfId="53"/>
    <cellStyle name="Normal 5 2 2 2" xfId="133"/>
    <cellStyle name="Normal 5 2 3" xfId="141"/>
    <cellStyle name="Normal 5 2 3 2" xfId="176"/>
    <cellStyle name="Normal 5 2 4" xfId="108"/>
    <cellStyle name="Normal 5 2 4 2" xfId="204"/>
    <cellStyle name="Normal 5 2 4 3" xfId="260"/>
    <cellStyle name="Normal 5 2 4 4" xfId="332"/>
    <cellStyle name="Normal 5 2 4 5" xfId="405"/>
    <cellStyle name="Normal 5 3" xfId="36"/>
    <cellStyle name="Normal 5 4" xfId="45"/>
    <cellStyle name="Normal 5 4 2" xfId="76"/>
    <cellStyle name="Normal 5 4 2 2" xfId="294"/>
    <cellStyle name="Normal 5 4 2 3" xfId="377"/>
    <cellStyle name="Normal 5 4 3" xfId="99"/>
    <cellStyle name="Normal 5 4 4" xfId="196"/>
    <cellStyle name="Normal 5 4 5" xfId="252"/>
    <cellStyle name="Normal 5 4 6" xfId="324"/>
    <cellStyle name="Normal 5 4 7" xfId="397"/>
    <cellStyle name="Normal 5 5" xfId="51"/>
    <cellStyle name="Normal 5 5 2" xfId="129"/>
    <cellStyle name="Normal 5 6" xfId="140"/>
    <cellStyle name="Normal 5 6 2" xfId="174"/>
    <cellStyle name="Normal 6" xfId="40"/>
    <cellStyle name="Normal 6 2" xfId="54"/>
    <cellStyle name="Normal 6 2 2" xfId="112"/>
    <cellStyle name="Normal 6 2 3" xfId="207"/>
    <cellStyle name="Normal 6 2 4" xfId="263"/>
    <cellStyle name="Normal 6 2 5" xfId="335"/>
    <cellStyle name="Normal 6 2 6" xfId="341"/>
    <cellStyle name="Normal 6 2 7" xfId="408"/>
    <cellStyle name="Normal 6 3" xfId="134"/>
    <cellStyle name="Normal 6 4" xfId="142"/>
    <cellStyle name="Normal 6 4 2" xfId="91"/>
    <cellStyle name="Normal 6 5" xfId="105"/>
    <cellStyle name="Normal 6 5 2" xfId="202"/>
    <cellStyle name="Normal 6 5 3" xfId="258"/>
    <cellStyle name="Normal 6 5 4" xfId="330"/>
    <cellStyle name="Normal 6 5 5" xfId="403"/>
    <cellStyle name="Normal 7" xfId="42"/>
    <cellStyle name="Normal 7 2" xfId="56"/>
    <cellStyle name="Normal 7 2 2" xfId="136"/>
    <cellStyle name="Normal 7 3" xfId="144"/>
    <cellStyle name="Normal 7 3 2" xfId="175"/>
    <cellStyle name="Normal 7 4" xfId="110"/>
    <cellStyle name="Normal 7 4 2" xfId="206"/>
    <cellStyle name="Normal 7 4 3" xfId="262"/>
    <cellStyle name="Normal 7 4 4" xfId="334"/>
    <cellStyle name="Normal 7 4 5" xfId="407"/>
    <cellStyle name="Normal 8" xfId="43"/>
    <cellStyle name="Normal 8 2" xfId="57"/>
    <cellStyle name="Normal 8 2 2" xfId="126"/>
    <cellStyle name="Normal 8 2 3" xfId="374"/>
    <cellStyle name="Normal 8 3" xfId="124"/>
    <cellStyle name="Normal 8 4" xfId="137"/>
    <cellStyle name="Normal 8 5" xfId="145"/>
    <cellStyle name="Normal 8 5 2" xfId="173"/>
    <cellStyle name="Normal 8 6" xfId="115"/>
    <cellStyle name="Normal 9" xfId="41"/>
    <cellStyle name="Normal 9 2" xfId="55"/>
    <cellStyle name="Normal 9 2 2" xfId="135"/>
    <cellStyle name="Normal 9 3" xfId="143"/>
    <cellStyle name="Normal 9 3 2" xfId="178"/>
    <cellStyle name="Normal 9 4" xfId="114"/>
    <cellStyle name="Normal 9 4 2" xfId="209"/>
    <cellStyle name="Normal 9 4 3" xfId="265"/>
    <cellStyle name="Normal 9 4 4" xfId="337"/>
    <cellStyle name="Normal 9 4 5" xfId="410"/>
    <cellStyle name="Normal_IN9828" xfId="7"/>
    <cellStyle name="Normal_SO02ny 2" xfId="59"/>
    <cellStyle name="Prosent" xfId="2" builtinId="5" customBuiltin="1"/>
    <cellStyle name="Prosent 10" xfId="316"/>
    <cellStyle name="Prosent 11" xfId="389"/>
    <cellStyle name="Prosent 13" xfId="437"/>
    <cellStyle name="Prosent 2" xfId="5"/>
    <cellStyle name="Prosent 2 2" xfId="23"/>
    <cellStyle name="Prosent 2 2 10" xfId="240"/>
    <cellStyle name="Prosent 2 2 11" xfId="312"/>
    <cellStyle name="Prosent 2 2 12" xfId="385"/>
    <cellStyle name="Prosent 2 2 2" xfId="31"/>
    <cellStyle name="Prosent 2 2 2 2" xfId="70"/>
    <cellStyle name="Prosent 2 2 2 2 2" xfId="166"/>
    <cellStyle name="Prosent 2 2 2 2 3" xfId="231"/>
    <cellStyle name="Prosent 2 2 2 2 4" xfId="287"/>
    <cellStyle name="Prosent 2 2 2 2 5" xfId="364"/>
    <cellStyle name="Prosent 2 2 2 2 6" xfId="432"/>
    <cellStyle name="Prosent 2 2 2 3" xfId="93"/>
    <cellStyle name="Prosent 2 2 2 4" xfId="190"/>
    <cellStyle name="Prosent 2 2 2 5" xfId="246"/>
    <cellStyle name="Prosent 2 2 2 6" xfId="318"/>
    <cellStyle name="Prosent 2 2 2 7" xfId="391"/>
    <cellStyle name="Prosent 2 2 3" xfId="35"/>
    <cellStyle name="Prosent 2 2 3 2" xfId="74"/>
    <cellStyle name="Prosent 2 2 3 2 2" xfId="295"/>
    <cellStyle name="Prosent 2 2 3 2 3" xfId="372"/>
    <cellStyle name="Prosent 2 2 3 3" xfId="97"/>
    <cellStyle name="Prosent 2 2 3 4" xfId="194"/>
    <cellStyle name="Prosent 2 2 3 5" xfId="250"/>
    <cellStyle name="Prosent 2 2 3 6" xfId="322"/>
    <cellStyle name="Prosent 2 2 3 7" xfId="395"/>
    <cellStyle name="Prosent 2 2 4" xfId="64"/>
    <cellStyle name="Prosent 2 2 4 2" xfId="131"/>
    <cellStyle name="Prosent 2 2 4 3" xfId="210"/>
    <cellStyle name="Prosent 2 2 4 4" xfId="266"/>
    <cellStyle name="Prosent 2 2 4 5" xfId="339"/>
    <cellStyle name="Prosent 2 2 4 6" xfId="411"/>
    <cellStyle name="Prosent 2 2 5" xfId="116"/>
    <cellStyle name="Prosent 2 2 5 2" xfId="162"/>
    <cellStyle name="Prosent 2 2 5 2 2" xfId="227"/>
    <cellStyle name="Prosent 2 2 5 2 3" xfId="283"/>
    <cellStyle name="Prosent 2 2 5 2 4" xfId="360"/>
    <cellStyle name="Prosent 2 2 5 2 5" xfId="428"/>
    <cellStyle name="Prosent 2 2 6" xfId="170"/>
    <cellStyle name="Prosent 2 2 6 2" xfId="235"/>
    <cellStyle name="Prosent 2 2 6 3" xfId="291"/>
    <cellStyle name="Prosent 2 2 6 4" xfId="368"/>
    <cellStyle name="Prosent 2 2 6 5" xfId="436"/>
    <cellStyle name="Prosent 2 2 7" xfId="156"/>
    <cellStyle name="Prosent 2 2 7 2" xfId="221"/>
    <cellStyle name="Prosent 2 2 7 3" xfId="277"/>
    <cellStyle name="Prosent 2 2 7 4" xfId="354"/>
    <cellStyle name="Prosent 2 2 7 5" xfId="422"/>
    <cellStyle name="Prosent 2 2 8" xfId="86"/>
    <cellStyle name="Prosent 2 2 9" xfId="184"/>
    <cellStyle name="Prosent 2 3" xfId="24"/>
    <cellStyle name="Prosent 2 3 10" xfId="386"/>
    <cellStyle name="Prosent 2 3 2" xfId="48"/>
    <cellStyle name="Prosent 2 3 2 2" xfId="79"/>
    <cellStyle name="Prosent 2 3 2 2 2" xfId="164"/>
    <cellStyle name="Prosent 2 3 2 2 3" xfId="229"/>
    <cellStyle name="Prosent 2 3 2 2 4" xfId="285"/>
    <cellStyle name="Prosent 2 3 2 2 5" xfId="362"/>
    <cellStyle name="Prosent 2 3 2 2 6" xfId="430"/>
    <cellStyle name="Prosent 2 3 2 3" xfId="102"/>
    <cellStyle name="Prosent 2 3 2 4" xfId="199"/>
    <cellStyle name="Prosent 2 3 2 5" xfId="255"/>
    <cellStyle name="Prosent 2 3 2 6" xfId="327"/>
    <cellStyle name="Prosent 2 3 2 7" xfId="400"/>
    <cellStyle name="Prosent 2 3 3" xfId="65"/>
    <cellStyle name="Prosent 2 3 3 2" xfId="132"/>
    <cellStyle name="Prosent 2 3 3 3" xfId="211"/>
    <cellStyle name="Prosent 2 3 3 4" xfId="267"/>
    <cellStyle name="Prosent 2 3 3 5" xfId="340"/>
    <cellStyle name="Prosent 2 3 3 6" xfId="412"/>
    <cellStyle name="Prosent 2 3 4" xfId="118"/>
    <cellStyle name="Prosent 2 3 4 2" xfId="151"/>
    <cellStyle name="Prosent 2 3 4 2 2" xfId="216"/>
    <cellStyle name="Prosent 2 3 4 2 3" xfId="272"/>
    <cellStyle name="Prosent 2 3 4 2 4" xfId="349"/>
    <cellStyle name="Prosent 2 3 4 2 5" xfId="417"/>
    <cellStyle name="Prosent 2 3 5" xfId="157"/>
    <cellStyle name="Prosent 2 3 5 2" xfId="222"/>
    <cellStyle name="Prosent 2 3 5 3" xfId="278"/>
    <cellStyle name="Prosent 2 3 5 4" xfId="355"/>
    <cellStyle name="Prosent 2 3 5 5" xfId="423"/>
    <cellStyle name="Prosent 2 3 6" xfId="87"/>
    <cellStyle name="Prosent 2 3 7" xfId="185"/>
    <cellStyle name="Prosent 2 3 8" xfId="241"/>
    <cellStyle name="Prosent 2 3 9" xfId="313"/>
    <cellStyle name="Prosent 2 4" xfId="21"/>
    <cellStyle name="Prosent 2 4 2" xfId="50"/>
    <cellStyle name="Prosent 2 4 2 2" xfId="81"/>
    <cellStyle name="Prosent 2 4 2 2 2" xfId="292"/>
    <cellStyle name="Prosent 2 4 2 2 3" xfId="379"/>
    <cellStyle name="Prosent 2 4 2 3" xfId="104"/>
    <cellStyle name="Prosent 2 4 2 4" xfId="201"/>
    <cellStyle name="Prosent 2 4 2 5" xfId="257"/>
    <cellStyle name="Prosent 2 4 2 6" xfId="329"/>
    <cellStyle name="Prosent 2 4 2 7" xfId="402"/>
    <cellStyle name="Prosent 2 4 3" xfId="62"/>
    <cellStyle name="Prosent 2 4 3 2" xfId="303"/>
    <cellStyle name="Prosent 2 4 3 3" xfId="376"/>
    <cellStyle name="Prosent 2 4 4" xfId="84"/>
    <cellStyle name="Prosent 2 4 5" xfId="182"/>
    <cellStyle name="Prosent 2 4 6" xfId="238"/>
    <cellStyle name="Prosent 2 4 7" xfId="310"/>
    <cellStyle name="Prosent 2 4 8" xfId="383"/>
    <cellStyle name="Prosent 2 5" xfId="28"/>
    <cellStyle name="Prosent 2 5 2" xfId="33"/>
    <cellStyle name="Prosent 2 5 2 2" xfId="72"/>
    <cellStyle name="Prosent 2 5 2 2 2" xfId="302"/>
    <cellStyle name="Prosent 2 5 2 2 3" xfId="308"/>
    <cellStyle name="Prosent 2 5 2 3" xfId="95"/>
    <cellStyle name="Prosent 2 5 2 4" xfId="192"/>
    <cellStyle name="Prosent 2 5 2 5" xfId="248"/>
    <cellStyle name="Prosent 2 5 2 6" xfId="320"/>
    <cellStyle name="Prosent 2 5 2 7" xfId="393"/>
    <cellStyle name="Prosent 2 6" xfId="14"/>
    <cellStyle name="Prosent 2 6 2" xfId="149"/>
    <cellStyle name="Prosent 2 6 3" xfId="214"/>
    <cellStyle name="Prosent 2 6 4" xfId="270"/>
    <cellStyle name="Prosent 2 6 5" xfId="347"/>
    <cellStyle name="Prosent 2 6 6" xfId="415"/>
    <cellStyle name="Prosent 2 7" xfId="160"/>
    <cellStyle name="Prosent 2 7 2" xfId="225"/>
    <cellStyle name="Prosent 2 7 3" xfId="281"/>
    <cellStyle name="Prosent 2 7 4" xfId="358"/>
    <cellStyle name="Prosent 2 7 5" xfId="426"/>
    <cellStyle name="Prosent 2 8" xfId="168"/>
    <cellStyle name="Prosent 2 8 2" xfId="233"/>
    <cellStyle name="Prosent 2 8 3" xfId="289"/>
    <cellStyle name="Prosent 2 8 4" xfId="366"/>
    <cellStyle name="Prosent 2 8 5" xfId="434"/>
    <cellStyle name="Prosent 2 9" xfId="154"/>
    <cellStyle name="Prosent 2 9 2" xfId="219"/>
    <cellStyle name="Prosent 2 9 3" xfId="275"/>
    <cellStyle name="Prosent 2 9 4" xfId="352"/>
    <cellStyle name="Prosent 2 9 5" xfId="420"/>
    <cellStyle name="Prosent 3" xfId="11"/>
    <cellStyle name="Prosent 3 2" xfId="46"/>
    <cellStyle name="Prosent 3 2 2" xfId="77"/>
    <cellStyle name="Prosent 3 2 2 2" xfId="301"/>
    <cellStyle name="Prosent 3 2 2 3" xfId="370"/>
    <cellStyle name="Prosent 3 2 3" xfId="100"/>
    <cellStyle name="Prosent 3 2 4" xfId="197"/>
    <cellStyle name="Prosent 3 2 5" xfId="253"/>
    <cellStyle name="Prosent 3 2 6" xfId="325"/>
    <cellStyle name="Prosent 3 2 7" xfId="398"/>
    <cellStyle name="Prosent 4" xfId="17"/>
    <cellStyle name="Prosent 5" xfId="27"/>
    <cellStyle name="Prosent 5 2" xfId="293"/>
    <cellStyle name="Prosent 5 3" xfId="343"/>
    <cellStyle name="Prosent 6" xfId="68"/>
    <cellStyle name="Prosent 6 2" xfId="300"/>
    <cellStyle name="Prosent 6 3" xfId="338"/>
    <cellStyle name="Prosent 7" xfId="90"/>
    <cellStyle name="Prosent 8" xfId="188"/>
    <cellStyle name="Prosent 9" xfId="244"/>
    <cellStyle name="Svein" xfId="6"/>
    <cellStyle name="Svein 2" xfId="12"/>
    <cellStyle name="Svein 3" xfId="121"/>
    <cellStyle name="Tusen[0]" xfId="122"/>
    <cellStyle name="Tusenskille 2" xfId="111"/>
    <cellStyle name="Tusenskille 2 2" xfId="125"/>
    <cellStyle name="Tusenskille 2 3" xfId="123"/>
    <cellStyle name="Tusenskille 3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7</xdr:row>
      <xdr:rowOff>142875</xdr:rowOff>
    </xdr:from>
    <xdr:ext cx="1581153" cy="211930"/>
    <xdr:sp macro="" textlink="">
      <xdr:nvSpPr>
        <xdr:cNvPr id="2" name="AutoShape 13"/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9</xdr:col>
      <xdr:colOff>0</xdr:colOff>
      <xdr:row>8</xdr:row>
      <xdr:rowOff>133346</xdr:rowOff>
    </xdr:from>
    <xdr:ext cx="0" cy="0"/>
    <xdr:sp macro="" textlink="">
      <xdr:nvSpPr>
        <xdr:cNvPr id="4" name="Line 31"/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115</xdr:row>
      <xdr:rowOff>0</xdr:rowOff>
    </xdr:from>
    <xdr:ext cx="1719446" cy="210293"/>
    <xdr:sp macro="" textlink="">
      <xdr:nvSpPr>
        <xdr:cNvPr id="7" name="Avrundet rektangel 1"/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/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301</xdr:row>
      <xdr:rowOff>0</xdr:rowOff>
    </xdr:from>
    <xdr:ext cx="1654177" cy="431797"/>
    <xdr:sp macro="" textlink="">
      <xdr:nvSpPr>
        <xdr:cNvPr id="3" name="AutoShape 3"/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6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7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4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2:M43"/>
  <sheetViews>
    <sheetView showGridLines="0" tabSelected="1" topLeftCell="A5" zoomScale="70" zoomScaleNormal="70" workbookViewId="0">
      <selection activeCell="N11" sqref="N11"/>
    </sheetView>
  </sheetViews>
  <sheetFormatPr baseColWidth="10" defaultRowHeight="12.45" x14ac:dyDescent="0.3"/>
  <cols>
    <col min="1" max="1" width="5" customWidth="1"/>
    <col min="2" max="2" width="23" customWidth="1"/>
  </cols>
  <sheetData>
    <row r="2" spans="1:13" x14ac:dyDescent="0.3">
      <c r="A2" t="s">
        <v>0</v>
      </c>
    </row>
    <row r="4" spans="1:13" x14ac:dyDescent="0.3">
      <c r="A4" t="str">
        <f>A6</f>
        <v>Tabell 1 - 16 - A - Fysioterapitilbud i bydelen 1)</v>
      </c>
    </row>
    <row r="6" spans="1:13" s="372" customFormat="1" ht="12.9" thickBot="1" x14ac:dyDescent="0.35">
      <c r="A6" s="7" t="s">
        <v>316</v>
      </c>
    </row>
    <row r="7" spans="1:13" s="372" customFormat="1" ht="12.9" thickBot="1" x14ac:dyDescent="0.35">
      <c r="A7" s="820"/>
      <c r="B7" s="821"/>
      <c r="C7" s="1521" t="s">
        <v>320</v>
      </c>
      <c r="D7" s="1522"/>
      <c r="E7" s="1522"/>
      <c r="F7" s="1523"/>
      <c r="G7" s="1522" t="s">
        <v>317</v>
      </c>
      <c r="H7" s="1522"/>
      <c r="I7" s="1522"/>
      <c r="J7" s="1523"/>
    </row>
    <row r="8" spans="1:13" s="372" customFormat="1" ht="75" thickBot="1" x14ac:dyDescent="0.35">
      <c r="A8" s="159" t="s">
        <v>37</v>
      </c>
      <c r="B8" s="825" t="s">
        <v>3</v>
      </c>
      <c r="C8" s="1008" t="s">
        <v>321</v>
      </c>
      <c r="D8" s="1009" t="s">
        <v>322</v>
      </c>
      <c r="E8" s="1010" t="s">
        <v>323</v>
      </c>
      <c r="F8" s="1228" t="s">
        <v>324</v>
      </c>
      <c r="G8" s="1008" t="s">
        <v>321</v>
      </c>
      <c r="H8" s="1009" t="s">
        <v>322</v>
      </c>
      <c r="I8" s="1010" t="s">
        <v>323</v>
      </c>
      <c r="J8" s="1228" t="s">
        <v>325</v>
      </c>
    </row>
    <row r="9" spans="1:13" s="369" customFormat="1" x14ac:dyDescent="0.3">
      <c r="A9" s="144">
        <v>1</v>
      </c>
      <c r="B9" s="145" t="s">
        <v>14</v>
      </c>
      <c r="C9" s="1227">
        <v>9</v>
      </c>
      <c r="D9" s="1227">
        <v>14</v>
      </c>
      <c r="E9" s="1227">
        <v>2</v>
      </c>
      <c r="F9" s="1227">
        <v>25</v>
      </c>
      <c r="G9" s="1227">
        <v>10</v>
      </c>
      <c r="H9" s="1227">
        <v>14</v>
      </c>
      <c r="I9" s="1227">
        <v>2</v>
      </c>
      <c r="J9" s="1227">
        <v>26</v>
      </c>
    </row>
    <row r="10" spans="1:13" x14ac:dyDescent="0.3">
      <c r="A10" s="66">
        <v>2</v>
      </c>
      <c r="B10" s="24" t="s">
        <v>15</v>
      </c>
      <c r="C10" s="1227">
        <v>15</v>
      </c>
      <c r="D10" s="1227">
        <v>14</v>
      </c>
      <c r="E10" s="1227">
        <v>1</v>
      </c>
      <c r="F10" s="1227">
        <v>30</v>
      </c>
      <c r="G10" s="1227">
        <v>16</v>
      </c>
      <c r="H10" s="1227">
        <v>14</v>
      </c>
      <c r="I10" s="1227">
        <v>1</v>
      </c>
      <c r="J10" s="1227">
        <v>31</v>
      </c>
      <c r="M10" t="s">
        <v>81</v>
      </c>
    </row>
    <row r="11" spans="1:13" x14ac:dyDescent="0.3">
      <c r="A11" s="66">
        <v>3</v>
      </c>
      <c r="B11" s="24" t="s">
        <v>16</v>
      </c>
      <c r="C11" s="1227">
        <v>10.039999999999999</v>
      </c>
      <c r="D11" s="1227">
        <v>12.5</v>
      </c>
      <c r="E11" s="1629">
        <v>0</v>
      </c>
      <c r="F11" s="1227">
        <v>22.54</v>
      </c>
      <c r="G11" s="1227">
        <v>14</v>
      </c>
      <c r="H11" s="1227">
        <v>14</v>
      </c>
      <c r="I11" s="1629">
        <v>0</v>
      </c>
      <c r="J11" s="1227">
        <v>28</v>
      </c>
      <c r="L11" t="s">
        <v>81</v>
      </c>
    </row>
    <row r="12" spans="1:13" x14ac:dyDescent="0.3">
      <c r="A12" s="66">
        <v>4</v>
      </c>
      <c r="B12" s="24" t="s">
        <v>17</v>
      </c>
      <c r="C12" s="1227">
        <v>33.17</v>
      </c>
      <c r="D12" s="1227">
        <v>8</v>
      </c>
      <c r="E12" s="1629">
        <v>0</v>
      </c>
      <c r="F12" s="1227">
        <v>41.17</v>
      </c>
      <c r="G12" s="1227">
        <v>36</v>
      </c>
      <c r="H12" s="1227">
        <v>8</v>
      </c>
      <c r="I12" s="1629">
        <v>0</v>
      </c>
      <c r="J12" s="1227">
        <v>44</v>
      </c>
    </row>
    <row r="13" spans="1:13" x14ac:dyDescent="0.3">
      <c r="A13" s="66">
        <v>5</v>
      </c>
      <c r="B13" s="24" t="s">
        <v>18</v>
      </c>
      <c r="C13" s="1227">
        <v>29</v>
      </c>
      <c r="D13" s="1227">
        <v>15</v>
      </c>
      <c r="E13" s="1227">
        <v>3</v>
      </c>
      <c r="F13" s="1227">
        <v>47</v>
      </c>
      <c r="G13" s="1227">
        <v>33</v>
      </c>
      <c r="H13" s="1227">
        <v>17</v>
      </c>
      <c r="I13" s="1227">
        <v>3</v>
      </c>
      <c r="J13" s="1227">
        <v>53</v>
      </c>
    </row>
    <row r="14" spans="1:13" x14ac:dyDescent="0.3">
      <c r="A14" s="67">
        <v>6</v>
      </c>
      <c r="B14" s="26" t="s">
        <v>19</v>
      </c>
      <c r="C14" s="1227">
        <v>8.5</v>
      </c>
      <c r="D14" s="1227">
        <v>10.8</v>
      </c>
      <c r="E14" s="1227">
        <v>2</v>
      </c>
      <c r="F14" s="1227">
        <v>21.3</v>
      </c>
      <c r="G14" s="1227">
        <v>9</v>
      </c>
      <c r="H14" s="1227">
        <v>11</v>
      </c>
      <c r="I14" s="1227">
        <v>2</v>
      </c>
      <c r="J14" s="1227">
        <v>22</v>
      </c>
    </row>
    <row r="15" spans="1:13" x14ac:dyDescent="0.3">
      <c r="A15" s="67">
        <v>7</v>
      </c>
      <c r="B15" s="26" t="s">
        <v>20</v>
      </c>
      <c r="C15" s="1227">
        <v>21</v>
      </c>
      <c r="D15" s="1227">
        <v>12</v>
      </c>
      <c r="E15" s="1227">
        <v>2</v>
      </c>
      <c r="F15" s="1227">
        <v>35</v>
      </c>
      <c r="G15" s="1227">
        <v>25</v>
      </c>
      <c r="H15" s="1227">
        <v>13</v>
      </c>
      <c r="I15" s="1227">
        <v>2</v>
      </c>
      <c r="J15" s="1227">
        <v>40</v>
      </c>
    </row>
    <row r="16" spans="1:13" x14ac:dyDescent="0.3">
      <c r="A16" s="66">
        <v>8</v>
      </c>
      <c r="B16" s="24" t="s">
        <v>21</v>
      </c>
      <c r="C16" s="1227">
        <v>17.75</v>
      </c>
      <c r="D16" s="1227">
        <v>14.8</v>
      </c>
      <c r="E16" s="1227">
        <v>1</v>
      </c>
      <c r="F16" s="1227">
        <v>33.549999999999997</v>
      </c>
      <c r="G16" s="1227">
        <v>21</v>
      </c>
      <c r="H16" s="1227">
        <v>15</v>
      </c>
      <c r="I16" s="1227">
        <v>1</v>
      </c>
      <c r="J16" s="1227">
        <v>37</v>
      </c>
    </row>
    <row r="17" spans="1:13" x14ac:dyDescent="0.3">
      <c r="A17" s="66">
        <v>9</v>
      </c>
      <c r="B17" s="24" t="s">
        <v>22</v>
      </c>
      <c r="C17" s="1227">
        <v>17</v>
      </c>
      <c r="D17" s="1227">
        <v>9</v>
      </c>
      <c r="E17" s="1227">
        <v>2</v>
      </c>
      <c r="F17" s="1227">
        <v>28</v>
      </c>
      <c r="G17" s="1227">
        <v>21</v>
      </c>
      <c r="H17" s="1227">
        <v>9</v>
      </c>
      <c r="I17" s="1227">
        <v>2</v>
      </c>
      <c r="J17" s="1227">
        <v>32</v>
      </c>
    </row>
    <row r="18" spans="1:13" x14ac:dyDescent="0.3">
      <c r="A18" s="66">
        <v>10</v>
      </c>
      <c r="B18" s="24" t="s">
        <v>23</v>
      </c>
      <c r="C18" s="1227">
        <v>9</v>
      </c>
      <c r="D18" s="1227">
        <v>12.26</v>
      </c>
      <c r="E18" s="1227">
        <v>0.9</v>
      </c>
      <c r="F18" s="1227">
        <v>22.159999999999997</v>
      </c>
      <c r="G18" s="1227">
        <v>9</v>
      </c>
      <c r="H18" s="1227">
        <v>14</v>
      </c>
      <c r="I18" s="1227">
        <v>1</v>
      </c>
      <c r="J18" s="1227">
        <v>24</v>
      </c>
    </row>
    <row r="19" spans="1:13" x14ac:dyDescent="0.3">
      <c r="A19" s="67">
        <v>11</v>
      </c>
      <c r="B19" s="26" t="s">
        <v>24</v>
      </c>
      <c r="C19" s="1227">
        <v>15.4</v>
      </c>
      <c r="D19" s="1227">
        <v>14</v>
      </c>
      <c r="E19" s="1227">
        <v>4</v>
      </c>
      <c r="F19" s="1227">
        <v>33.4</v>
      </c>
      <c r="G19" s="1227">
        <v>19</v>
      </c>
      <c r="H19" s="1227">
        <v>13</v>
      </c>
      <c r="I19" s="1227">
        <v>5</v>
      </c>
      <c r="J19" s="1227">
        <v>37</v>
      </c>
      <c r="L19" t="s">
        <v>81</v>
      </c>
    </row>
    <row r="20" spans="1:13" x14ac:dyDescent="0.3">
      <c r="A20" s="66">
        <v>12</v>
      </c>
      <c r="B20" s="24" t="s">
        <v>25</v>
      </c>
      <c r="C20" s="1227">
        <v>25.4</v>
      </c>
      <c r="D20" s="1227">
        <v>26.5</v>
      </c>
      <c r="E20" s="1227">
        <v>1</v>
      </c>
      <c r="F20" s="1227">
        <v>52.9</v>
      </c>
      <c r="G20" s="1227">
        <v>27</v>
      </c>
      <c r="H20" s="1227">
        <v>27</v>
      </c>
      <c r="I20" s="1227">
        <v>1</v>
      </c>
      <c r="J20" s="1227">
        <v>55</v>
      </c>
    </row>
    <row r="21" spans="1:13" x14ac:dyDescent="0.3">
      <c r="A21" s="66">
        <v>13</v>
      </c>
      <c r="B21" s="24" t="s">
        <v>26</v>
      </c>
      <c r="C21" s="1227">
        <v>23.7</v>
      </c>
      <c r="D21" s="1227">
        <v>16.7</v>
      </c>
      <c r="E21" s="1227">
        <v>2</v>
      </c>
      <c r="F21" s="1227">
        <v>42.4</v>
      </c>
      <c r="G21" s="1227">
        <v>26</v>
      </c>
      <c r="H21" s="1227">
        <v>18</v>
      </c>
      <c r="I21" s="1227">
        <v>2</v>
      </c>
      <c r="J21" s="1227">
        <v>46</v>
      </c>
      <c r="M21" t="s">
        <v>81</v>
      </c>
    </row>
    <row r="22" spans="1:13" x14ac:dyDescent="0.3">
      <c r="A22" s="66">
        <v>14</v>
      </c>
      <c r="B22" s="24" t="s">
        <v>27</v>
      </c>
      <c r="C22" s="1227">
        <v>14</v>
      </c>
      <c r="D22" s="1227">
        <v>19.3</v>
      </c>
      <c r="E22" s="1227">
        <v>1</v>
      </c>
      <c r="F22" s="1227">
        <v>34.299999999999997</v>
      </c>
      <c r="G22" s="1227">
        <v>16</v>
      </c>
      <c r="H22" s="1227">
        <v>19</v>
      </c>
      <c r="I22" s="1227">
        <v>1</v>
      </c>
      <c r="J22" s="1227">
        <v>36</v>
      </c>
    </row>
    <row r="23" spans="1:13" ht="12.9" thickBot="1" x14ac:dyDescent="0.35">
      <c r="A23" s="68">
        <v>15</v>
      </c>
      <c r="B23" s="69" t="s">
        <v>28</v>
      </c>
      <c r="C23" s="1227">
        <v>11.3</v>
      </c>
      <c r="D23" s="1227">
        <v>7.5</v>
      </c>
      <c r="E23" s="1227">
        <v>2</v>
      </c>
      <c r="F23" s="1227">
        <v>20.8</v>
      </c>
      <c r="G23" s="1227">
        <v>14</v>
      </c>
      <c r="H23" s="1227">
        <v>8</v>
      </c>
      <c r="I23" s="1227">
        <v>2</v>
      </c>
      <c r="J23" s="1227">
        <v>24</v>
      </c>
    </row>
    <row r="24" spans="1:13" x14ac:dyDescent="0.3">
      <c r="A24" s="363"/>
      <c r="B24" s="584" t="s">
        <v>503</v>
      </c>
      <c r="C24" s="840">
        <f>SUM(C9:C23)</f>
        <v>259.26</v>
      </c>
      <c r="D24" s="841">
        <f t="shared" ref="D24:J24" si="0">SUM(D9:D23)</f>
        <v>206.36</v>
      </c>
      <c r="E24" s="841">
        <f t="shared" si="0"/>
        <v>23.9</v>
      </c>
      <c r="F24" s="842">
        <f t="shared" si="0"/>
        <v>489.52</v>
      </c>
      <c r="G24" s="829">
        <f t="shared" si="0"/>
        <v>296</v>
      </c>
      <c r="H24" s="830">
        <f t="shared" si="0"/>
        <v>214</v>
      </c>
      <c r="I24" s="830">
        <f t="shared" si="0"/>
        <v>25</v>
      </c>
      <c r="J24" s="831">
        <f t="shared" si="0"/>
        <v>535</v>
      </c>
    </row>
    <row r="25" spans="1:13" s="372" customFormat="1" x14ac:dyDescent="0.3">
      <c r="A25" s="373"/>
      <c r="B25" s="582" t="s">
        <v>474</v>
      </c>
      <c r="C25" s="1005">
        <v>257.45999999999998</v>
      </c>
      <c r="D25" s="1006">
        <v>214.05999999999997</v>
      </c>
      <c r="E25" s="1006">
        <v>19.899999999999999</v>
      </c>
      <c r="F25" s="1007">
        <v>491.41999999999996</v>
      </c>
      <c r="G25" s="836">
        <v>298</v>
      </c>
      <c r="H25" s="837">
        <v>227</v>
      </c>
      <c r="I25" s="837">
        <v>20.9</v>
      </c>
      <c r="J25" s="838">
        <v>545.9</v>
      </c>
    </row>
    <row r="26" spans="1:13" s="372" customFormat="1" x14ac:dyDescent="0.3">
      <c r="A26" s="373"/>
      <c r="B26" s="582" t="s">
        <v>427</v>
      </c>
      <c r="C26" s="1005">
        <v>261.43</v>
      </c>
      <c r="D26" s="1006">
        <v>192.6</v>
      </c>
      <c r="E26" s="1006">
        <v>17.5</v>
      </c>
      <c r="F26" s="1007">
        <v>471.52999999999992</v>
      </c>
      <c r="G26" s="836">
        <v>309</v>
      </c>
      <c r="H26" s="837">
        <v>207</v>
      </c>
      <c r="I26" s="837">
        <v>19</v>
      </c>
      <c r="J26" s="838">
        <v>535</v>
      </c>
      <c r="L26" s="1229"/>
    </row>
    <row r="27" spans="1:13" s="372" customFormat="1" x14ac:dyDescent="0.3">
      <c r="A27" s="373"/>
      <c r="B27" s="582" t="s">
        <v>406</v>
      </c>
      <c r="C27" s="1005">
        <v>259.02</v>
      </c>
      <c r="D27" s="1006">
        <v>178.15999999999997</v>
      </c>
      <c r="E27" s="1006">
        <v>19.399999999999999</v>
      </c>
      <c r="F27" s="1007">
        <v>456.57999999999993</v>
      </c>
      <c r="G27" s="836">
        <v>304.34000000000003</v>
      </c>
      <c r="H27" s="837">
        <v>181</v>
      </c>
      <c r="I27" s="837">
        <v>20</v>
      </c>
      <c r="J27" s="838">
        <v>505.34000000000003</v>
      </c>
      <c r="L27" s="1229"/>
    </row>
    <row r="28" spans="1:13" s="372" customFormat="1" x14ac:dyDescent="0.3">
      <c r="A28" s="373"/>
      <c r="B28" s="582" t="s">
        <v>381</v>
      </c>
      <c r="C28" s="1005">
        <v>263.88</v>
      </c>
      <c r="D28" s="1006">
        <v>192.04999999999998</v>
      </c>
      <c r="E28" s="1006">
        <v>18.5</v>
      </c>
      <c r="F28" s="1007">
        <v>474.43000000000006</v>
      </c>
      <c r="G28" s="836">
        <v>315.60000000000002</v>
      </c>
      <c r="H28" s="837">
        <v>202</v>
      </c>
      <c r="I28" s="837">
        <v>18.5</v>
      </c>
      <c r="J28" s="838">
        <v>536.1</v>
      </c>
      <c r="L28" s="1229"/>
    </row>
    <row r="29" spans="1:13" s="372" customFormat="1" x14ac:dyDescent="0.3">
      <c r="A29" s="373"/>
      <c r="B29" s="582" t="s">
        <v>365</v>
      </c>
      <c r="C29" s="1005">
        <v>258.45</v>
      </c>
      <c r="D29" s="1006">
        <v>178.35999999999999</v>
      </c>
      <c r="E29" s="1006">
        <v>17.899999999999999</v>
      </c>
      <c r="F29" s="1007">
        <v>454.71</v>
      </c>
      <c r="G29" s="836">
        <v>307</v>
      </c>
      <c r="H29" s="837">
        <v>188.7</v>
      </c>
      <c r="I29" s="837">
        <v>16.899999999999999</v>
      </c>
      <c r="J29" s="838">
        <v>512.59999999999991</v>
      </c>
      <c r="L29" s="1229"/>
    </row>
    <row r="30" spans="1:13" s="372" customFormat="1" x14ac:dyDescent="0.3">
      <c r="A30" s="373"/>
      <c r="B30" s="582" t="s">
        <v>331</v>
      </c>
      <c r="C30" s="1005">
        <v>257.33</v>
      </c>
      <c r="D30" s="1006">
        <v>165.89999999999998</v>
      </c>
      <c r="E30" s="1006">
        <v>16.5</v>
      </c>
      <c r="F30" s="1007">
        <v>439.7299999999999</v>
      </c>
      <c r="G30" s="836">
        <v>312</v>
      </c>
      <c r="H30" s="837">
        <v>172.5</v>
      </c>
      <c r="I30" s="837">
        <v>15.5</v>
      </c>
      <c r="J30" s="838">
        <v>499.99999999999994</v>
      </c>
    </row>
    <row r="31" spans="1:13" s="372" customFormat="1" x14ac:dyDescent="0.3">
      <c r="A31" s="373"/>
      <c r="B31" s="582" t="s">
        <v>330</v>
      </c>
      <c r="C31" s="843">
        <v>249.89000000000001</v>
      </c>
      <c r="D31" s="844">
        <v>158.25</v>
      </c>
      <c r="E31" s="844">
        <v>18.5</v>
      </c>
      <c r="F31" s="845">
        <v>426.64</v>
      </c>
      <c r="G31" s="836">
        <v>311.5</v>
      </c>
      <c r="H31" s="837">
        <v>164.4</v>
      </c>
      <c r="I31" s="837">
        <v>19.5</v>
      </c>
      <c r="J31" s="838">
        <v>495.4</v>
      </c>
      <c r="M31" s="372" t="s">
        <v>81</v>
      </c>
    </row>
    <row r="32" spans="1:13" s="372" customFormat="1" x14ac:dyDescent="0.3">
      <c r="A32" s="175"/>
      <c r="B32" s="139" t="s">
        <v>318</v>
      </c>
      <c r="C32" s="846">
        <v>243.88</v>
      </c>
      <c r="D32" s="847">
        <v>158.82</v>
      </c>
      <c r="E32" s="847">
        <v>15</v>
      </c>
      <c r="F32" s="848">
        <v>417.7</v>
      </c>
      <c r="G32" s="849">
        <v>306</v>
      </c>
      <c r="H32" s="73">
        <v>169.97</v>
      </c>
      <c r="I32" s="73">
        <v>15</v>
      </c>
      <c r="J32" s="74">
        <v>490.97</v>
      </c>
    </row>
    <row r="33" spans="1:13" ht="12.9" thickBot="1" x14ac:dyDescent="0.35">
      <c r="A33" s="176"/>
      <c r="B33" s="140" t="s">
        <v>319</v>
      </c>
      <c r="C33" s="850">
        <v>238.46999999999997</v>
      </c>
      <c r="D33" s="851">
        <v>117.39999999999999</v>
      </c>
      <c r="E33" s="851">
        <v>14</v>
      </c>
      <c r="F33" s="852">
        <v>369.86999999999995</v>
      </c>
      <c r="G33" s="853">
        <v>307</v>
      </c>
      <c r="H33" s="75">
        <v>125</v>
      </c>
      <c r="I33" s="75">
        <v>14</v>
      </c>
      <c r="J33" s="76">
        <v>446</v>
      </c>
      <c r="M33" t="s">
        <v>81</v>
      </c>
    </row>
    <row r="34" spans="1:13" x14ac:dyDescent="0.3">
      <c r="A34" s="824" t="s">
        <v>326</v>
      </c>
    </row>
    <row r="39" spans="1:13" x14ac:dyDescent="0.3">
      <c r="H39" t="s">
        <v>81</v>
      </c>
    </row>
    <row r="43" spans="1:13" x14ac:dyDescent="0.3">
      <c r="G43" t="s">
        <v>81</v>
      </c>
    </row>
  </sheetData>
  <mergeCells count="2">
    <mergeCell ref="C7:F7"/>
    <mergeCell ref="G7:J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>
    <tabColor rgb="FFFF0000"/>
  </sheetPr>
  <dimension ref="A1:AC41"/>
  <sheetViews>
    <sheetView showGridLines="0" topLeftCell="A3" zoomScale="80" zoomScaleNormal="80" workbookViewId="0">
      <selection activeCell="J4" sqref="J4"/>
    </sheetView>
  </sheetViews>
  <sheetFormatPr baseColWidth="10" defaultColWidth="11.4609375" defaultRowHeight="12.45" x14ac:dyDescent="0.3"/>
  <cols>
    <col min="1" max="1" width="7" style="81" customWidth="1"/>
    <col min="2" max="2" width="21.07421875" style="81" customWidth="1"/>
    <col min="3" max="3" width="11.4609375" style="81" customWidth="1"/>
    <col min="4" max="14" width="11.4609375" style="81"/>
    <col min="15" max="15" width="9.4609375" style="81" customWidth="1"/>
    <col min="16" max="16384" width="11.4609375" style="81"/>
  </cols>
  <sheetData>
    <row r="1" spans="1:29" x14ac:dyDescent="0.3">
      <c r="A1" s="151"/>
      <c r="B1" s="152"/>
    </row>
    <row r="2" spans="1:29" x14ac:dyDescent="0.3">
      <c r="A2" s="153" t="s">
        <v>0</v>
      </c>
    </row>
    <row r="3" spans="1:29" x14ac:dyDescent="0.3">
      <c r="A3" s="178"/>
    </row>
    <row r="4" spans="1:29" x14ac:dyDescent="0.3">
      <c r="A4" s="153" t="str">
        <f>A7</f>
        <v>Tabell 3-3 - B - Gjennomsnittlig antall oppholdsdøgn i sykehjem for beboere som har avsluttet sitt opphold hittil i år.</v>
      </c>
    </row>
    <row r="5" spans="1:29" x14ac:dyDescent="0.3">
      <c r="A5" s="178"/>
    </row>
    <row r="6" spans="1:29" x14ac:dyDescent="0.3">
      <c r="A6" s="178"/>
    </row>
    <row r="7" spans="1:29" ht="20.25" customHeight="1" thickBot="1" x14ac:dyDescent="0.35">
      <c r="A7" s="7" t="s">
        <v>299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8" spans="1:29" ht="13.5" customHeight="1" thickBot="1" x14ac:dyDescent="0.35">
      <c r="A8" s="252"/>
      <c r="B8" s="195"/>
      <c r="C8" s="1551" t="s">
        <v>35</v>
      </c>
      <c r="D8" s="1551"/>
      <c r="E8" s="1551"/>
      <c r="F8" s="1552"/>
      <c r="G8" s="1552"/>
      <c r="H8" s="1551" t="s">
        <v>38</v>
      </c>
      <c r="I8" s="1551"/>
      <c r="J8" s="1551"/>
      <c r="K8" s="1552"/>
      <c r="L8" s="1552"/>
    </row>
    <row r="9" spans="1:29" ht="131.25" customHeight="1" thickBot="1" x14ac:dyDescent="0.4">
      <c r="A9" s="253" t="s">
        <v>37</v>
      </c>
      <c r="B9" s="254" t="s">
        <v>3</v>
      </c>
      <c r="C9" s="1050" t="s">
        <v>125</v>
      </c>
      <c r="D9" s="1051" t="s">
        <v>101</v>
      </c>
      <c r="E9" s="1052" t="s">
        <v>126</v>
      </c>
      <c r="F9" s="1049" t="s">
        <v>300</v>
      </c>
      <c r="G9" s="1053" t="s">
        <v>301</v>
      </c>
      <c r="H9" s="1050" t="s">
        <v>124</v>
      </c>
      <c r="I9" s="1051" t="s">
        <v>101</v>
      </c>
      <c r="J9" s="1052" t="s">
        <v>302</v>
      </c>
      <c r="K9" s="1049" t="s">
        <v>303</v>
      </c>
      <c r="L9" s="255" t="s">
        <v>301</v>
      </c>
      <c r="N9" s="372"/>
      <c r="O9" s="372"/>
      <c r="P9" s="372"/>
      <c r="Q9" s="359"/>
      <c r="R9" s="359"/>
      <c r="S9" s="359"/>
      <c r="T9" s="358"/>
      <c r="U9" s="359"/>
      <c r="V9" s="358"/>
      <c r="W9" s="358"/>
      <c r="X9" s="359"/>
      <c r="Y9" s="359"/>
      <c r="Z9" s="359"/>
      <c r="AA9" s="359"/>
      <c r="AB9" s="359"/>
      <c r="AC9" s="359"/>
    </row>
    <row r="10" spans="1:29" ht="14.15" x14ac:dyDescent="0.35">
      <c r="A10" s="197">
        <v>1</v>
      </c>
      <c r="B10" s="171" t="s">
        <v>14</v>
      </c>
      <c r="C10" s="744">
        <v>65</v>
      </c>
      <c r="D10" s="892" t="s">
        <v>74</v>
      </c>
      <c r="E10" s="745">
        <v>57795</v>
      </c>
      <c r="F10" s="887">
        <v>889</v>
      </c>
      <c r="G10" s="745" t="s">
        <v>74</v>
      </c>
      <c r="H10" s="744">
        <v>176</v>
      </c>
      <c r="I10" s="892">
        <v>245</v>
      </c>
      <c r="J10" s="745">
        <v>6245</v>
      </c>
      <c r="K10" s="887">
        <v>25</v>
      </c>
      <c r="L10" s="745">
        <v>35</v>
      </c>
      <c r="N10" s="372"/>
      <c r="O10" s="372"/>
      <c r="P10" s="372"/>
      <c r="Q10" s="359"/>
      <c r="R10" s="359"/>
      <c r="S10" s="359"/>
      <c r="T10" s="358"/>
      <c r="U10" s="359"/>
      <c r="V10" s="358"/>
      <c r="W10" s="358"/>
      <c r="X10" s="359"/>
      <c r="Y10" s="359"/>
      <c r="Z10" s="359"/>
      <c r="AA10" s="359"/>
      <c r="AB10" s="359"/>
      <c r="AC10" s="359"/>
    </row>
    <row r="11" spans="1:29" ht="14.15" x14ac:dyDescent="0.35">
      <c r="A11" s="196">
        <v>2</v>
      </c>
      <c r="B11" s="168" t="s">
        <v>15</v>
      </c>
      <c r="C11" s="746">
        <v>69</v>
      </c>
      <c r="D11" s="891" t="s">
        <v>74</v>
      </c>
      <c r="E11" s="747">
        <v>75149</v>
      </c>
      <c r="F11" s="888">
        <v>1089</v>
      </c>
      <c r="G11" s="747" t="s">
        <v>74</v>
      </c>
      <c r="H11" s="746">
        <v>182</v>
      </c>
      <c r="I11" s="891">
        <v>261</v>
      </c>
      <c r="J11" s="747">
        <f>I11*29.31</f>
        <v>7649.91</v>
      </c>
      <c r="K11" s="888">
        <v>26</v>
      </c>
      <c r="L11" s="747">
        <v>37</v>
      </c>
      <c r="M11" s="372"/>
      <c r="N11" s="372"/>
      <c r="O11" s="372"/>
      <c r="P11" s="372"/>
      <c r="Q11" s="359"/>
      <c r="R11" s="359"/>
      <c r="S11" s="359"/>
      <c r="T11" s="358"/>
      <c r="U11" s="359"/>
      <c r="V11" s="358"/>
      <c r="W11" s="358"/>
      <c r="X11" s="359"/>
      <c r="Y11" s="359"/>
      <c r="Z11" s="359"/>
      <c r="AA11" s="359"/>
      <c r="AB11" s="359"/>
      <c r="AC11" s="359"/>
    </row>
    <row r="12" spans="1:29" ht="14.15" x14ac:dyDescent="0.35">
      <c r="A12" s="196">
        <v>3</v>
      </c>
      <c r="B12" s="168" t="s">
        <v>16</v>
      </c>
      <c r="C12" s="746">
        <v>69</v>
      </c>
      <c r="D12" s="891" t="s">
        <v>74</v>
      </c>
      <c r="E12" s="747">
        <v>63704</v>
      </c>
      <c r="F12" s="888">
        <v>923</v>
      </c>
      <c r="G12" s="747" t="s">
        <v>74</v>
      </c>
      <c r="H12" s="746">
        <v>228</v>
      </c>
      <c r="I12" s="891">
        <v>379</v>
      </c>
      <c r="J12" s="747">
        <v>7884</v>
      </c>
      <c r="K12" s="888">
        <v>21</v>
      </c>
      <c r="L12" s="747">
        <v>35</v>
      </c>
      <c r="M12" s="372"/>
      <c r="N12" s="372"/>
      <c r="O12" s="372"/>
      <c r="P12" s="372"/>
      <c r="Q12" s="359"/>
      <c r="R12" s="359"/>
      <c r="S12" s="359"/>
      <c r="T12" s="358"/>
      <c r="U12" s="359"/>
      <c r="V12" s="358"/>
      <c r="W12" s="358"/>
      <c r="X12" s="359"/>
      <c r="Y12" s="359"/>
      <c r="Z12" s="359"/>
      <c r="AA12" s="359"/>
      <c r="AB12" s="359"/>
      <c r="AC12" s="359"/>
    </row>
    <row r="13" spans="1:29" ht="14.15" x14ac:dyDescent="0.35">
      <c r="A13" s="196">
        <v>4</v>
      </c>
      <c r="B13" s="168" t="s">
        <v>17</v>
      </c>
      <c r="C13" s="746">
        <v>52</v>
      </c>
      <c r="D13" s="891" t="s">
        <v>74</v>
      </c>
      <c r="E13" s="747">
        <v>58737</v>
      </c>
      <c r="F13" s="888">
        <v>1130</v>
      </c>
      <c r="G13" s="747" t="s">
        <v>74</v>
      </c>
      <c r="H13" s="746">
        <v>116</v>
      </c>
      <c r="I13" s="891">
        <v>140</v>
      </c>
      <c r="J13" s="747">
        <v>3825</v>
      </c>
      <c r="K13" s="888">
        <v>27</v>
      </c>
      <c r="L13" s="747">
        <v>33</v>
      </c>
      <c r="M13" s="372"/>
      <c r="N13" s="372"/>
      <c r="O13" s="372"/>
      <c r="P13" s="372"/>
      <c r="Q13" s="359"/>
      <c r="R13" s="359"/>
      <c r="S13" s="359"/>
      <c r="T13" s="358"/>
      <c r="U13" s="359"/>
      <c r="V13" s="358"/>
      <c r="W13" s="358"/>
      <c r="X13" s="359"/>
      <c r="Y13" s="359"/>
      <c r="Z13" s="359"/>
      <c r="AA13" s="359"/>
      <c r="AB13" s="359"/>
      <c r="AC13" s="359"/>
    </row>
    <row r="14" spans="1:29" ht="14.15" x14ac:dyDescent="0.35">
      <c r="A14" s="196">
        <v>5</v>
      </c>
      <c r="B14" s="168" t="s">
        <v>18</v>
      </c>
      <c r="C14" s="746">
        <v>134</v>
      </c>
      <c r="D14" s="891" t="s">
        <v>74</v>
      </c>
      <c r="E14" s="747">
        <v>123516</v>
      </c>
      <c r="F14" s="888">
        <v>922</v>
      </c>
      <c r="G14" s="747" t="s">
        <v>74</v>
      </c>
      <c r="H14" s="746">
        <v>342</v>
      </c>
      <c r="I14" s="891">
        <v>448</v>
      </c>
      <c r="J14" s="747">
        <v>11071</v>
      </c>
      <c r="K14" s="888">
        <v>25</v>
      </c>
      <c r="L14" s="747">
        <v>32</v>
      </c>
      <c r="M14" s="372"/>
      <c r="N14" s="372"/>
      <c r="O14" s="372"/>
      <c r="P14" s="372"/>
      <c r="Q14" s="359"/>
      <c r="R14" s="359"/>
      <c r="S14" s="359"/>
      <c r="T14" s="358"/>
      <c r="U14" s="359"/>
      <c r="V14" s="358"/>
      <c r="W14" s="358"/>
      <c r="X14" s="359"/>
      <c r="Y14" s="359"/>
      <c r="Z14" s="359"/>
      <c r="AA14" s="359"/>
      <c r="AB14" s="359"/>
      <c r="AC14" s="359"/>
    </row>
    <row r="15" spans="1:29" ht="14.15" x14ac:dyDescent="0.35">
      <c r="A15" s="196">
        <v>6</v>
      </c>
      <c r="B15" s="168" t="s">
        <v>19</v>
      </c>
      <c r="C15" s="746">
        <v>103</v>
      </c>
      <c r="D15" s="891" t="s">
        <v>74</v>
      </c>
      <c r="E15" s="747">
        <v>73609</v>
      </c>
      <c r="F15" s="888">
        <v>715</v>
      </c>
      <c r="G15" s="747" t="s">
        <v>74</v>
      </c>
      <c r="H15" s="746">
        <v>302</v>
      </c>
      <c r="I15" s="891">
        <v>450</v>
      </c>
      <c r="J15" s="747">
        <v>10497</v>
      </c>
      <c r="K15" s="888">
        <v>23</v>
      </c>
      <c r="L15" s="747">
        <v>35</v>
      </c>
      <c r="M15" s="372"/>
      <c r="N15" s="372"/>
      <c r="O15" s="372"/>
      <c r="P15" s="372"/>
      <c r="Q15" s="359"/>
      <c r="R15" s="359"/>
      <c r="S15" s="359"/>
      <c r="T15" s="358"/>
      <c r="U15" s="359"/>
      <c r="V15" s="358"/>
      <c r="W15" s="358"/>
      <c r="X15" s="359"/>
      <c r="Y15" s="359"/>
      <c r="Z15" s="359"/>
      <c r="AA15" s="359"/>
      <c r="AB15" s="359"/>
      <c r="AC15" s="359"/>
    </row>
    <row r="16" spans="1:29" ht="14.15" x14ac:dyDescent="0.35">
      <c r="A16" s="196">
        <v>7</v>
      </c>
      <c r="B16" s="168" t="s">
        <v>20</v>
      </c>
      <c r="C16" s="746">
        <v>138</v>
      </c>
      <c r="D16" s="891" t="s">
        <v>74</v>
      </c>
      <c r="E16" s="747">
        <v>118874</v>
      </c>
      <c r="F16" s="888">
        <v>861</v>
      </c>
      <c r="G16" s="747" t="s">
        <v>74</v>
      </c>
      <c r="H16" s="746">
        <v>389</v>
      </c>
      <c r="I16" s="891">
        <v>632</v>
      </c>
      <c r="J16" s="747">
        <v>10694</v>
      </c>
      <c r="K16" s="888">
        <v>17</v>
      </c>
      <c r="L16" s="747">
        <v>27</v>
      </c>
      <c r="M16" s="372"/>
      <c r="N16" s="372"/>
      <c r="O16" s="372"/>
      <c r="P16" s="372"/>
      <c r="Q16" s="359"/>
      <c r="R16" s="359"/>
      <c r="S16" s="359"/>
      <c r="T16" s="358"/>
      <c r="U16" s="359"/>
      <c r="V16" s="358"/>
      <c r="W16" s="358"/>
      <c r="X16" s="359"/>
      <c r="Y16" s="359"/>
      <c r="Z16" s="359"/>
      <c r="AA16" s="359"/>
      <c r="AB16" s="359"/>
      <c r="AC16" s="359"/>
    </row>
    <row r="17" spans="1:29" ht="14.15" x14ac:dyDescent="0.35">
      <c r="A17" s="196">
        <v>8</v>
      </c>
      <c r="B17" s="168" t="s">
        <v>21</v>
      </c>
      <c r="C17" s="746">
        <v>130</v>
      </c>
      <c r="D17" s="891" t="s">
        <v>74</v>
      </c>
      <c r="E17" s="747">
        <v>136249</v>
      </c>
      <c r="F17" s="888">
        <v>1048</v>
      </c>
      <c r="G17" s="747" t="s">
        <v>74</v>
      </c>
      <c r="H17" s="746">
        <v>283</v>
      </c>
      <c r="I17" s="891">
        <v>378</v>
      </c>
      <c r="J17" s="747">
        <v>6571</v>
      </c>
      <c r="K17" s="888">
        <v>17</v>
      </c>
      <c r="L17" s="747">
        <v>23</v>
      </c>
      <c r="M17" s="107"/>
      <c r="N17" s="372"/>
      <c r="O17" s="372"/>
      <c r="P17" s="372"/>
      <c r="Q17" s="359"/>
      <c r="R17" s="359"/>
      <c r="S17" s="359"/>
      <c r="T17" s="358"/>
      <c r="U17" s="359"/>
      <c r="V17" s="358"/>
      <c r="W17" s="358"/>
      <c r="X17" s="359"/>
      <c r="Y17" s="359"/>
      <c r="Z17" s="359"/>
      <c r="AA17" s="359"/>
      <c r="AB17" s="359"/>
      <c r="AC17" s="359"/>
    </row>
    <row r="18" spans="1:29" ht="14.15" x14ac:dyDescent="0.35">
      <c r="A18" s="196">
        <v>9</v>
      </c>
      <c r="B18" s="168" t="s">
        <v>22</v>
      </c>
      <c r="C18" s="746">
        <v>59</v>
      </c>
      <c r="D18" s="891" t="s">
        <v>74</v>
      </c>
      <c r="E18" s="747">
        <v>57937</v>
      </c>
      <c r="F18" s="888">
        <v>982</v>
      </c>
      <c r="G18" s="747" t="s">
        <v>74</v>
      </c>
      <c r="H18" s="746">
        <v>215</v>
      </c>
      <c r="I18" s="891">
        <v>325</v>
      </c>
      <c r="J18" s="747">
        <v>9317</v>
      </c>
      <c r="K18" s="888">
        <v>29</v>
      </c>
      <c r="L18" s="747">
        <v>43</v>
      </c>
      <c r="M18" s="372"/>
      <c r="N18" s="372"/>
      <c r="O18" s="372"/>
      <c r="P18" s="372"/>
      <c r="Q18" s="359"/>
      <c r="R18" s="359"/>
      <c r="S18" s="359" t="s">
        <v>81</v>
      </c>
      <c r="T18" s="358"/>
      <c r="U18" s="359"/>
      <c r="V18" s="358"/>
      <c r="W18" s="358"/>
      <c r="X18" s="359"/>
      <c r="Y18" s="359"/>
      <c r="Z18" s="359"/>
      <c r="AA18" s="359"/>
      <c r="AB18" s="359"/>
      <c r="AC18" s="359"/>
    </row>
    <row r="19" spans="1:29" ht="14.15" x14ac:dyDescent="0.35">
      <c r="A19" s="196">
        <v>10</v>
      </c>
      <c r="B19" s="168" t="s">
        <v>23</v>
      </c>
      <c r="C19" s="746">
        <v>71</v>
      </c>
      <c r="D19" s="891" t="s">
        <v>74</v>
      </c>
      <c r="E19" s="747">
        <v>53365</v>
      </c>
      <c r="F19" s="888">
        <v>752</v>
      </c>
      <c r="G19" s="747" t="s">
        <v>74</v>
      </c>
      <c r="H19" s="746">
        <v>244</v>
      </c>
      <c r="I19" s="891">
        <v>344</v>
      </c>
      <c r="J19" s="747">
        <v>8740</v>
      </c>
      <c r="K19" s="888">
        <v>25</v>
      </c>
      <c r="L19" s="747">
        <v>36</v>
      </c>
      <c r="M19" s="372"/>
      <c r="N19" s="372"/>
      <c r="O19" s="372"/>
      <c r="P19" s="372"/>
      <c r="Q19" s="359"/>
      <c r="R19" s="359"/>
      <c r="S19" s="359"/>
      <c r="T19" s="358"/>
      <c r="U19" s="359"/>
      <c r="V19" s="358"/>
      <c r="W19" s="358"/>
      <c r="X19" s="359"/>
      <c r="Y19" s="359"/>
      <c r="Z19" s="359"/>
      <c r="AA19" s="359"/>
      <c r="AB19" s="359"/>
      <c r="AC19" s="359"/>
    </row>
    <row r="20" spans="1:29" ht="14.15" x14ac:dyDescent="0.35">
      <c r="A20" s="196">
        <v>11</v>
      </c>
      <c r="B20" s="168" t="s">
        <v>24</v>
      </c>
      <c r="C20" s="746">
        <v>79</v>
      </c>
      <c r="D20" s="891" t="s">
        <v>74</v>
      </c>
      <c r="E20" s="747">
        <v>84735</v>
      </c>
      <c r="F20" s="888">
        <v>1073</v>
      </c>
      <c r="G20" s="747" t="s">
        <v>74</v>
      </c>
      <c r="H20" s="746">
        <v>157</v>
      </c>
      <c r="I20" s="891">
        <v>211</v>
      </c>
      <c r="J20" s="747">
        <v>5032</v>
      </c>
      <c r="K20" s="888">
        <v>24</v>
      </c>
      <c r="L20" s="747">
        <v>32</v>
      </c>
      <c r="M20" s="372"/>
      <c r="N20" s="372"/>
      <c r="O20" s="372"/>
      <c r="P20" s="372"/>
      <c r="Q20" s="359"/>
      <c r="R20" s="359"/>
      <c r="S20" s="359"/>
      <c r="T20" s="358"/>
      <c r="U20" s="359"/>
      <c r="V20" s="358"/>
      <c r="W20" s="358"/>
      <c r="X20" s="359"/>
      <c r="Y20" s="359"/>
      <c r="Z20" s="359"/>
      <c r="AA20" s="359"/>
      <c r="AB20" s="359"/>
      <c r="AC20" s="359"/>
    </row>
    <row r="21" spans="1:29" ht="14.15" x14ac:dyDescent="0.35">
      <c r="A21" s="196">
        <v>12</v>
      </c>
      <c r="B21" s="168" t="s">
        <v>25</v>
      </c>
      <c r="C21" s="746">
        <v>117</v>
      </c>
      <c r="D21" s="891" t="s">
        <v>74</v>
      </c>
      <c r="E21" s="747">
        <v>117960</v>
      </c>
      <c r="F21" s="888">
        <v>1008</v>
      </c>
      <c r="G21" s="747" t="s">
        <v>74</v>
      </c>
      <c r="H21" s="746">
        <v>317</v>
      </c>
      <c r="I21" s="891">
        <v>493</v>
      </c>
      <c r="J21" s="747">
        <v>13775</v>
      </c>
      <c r="K21" s="888">
        <v>28</v>
      </c>
      <c r="L21" s="747">
        <v>43</v>
      </c>
      <c r="M21" s="372"/>
      <c r="N21" s="372"/>
      <c r="O21" s="372"/>
      <c r="P21" s="372"/>
      <c r="Q21" s="359"/>
      <c r="R21" s="359"/>
      <c r="S21" s="359"/>
      <c r="T21" s="358"/>
      <c r="U21" s="359"/>
      <c r="V21" s="358"/>
      <c r="W21" s="358"/>
      <c r="X21" s="359"/>
      <c r="Y21" s="359"/>
      <c r="Z21" s="359"/>
      <c r="AA21" s="359"/>
      <c r="AB21" s="359"/>
      <c r="AC21" s="359"/>
    </row>
    <row r="22" spans="1:29" ht="14.15" x14ac:dyDescent="0.35">
      <c r="A22" s="196">
        <v>13</v>
      </c>
      <c r="B22" s="168" t="s">
        <v>26</v>
      </c>
      <c r="C22" s="746">
        <v>185</v>
      </c>
      <c r="D22" s="891" t="s">
        <v>74</v>
      </c>
      <c r="E22" s="747">
        <v>156669</v>
      </c>
      <c r="F22" s="888">
        <v>847</v>
      </c>
      <c r="G22" s="747" t="s">
        <v>74</v>
      </c>
      <c r="H22" s="746">
        <v>479</v>
      </c>
      <c r="I22" s="891">
        <v>684</v>
      </c>
      <c r="J22" s="747">
        <v>17765</v>
      </c>
      <c r="K22" s="888">
        <v>26</v>
      </c>
      <c r="L22" s="747">
        <v>37</v>
      </c>
      <c r="M22" s="372"/>
      <c r="N22" s="372"/>
      <c r="O22" s="372"/>
      <c r="P22" s="372"/>
    </row>
    <row r="23" spans="1:29" ht="14.15" x14ac:dyDescent="0.35">
      <c r="A23" s="196">
        <v>14</v>
      </c>
      <c r="B23" s="168" t="s">
        <v>27</v>
      </c>
      <c r="C23" s="746">
        <v>169</v>
      </c>
      <c r="D23" s="891" t="s">
        <v>74</v>
      </c>
      <c r="E23" s="747">
        <v>179798</v>
      </c>
      <c r="F23" s="888">
        <v>1064</v>
      </c>
      <c r="G23" s="747" t="s">
        <v>74</v>
      </c>
      <c r="H23" s="746">
        <v>439</v>
      </c>
      <c r="I23" s="891">
        <v>587</v>
      </c>
      <c r="J23" s="747">
        <v>21008</v>
      </c>
      <c r="K23" s="888">
        <v>36</v>
      </c>
      <c r="L23" s="747">
        <v>48</v>
      </c>
      <c r="M23" s="372"/>
      <c r="N23" s="372"/>
      <c r="O23" s="372"/>
      <c r="P23" s="372"/>
    </row>
    <row r="24" spans="1:29" ht="14.6" thickBot="1" x14ac:dyDescent="0.4">
      <c r="A24" s="198">
        <v>15</v>
      </c>
      <c r="B24" s="173" t="s">
        <v>28</v>
      </c>
      <c r="C24" s="748">
        <v>44</v>
      </c>
      <c r="D24" s="893" t="s">
        <v>74</v>
      </c>
      <c r="E24" s="749">
        <v>36158</v>
      </c>
      <c r="F24" s="889">
        <v>822</v>
      </c>
      <c r="G24" s="749" t="s">
        <v>74</v>
      </c>
      <c r="H24" s="748">
        <v>180</v>
      </c>
      <c r="I24" s="893">
        <v>273</v>
      </c>
      <c r="J24" s="749">
        <v>5941</v>
      </c>
      <c r="K24" s="889">
        <v>22</v>
      </c>
      <c r="L24" s="749">
        <v>33</v>
      </c>
      <c r="M24" s="372"/>
      <c r="N24" s="372"/>
      <c r="O24" s="372"/>
      <c r="P24" s="372"/>
    </row>
    <row r="25" spans="1:29" ht="14.15" x14ac:dyDescent="0.35">
      <c r="A25" s="384"/>
      <c r="B25" s="385" t="s">
        <v>502</v>
      </c>
      <c r="C25" s="386">
        <f>SUM(C10:C24)</f>
        <v>1484</v>
      </c>
      <c r="D25" s="469" t="s">
        <v>74</v>
      </c>
      <c r="E25" s="387">
        <f>SUM(E10:E24)</f>
        <v>1394255</v>
      </c>
      <c r="F25" s="387">
        <f>E25/C25</f>
        <v>939.52493261455527</v>
      </c>
      <c r="G25" s="473" t="s">
        <v>74</v>
      </c>
      <c r="H25" s="890">
        <f>SUM(H10:H24)</f>
        <v>4049</v>
      </c>
      <c r="I25" s="742">
        <f>SUM(I10:I24)</f>
        <v>5850</v>
      </c>
      <c r="J25" s="742">
        <f>SUM(J10:J24)</f>
        <v>146014.91</v>
      </c>
      <c r="K25" s="742">
        <f>J25/H25</f>
        <v>36.061968387256115</v>
      </c>
      <c r="L25" s="743">
        <f>J25/I25</f>
        <v>24.959813675213677</v>
      </c>
      <c r="N25" s="372"/>
      <c r="O25" s="372"/>
      <c r="P25" s="372"/>
    </row>
    <row r="26" spans="1:29" ht="14.15" hidden="1" x14ac:dyDescent="0.35">
      <c r="A26" s="388"/>
      <c r="B26" s="256" t="s">
        <v>73</v>
      </c>
      <c r="C26" s="260">
        <v>549</v>
      </c>
      <c r="D26" s="470" t="s">
        <v>74</v>
      </c>
      <c r="E26" s="261">
        <v>520662</v>
      </c>
      <c r="F26" s="261">
        <v>948.38251366120221</v>
      </c>
      <c r="G26" s="474" t="s">
        <v>74</v>
      </c>
      <c r="H26" s="260">
        <v>1716</v>
      </c>
      <c r="I26" s="261">
        <v>10366</v>
      </c>
      <c r="J26" s="261">
        <v>75404</v>
      </c>
      <c r="K26" s="261">
        <v>43.941724941724942</v>
      </c>
      <c r="L26" s="389">
        <v>7.2741655411923594</v>
      </c>
      <c r="N26" s="372"/>
      <c r="O26" s="372"/>
      <c r="P26" s="372"/>
    </row>
    <row r="27" spans="1:29" ht="14.6" hidden="1" thickBot="1" x14ac:dyDescent="0.4">
      <c r="A27" s="390"/>
      <c r="B27" s="257" t="s">
        <v>36</v>
      </c>
      <c r="C27" s="262">
        <v>1611</v>
      </c>
      <c r="D27" s="471" t="s">
        <v>74</v>
      </c>
      <c r="E27" s="263">
        <v>3075505</v>
      </c>
      <c r="F27" s="263">
        <v>1909.0657976412167</v>
      </c>
      <c r="G27" s="475" t="s">
        <v>74</v>
      </c>
      <c r="H27" s="262">
        <v>4319</v>
      </c>
      <c r="I27" s="263">
        <v>7619</v>
      </c>
      <c r="J27" s="263">
        <v>195329</v>
      </c>
      <c r="K27" s="263">
        <v>45.225515165547577</v>
      </c>
      <c r="L27" s="391">
        <v>25.637091481821763</v>
      </c>
      <c r="N27" s="372"/>
      <c r="O27" s="372"/>
      <c r="P27" s="372"/>
    </row>
    <row r="28" spans="1:29" s="372" customFormat="1" ht="14.15" x14ac:dyDescent="0.35">
      <c r="A28" s="388"/>
      <c r="B28" s="258" t="s">
        <v>430</v>
      </c>
      <c r="C28" s="264">
        <v>1457</v>
      </c>
      <c r="D28" s="553" t="s">
        <v>74</v>
      </c>
      <c r="E28" s="265">
        <v>1421900</v>
      </c>
      <c r="F28" s="265">
        <v>975.9094028826355</v>
      </c>
      <c r="G28" s="554" t="s">
        <v>74</v>
      </c>
      <c r="H28" s="264">
        <v>4239</v>
      </c>
      <c r="I28" s="265">
        <v>6791</v>
      </c>
      <c r="J28" s="265">
        <v>158713</v>
      </c>
      <c r="K28" s="265">
        <v>37.441141778721395</v>
      </c>
      <c r="L28" s="555">
        <v>23.371079369754085</v>
      </c>
    </row>
    <row r="29" spans="1:29" s="372" customFormat="1" ht="14.15" x14ac:dyDescent="0.35">
      <c r="A29" s="388"/>
      <c r="B29" s="258" t="s">
        <v>378</v>
      </c>
      <c r="C29" s="264">
        <v>1486</v>
      </c>
      <c r="D29" s="553" t="s">
        <v>74</v>
      </c>
      <c r="E29" s="265">
        <v>1424082</v>
      </c>
      <c r="F29" s="265">
        <v>958.33243606998656</v>
      </c>
      <c r="G29" s="554" t="s">
        <v>74</v>
      </c>
      <c r="H29" s="264">
        <v>4357</v>
      </c>
      <c r="I29" s="265">
        <v>6612</v>
      </c>
      <c r="J29" s="265">
        <v>160494</v>
      </c>
      <c r="K29" s="265">
        <v>36.835896258893733</v>
      </c>
      <c r="L29" s="555">
        <v>24.273139745916517</v>
      </c>
    </row>
    <row r="30" spans="1:29" s="372" customFormat="1" ht="14.15" x14ac:dyDescent="0.35">
      <c r="A30" s="388"/>
      <c r="B30" s="258" t="s">
        <v>334</v>
      </c>
      <c r="C30" s="264">
        <v>1550</v>
      </c>
      <c r="D30" s="553" t="s">
        <v>74</v>
      </c>
      <c r="E30" s="265">
        <v>1530309</v>
      </c>
      <c r="F30" s="265">
        <v>987.29612903225802</v>
      </c>
      <c r="G30" s="554" t="s">
        <v>74</v>
      </c>
      <c r="H30" s="264">
        <v>4252</v>
      </c>
      <c r="I30" s="265">
        <v>6549</v>
      </c>
      <c r="J30" s="265">
        <v>161483</v>
      </c>
      <c r="K30" s="265">
        <v>37.97812793979304</v>
      </c>
      <c r="L30" s="555">
        <v>24.657657657657658</v>
      </c>
    </row>
    <row r="31" spans="1:29" s="372" customFormat="1" ht="14.15" x14ac:dyDescent="0.35">
      <c r="A31" s="388"/>
      <c r="B31" s="258" t="s">
        <v>289</v>
      </c>
      <c r="C31" s="264">
        <v>1623</v>
      </c>
      <c r="D31" s="553" t="s">
        <v>74</v>
      </c>
      <c r="E31" s="265">
        <v>1435663</v>
      </c>
      <c r="F31" s="265">
        <v>884.57362908194705</v>
      </c>
      <c r="G31" s="554" t="s">
        <v>74</v>
      </c>
      <c r="H31" s="264">
        <v>4375</v>
      </c>
      <c r="I31" s="265">
        <v>7133</v>
      </c>
      <c r="J31" s="265">
        <v>181638</v>
      </c>
      <c r="K31" s="265">
        <v>41.51725714285714</v>
      </c>
      <c r="L31" s="555">
        <v>25.464460956119446</v>
      </c>
    </row>
    <row r="32" spans="1:29" s="372" customFormat="1" ht="14.15" x14ac:dyDescent="0.35">
      <c r="A32" s="388"/>
      <c r="B32" s="258" t="s">
        <v>258</v>
      </c>
      <c r="C32" s="264">
        <v>1530</v>
      </c>
      <c r="D32" s="553" t="s">
        <v>74</v>
      </c>
      <c r="E32" s="265">
        <v>1448131</v>
      </c>
      <c r="F32" s="265">
        <v>946.49084967320266</v>
      </c>
      <c r="G32" s="554" t="s">
        <v>74</v>
      </c>
      <c r="H32" s="264">
        <v>4426</v>
      </c>
      <c r="I32" s="265">
        <v>7250</v>
      </c>
      <c r="J32" s="265">
        <v>181834</v>
      </c>
      <c r="K32" s="265">
        <v>41.083145051965658</v>
      </c>
      <c r="L32" s="555">
        <v>25.08055172413793</v>
      </c>
    </row>
    <row r="33" spans="1:16" s="372" customFormat="1" ht="14.15" x14ac:dyDescent="0.35">
      <c r="A33" s="388"/>
      <c r="B33" s="258" t="s">
        <v>227</v>
      </c>
      <c r="C33" s="264">
        <v>1503</v>
      </c>
      <c r="D33" s="553" t="s">
        <v>74</v>
      </c>
      <c r="E33" s="265">
        <v>1423379</v>
      </c>
      <c r="F33" s="265">
        <v>947.02528276779776</v>
      </c>
      <c r="G33" s="554" t="s">
        <v>74</v>
      </c>
      <c r="H33" s="264">
        <v>4447</v>
      </c>
      <c r="I33" s="265">
        <v>7295</v>
      </c>
      <c r="J33" s="265">
        <v>175187</v>
      </c>
      <c r="K33" s="265">
        <v>39.394423206656171</v>
      </c>
      <c r="L33" s="555">
        <v>24.014667580534613</v>
      </c>
      <c r="N33" s="895"/>
    </row>
    <row r="34" spans="1:16" s="311" customFormat="1" ht="14.6" thickBot="1" x14ac:dyDescent="0.4">
      <c r="A34" s="392"/>
      <c r="B34" s="393" t="s">
        <v>115</v>
      </c>
      <c r="C34" s="394">
        <v>1604</v>
      </c>
      <c r="D34" s="472" t="s">
        <v>74</v>
      </c>
      <c r="E34" s="395">
        <v>1446778</v>
      </c>
      <c r="F34" s="395">
        <v>901.98129675810469</v>
      </c>
      <c r="G34" s="476" t="s">
        <v>74</v>
      </c>
      <c r="H34" s="394">
        <v>5015</v>
      </c>
      <c r="I34" s="395">
        <v>8155</v>
      </c>
      <c r="J34" s="395">
        <v>206339</v>
      </c>
      <c r="K34" s="395">
        <v>41.144366899302092</v>
      </c>
      <c r="L34" s="396">
        <v>25.302145922746782</v>
      </c>
      <c r="N34" s="895"/>
      <c r="O34" s="894"/>
      <c r="P34" s="917"/>
    </row>
    <row r="35" spans="1:16" s="372" customFormat="1" ht="14.15" x14ac:dyDescent="0.35">
      <c r="A35" s="397" t="s">
        <v>75</v>
      </c>
      <c r="B35" s="398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N35" s="895"/>
    </row>
    <row r="36" spans="1:16" s="372" customFormat="1" ht="14.15" x14ac:dyDescent="0.35">
      <c r="A36" s="400" t="s">
        <v>100</v>
      </c>
      <c r="B36" s="398"/>
      <c r="C36" s="399"/>
      <c r="D36" s="399"/>
      <c r="E36" s="399"/>
      <c r="F36" s="399"/>
      <c r="G36" s="399"/>
      <c r="H36" s="399"/>
      <c r="I36" s="399"/>
      <c r="J36" s="399"/>
      <c r="K36" s="399"/>
      <c r="L36" s="399"/>
    </row>
    <row r="37" spans="1:16" s="372" customFormat="1" ht="14.15" x14ac:dyDescent="0.35">
      <c r="A37" s="401" t="s">
        <v>397</v>
      </c>
      <c r="B37" s="398"/>
      <c r="C37" s="399"/>
      <c r="D37" s="399"/>
      <c r="E37" s="399"/>
      <c r="F37" s="399"/>
      <c r="G37" s="399"/>
      <c r="H37" s="399"/>
      <c r="I37" s="399"/>
      <c r="J37" s="399"/>
      <c r="K37" s="399"/>
      <c r="L37" s="399"/>
    </row>
    <row r="38" spans="1:16" s="372" customFormat="1" ht="14.15" x14ac:dyDescent="0.35">
      <c r="A38" s="401" t="s">
        <v>99</v>
      </c>
      <c r="B38" s="398"/>
      <c r="C38" s="399"/>
      <c r="D38" s="399"/>
      <c r="E38" s="399"/>
      <c r="F38" s="399"/>
      <c r="G38" s="399"/>
      <c r="H38" s="399"/>
      <c r="I38" s="399"/>
      <c r="J38" s="399"/>
      <c r="K38" s="399"/>
      <c r="L38" s="399"/>
    </row>
    <row r="39" spans="1:16" s="372" customFormat="1" ht="14.15" x14ac:dyDescent="0.35">
      <c r="A39" s="401" t="s">
        <v>76</v>
      </c>
      <c r="B39" s="398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P39" s="372" t="s">
        <v>81</v>
      </c>
    </row>
    <row r="40" spans="1:16" s="372" customFormat="1" ht="14.15" x14ac:dyDescent="0.35">
      <c r="A40" s="401" t="s">
        <v>77</v>
      </c>
      <c r="B40" s="398"/>
      <c r="C40" s="399"/>
      <c r="D40" s="399"/>
      <c r="E40" s="399"/>
      <c r="F40" s="399"/>
      <c r="G40" s="399"/>
      <c r="H40" s="399"/>
      <c r="I40" s="399"/>
      <c r="J40" s="399"/>
      <c r="K40" s="399"/>
      <c r="L40" s="399"/>
    </row>
    <row r="41" spans="1:16" s="372" customFormat="1" ht="14.15" x14ac:dyDescent="0.35">
      <c r="A41" s="401"/>
      <c r="B41" s="398"/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O41" s="372" t="s">
        <v>81</v>
      </c>
    </row>
  </sheetData>
  <mergeCells count="2">
    <mergeCell ref="C8:G8"/>
    <mergeCell ref="H8:L8"/>
  </mergeCells>
  <pageMargins left="0.7" right="0.7" top="0.75" bottom="0.75" header="0.3" footer="0.3"/>
  <pageSetup paperSize="8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>
    <tabColor rgb="FFFF0000"/>
  </sheetPr>
  <dimension ref="A1:W148"/>
  <sheetViews>
    <sheetView showGridLines="0" zoomScale="90" zoomScaleNormal="90" workbookViewId="0">
      <selection activeCell="O2" sqref="O2"/>
    </sheetView>
  </sheetViews>
  <sheetFormatPr baseColWidth="10" defaultRowHeight="12.45" x14ac:dyDescent="0.3"/>
  <cols>
    <col min="1" max="1" width="4.84375" customWidth="1"/>
    <col min="2" max="2" width="20.07421875" customWidth="1"/>
    <col min="3" max="3" width="9.3046875" customWidth="1"/>
    <col min="4" max="4" width="8.07421875" customWidth="1"/>
    <col min="5" max="5" width="9.07421875" customWidth="1"/>
    <col min="6" max="6" width="10" customWidth="1"/>
    <col min="7" max="7" width="10.3046875" customWidth="1"/>
    <col min="8" max="8" width="9.53515625" customWidth="1"/>
    <col min="9" max="9" width="9.07421875" customWidth="1"/>
    <col min="10" max="10" width="9.84375" customWidth="1"/>
    <col min="11" max="11" width="8.07421875" customWidth="1"/>
    <col min="12" max="12" width="9.3046875" customWidth="1"/>
    <col min="13" max="13" width="10.3046875" customWidth="1"/>
    <col min="14" max="14" width="8.69140625" customWidth="1"/>
    <col min="15" max="15" width="9" customWidth="1"/>
    <col min="16" max="16" width="10.07421875" customWidth="1"/>
  </cols>
  <sheetData>
    <row r="1" spans="1:16" x14ac:dyDescent="0.3">
      <c r="A1" s="48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3">
      <c r="A4" s="1" t="str">
        <f>A9</f>
        <v>Tabell 3-3 - C - 1- Antall  oppholdsdøgn totalt i syke- og aldershjem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3">
      <c r="A5" s="1" t="str">
        <f>A40</f>
        <v>Tabell 3-3 - C - 2- Antall  oppholdsdøgn totalt i syke- og aldershjem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tr">
        <f>A77</f>
        <v>Tabell 3-3 - C - 3- Antall  oppholdsdøgn totalt i syke- og aldershjem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1" t="str">
        <f>A118</f>
        <v>Tabell 3-3 - C - 4- Antall  oppholdsdøgn totalt i syke- og aldershjem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6" thickBot="1" x14ac:dyDescent="0.35">
      <c r="A9" s="149" t="s">
        <v>305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33" customHeight="1" thickBot="1" x14ac:dyDescent="0.35">
      <c r="A10" s="46"/>
      <c r="B10" s="61"/>
      <c r="C10" s="1553" t="s">
        <v>40</v>
      </c>
      <c r="D10" s="1553"/>
      <c r="E10" s="1553"/>
      <c r="F10" s="1555" t="s">
        <v>82</v>
      </c>
      <c r="G10" s="1539"/>
      <c r="H10" s="1539"/>
      <c r="I10" s="1539"/>
      <c r="J10" s="1539"/>
      <c r="K10" s="1539"/>
      <c r="L10" s="1556"/>
      <c r="M10" s="1553" t="s">
        <v>42</v>
      </c>
      <c r="N10" s="1553"/>
      <c r="O10" s="1553"/>
      <c r="P10" s="110"/>
    </row>
    <row r="11" spans="1:16" ht="110.25" customHeight="1" thickBot="1" x14ac:dyDescent="0.35">
      <c r="A11" s="661" t="s">
        <v>37</v>
      </c>
      <c r="B11" s="663" t="s">
        <v>3</v>
      </c>
      <c r="C11" s="34" t="s">
        <v>87</v>
      </c>
      <c r="D11" s="35" t="s">
        <v>86</v>
      </c>
      <c r="E11" s="49" t="s">
        <v>209</v>
      </c>
      <c r="F11" s="41" t="s">
        <v>88</v>
      </c>
      <c r="G11" s="33" t="s">
        <v>89</v>
      </c>
      <c r="H11" s="35" t="s">
        <v>210</v>
      </c>
      <c r="I11" s="33" t="s">
        <v>211</v>
      </c>
      <c r="J11" s="33" t="s">
        <v>212</v>
      </c>
      <c r="K11" s="33" t="s">
        <v>43</v>
      </c>
      <c r="L11" s="51" t="s">
        <v>90</v>
      </c>
      <c r="M11" s="34" t="s">
        <v>44</v>
      </c>
      <c r="N11" s="35" t="s">
        <v>213</v>
      </c>
      <c r="O11" s="33" t="s">
        <v>214</v>
      </c>
      <c r="P11" s="64" t="s">
        <v>127</v>
      </c>
    </row>
    <row r="12" spans="1:16" s="372" customFormat="1" ht="14.15" x14ac:dyDescent="0.35">
      <c r="A12" s="319">
        <v>1</v>
      </c>
      <c r="B12" s="1490" t="s">
        <v>14</v>
      </c>
      <c r="C12" s="317">
        <v>5031</v>
      </c>
      <c r="D12" s="365">
        <v>310</v>
      </c>
      <c r="E12" s="365">
        <v>341</v>
      </c>
      <c r="F12" s="366">
        <v>39517</v>
      </c>
      <c r="G12" s="317">
        <v>12176</v>
      </c>
      <c r="H12" s="365">
        <v>3426</v>
      </c>
      <c r="I12" s="365">
        <v>707</v>
      </c>
      <c r="J12" s="365">
        <v>1464</v>
      </c>
      <c r="K12" s="365">
        <v>0</v>
      </c>
      <c r="L12" s="366">
        <v>959</v>
      </c>
      <c r="M12" s="317">
        <v>0</v>
      </c>
      <c r="N12" s="365">
        <v>0</v>
      </c>
      <c r="O12" s="366">
        <v>0</v>
      </c>
      <c r="P12" s="1491">
        <f t="shared" ref="P12:P26" si="0">SUM(C12:O12)</f>
        <v>63931</v>
      </c>
    </row>
    <row r="13" spans="1:16" s="372" customFormat="1" ht="14.15" x14ac:dyDescent="0.35">
      <c r="A13" s="319">
        <v>2</v>
      </c>
      <c r="B13" s="1490" t="s">
        <v>15</v>
      </c>
      <c r="C13" s="318">
        <v>3723</v>
      </c>
      <c r="D13" s="313">
        <v>2166</v>
      </c>
      <c r="E13" s="313">
        <v>285</v>
      </c>
      <c r="F13" s="314">
        <v>36141</v>
      </c>
      <c r="G13" s="318">
        <v>11695</v>
      </c>
      <c r="H13" s="313">
        <v>1737</v>
      </c>
      <c r="I13" s="313">
        <v>3627</v>
      </c>
      <c r="J13" s="313">
        <v>1725</v>
      </c>
      <c r="K13" s="313">
        <v>0</v>
      </c>
      <c r="L13" s="314">
        <v>820</v>
      </c>
      <c r="M13" s="318">
        <v>0</v>
      </c>
      <c r="N13" s="313">
        <v>461</v>
      </c>
      <c r="O13" s="314">
        <v>0</v>
      </c>
      <c r="P13" s="667">
        <f t="shared" si="0"/>
        <v>62380</v>
      </c>
    </row>
    <row r="14" spans="1:16" s="372" customFormat="1" ht="14.15" x14ac:dyDescent="0.35">
      <c r="A14" s="319">
        <v>3</v>
      </c>
      <c r="B14" s="1490" t="s">
        <v>16</v>
      </c>
      <c r="C14" s="318">
        <v>3879</v>
      </c>
      <c r="D14" s="313">
        <v>185</v>
      </c>
      <c r="E14" s="313">
        <v>78</v>
      </c>
      <c r="F14" s="314">
        <v>32602</v>
      </c>
      <c r="G14" s="318">
        <v>12561</v>
      </c>
      <c r="H14" s="313">
        <v>2297</v>
      </c>
      <c r="I14" s="313">
        <v>3102</v>
      </c>
      <c r="J14" s="313">
        <v>0</v>
      </c>
      <c r="K14" s="313">
        <v>0</v>
      </c>
      <c r="L14" s="314">
        <v>708</v>
      </c>
      <c r="M14" s="318">
        <v>0</v>
      </c>
      <c r="N14" s="313">
        <v>318</v>
      </c>
      <c r="O14" s="314">
        <v>0</v>
      </c>
      <c r="P14" s="667">
        <f t="shared" si="0"/>
        <v>55730</v>
      </c>
    </row>
    <row r="15" spans="1:16" s="372" customFormat="1" ht="28.3" x14ac:dyDescent="0.35">
      <c r="A15" s="319">
        <v>4</v>
      </c>
      <c r="B15" s="1490" t="s">
        <v>17</v>
      </c>
      <c r="C15" s="318">
        <v>634</v>
      </c>
      <c r="D15" s="313">
        <v>2145</v>
      </c>
      <c r="E15" s="313">
        <v>229</v>
      </c>
      <c r="F15" s="314">
        <v>24411</v>
      </c>
      <c r="G15" s="318">
        <v>6768</v>
      </c>
      <c r="H15" s="313">
        <v>894</v>
      </c>
      <c r="I15" s="313">
        <v>1249</v>
      </c>
      <c r="J15" s="313">
        <v>732</v>
      </c>
      <c r="K15" s="313">
        <v>248</v>
      </c>
      <c r="L15" s="314">
        <v>233</v>
      </c>
      <c r="M15" s="318">
        <v>0</v>
      </c>
      <c r="N15" s="313">
        <v>0</v>
      </c>
      <c r="O15" s="314">
        <v>0</v>
      </c>
      <c r="P15" s="667">
        <f t="shared" si="0"/>
        <v>37543</v>
      </c>
    </row>
    <row r="16" spans="1:16" s="372" customFormat="1" ht="14.15" x14ac:dyDescent="0.35">
      <c r="A16" s="319">
        <v>5</v>
      </c>
      <c r="B16" s="1490" t="s">
        <v>18</v>
      </c>
      <c r="C16" s="318">
        <v>5778</v>
      </c>
      <c r="D16" s="313">
        <v>4889</v>
      </c>
      <c r="E16" s="313">
        <v>97</v>
      </c>
      <c r="F16" s="314">
        <v>95280</v>
      </c>
      <c r="G16" s="318">
        <v>22737</v>
      </c>
      <c r="H16" s="313">
        <v>6217</v>
      </c>
      <c r="I16" s="313">
        <v>975</v>
      </c>
      <c r="J16" s="313">
        <v>1787</v>
      </c>
      <c r="K16" s="313">
        <v>0</v>
      </c>
      <c r="L16" s="314">
        <v>1098</v>
      </c>
      <c r="M16" s="318">
        <v>0</v>
      </c>
      <c r="N16" s="313">
        <v>1350</v>
      </c>
      <c r="O16" s="314">
        <v>0</v>
      </c>
      <c r="P16" s="667">
        <f t="shared" si="0"/>
        <v>140208</v>
      </c>
    </row>
    <row r="17" spans="1:16" s="372" customFormat="1" ht="14.15" x14ac:dyDescent="0.35">
      <c r="A17" s="319">
        <v>6</v>
      </c>
      <c r="B17" s="1490" t="s">
        <v>19</v>
      </c>
      <c r="C17" s="318">
        <v>5402</v>
      </c>
      <c r="D17" s="313">
        <v>2198</v>
      </c>
      <c r="E17" s="313">
        <v>356</v>
      </c>
      <c r="F17" s="314">
        <v>72388</v>
      </c>
      <c r="G17" s="318">
        <v>17474</v>
      </c>
      <c r="H17" s="313">
        <v>1689</v>
      </c>
      <c r="I17" s="313">
        <v>557</v>
      </c>
      <c r="J17" s="313">
        <v>732</v>
      </c>
      <c r="K17" s="313">
        <v>0</v>
      </c>
      <c r="L17" s="314">
        <v>0</v>
      </c>
      <c r="M17" s="318">
        <v>0</v>
      </c>
      <c r="N17" s="313">
        <v>0</v>
      </c>
      <c r="O17" s="314">
        <v>0</v>
      </c>
      <c r="P17" s="667">
        <f t="shared" si="0"/>
        <v>100796</v>
      </c>
    </row>
    <row r="18" spans="1:16" s="372" customFormat="1" ht="14.15" x14ac:dyDescent="0.35">
      <c r="A18" s="319">
        <v>7</v>
      </c>
      <c r="B18" s="1490" t="s">
        <v>20</v>
      </c>
      <c r="C18" s="318">
        <v>6294</v>
      </c>
      <c r="D18" s="313">
        <v>3168</v>
      </c>
      <c r="E18" s="313">
        <v>155</v>
      </c>
      <c r="F18" s="314">
        <v>79462</v>
      </c>
      <c r="G18" s="318">
        <v>25409</v>
      </c>
      <c r="H18" s="313">
        <v>2044</v>
      </c>
      <c r="I18" s="313">
        <v>3529</v>
      </c>
      <c r="J18" s="313">
        <v>1493</v>
      </c>
      <c r="K18" s="313">
        <v>0</v>
      </c>
      <c r="L18" s="314">
        <v>366</v>
      </c>
      <c r="M18" s="318">
        <v>0</v>
      </c>
      <c r="N18" s="313">
        <v>0</v>
      </c>
      <c r="O18" s="314">
        <v>0</v>
      </c>
      <c r="P18" s="667">
        <f t="shared" si="0"/>
        <v>121920</v>
      </c>
    </row>
    <row r="19" spans="1:16" s="372" customFormat="1" ht="14.15" x14ac:dyDescent="0.35">
      <c r="A19" s="319">
        <v>8</v>
      </c>
      <c r="B19" s="1490" t="s">
        <v>21</v>
      </c>
      <c r="C19" s="318">
        <v>2806</v>
      </c>
      <c r="D19" s="313">
        <v>2702</v>
      </c>
      <c r="E19" s="313">
        <v>269</v>
      </c>
      <c r="F19" s="314">
        <v>79700</v>
      </c>
      <c r="G19" s="318">
        <v>22924</v>
      </c>
      <c r="H19" s="313">
        <v>3028</v>
      </c>
      <c r="I19" s="313">
        <v>1522</v>
      </c>
      <c r="J19" s="313">
        <v>0</v>
      </c>
      <c r="K19" s="313">
        <v>0</v>
      </c>
      <c r="L19" s="314">
        <v>1064</v>
      </c>
      <c r="M19" s="318">
        <v>0</v>
      </c>
      <c r="N19" s="313">
        <v>0</v>
      </c>
      <c r="O19" s="314">
        <v>0</v>
      </c>
      <c r="P19" s="667">
        <f t="shared" si="0"/>
        <v>114015</v>
      </c>
    </row>
    <row r="20" spans="1:16" s="372" customFormat="1" ht="14.15" x14ac:dyDescent="0.35">
      <c r="A20" s="319">
        <v>9</v>
      </c>
      <c r="B20" s="1490" t="s">
        <v>22</v>
      </c>
      <c r="C20" s="318">
        <v>8125</v>
      </c>
      <c r="D20" s="313">
        <v>0</v>
      </c>
      <c r="E20" s="313">
        <v>139</v>
      </c>
      <c r="F20" s="314">
        <v>35793</v>
      </c>
      <c r="G20" s="318">
        <v>14655</v>
      </c>
      <c r="H20" s="313">
        <v>732</v>
      </c>
      <c r="I20" s="313">
        <v>2393</v>
      </c>
      <c r="J20" s="313">
        <v>89</v>
      </c>
      <c r="K20" s="313">
        <v>366</v>
      </c>
      <c r="L20" s="314">
        <v>330</v>
      </c>
      <c r="M20" s="318">
        <v>0</v>
      </c>
      <c r="N20" s="313">
        <v>467</v>
      </c>
      <c r="O20" s="314">
        <v>0</v>
      </c>
      <c r="P20" s="667">
        <f t="shared" si="0"/>
        <v>63089</v>
      </c>
    </row>
    <row r="21" spans="1:16" s="372" customFormat="1" ht="14.15" x14ac:dyDescent="0.35">
      <c r="A21" s="319">
        <v>10</v>
      </c>
      <c r="B21" s="1490" t="s">
        <v>23</v>
      </c>
      <c r="C21" s="318">
        <v>7065</v>
      </c>
      <c r="D21" s="313">
        <v>951</v>
      </c>
      <c r="E21" s="313">
        <v>497</v>
      </c>
      <c r="F21" s="314">
        <v>40673</v>
      </c>
      <c r="G21" s="318">
        <v>17277</v>
      </c>
      <c r="H21" s="313">
        <v>1647</v>
      </c>
      <c r="I21" s="313">
        <v>1797</v>
      </c>
      <c r="J21" s="313">
        <v>114</v>
      </c>
      <c r="K21" s="313">
        <v>0</v>
      </c>
      <c r="L21" s="314">
        <v>0</v>
      </c>
      <c r="M21" s="318">
        <v>0</v>
      </c>
      <c r="N21" s="313">
        <v>0</v>
      </c>
      <c r="O21" s="314">
        <v>0</v>
      </c>
      <c r="P21" s="667">
        <f t="shared" si="0"/>
        <v>70021</v>
      </c>
    </row>
    <row r="22" spans="1:16" s="372" customFormat="1" ht="14.15" x14ac:dyDescent="0.35">
      <c r="A22" s="319">
        <v>11</v>
      </c>
      <c r="B22" s="1490" t="s">
        <v>24</v>
      </c>
      <c r="C22" s="318">
        <v>3024</v>
      </c>
      <c r="D22" s="313">
        <v>972</v>
      </c>
      <c r="E22" s="313">
        <v>248</v>
      </c>
      <c r="F22" s="314">
        <v>45657</v>
      </c>
      <c r="G22" s="318">
        <v>12418</v>
      </c>
      <c r="H22" s="313">
        <v>586</v>
      </c>
      <c r="I22" s="313">
        <v>3984</v>
      </c>
      <c r="J22" s="313">
        <v>0</v>
      </c>
      <c r="K22" s="313">
        <v>0</v>
      </c>
      <c r="L22" s="314">
        <v>0</v>
      </c>
      <c r="M22" s="318">
        <v>0</v>
      </c>
      <c r="N22" s="313">
        <v>0</v>
      </c>
      <c r="O22" s="314">
        <v>0</v>
      </c>
      <c r="P22" s="667">
        <f t="shared" si="0"/>
        <v>66889</v>
      </c>
    </row>
    <row r="23" spans="1:16" s="372" customFormat="1" ht="14.15" x14ac:dyDescent="0.35">
      <c r="A23" s="319">
        <v>12</v>
      </c>
      <c r="B23" s="1490" t="s">
        <v>25</v>
      </c>
      <c r="C23" s="318">
        <v>8207</v>
      </c>
      <c r="D23" s="313">
        <v>3877</v>
      </c>
      <c r="E23" s="313">
        <v>379</v>
      </c>
      <c r="F23" s="314">
        <v>69667</v>
      </c>
      <c r="G23" s="318">
        <v>21165</v>
      </c>
      <c r="H23" s="313">
        <v>4039</v>
      </c>
      <c r="I23" s="313">
        <v>4707</v>
      </c>
      <c r="J23" s="313">
        <v>368</v>
      </c>
      <c r="K23" s="313">
        <v>15</v>
      </c>
      <c r="L23" s="314">
        <v>375</v>
      </c>
      <c r="M23" s="318">
        <v>0</v>
      </c>
      <c r="N23" s="313">
        <v>11</v>
      </c>
      <c r="O23" s="314">
        <v>0</v>
      </c>
      <c r="P23" s="667">
        <f t="shared" si="0"/>
        <v>112810</v>
      </c>
    </row>
    <row r="24" spans="1:16" s="372" customFormat="1" ht="14.15" x14ac:dyDescent="0.35">
      <c r="A24" s="319">
        <v>13</v>
      </c>
      <c r="B24" s="1490" t="s">
        <v>26</v>
      </c>
      <c r="C24" s="318">
        <v>12335</v>
      </c>
      <c r="D24" s="313">
        <v>5069</v>
      </c>
      <c r="E24" s="313">
        <v>347</v>
      </c>
      <c r="F24" s="314">
        <v>121361</v>
      </c>
      <c r="G24" s="318">
        <v>31837</v>
      </c>
      <c r="H24" s="313">
        <v>1211</v>
      </c>
      <c r="I24" s="313">
        <v>4527</v>
      </c>
      <c r="J24" s="313">
        <v>1893</v>
      </c>
      <c r="K24" s="313">
        <v>71</v>
      </c>
      <c r="L24" s="314">
        <v>366</v>
      </c>
      <c r="M24" s="318">
        <v>0</v>
      </c>
      <c r="N24" s="313">
        <v>366</v>
      </c>
      <c r="O24" s="314">
        <v>0</v>
      </c>
      <c r="P24" s="667">
        <f t="shared" si="0"/>
        <v>179383</v>
      </c>
    </row>
    <row r="25" spans="1:16" s="372" customFormat="1" ht="14.15" x14ac:dyDescent="0.35">
      <c r="A25" s="319">
        <v>14</v>
      </c>
      <c r="B25" s="1490" t="s">
        <v>27</v>
      </c>
      <c r="C25" s="318">
        <v>8119</v>
      </c>
      <c r="D25" s="313">
        <v>5464</v>
      </c>
      <c r="E25" s="313">
        <v>334</v>
      </c>
      <c r="F25" s="314">
        <v>118339</v>
      </c>
      <c r="G25" s="318">
        <v>38638</v>
      </c>
      <c r="H25" s="313">
        <v>2251</v>
      </c>
      <c r="I25" s="313">
        <v>0</v>
      </c>
      <c r="J25" s="313">
        <v>0</v>
      </c>
      <c r="K25" s="313">
        <v>217</v>
      </c>
      <c r="L25" s="314">
        <v>366</v>
      </c>
      <c r="M25" s="318">
        <v>0</v>
      </c>
      <c r="N25" s="313">
        <v>366</v>
      </c>
      <c r="O25" s="314">
        <v>0</v>
      </c>
      <c r="P25" s="667">
        <f t="shared" si="0"/>
        <v>174094</v>
      </c>
    </row>
    <row r="26" spans="1:16" s="372" customFormat="1" ht="28.75" thickBot="1" x14ac:dyDescent="0.4">
      <c r="A26" s="319">
        <v>15</v>
      </c>
      <c r="B26" s="1490" t="s">
        <v>28</v>
      </c>
      <c r="C26" s="477">
        <v>3682</v>
      </c>
      <c r="D26" s="315">
        <v>1818</v>
      </c>
      <c r="E26" s="315">
        <v>235</v>
      </c>
      <c r="F26" s="316">
        <v>29590</v>
      </c>
      <c r="G26" s="477">
        <v>6734</v>
      </c>
      <c r="H26" s="315">
        <v>732</v>
      </c>
      <c r="I26" s="315">
        <v>659</v>
      </c>
      <c r="J26" s="315">
        <v>732</v>
      </c>
      <c r="K26" s="315">
        <v>366</v>
      </c>
      <c r="L26" s="316">
        <v>0</v>
      </c>
      <c r="M26" s="477">
        <v>0</v>
      </c>
      <c r="N26" s="315">
        <v>261</v>
      </c>
      <c r="O26" s="316">
        <v>0</v>
      </c>
      <c r="P26" s="669">
        <f t="shared" si="0"/>
        <v>44809</v>
      </c>
    </row>
    <row r="27" spans="1:16" s="369" customFormat="1" ht="14.15" x14ac:dyDescent="0.35">
      <c r="A27" s="266"/>
      <c r="B27" s="1055" t="s">
        <v>502</v>
      </c>
      <c r="C27" s="1488">
        <f t="shared" ref="C27:P27" si="1">SUM(C12:C26)</f>
        <v>84104</v>
      </c>
      <c r="D27" s="1486">
        <f t="shared" si="1"/>
        <v>35914</v>
      </c>
      <c r="E27" s="1487">
        <f t="shared" si="1"/>
        <v>3989</v>
      </c>
      <c r="F27" s="1488">
        <f t="shared" si="1"/>
        <v>920581</v>
      </c>
      <c r="G27" s="1486">
        <f t="shared" si="1"/>
        <v>274468</v>
      </c>
      <c r="H27" s="1486">
        <f t="shared" si="1"/>
        <v>32530</v>
      </c>
      <c r="I27" s="1486">
        <f t="shared" si="1"/>
        <v>33335</v>
      </c>
      <c r="J27" s="1486">
        <f t="shared" si="1"/>
        <v>11129</v>
      </c>
      <c r="K27" s="1486">
        <f t="shared" si="1"/>
        <v>1283</v>
      </c>
      <c r="L27" s="1487">
        <f t="shared" si="1"/>
        <v>6685</v>
      </c>
      <c r="M27" s="1488">
        <f t="shared" si="1"/>
        <v>0</v>
      </c>
      <c r="N27" s="1486">
        <f t="shared" si="1"/>
        <v>3600</v>
      </c>
      <c r="O27" s="1487">
        <f t="shared" si="1"/>
        <v>0</v>
      </c>
      <c r="P27" s="1489">
        <f t="shared" si="1"/>
        <v>1407618</v>
      </c>
    </row>
    <row r="28" spans="1:16" s="372" customFormat="1" ht="14.15" x14ac:dyDescent="0.35">
      <c r="A28" s="319"/>
      <c r="B28" s="1056" t="s">
        <v>430</v>
      </c>
      <c r="C28" s="556">
        <v>101220</v>
      </c>
      <c r="D28" s="321">
        <v>42077</v>
      </c>
      <c r="E28" s="320">
        <v>4214</v>
      </c>
      <c r="F28" s="556">
        <v>952958</v>
      </c>
      <c r="G28" s="321">
        <v>270002</v>
      </c>
      <c r="H28" s="321">
        <v>55929</v>
      </c>
      <c r="I28" s="321">
        <v>17728</v>
      </c>
      <c r="J28" s="321">
        <v>9300</v>
      </c>
      <c r="K28" s="321">
        <v>668</v>
      </c>
      <c r="L28" s="665">
        <v>6229</v>
      </c>
      <c r="M28" s="666">
        <v>1057</v>
      </c>
      <c r="N28" s="321">
        <v>4647</v>
      </c>
      <c r="O28" s="320">
        <v>0</v>
      </c>
      <c r="P28" s="1054">
        <v>1466029</v>
      </c>
    </row>
    <row r="29" spans="1:16" s="372" customFormat="1" ht="14.15" x14ac:dyDescent="0.35">
      <c r="A29" s="319"/>
      <c r="B29" s="1056" t="s">
        <v>378</v>
      </c>
      <c r="C29" s="556">
        <v>105621</v>
      </c>
      <c r="D29" s="321">
        <v>39146</v>
      </c>
      <c r="E29" s="320">
        <v>5059</v>
      </c>
      <c r="F29" s="556">
        <v>984799</v>
      </c>
      <c r="G29" s="321">
        <v>274284</v>
      </c>
      <c r="H29" s="321">
        <v>50059</v>
      </c>
      <c r="I29" s="321">
        <v>17393</v>
      </c>
      <c r="J29" s="321">
        <v>8310</v>
      </c>
      <c r="K29" s="321">
        <v>914</v>
      </c>
      <c r="L29" s="665">
        <v>5911</v>
      </c>
      <c r="M29" s="666">
        <v>0</v>
      </c>
      <c r="N29" s="321">
        <v>13434</v>
      </c>
      <c r="O29" s="320">
        <v>0</v>
      </c>
      <c r="P29" s="1054">
        <v>1504930</v>
      </c>
    </row>
    <row r="30" spans="1:16" s="372" customFormat="1" ht="14.15" x14ac:dyDescent="0.35">
      <c r="A30" s="319"/>
      <c r="B30" s="559" t="s">
        <v>334</v>
      </c>
      <c r="C30" s="556">
        <v>98051</v>
      </c>
      <c r="D30" s="321">
        <v>35735</v>
      </c>
      <c r="E30" s="320">
        <v>4847</v>
      </c>
      <c r="F30" s="556">
        <v>1009058</v>
      </c>
      <c r="G30" s="321">
        <v>284490</v>
      </c>
      <c r="H30" s="321">
        <v>46063</v>
      </c>
      <c r="I30" s="321">
        <v>21930</v>
      </c>
      <c r="J30" s="321">
        <v>5011</v>
      </c>
      <c r="K30" s="321">
        <v>2231</v>
      </c>
      <c r="L30" s="665">
        <v>3691</v>
      </c>
      <c r="M30" s="666">
        <v>931</v>
      </c>
      <c r="N30" s="321">
        <v>19598</v>
      </c>
      <c r="O30" s="320">
        <v>0</v>
      </c>
      <c r="P30" s="1054">
        <v>1531636</v>
      </c>
    </row>
    <row r="31" spans="1:16" s="372" customFormat="1" ht="14.15" x14ac:dyDescent="0.35">
      <c r="A31" s="319"/>
      <c r="B31" s="1056" t="s">
        <v>289</v>
      </c>
      <c r="C31" s="556">
        <v>126305</v>
      </c>
      <c r="D31" s="321">
        <v>42088</v>
      </c>
      <c r="E31" s="320">
        <v>3893</v>
      </c>
      <c r="F31" s="556">
        <v>1040961</v>
      </c>
      <c r="G31" s="321">
        <v>288794</v>
      </c>
      <c r="H31" s="321">
        <v>45697</v>
      </c>
      <c r="I31" s="321">
        <v>22932</v>
      </c>
      <c r="J31" s="321">
        <v>3396</v>
      </c>
      <c r="K31" s="321">
        <v>2438</v>
      </c>
      <c r="L31" s="665">
        <v>5679</v>
      </c>
      <c r="M31" s="666">
        <v>0</v>
      </c>
      <c r="N31" s="321">
        <v>18993</v>
      </c>
      <c r="O31" s="320">
        <v>0</v>
      </c>
      <c r="P31" s="668">
        <v>1601176</v>
      </c>
    </row>
    <row r="32" spans="1:16" s="372" customFormat="1" ht="14.15" x14ac:dyDescent="0.35">
      <c r="A32" s="319"/>
      <c r="B32" s="559" t="s">
        <v>258</v>
      </c>
      <c r="C32" s="666">
        <v>137037</v>
      </c>
      <c r="D32" s="321">
        <v>37029</v>
      </c>
      <c r="E32" s="320">
        <v>3816</v>
      </c>
      <c r="F32" s="556">
        <v>1062327</v>
      </c>
      <c r="G32" s="321">
        <v>295881</v>
      </c>
      <c r="H32" s="321">
        <v>45024</v>
      </c>
      <c r="I32" s="321">
        <v>22882</v>
      </c>
      <c r="J32" s="321">
        <v>3353</v>
      </c>
      <c r="K32" s="321">
        <v>2992</v>
      </c>
      <c r="L32" s="665">
        <v>5159</v>
      </c>
      <c r="M32" s="666">
        <v>4380</v>
      </c>
      <c r="N32" s="321">
        <v>22383</v>
      </c>
      <c r="O32" s="320">
        <v>0</v>
      </c>
      <c r="P32" s="668">
        <v>1642263</v>
      </c>
    </row>
    <row r="33" spans="1:18" s="372" customFormat="1" ht="14.15" x14ac:dyDescent="0.35">
      <c r="A33" s="319"/>
      <c r="B33" s="559" t="s">
        <v>227</v>
      </c>
      <c r="C33" s="666">
        <v>147249</v>
      </c>
      <c r="D33" s="321">
        <v>33755</v>
      </c>
      <c r="E33" s="320">
        <v>3413</v>
      </c>
      <c r="F33" s="556">
        <v>1064938</v>
      </c>
      <c r="G33" s="321">
        <v>300742</v>
      </c>
      <c r="H33" s="321">
        <v>44184</v>
      </c>
      <c r="I33" s="321">
        <v>22437</v>
      </c>
      <c r="J33" s="321">
        <v>4108</v>
      </c>
      <c r="K33" s="321">
        <v>3083</v>
      </c>
      <c r="L33" s="665">
        <v>5760</v>
      </c>
      <c r="M33" s="666">
        <v>4195</v>
      </c>
      <c r="N33" s="321">
        <v>24544</v>
      </c>
      <c r="O33" s="320">
        <v>168</v>
      </c>
      <c r="P33" s="668">
        <v>1658576</v>
      </c>
    </row>
    <row r="34" spans="1:18" s="311" customFormat="1" ht="14.15" x14ac:dyDescent="0.35">
      <c r="A34" s="319"/>
      <c r="B34" s="560" t="s">
        <v>115</v>
      </c>
      <c r="C34" s="666">
        <v>158358</v>
      </c>
      <c r="D34" s="321">
        <v>36817</v>
      </c>
      <c r="E34" s="320">
        <v>4113</v>
      </c>
      <c r="F34" s="556">
        <v>1077539</v>
      </c>
      <c r="G34" s="321">
        <v>308578</v>
      </c>
      <c r="H34" s="321">
        <v>41207</v>
      </c>
      <c r="I34" s="321">
        <v>21714</v>
      </c>
      <c r="J34" s="321">
        <v>2966</v>
      </c>
      <c r="K34" s="321">
        <v>2806</v>
      </c>
      <c r="L34" s="665">
        <v>4456</v>
      </c>
      <c r="M34" s="666">
        <v>5317</v>
      </c>
      <c r="N34" s="321">
        <v>22828</v>
      </c>
      <c r="O34" s="320">
        <v>0</v>
      </c>
      <c r="P34" s="668">
        <v>1686699</v>
      </c>
    </row>
    <row r="35" spans="1:18" s="81" customFormat="1" ht="14.15" x14ac:dyDescent="0.35">
      <c r="A35" s="108"/>
      <c r="B35" s="561" t="s">
        <v>80</v>
      </c>
      <c r="C35" s="318">
        <v>164179</v>
      </c>
      <c r="D35" s="313">
        <v>38204</v>
      </c>
      <c r="E35" s="314">
        <v>4915</v>
      </c>
      <c r="F35" s="557">
        <v>1074440</v>
      </c>
      <c r="G35" s="313">
        <v>316448</v>
      </c>
      <c r="H35" s="313">
        <v>40201</v>
      </c>
      <c r="I35" s="313">
        <v>20878</v>
      </c>
      <c r="J35" s="313">
        <v>1648</v>
      </c>
      <c r="K35" s="313">
        <v>2720</v>
      </c>
      <c r="L35" s="593">
        <v>3286</v>
      </c>
      <c r="M35" s="318">
        <v>3975</v>
      </c>
      <c r="N35" s="313">
        <v>24235</v>
      </c>
      <c r="O35" s="314">
        <v>0</v>
      </c>
      <c r="P35" s="667">
        <v>1695129</v>
      </c>
    </row>
    <row r="36" spans="1:18" s="81" customFormat="1" ht="14.15" x14ac:dyDescent="0.35">
      <c r="A36" s="108"/>
      <c r="B36" s="561" t="s">
        <v>79</v>
      </c>
      <c r="C36" s="318">
        <v>145783</v>
      </c>
      <c r="D36" s="313">
        <v>34904</v>
      </c>
      <c r="E36" s="314">
        <v>3212</v>
      </c>
      <c r="F36" s="557">
        <v>1069871</v>
      </c>
      <c r="G36" s="313">
        <v>314800</v>
      </c>
      <c r="H36" s="313">
        <v>39766</v>
      </c>
      <c r="I36" s="313">
        <v>19381</v>
      </c>
      <c r="J36" s="313">
        <v>2960</v>
      </c>
      <c r="K36" s="313">
        <v>3619</v>
      </c>
      <c r="L36" s="593">
        <v>1973</v>
      </c>
      <c r="M36" s="318">
        <v>4776</v>
      </c>
      <c r="N36" s="313">
        <v>25781</v>
      </c>
      <c r="O36" s="314">
        <v>0</v>
      </c>
      <c r="P36" s="667">
        <v>1666826</v>
      </c>
    </row>
    <row r="37" spans="1:18" s="81" customFormat="1" ht="14.6" thickBot="1" x14ac:dyDescent="0.4">
      <c r="A37" s="109"/>
      <c r="B37" s="562" t="s">
        <v>36</v>
      </c>
      <c r="C37" s="477">
        <v>161844</v>
      </c>
      <c r="D37" s="315">
        <v>19964</v>
      </c>
      <c r="E37" s="316">
        <v>2470</v>
      </c>
      <c r="F37" s="558">
        <v>1084660</v>
      </c>
      <c r="G37" s="315">
        <v>323129</v>
      </c>
      <c r="H37" s="315">
        <v>39605</v>
      </c>
      <c r="I37" s="315">
        <v>20105</v>
      </c>
      <c r="J37" s="315">
        <v>1726</v>
      </c>
      <c r="K37" s="315">
        <v>1005</v>
      </c>
      <c r="L37" s="664"/>
      <c r="M37" s="477">
        <v>4683</v>
      </c>
      <c r="N37" s="315">
        <v>27064</v>
      </c>
      <c r="O37" s="316">
        <v>0</v>
      </c>
      <c r="P37" s="669">
        <v>1686255</v>
      </c>
    </row>
    <row r="38" spans="1:18" x14ac:dyDescent="0.3">
      <c r="A38" s="1" t="s">
        <v>39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x14ac:dyDescent="0.3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3.5" customHeight="1" thickBot="1" x14ac:dyDescent="0.35">
      <c r="A40" s="7" t="s">
        <v>306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8" ht="43.5" customHeight="1" thickBot="1" x14ac:dyDescent="0.35">
      <c r="A41" s="92"/>
      <c r="B41" s="62"/>
      <c r="C41" s="1554" t="s">
        <v>40</v>
      </c>
      <c r="D41" s="1554"/>
      <c r="E41" s="1554"/>
      <c r="F41" s="1557" t="s">
        <v>82</v>
      </c>
      <c r="G41" s="1558"/>
      <c r="H41" s="1558"/>
      <c r="I41" s="1558"/>
      <c r="J41" s="1558"/>
      <c r="K41" s="1558"/>
      <c r="L41" s="1559"/>
      <c r="M41" s="1554" t="s">
        <v>42</v>
      </c>
      <c r="N41" s="1554"/>
      <c r="O41" s="1554"/>
      <c r="P41" s="110"/>
    </row>
    <row r="42" spans="1:18" ht="110.25" customHeight="1" thickBot="1" x14ac:dyDescent="0.35">
      <c r="A42" s="670" t="s">
        <v>37</v>
      </c>
      <c r="B42" s="671" t="s">
        <v>3</v>
      </c>
      <c r="C42" s="672" t="s">
        <v>87</v>
      </c>
      <c r="D42" s="673" t="s">
        <v>86</v>
      </c>
      <c r="E42" s="674" t="s">
        <v>209</v>
      </c>
      <c r="F42" s="671" t="s">
        <v>88</v>
      </c>
      <c r="G42" s="675" t="s">
        <v>89</v>
      </c>
      <c r="H42" s="673" t="s">
        <v>210</v>
      </c>
      <c r="I42" s="675" t="s">
        <v>211</v>
      </c>
      <c r="J42" s="675" t="s">
        <v>212</v>
      </c>
      <c r="K42" s="675" t="s">
        <v>43</v>
      </c>
      <c r="L42" s="676" t="s">
        <v>90</v>
      </c>
      <c r="M42" s="672" t="s">
        <v>44</v>
      </c>
      <c r="N42" s="673" t="s">
        <v>213</v>
      </c>
      <c r="O42" s="675" t="s">
        <v>214</v>
      </c>
      <c r="P42" s="677" t="s">
        <v>127</v>
      </c>
      <c r="R42" s="701" t="s">
        <v>81</v>
      </c>
    </row>
    <row r="43" spans="1:18" ht="14.15" x14ac:dyDescent="0.35">
      <c r="A43" s="266">
        <v>1</v>
      </c>
      <c r="B43" s="267" t="s">
        <v>14</v>
      </c>
      <c r="C43" s="317">
        <v>0</v>
      </c>
      <c r="D43" s="365">
        <v>403</v>
      </c>
      <c r="E43" s="365">
        <v>0</v>
      </c>
      <c r="F43" s="366">
        <v>0</v>
      </c>
      <c r="G43" s="317">
        <v>0</v>
      </c>
      <c r="H43" s="365">
        <v>0</v>
      </c>
      <c r="I43" s="365">
        <v>0</v>
      </c>
      <c r="J43" s="365">
        <v>0</v>
      </c>
      <c r="K43" s="365">
        <v>0</v>
      </c>
      <c r="L43" s="366">
        <v>0</v>
      </c>
      <c r="M43" s="317">
        <v>12259</v>
      </c>
      <c r="N43" s="365">
        <v>0</v>
      </c>
      <c r="O43" s="366">
        <v>0</v>
      </c>
      <c r="P43" s="1491">
        <f t="shared" ref="P43:P57" si="2">SUM(C43:O43)</f>
        <v>12662</v>
      </c>
    </row>
    <row r="44" spans="1:18" ht="14.15" x14ac:dyDescent="0.35">
      <c r="A44" s="268">
        <v>2</v>
      </c>
      <c r="B44" s="111" t="s">
        <v>15</v>
      </c>
      <c r="C44" s="318">
        <v>957</v>
      </c>
      <c r="D44" s="313">
        <v>46</v>
      </c>
      <c r="E44" s="313">
        <v>0</v>
      </c>
      <c r="F44" s="314">
        <v>0</v>
      </c>
      <c r="G44" s="318">
        <v>0</v>
      </c>
      <c r="H44" s="313">
        <v>0</v>
      </c>
      <c r="I44" s="313">
        <v>0</v>
      </c>
      <c r="J44" s="313">
        <v>1051</v>
      </c>
      <c r="K44" s="313">
        <v>0</v>
      </c>
      <c r="L44" s="314">
        <v>0</v>
      </c>
      <c r="M44" s="318">
        <v>2562</v>
      </c>
      <c r="N44" s="313">
        <v>0</v>
      </c>
      <c r="O44" s="314">
        <v>1428</v>
      </c>
      <c r="P44" s="667">
        <f t="shared" si="2"/>
        <v>6044</v>
      </c>
    </row>
    <row r="45" spans="1:18" ht="14.15" x14ac:dyDescent="0.35">
      <c r="A45" s="268">
        <v>3</v>
      </c>
      <c r="B45" s="111" t="s">
        <v>16</v>
      </c>
      <c r="C45" s="318">
        <v>0</v>
      </c>
      <c r="D45" s="313">
        <v>220</v>
      </c>
      <c r="E45" s="313">
        <v>0</v>
      </c>
      <c r="F45" s="314">
        <v>0</v>
      </c>
      <c r="G45" s="318">
        <v>0</v>
      </c>
      <c r="H45" s="313">
        <v>0</v>
      </c>
      <c r="I45" s="313">
        <v>0</v>
      </c>
      <c r="J45" s="313">
        <v>0</v>
      </c>
      <c r="K45" s="313">
        <v>0</v>
      </c>
      <c r="L45" s="314">
        <v>0</v>
      </c>
      <c r="M45" s="318">
        <v>1213</v>
      </c>
      <c r="N45" s="313">
        <v>0</v>
      </c>
      <c r="O45" s="314">
        <v>1097</v>
      </c>
      <c r="P45" s="667">
        <f t="shared" si="2"/>
        <v>2530</v>
      </c>
    </row>
    <row r="46" spans="1:18" ht="14.15" x14ac:dyDescent="0.35">
      <c r="A46" s="268">
        <v>4</v>
      </c>
      <c r="B46" s="111" t="s">
        <v>17</v>
      </c>
      <c r="C46" s="318">
        <v>0</v>
      </c>
      <c r="D46" s="313">
        <v>287</v>
      </c>
      <c r="E46" s="313">
        <v>0</v>
      </c>
      <c r="F46" s="314">
        <v>366</v>
      </c>
      <c r="G46" s="318">
        <v>732</v>
      </c>
      <c r="H46" s="313">
        <v>0</v>
      </c>
      <c r="I46" s="313">
        <v>366</v>
      </c>
      <c r="J46" s="313">
        <v>0</v>
      </c>
      <c r="K46" s="313">
        <v>0</v>
      </c>
      <c r="L46" s="314">
        <v>0</v>
      </c>
      <c r="M46" s="318">
        <v>0</v>
      </c>
      <c r="N46" s="313">
        <v>0</v>
      </c>
      <c r="O46" s="314">
        <v>0</v>
      </c>
      <c r="P46" s="667">
        <f t="shared" si="2"/>
        <v>1751</v>
      </c>
    </row>
    <row r="47" spans="1:18" ht="14.15" x14ac:dyDescent="0.35">
      <c r="A47" s="268">
        <v>5</v>
      </c>
      <c r="B47" s="111" t="s">
        <v>18</v>
      </c>
      <c r="C47" s="318">
        <v>0</v>
      </c>
      <c r="D47" s="313">
        <v>662</v>
      </c>
      <c r="E47" s="313">
        <v>0</v>
      </c>
      <c r="F47" s="314">
        <v>0</v>
      </c>
      <c r="G47" s="318">
        <v>0</v>
      </c>
      <c r="H47" s="313">
        <v>0</v>
      </c>
      <c r="I47" s="313">
        <v>0</v>
      </c>
      <c r="J47" s="313">
        <v>1830</v>
      </c>
      <c r="K47" s="313">
        <v>0</v>
      </c>
      <c r="L47" s="314">
        <v>0</v>
      </c>
      <c r="M47" s="318">
        <v>366</v>
      </c>
      <c r="N47" s="313">
        <v>0</v>
      </c>
      <c r="O47" s="314">
        <v>1099</v>
      </c>
      <c r="P47" s="667">
        <f t="shared" si="2"/>
        <v>3957</v>
      </c>
    </row>
    <row r="48" spans="1:18" ht="14.15" x14ac:dyDescent="0.35">
      <c r="A48" s="268">
        <v>6</v>
      </c>
      <c r="B48" s="111" t="s">
        <v>19</v>
      </c>
      <c r="C48" s="318">
        <v>0</v>
      </c>
      <c r="D48" s="313">
        <v>7</v>
      </c>
      <c r="E48" s="313">
        <v>0</v>
      </c>
      <c r="F48" s="314">
        <v>0</v>
      </c>
      <c r="G48" s="318">
        <v>0</v>
      </c>
      <c r="H48" s="313">
        <v>0</v>
      </c>
      <c r="I48" s="313">
        <v>366</v>
      </c>
      <c r="J48" s="313">
        <v>0</v>
      </c>
      <c r="K48" s="313">
        <v>0</v>
      </c>
      <c r="L48" s="314">
        <v>0</v>
      </c>
      <c r="M48" s="318">
        <v>458</v>
      </c>
      <c r="N48" s="313">
        <v>0</v>
      </c>
      <c r="O48" s="314">
        <v>5801</v>
      </c>
      <c r="P48" s="667">
        <f t="shared" si="2"/>
        <v>6632</v>
      </c>
    </row>
    <row r="49" spans="1:16" ht="14.15" x14ac:dyDescent="0.35">
      <c r="A49" s="268">
        <v>7</v>
      </c>
      <c r="B49" s="111" t="s">
        <v>20</v>
      </c>
      <c r="C49" s="318">
        <v>0</v>
      </c>
      <c r="D49" s="313">
        <v>1074</v>
      </c>
      <c r="E49" s="313">
        <v>0</v>
      </c>
      <c r="F49" s="314">
        <v>0</v>
      </c>
      <c r="G49" s="318">
        <v>0</v>
      </c>
      <c r="H49" s="313">
        <v>0</v>
      </c>
      <c r="I49" s="313">
        <v>0</v>
      </c>
      <c r="J49" s="313">
        <v>654</v>
      </c>
      <c r="K49" s="313">
        <v>0</v>
      </c>
      <c r="L49" s="314">
        <v>0</v>
      </c>
      <c r="M49" s="318">
        <v>1890</v>
      </c>
      <c r="N49" s="313">
        <v>0</v>
      </c>
      <c r="O49" s="314">
        <v>1440</v>
      </c>
      <c r="P49" s="667">
        <f t="shared" si="2"/>
        <v>5058</v>
      </c>
    </row>
    <row r="50" spans="1:16" ht="14.15" x14ac:dyDescent="0.35">
      <c r="A50" s="268">
        <v>8</v>
      </c>
      <c r="B50" s="111" t="s">
        <v>21</v>
      </c>
      <c r="C50" s="318">
        <v>0</v>
      </c>
      <c r="D50" s="313">
        <v>0</v>
      </c>
      <c r="E50" s="313">
        <v>0</v>
      </c>
      <c r="F50" s="314">
        <v>0</v>
      </c>
      <c r="G50" s="318">
        <v>0</v>
      </c>
      <c r="H50" s="313">
        <v>0</v>
      </c>
      <c r="I50" s="313">
        <v>0</v>
      </c>
      <c r="J50" s="313">
        <v>0</v>
      </c>
      <c r="K50" s="313">
        <v>0</v>
      </c>
      <c r="L50" s="314">
        <v>0</v>
      </c>
      <c r="M50" s="318">
        <v>1830</v>
      </c>
      <c r="N50" s="313">
        <v>0</v>
      </c>
      <c r="O50" s="314">
        <v>505</v>
      </c>
      <c r="P50" s="667">
        <f t="shared" si="2"/>
        <v>2335</v>
      </c>
    </row>
    <row r="51" spans="1:16" ht="14.15" x14ac:dyDescent="0.35">
      <c r="A51" s="268">
        <v>9</v>
      </c>
      <c r="B51" s="111" t="s">
        <v>22</v>
      </c>
      <c r="C51" s="318">
        <v>126</v>
      </c>
      <c r="D51" s="313">
        <v>191</v>
      </c>
      <c r="E51" s="313">
        <v>0</v>
      </c>
      <c r="F51" s="314">
        <v>1</v>
      </c>
      <c r="G51" s="318">
        <v>0</v>
      </c>
      <c r="H51" s="313">
        <v>0</v>
      </c>
      <c r="I51" s="313">
        <v>437</v>
      </c>
      <c r="J51" s="313">
        <v>0</v>
      </c>
      <c r="K51" s="313">
        <v>0</v>
      </c>
      <c r="L51" s="314">
        <v>0</v>
      </c>
      <c r="M51" s="318">
        <v>1026</v>
      </c>
      <c r="N51" s="313">
        <v>0</v>
      </c>
      <c r="O51" s="314">
        <v>1481</v>
      </c>
      <c r="P51" s="667">
        <f t="shared" si="2"/>
        <v>3262</v>
      </c>
    </row>
    <row r="52" spans="1:16" ht="14.15" x14ac:dyDescent="0.35">
      <c r="A52" s="268">
        <v>10</v>
      </c>
      <c r="B52" s="111" t="s">
        <v>23</v>
      </c>
      <c r="C52" s="318">
        <v>0</v>
      </c>
      <c r="D52" s="313">
        <v>626</v>
      </c>
      <c r="E52" s="313">
        <v>0</v>
      </c>
      <c r="F52" s="314">
        <v>0</v>
      </c>
      <c r="G52" s="318">
        <v>0</v>
      </c>
      <c r="H52" s="313">
        <v>0</v>
      </c>
      <c r="I52" s="313">
        <v>0</v>
      </c>
      <c r="J52" s="313">
        <v>457</v>
      </c>
      <c r="K52" s="313">
        <v>0</v>
      </c>
      <c r="L52" s="314">
        <v>0</v>
      </c>
      <c r="M52" s="318">
        <v>365</v>
      </c>
      <c r="N52" s="313">
        <v>0</v>
      </c>
      <c r="O52" s="314">
        <v>1511</v>
      </c>
      <c r="P52" s="667">
        <f t="shared" si="2"/>
        <v>2959</v>
      </c>
    </row>
    <row r="53" spans="1:16" ht="14.15" x14ac:dyDescent="0.35">
      <c r="A53" s="268">
        <v>11</v>
      </c>
      <c r="B53" s="111" t="s">
        <v>24</v>
      </c>
      <c r="C53" s="318">
        <v>0</v>
      </c>
      <c r="D53" s="313">
        <v>385</v>
      </c>
      <c r="E53" s="313">
        <v>0</v>
      </c>
      <c r="F53" s="314">
        <v>366</v>
      </c>
      <c r="G53" s="318">
        <v>0</v>
      </c>
      <c r="H53" s="313">
        <v>0</v>
      </c>
      <c r="I53" s="313">
        <v>0</v>
      </c>
      <c r="J53" s="313">
        <v>0</v>
      </c>
      <c r="K53" s="313">
        <v>0</v>
      </c>
      <c r="L53" s="314">
        <v>0</v>
      </c>
      <c r="M53" s="318">
        <v>1985</v>
      </c>
      <c r="N53" s="313">
        <v>366</v>
      </c>
      <c r="O53" s="314">
        <v>2155</v>
      </c>
      <c r="P53" s="667">
        <f t="shared" si="2"/>
        <v>5257</v>
      </c>
    </row>
    <row r="54" spans="1:16" ht="14.15" x14ac:dyDescent="0.35">
      <c r="A54" s="268">
        <v>12</v>
      </c>
      <c r="B54" s="111" t="s">
        <v>25</v>
      </c>
      <c r="C54" s="318">
        <v>1185</v>
      </c>
      <c r="D54" s="313">
        <v>2</v>
      </c>
      <c r="E54" s="313">
        <v>0</v>
      </c>
      <c r="F54" s="314">
        <v>1098</v>
      </c>
      <c r="G54" s="318">
        <v>0</v>
      </c>
      <c r="H54" s="313">
        <v>0</v>
      </c>
      <c r="I54" s="313">
        <v>0</v>
      </c>
      <c r="J54" s="313">
        <v>1361</v>
      </c>
      <c r="K54" s="313">
        <v>0</v>
      </c>
      <c r="L54" s="314">
        <v>0</v>
      </c>
      <c r="M54" s="318">
        <v>4197</v>
      </c>
      <c r="N54" s="313">
        <v>0</v>
      </c>
      <c r="O54" s="314">
        <v>4340</v>
      </c>
      <c r="P54" s="667">
        <f t="shared" si="2"/>
        <v>12183</v>
      </c>
    </row>
    <row r="55" spans="1:16" ht="14.15" x14ac:dyDescent="0.35">
      <c r="A55" s="268">
        <v>13</v>
      </c>
      <c r="B55" s="111" t="s">
        <v>26</v>
      </c>
      <c r="C55" s="318">
        <v>497</v>
      </c>
      <c r="D55" s="313">
        <v>14</v>
      </c>
      <c r="E55" s="313">
        <v>0</v>
      </c>
      <c r="F55" s="314">
        <v>366</v>
      </c>
      <c r="G55" s="318">
        <v>0</v>
      </c>
      <c r="H55" s="313">
        <v>0</v>
      </c>
      <c r="I55" s="313">
        <v>895</v>
      </c>
      <c r="J55" s="313">
        <v>1098</v>
      </c>
      <c r="K55" s="313">
        <v>0</v>
      </c>
      <c r="L55" s="314">
        <v>0</v>
      </c>
      <c r="M55" s="318">
        <v>731</v>
      </c>
      <c r="N55" s="313">
        <v>732</v>
      </c>
      <c r="O55" s="314">
        <v>941</v>
      </c>
      <c r="P55" s="667">
        <f t="shared" si="2"/>
        <v>5274</v>
      </c>
    </row>
    <row r="56" spans="1:16" ht="14.15" x14ac:dyDescent="0.35">
      <c r="A56" s="268">
        <v>14</v>
      </c>
      <c r="B56" s="111" t="s">
        <v>27</v>
      </c>
      <c r="C56" s="318">
        <v>791</v>
      </c>
      <c r="D56" s="313">
        <v>673</v>
      </c>
      <c r="E56" s="313">
        <v>0</v>
      </c>
      <c r="F56" s="314">
        <v>1098</v>
      </c>
      <c r="G56" s="318">
        <v>732</v>
      </c>
      <c r="H56" s="313">
        <v>0</v>
      </c>
      <c r="I56" s="313">
        <v>0</v>
      </c>
      <c r="J56" s="313">
        <v>0</v>
      </c>
      <c r="K56" s="313">
        <v>0</v>
      </c>
      <c r="L56" s="314">
        <v>0</v>
      </c>
      <c r="M56" s="318">
        <v>3080</v>
      </c>
      <c r="N56" s="313">
        <v>0</v>
      </c>
      <c r="O56" s="314">
        <v>2162</v>
      </c>
      <c r="P56" s="667">
        <f t="shared" si="2"/>
        <v>8536</v>
      </c>
    </row>
    <row r="57" spans="1:16" ht="15" customHeight="1" thickBot="1" x14ac:dyDescent="0.4">
      <c r="A57" s="662">
        <v>15</v>
      </c>
      <c r="B57" s="269" t="s">
        <v>28</v>
      </c>
      <c r="C57" s="477">
        <v>229</v>
      </c>
      <c r="D57" s="315">
        <v>21</v>
      </c>
      <c r="E57" s="315">
        <v>0</v>
      </c>
      <c r="F57" s="316">
        <v>732</v>
      </c>
      <c r="G57" s="477">
        <v>0</v>
      </c>
      <c r="H57" s="315">
        <v>0</v>
      </c>
      <c r="I57" s="315">
        <v>0</v>
      </c>
      <c r="J57" s="315">
        <v>0</v>
      </c>
      <c r="K57" s="315">
        <v>0</v>
      </c>
      <c r="L57" s="316">
        <v>0</v>
      </c>
      <c r="M57" s="477">
        <v>3294</v>
      </c>
      <c r="N57" s="315">
        <v>0</v>
      </c>
      <c r="O57" s="316">
        <v>3154</v>
      </c>
      <c r="P57" s="669">
        <f t="shared" si="2"/>
        <v>7430</v>
      </c>
    </row>
    <row r="58" spans="1:16" ht="14.15" x14ac:dyDescent="0.35">
      <c r="A58" s="266"/>
      <c r="B58" s="1055" t="s">
        <v>492</v>
      </c>
      <c r="C58" s="727">
        <f t="shared" ref="C58:P58" si="3">SUM(C43:C57)</f>
        <v>3785</v>
      </c>
      <c r="D58" s="725">
        <f t="shared" si="3"/>
        <v>4611</v>
      </c>
      <c r="E58" s="726">
        <f t="shared" si="3"/>
        <v>0</v>
      </c>
      <c r="F58" s="727">
        <f t="shared" si="3"/>
        <v>4027</v>
      </c>
      <c r="G58" s="725">
        <f t="shared" si="3"/>
        <v>1464</v>
      </c>
      <c r="H58" s="725">
        <f t="shared" si="3"/>
        <v>0</v>
      </c>
      <c r="I58" s="725">
        <f t="shared" si="3"/>
        <v>2064</v>
      </c>
      <c r="J58" s="725">
        <f t="shared" si="3"/>
        <v>6451</v>
      </c>
      <c r="K58" s="725">
        <f t="shared" si="3"/>
        <v>0</v>
      </c>
      <c r="L58" s="726">
        <f t="shared" si="3"/>
        <v>0</v>
      </c>
      <c r="M58" s="727">
        <f t="shared" si="3"/>
        <v>35256</v>
      </c>
      <c r="N58" s="725">
        <f t="shared" si="3"/>
        <v>1098</v>
      </c>
      <c r="O58" s="726">
        <f t="shared" si="3"/>
        <v>27114</v>
      </c>
      <c r="P58" s="900">
        <f t="shared" si="3"/>
        <v>85870</v>
      </c>
    </row>
    <row r="59" spans="1:16" s="372" customFormat="1" ht="14.15" x14ac:dyDescent="0.35">
      <c r="A59" s="319"/>
      <c r="B59" s="313" t="s">
        <v>436</v>
      </c>
      <c r="C59" s="556">
        <v>1681</v>
      </c>
      <c r="D59" s="321">
        <v>7269</v>
      </c>
      <c r="E59" s="320">
        <v>0</v>
      </c>
      <c r="F59" s="556">
        <v>2680</v>
      </c>
      <c r="G59" s="321">
        <v>730</v>
      </c>
      <c r="H59" s="321">
        <v>2685</v>
      </c>
      <c r="I59" s="321">
        <v>816</v>
      </c>
      <c r="J59" s="321">
        <v>3723</v>
      </c>
      <c r="K59" s="321">
        <v>0</v>
      </c>
      <c r="L59" s="665">
        <v>0</v>
      </c>
      <c r="M59" s="666">
        <v>37300</v>
      </c>
      <c r="N59" s="321">
        <v>1112</v>
      </c>
      <c r="O59" s="320">
        <v>22083</v>
      </c>
      <c r="P59" s="668">
        <v>80079</v>
      </c>
    </row>
    <row r="60" spans="1:16" s="372" customFormat="1" ht="14.15" x14ac:dyDescent="0.35">
      <c r="A60" s="319"/>
      <c r="B60" s="559" t="s">
        <v>378</v>
      </c>
      <c r="C60" s="666">
        <v>916</v>
      </c>
      <c r="D60" s="321">
        <v>5990</v>
      </c>
      <c r="E60" s="320">
        <v>0</v>
      </c>
      <c r="F60" s="556">
        <v>2171</v>
      </c>
      <c r="G60" s="321">
        <v>603</v>
      </c>
      <c r="H60" s="321">
        <v>1825</v>
      </c>
      <c r="I60" s="321">
        <v>1795</v>
      </c>
      <c r="J60" s="321">
        <v>2221</v>
      </c>
      <c r="K60" s="321">
        <v>0</v>
      </c>
      <c r="L60" s="665">
        <v>0</v>
      </c>
      <c r="M60" s="666">
        <v>44030</v>
      </c>
      <c r="N60" s="321">
        <v>2071</v>
      </c>
      <c r="O60" s="320">
        <v>25359</v>
      </c>
      <c r="P60" s="668">
        <v>86981</v>
      </c>
    </row>
    <row r="61" spans="1:16" s="372" customFormat="1" ht="14.15" x14ac:dyDescent="0.35">
      <c r="A61" s="319"/>
      <c r="B61" s="559" t="s">
        <v>334</v>
      </c>
      <c r="C61" s="666">
        <v>2678</v>
      </c>
      <c r="D61" s="321">
        <v>4041</v>
      </c>
      <c r="E61" s="320">
        <v>0</v>
      </c>
      <c r="F61" s="556">
        <v>2191</v>
      </c>
      <c r="G61" s="321">
        <v>365</v>
      </c>
      <c r="H61" s="321">
        <v>1014</v>
      </c>
      <c r="I61" s="321">
        <v>1460</v>
      </c>
      <c r="J61" s="321">
        <v>10614</v>
      </c>
      <c r="K61" s="321">
        <v>0</v>
      </c>
      <c r="L61" s="665">
        <v>0</v>
      </c>
      <c r="M61" s="666">
        <v>57506</v>
      </c>
      <c r="N61" s="321">
        <v>1463</v>
      </c>
      <c r="O61" s="320">
        <v>21038</v>
      </c>
      <c r="P61" s="668">
        <v>102370</v>
      </c>
    </row>
    <row r="62" spans="1:16" s="372" customFormat="1" ht="14.15" x14ac:dyDescent="0.35">
      <c r="A62" s="319"/>
      <c r="B62" s="559" t="s">
        <v>289</v>
      </c>
      <c r="C62" s="666">
        <v>1172</v>
      </c>
      <c r="D62" s="321">
        <v>0</v>
      </c>
      <c r="E62" s="320">
        <v>0</v>
      </c>
      <c r="F62" s="556">
        <v>2877</v>
      </c>
      <c r="G62" s="321">
        <v>264</v>
      </c>
      <c r="H62" s="321">
        <v>732</v>
      </c>
      <c r="I62" s="321">
        <v>1464</v>
      </c>
      <c r="J62" s="321">
        <v>1098</v>
      </c>
      <c r="K62" s="321">
        <v>0</v>
      </c>
      <c r="L62" s="665">
        <v>0</v>
      </c>
      <c r="M62" s="666">
        <v>80670</v>
      </c>
      <c r="N62" s="321">
        <v>2593</v>
      </c>
      <c r="O62" s="320">
        <v>26813</v>
      </c>
      <c r="P62" s="668">
        <v>117683</v>
      </c>
    </row>
    <row r="63" spans="1:16" s="372" customFormat="1" ht="14.15" x14ac:dyDescent="0.35">
      <c r="A63" s="319"/>
      <c r="B63" s="559" t="s">
        <v>258</v>
      </c>
      <c r="C63" s="666">
        <v>526</v>
      </c>
      <c r="D63" s="321">
        <v>0</v>
      </c>
      <c r="E63" s="320">
        <v>0</v>
      </c>
      <c r="F63" s="556">
        <v>3447</v>
      </c>
      <c r="G63" s="321">
        <v>365</v>
      </c>
      <c r="H63" s="321">
        <v>365</v>
      </c>
      <c r="I63" s="321">
        <v>1499</v>
      </c>
      <c r="J63" s="321">
        <v>1039</v>
      </c>
      <c r="K63" s="321">
        <v>0</v>
      </c>
      <c r="L63" s="665">
        <v>0</v>
      </c>
      <c r="M63" s="666">
        <v>80145</v>
      </c>
      <c r="N63" s="321">
        <v>2536</v>
      </c>
      <c r="O63" s="320">
        <v>35009.5</v>
      </c>
      <c r="P63" s="668">
        <v>124931.5</v>
      </c>
    </row>
    <row r="64" spans="1:16" s="372" customFormat="1" ht="14.15" x14ac:dyDescent="0.35">
      <c r="A64" s="319"/>
      <c r="B64" s="559" t="s">
        <v>227</v>
      </c>
      <c r="C64" s="666">
        <v>922</v>
      </c>
      <c r="D64" s="321">
        <v>47</v>
      </c>
      <c r="E64" s="320">
        <v>0</v>
      </c>
      <c r="F64" s="556">
        <v>3154</v>
      </c>
      <c r="G64" s="321">
        <v>0</v>
      </c>
      <c r="H64" s="321">
        <v>912</v>
      </c>
      <c r="I64" s="321">
        <v>1095</v>
      </c>
      <c r="J64" s="321">
        <v>1042</v>
      </c>
      <c r="K64" s="321">
        <v>0</v>
      </c>
      <c r="L64" s="665">
        <v>0</v>
      </c>
      <c r="M64" s="666">
        <v>84777</v>
      </c>
      <c r="N64" s="321">
        <v>2554</v>
      </c>
      <c r="O64" s="320">
        <v>33602</v>
      </c>
      <c r="P64" s="668">
        <v>128105</v>
      </c>
    </row>
    <row r="65" spans="1:16" s="311" customFormat="1" ht="14.15" x14ac:dyDescent="0.35">
      <c r="A65" s="319"/>
      <c r="B65" s="560" t="s">
        <v>115</v>
      </c>
      <c r="C65" s="666">
        <v>357</v>
      </c>
      <c r="D65" s="321">
        <v>345</v>
      </c>
      <c r="E65" s="320">
        <v>0</v>
      </c>
      <c r="F65" s="556">
        <v>1825</v>
      </c>
      <c r="G65" s="321">
        <v>0</v>
      </c>
      <c r="H65" s="321">
        <v>1246</v>
      </c>
      <c r="I65" s="321">
        <v>1199</v>
      </c>
      <c r="J65" s="321">
        <v>730</v>
      </c>
      <c r="K65" s="321">
        <v>0</v>
      </c>
      <c r="L65" s="665">
        <v>0</v>
      </c>
      <c r="M65" s="666">
        <v>81799</v>
      </c>
      <c r="N65" s="321">
        <v>3682</v>
      </c>
      <c r="O65" s="320">
        <v>26011.25</v>
      </c>
      <c r="P65" s="668">
        <v>117194.25</v>
      </c>
    </row>
    <row r="66" spans="1:16" s="81" customFormat="1" ht="14.15" x14ac:dyDescent="0.35">
      <c r="A66" s="108"/>
      <c r="B66" s="561" t="s">
        <v>80</v>
      </c>
      <c r="C66" s="318">
        <v>711</v>
      </c>
      <c r="D66" s="313">
        <v>313</v>
      </c>
      <c r="E66" s="314">
        <v>0</v>
      </c>
      <c r="F66" s="557">
        <v>2119</v>
      </c>
      <c r="G66" s="313">
        <v>0</v>
      </c>
      <c r="H66" s="313">
        <v>1712</v>
      </c>
      <c r="I66" s="313">
        <v>1749</v>
      </c>
      <c r="J66" s="313">
        <v>732</v>
      </c>
      <c r="K66" s="313">
        <v>0</v>
      </c>
      <c r="L66" s="593">
        <v>0</v>
      </c>
      <c r="M66" s="318">
        <v>81522</v>
      </c>
      <c r="N66" s="313">
        <v>4478</v>
      </c>
      <c r="O66" s="314">
        <v>30425</v>
      </c>
      <c r="P66" s="667">
        <v>123761</v>
      </c>
    </row>
    <row r="67" spans="1:16" s="81" customFormat="1" ht="14.15" x14ac:dyDescent="0.35">
      <c r="A67" s="108"/>
      <c r="B67" s="561" t="s">
        <v>79</v>
      </c>
      <c r="C67" s="318">
        <v>2984</v>
      </c>
      <c r="D67" s="313">
        <v>416</v>
      </c>
      <c r="E67" s="314">
        <v>1</v>
      </c>
      <c r="F67" s="557">
        <v>2142</v>
      </c>
      <c r="G67" s="313">
        <v>537</v>
      </c>
      <c r="H67" s="313">
        <v>2821</v>
      </c>
      <c r="I67" s="313">
        <v>1825</v>
      </c>
      <c r="J67" s="313">
        <v>730</v>
      </c>
      <c r="K67" s="313">
        <v>0</v>
      </c>
      <c r="L67" s="593">
        <v>0</v>
      </c>
      <c r="M67" s="318">
        <v>86694</v>
      </c>
      <c r="N67" s="313">
        <v>4982</v>
      </c>
      <c r="O67" s="314">
        <v>33204</v>
      </c>
      <c r="P67" s="667">
        <v>136336</v>
      </c>
    </row>
    <row r="68" spans="1:16" s="81" customFormat="1" ht="14.6" thickBot="1" x14ac:dyDescent="0.4">
      <c r="A68" s="109"/>
      <c r="B68" s="562" t="s">
        <v>36</v>
      </c>
      <c r="C68" s="477">
        <v>1515</v>
      </c>
      <c r="D68" s="315">
        <v>1825</v>
      </c>
      <c r="E68" s="316">
        <v>0</v>
      </c>
      <c r="F68" s="558">
        <v>4087</v>
      </c>
      <c r="G68" s="315">
        <v>365</v>
      </c>
      <c r="H68" s="315">
        <v>1825</v>
      </c>
      <c r="I68" s="315">
        <v>730</v>
      </c>
      <c r="J68" s="315">
        <v>862</v>
      </c>
      <c r="K68" s="315">
        <v>0</v>
      </c>
      <c r="L68" s="664"/>
      <c r="M68" s="477">
        <v>77149</v>
      </c>
      <c r="N68" s="315">
        <v>5604</v>
      </c>
      <c r="O68" s="316">
        <v>26798</v>
      </c>
      <c r="P68" s="669">
        <v>120760</v>
      </c>
    </row>
    <row r="69" spans="1:16" x14ac:dyDescent="0.3">
      <c r="A69" s="1" t="s">
        <v>39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3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s="369" customFormat="1" x14ac:dyDescent="0.3">
      <c r="A71" s="1"/>
      <c r="B71" s="370"/>
      <c r="C71" s="370"/>
      <c r="D71" s="370"/>
      <c r="E71" s="370"/>
      <c r="F71" s="370"/>
      <c r="G71" s="370"/>
      <c r="H71" s="370"/>
      <c r="I71" s="370"/>
      <c r="J71" s="370"/>
      <c r="K71" s="370"/>
      <c r="L71" s="370"/>
      <c r="M71" s="370"/>
      <c r="N71" s="370"/>
      <c r="O71" s="370"/>
      <c r="P71" s="370"/>
    </row>
    <row r="72" spans="1:16" s="369" customFormat="1" x14ac:dyDescent="0.3">
      <c r="A72" s="1"/>
      <c r="B72" s="370"/>
      <c r="C72" s="370"/>
      <c r="D72" s="370"/>
      <c r="E72" s="370"/>
      <c r="F72" s="370"/>
      <c r="G72" s="370"/>
      <c r="H72" s="370"/>
      <c r="I72" s="370"/>
      <c r="J72" s="370"/>
      <c r="K72" s="370"/>
      <c r="L72" s="370"/>
      <c r="M72" s="370"/>
      <c r="N72" s="370"/>
      <c r="O72" s="370"/>
      <c r="P72" s="370"/>
    </row>
    <row r="73" spans="1:16" s="369" customFormat="1" x14ac:dyDescent="0.3">
      <c r="A73" s="1"/>
      <c r="B73" s="370"/>
      <c r="C73" s="370"/>
      <c r="D73" s="370"/>
      <c r="E73" s="370"/>
      <c r="F73" s="370"/>
      <c r="G73" s="370"/>
      <c r="H73" s="370"/>
      <c r="I73" s="370"/>
      <c r="J73" s="370"/>
      <c r="K73" s="370"/>
      <c r="L73" s="370"/>
      <c r="M73" s="370"/>
      <c r="N73" s="370"/>
      <c r="O73" s="370"/>
      <c r="P73" s="370"/>
    </row>
    <row r="74" spans="1:16" s="369" customFormat="1" x14ac:dyDescent="0.3">
      <c r="A74" s="1"/>
      <c r="B74" s="370"/>
      <c r="C74" s="370"/>
      <c r="D74" s="370"/>
      <c r="E74" s="370"/>
      <c r="F74" s="370"/>
      <c r="G74" s="370"/>
      <c r="H74" s="370"/>
      <c r="I74" s="370"/>
      <c r="J74" s="370"/>
      <c r="K74" s="370"/>
      <c r="L74" s="370"/>
      <c r="M74" s="370"/>
      <c r="N74" s="370"/>
      <c r="O74" s="370"/>
      <c r="P74" s="370"/>
    </row>
    <row r="77" spans="1:16" ht="12.9" thickBot="1" x14ac:dyDescent="0.35">
      <c r="A77" s="7" t="s">
        <v>307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 ht="42.75" customHeight="1" thickBot="1" x14ac:dyDescent="0.35">
      <c r="A78" s="46"/>
      <c r="B78" s="61"/>
      <c r="C78" s="1554" t="s">
        <v>40</v>
      </c>
      <c r="D78" s="1554"/>
      <c r="E78" s="1554"/>
      <c r="F78" s="1557" t="s">
        <v>82</v>
      </c>
      <c r="G78" s="1558"/>
      <c r="H78" s="1558"/>
      <c r="I78" s="1558"/>
      <c r="J78" s="1558"/>
      <c r="K78" s="1558"/>
      <c r="L78" s="1559"/>
      <c r="M78" s="1554" t="s">
        <v>42</v>
      </c>
      <c r="N78" s="1554"/>
      <c r="O78" s="1554"/>
      <c r="P78" s="110"/>
    </row>
    <row r="79" spans="1:16" ht="110.25" customHeight="1" thickBot="1" x14ac:dyDescent="0.35">
      <c r="A79" s="34" t="s">
        <v>37</v>
      </c>
      <c r="B79" s="49" t="s">
        <v>3</v>
      </c>
      <c r="C79" s="34" t="s">
        <v>87</v>
      </c>
      <c r="D79" s="35" t="s">
        <v>86</v>
      </c>
      <c r="E79" s="49" t="s">
        <v>209</v>
      </c>
      <c r="F79" s="41" t="s">
        <v>88</v>
      </c>
      <c r="G79" s="33" t="s">
        <v>89</v>
      </c>
      <c r="H79" s="35" t="s">
        <v>210</v>
      </c>
      <c r="I79" s="33" t="s">
        <v>211</v>
      </c>
      <c r="J79" s="33" t="s">
        <v>212</v>
      </c>
      <c r="K79" s="33" t="s">
        <v>43</v>
      </c>
      <c r="L79" s="51" t="s">
        <v>90</v>
      </c>
      <c r="M79" s="34" t="s">
        <v>44</v>
      </c>
      <c r="N79" s="35" t="s">
        <v>213</v>
      </c>
      <c r="O79" s="33" t="s">
        <v>214</v>
      </c>
      <c r="P79" s="41" t="s">
        <v>127</v>
      </c>
    </row>
    <row r="80" spans="1:16" ht="14.15" x14ac:dyDescent="0.35">
      <c r="A80" s="266">
        <v>1</v>
      </c>
      <c r="B80" s="267" t="s">
        <v>14</v>
      </c>
      <c r="C80" s="317">
        <v>0</v>
      </c>
      <c r="D80" s="365">
        <v>0</v>
      </c>
      <c r="E80" s="365">
        <v>0</v>
      </c>
      <c r="F80" s="366">
        <v>0</v>
      </c>
      <c r="G80" s="317">
        <v>0</v>
      </c>
      <c r="H80" s="365">
        <v>0</v>
      </c>
      <c r="I80" s="365">
        <v>0</v>
      </c>
      <c r="J80" s="365">
        <v>0</v>
      </c>
      <c r="K80" s="365">
        <v>0</v>
      </c>
      <c r="L80" s="366">
        <v>0</v>
      </c>
      <c r="M80" s="317">
        <v>165</v>
      </c>
      <c r="N80" s="365">
        <v>0</v>
      </c>
      <c r="O80" s="366">
        <v>0</v>
      </c>
      <c r="P80" s="1491">
        <f t="shared" ref="P80:P94" si="4">SUM(C80:O80)</f>
        <v>165</v>
      </c>
    </row>
    <row r="81" spans="1:16" ht="14.15" x14ac:dyDescent="0.35">
      <c r="A81" s="268">
        <v>2</v>
      </c>
      <c r="B81" s="111" t="s">
        <v>15</v>
      </c>
      <c r="C81" s="318">
        <v>0</v>
      </c>
      <c r="D81" s="313">
        <v>0</v>
      </c>
      <c r="E81" s="313">
        <v>0</v>
      </c>
      <c r="F81" s="314">
        <v>0</v>
      </c>
      <c r="G81" s="318">
        <v>0</v>
      </c>
      <c r="H81" s="313">
        <v>0</v>
      </c>
      <c r="I81" s="313">
        <v>0</v>
      </c>
      <c r="J81" s="313">
        <v>0</v>
      </c>
      <c r="K81" s="313">
        <v>0</v>
      </c>
      <c r="L81" s="314">
        <v>0</v>
      </c>
      <c r="M81" s="318">
        <v>0</v>
      </c>
      <c r="N81" s="313">
        <v>0</v>
      </c>
      <c r="O81" s="314">
        <v>0</v>
      </c>
      <c r="P81" s="667">
        <f t="shared" si="4"/>
        <v>0</v>
      </c>
    </row>
    <row r="82" spans="1:16" ht="14.15" x14ac:dyDescent="0.35">
      <c r="A82" s="268">
        <v>3</v>
      </c>
      <c r="B82" s="111" t="s">
        <v>16</v>
      </c>
      <c r="C82" s="318">
        <v>3436</v>
      </c>
      <c r="D82" s="313">
        <v>0</v>
      </c>
      <c r="E82" s="313">
        <v>0</v>
      </c>
      <c r="F82" s="314">
        <v>0</v>
      </c>
      <c r="G82" s="318">
        <v>0</v>
      </c>
      <c r="H82" s="313">
        <v>0</v>
      </c>
      <c r="I82" s="313">
        <v>0</v>
      </c>
      <c r="J82" s="313">
        <v>0</v>
      </c>
      <c r="K82" s="313">
        <v>0</v>
      </c>
      <c r="L82" s="314">
        <v>0</v>
      </c>
      <c r="M82" s="318">
        <v>0</v>
      </c>
      <c r="N82" s="313">
        <v>3294</v>
      </c>
      <c r="O82" s="314">
        <v>0</v>
      </c>
      <c r="P82" s="667">
        <f t="shared" si="4"/>
        <v>6730</v>
      </c>
    </row>
    <row r="83" spans="1:16" ht="14.15" x14ac:dyDescent="0.35">
      <c r="A83" s="268">
        <v>4</v>
      </c>
      <c r="B83" s="111" t="s">
        <v>17</v>
      </c>
      <c r="C83" s="318">
        <v>0</v>
      </c>
      <c r="D83" s="313">
        <v>0</v>
      </c>
      <c r="E83" s="313">
        <v>0</v>
      </c>
      <c r="F83" s="314">
        <v>0</v>
      </c>
      <c r="G83" s="318">
        <v>0</v>
      </c>
      <c r="H83" s="313">
        <v>0</v>
      </c>
      <c r="I83" s="313">
        <v>0</v>
      </c>
      <c r="J83" s="313">
        <v>0</v>
      </c>
      <c r="K83" s="313">
        <v>0</v>
      </c>
      <c r="L83" s="314">
        <v>0</v>
      </c>
      <c r="M83" s="318">
        <v>0</v>
      </c>
      <c r="N83" s="313">
        <v>0</v>
      </c>
      <c r="O83" s="314">
        <v>0</v>
      </c>
      <c r="P83" s="667">
        <f t="shared" si="4"/>
        <v>0</v>
      </c>
    </row>
    <row r="84" spans="1:16" ht="14.15" x14ac:dyDescent="0.35">
      <c r="A84" s="268">
        <v>5</v>
      </c>
      <c r="B84" s="111" t="s">
        <v>18</v>
      </c>
      <c r="C84" s="318">
        <v>0</v>
      </c>
      <c r="D84" s="313">
        <v>0</v>
      </c>
      <c r="E84" s="313">
        <v>0</v>
      </c>
      <c r="F84" s="314">
        <v>0</v>
      </c>
      <c r="G84" s="318">
        <v>0</v>
      </c>
      <c r="H84" s="313">
        <v>0</v>
      </c>
      <c r="I84" s="313">
        <v>0</v>
      </c>
      <c r="J84" s="313">
        <v>0</v>
      </c>
      <c r="K84" s="313">
        <v>0</v>
      </c>
      <c r="L84" s="314">
        <v>0</v>
      </c>
      <c r="M84" s="318">
        <v>0</v>
      </c>
      <c r="N84" s="313">
        <v>0</v>
      </c>
      <c r="O84" s="314">
        <v>0</v>
      </c>
      <c r="P84" s="667">
        <f t="shared" si="4"/>
        <v>0</v>
      </c>
    </row>
    <row r="85" spans="1:16" ht="14.15" x14ac:dyDescent="0.35">
      <c r="A85" s="268">
        <v>6</v>
      </c>
      <c r="B85" s="111" t="s">
        <v>19</v>
      </c>
      <c r="C85" s="318">
        <v>0</v>
      </c>
      <c r="D85" s="313">
        <v>0</v>
      </c>
      <c r="E85" s="313">
        <v>0</v>
      </c>
      <c r="F85" s="314">
        <v>0</v>
      </c>
      <c r="G85" s="318">
        <v>0</v>
      </c>
      <c r="H85" s="313">
        <v>0</v>
      </c>
      <c r="I85" s="313">
        <v>0</v>
      </c>
      <c r="J85" s="313">
        <v>0</v>
      </c>
      <c r="K85" s="313">
        <v>0</v>
      </c>
      <c r="L85" s="314">
        <v>0</v>
      </c>
      <c r="M85" s="318">
        <v>0</v>
      </c>
      <c r="N85" s="313">
        <v>0</v>
      </c>
      <c r="O85" s="314">
        <v>0</v>
      </c>
      <c r="P85" s="667">
        <f t="shared" si="4"/>
        <v>0</v>
      </c>
    </row>
    <row r="86" spans="1:16" ht="14.15" x14ac:dyDescent="0.35">
      <c r="A86" s="268">
        <v>7</v>
      </c>
      <c r="B86" s="111" t="s">
        <v>20</v>
      </c>
      <c r="C86" s="318">
        <v>0</v>
      </c>
      <c r="D86" s="313">
        <v>0</v>
      </c>
      <c r="E86" s="313">
        <v>0</v>
      </c>
      <c r="F86" s="314">
        <v>0</v>
      </c>
      <c r="G86" s="318">
        <v>0</v>
      </c>
      <c r="H86" s="313">
        <v>0</v>
      </c>
      <c r="I86" s="313">
        <v>0</v>
      </c>
      <c r="J86" s="313">
        <v>0</v>
      </c>
      <c r="K86" s="313">
        <v>0</v>
      </c>
      <c r="L86" s="314">
        <v>0</v>
      </c>
      <c r="M86" s="318">
        <v>0</v>
      </c>
      <c r="N86" s="313">
        <v>0</v>
      </c>
      <c r="O86" s="314">
        <v>232</v>
      </c>
      <c r="P86" s="667">
        <f t="shared" si="4"/>
        <v>232</v>
      </c>
    </row>
    <row r="87" spans="1:16" ht="14.15" x14ac:dyDescent="0.35">
      <c r="A87" s="268">
        <v>8</v>
      </c>
      <c r="B87" s="111" t="s">
        <v>21</v>
      </c>
      <c r="C87" s="318">
        <v>0</v>
      </c>
      <c r="D87" s="313">
        <v>0</v>
      </c>
      <c r="E87" s="313">
        <v>0</v>
      </c>
      <c r="F87" s="314">
        <v>0</v>
      </c>
      <c r="G87" s="318">
        <v>0</v>
      </c>
      <c r="H87" s="313">
        <v>0</v>
      </c>
      <c r="I87" s="313">
        <v>0</v>
      </c>
      <c r="J87" s="313">
        <v>0</v>
      </c>
      <c r="K87" s="313">
        <v>0</v>
      </c>
      <c r="L87" s="314">
        <v>0</v>
      </c>
      <c r="M87" s="318">
        <v>0</v>
      </c>
      <c r="N87" s="313">
        <v>0</v>
      </c>
      <c r="O87" s="314">
        <v>1195</v>
      </c>
      <c r="P87" s="667">
        <f t="shared" si="4"/>
        <v>1195</v>
      </c>
    </row>
    <row r="88" spans="1:16" ht="14.15" x14ac:dyDescent="0.35">
      <c r="A88" s="268">
        <v>9</v>
      </c>
      <c r="B88" s="111" t="s">
        <v>22</v>
      </c>
      <c r="C88" s="318">
        <v>0</v>
      </c>
      <c r="D88" s="313">
        <v>0</v>
      </c>
      <c r="E88" s="313">
        <v>0</v>
      </c>
      <c r="F88" s="314">
        <v>0</v>
      </c>
      <c r="G88" s="318">
        <v>0</v>
      </c>
      <c r="H88" s="313">
        <v>0</v>
      </c>
      <c r="I88" s="313">
        <v>0</v>
      </c>
      <c r="J88" s="313">
        <v>0</v>
      </c>
      <c r="K88" s="313">
        <v>0</v>
      </c>
      <c r="L88" s="314">
        <v>0</v>
      </c>
      <c r="M88" s="318">
        <v>0</v>
      </c>
      <c r="N88" s="313">
        <v>0</v>
      </c>
      <c r="O88" s="314">
        <v>692</v>
      </c>
      <c r="P88" s="667">
        <f t="shared" si="4"/>
        <v>692</v>
      </c>
    </row>
    <row r="89" spans="1:16" ht="14.15" x14ac:dyDescent="0.35">
      <c r="A89" s="268">
        <v>10</v>
      </c>
      <c r="B89" s="111" t="s">
        <v>23</v>
      </c>
      <c r="C89" s="318">
        <v>0</v>
      </c>
      <c r="D89" s="313">
        <v>0</v>
      </c>
      <c r="E89" s="313">
        <v>0</v>
      </c>
      <c r="F89" s="314">
        <v>0</v>
      </c>
      <c r="G89" s="318">
        <v>0</v>
      </c>
      <c r="H89" s="313">
        <v>0</v>
      </c>
      <c r="I89" s="313">
        <v>0</v>
      </c>
      <c r="J89" s="313">
        <v>0</v>
      </c>
      <c r="K89" s="313">
        <v>0</v>
      </c>
      <c r="L89" s="314">
        <v>0</v>
      </c>
      <c r="M89" s="318">
        <v>0</v>
      </c>
      <c r="N89" s="313">
        <v>0</v>
      </c>
      <c r="O89" s="314">
        <v>0</v>
      </c>
      <c r="P89" s="667">
        <f t="shared" si="4"/>
        <v>0</v>
      </c>
    </row>
    <row r="90" spans="1:16" ht="14.15" x14ac:dyDescent="0.35">
      <c r="A90" s="268">
        <v>11</v>
      </c>
      <c r="B90" s="111" t="s">
        <v>24</v>
      </c>
      <c r="C90" s="318">
        <v>208</v>
      </c>
      <c r="D90" s="313">
        <v>0</v>
      </c>
      <c r="E90" s="313">
        <v>0</v>
      </c>
      <c r="F90" s="314">
        <v>0</v>
      </c>
      <c r="G90" s="318">
        <v>0</v>
      </c>
      <c r="H90" s="313">
        <v>0</v>
      </c>
      <c r="I90" s="313">
        <v>0</v>
      </c>
      <c r="J90" s="313">
        <v>0</v>
      </c>
      <c r="K90" s="313">
        <v>0</v>
      </c>
      <c r="L90" s="314">
        <v>0</v>
      </c>
      <c r="M90" s="318">
        <v>0</v>
      </c>
      <c r="N90" s="313">
        <v>0</v>
      </c>
      <c r="O90" s="314">
        <v>1226</v>
      </c>
      <c r="P90" s="667">
        <f t="shared" si="4"/>
        <v>1434</v>
      </c>
    </row>
    <row r="91" spans="1:16" ht="14.15" x14ac:dyDescent="0.35">
      <c r="A91" s="268">
        <v>12</v>
      </c>
      <c r="B91" s="111" t="s">
        <v>25</v>
      </c>
      <c r="C91" s="318">
        <v>0</v>
      </c>
      <c r="D91" s="313">
        <v>0</v>
      </c>
      <c r="E91" s="313">
        <v>0</v>
      </c>
      <c r="F91" s="314">
        <v>0</v>
      </c>
      <c r="G91" s="318">
        <v>0</v>
      </c>
      <c r="H91" s="313">
        <v>0</v>
      </c>
      <c r="I91" s="313">
        <v>0</v>
      </c>
      <c r="J91" s="313">
        <v>0</v>
      </c>
      <c r="K91" s="313">
        <v>0</v>
      </c>
      <c r="L91" s="314">
        <v>0</v>
      </c>
      <c r="M91" s="318">
        <v>0</v>
      </c>
      <c r="N91" s="313">
        <v>0</v>
      </c>
      <c r="O91" s="314">
        <v>2446</v>
      </c>
      <c r="P91" s="667">
        <f t="shared" si="4"/>
        <v>2446</v>
      </c>
    </row>
    <row r="92" spans="1:16" ht="14.15" x14ac:dyDescent="0.35">
      <c r="A92" s="268">
        <v>13</v>
      </c>
      <c r="B92" s="111" t="s">
        <v>26</v>
      </c>
      <c r="C92" s="318">
        <v>0</v>
      </c>
      <c r="D92" s="313">
        <v>0</v>
      </c>
      <c r="E92" s="313">
        <v>0</v>
      </c>
      <c r="F92" s="314">
        <v>0</v>
      </c>
      <c r="G92" s="318">
        <v>0</v>
      </c>
      <c r="H92" s="313">
        <v>0</v>
      </c>
      <c r="I92" s="313">
        <v>0</v>
      </c>
      <c r="J92" s="313">
        <v>0</v>
      </c>
      <c r="K92" s="313">
        <v>0</v>
      </c>
      <c r="L92" s="314">
        <v>0</v>
      </c>
      <c r="M92" s="318">
        <v>0</v>
      </c>
      <c r="N92" s="313">
        <v>0</v>
      </c>
      <c r="O92" s="314">
        <v>0</v>
      </c>
      <c r="P92" s="667">
        <f t="shared" si="4"/>
        <v>0</v>
      </c>
    </row>
    <row r="93" spans="1:16" ht="14.15" x14ac:dyDescent="0.35">
      <c r="A93" s="268">
        <v>14</v>
      </c>
      <c r="B93" s="111" t="s">
        <v>27</v>
      </c>
      <c r="C93" s="318">
        <v>0</v>
      </c>
      <c r="D93" s="313">
        <v>0</v>
      </c>
      <c r="E93" s="313">
        <v>0</v>
      </c>
      <c r="F93" s="314">
        <v>0</v>
      </c>
      <c r="G93" s="318">
        <v>0</v>
      </c>
      <c r="H93" s="313">
        <v>0</v>
      </c>
      <c r="I93" s="313">
        <v>0</v>
      </c>
      <c r="J93" s="313">
        <v>0</v>
      </c>
      <c r="K93" s="313">
        <v>0</v>
      </c>
      <c r="L93" s="314">
        <v>0</v>
      </c>
      <c r="M93" s="318">
        <v>0</v>
      </c>
      <c r="N93" s="313">
        <v>0</v>
      </c>
      <c r="O93" s="314">
        <v>4802</v>
      </c>
      <c r="P93" s="667">
        <f t="shared" si="4"/>
        <v>4802</v>
      </c>
    </row>
    <row r="94" spans="1:16" ht="15.75" customHeight="1" thickBot="1" x14ac:dyDescent="0.4">
      <c r="A94" s="662">
        <v>15</v>
      </c>
      <c r="B94" s="269" t="s">
        <v>28</v>
      </c>
      <c r="C94" s="477">
        <v>0</v>
      </c>
      <c r="D94" s="315">
        <v>0</v>
      </c>
      <c r="E94" s="315">
        <v>0</v>
      </c>
      <c r="F94" s="316">
        <v>0</v>
      </c>
      <c r="G94" s="477">
        <v>0</v>
      </c>
      <c r="H94" s="315">
        <v>0</v>
      </c>
      <c r="I94" s="315">
        <v>0</v>
      </c>
      <c r="J94" s="315">
        <v>0</v>
      </c>
      <c r="K94" s="315">
        <v>0</v>
      </c>
      <c r="L94" s="316">
        <v>0</v>
      </c>
      <c r="M94" s="477">
        <v>0</v>
      </c>
      <c r="N94" s="315">
        <v>0</v>
      </c>
      <c r="O94" s="316">
        <v>1525</v>
      </c>
      <c r="P94" s="669">
        <f t="shared" si="4"/>
        <v>1525</v>
      </c>
    </row>
    <row r="95" spans="1:16" ht="14.15" x14ac:dyDescent="0.35">
      <c r="A95" s="1338"/>
      <c r="B95" s="1055" t="s">
        <v>502</v>
      </c>
      <c r="C95" s="727">
        <f t="shared" ref="C95:P95" si="5">SUM(C80:C94)</f>
        <v>3644</v>
      </c>
      <c r="D95" s="725">
        <f t="shared" si="5"/>
        <v>0</v>
      </c>
      <c r="E95" s="726">
        <f t="shared" si="5"/>
        <v>0</v>
      </c>
      <c r="F95" s="727">
        <f t="shared" si="5"/>
        <v>0</v>
      </c>
      <c r="G95" s="725">
        <f t="shared" si="5"/>
        <v>0</v>
      </c>
      <c r="H95" s="725">
        <f t="shared" si="5"/>
        <v>0</v>
      </c>
      <c r="I95" s="725">
        <f t="shared" si="5"/>
        <v>0</v>
      </c>
      <c r="J95" s="725">
        <f t="shared" si="5"/>
        <v>0</v>
      </c>
      <c r="K95" s="725">
        <f t="shared" si="5"/>
        <v>0</v>
      </c>
      <c r="L95" s="726">
        <f t="shared" si="5"/>
        <v>0</v>
      </c>
      <c r="M95" s="727">
        <f t="shared" si="5"/>
        <v>165</v>
      </c>
      <c r="N95" s="725">
        <f t="shared" si="5"/>
        <v>3294</v>
      </c>
      <c r="O95" s="726">
        <f t="shared" si="5"/>
        <v>12118</v>
      </c>
      <c r="P95" s="900">
        <f t="shared" si="5"/>
        <v>19221</v>
      </c>
    </row>
    <row r="96" spans="1:16" s="372" customFormat="1" ht="14.15" x14ac:dyDescent="0.35">
      <c r="A96" s="1339"/>
      <c r="B96" s="1056" t="s">
        <v>430</v>
      </c>
      <c r="C96" s="556">
        <v>3377</v>
      </c>
      <c r="D96" s="321">
        <v>14</v>
      </c>
      <c r="E96" s="320">
        <v>0</v>
      </c>
      <c r="F96" s="556">
        <v>0</v>
      </c>
      <c r="G96" s="321">
        <v>0</v>
      </c>
      <c r="H96" s="321">
        <v>0</v>
      </c>
      <c r="I96" s="321">
        <v>0</v>
      </c>
      <c r="J96" s="321">
        <v>0</v>
      </c>
      <c r="K96" s="321">
        <v>0</v>
      </c>
      <c r="L96" s="665">
        <v>0</v>
      </c>
      <c r="M96" s="666">
        <v>0</v>
      </c>
      <c r="N96" s="321">
        <v>3330</v>
      </c>
      <c r="O96" s="320">
        <v>9931</v>
      </c>
      <c r="P96" s="1054">
        <v>16652</v>
      </c>
    </row>
    <row r="97" spans="1:16" s="372" customFormat="1" ht="14.15" x14ac:dyDescent="0.35">
      <c r="A97" s="1339"/>
      <c r="B97" s="1056" t="s">
        <v>378</v>
      </c>
      <c r="C97" s="556">
        <v>3527</v>
      </c>
      <c r="D97" s="321">
        <v>525</v>
      </c>
      <c r="E97" s="320">
        <v>0</v>
      </c>
      <c r="F97" s="556">
        <v>0</v>
      </c>
      <c r="G97" s="321">
        <v>0</v>
      </c>
      <c r="H97" s="321">
        <v>0</v>
      </c>
      <c r="I97" s="321">
        <v>0</v>
      </c>
      <c r="J97" s="321">
        <v>0</v>
      </c>
      <c r="K97" s="321">
        <v>0</v>
      </c>
      <c r="L97" s="665">
        <v>0</v>
      </c>
      <c r="M97" s="666">
        <v>191</v>
      </c>
      <c r="N97" s="321">
        <v>6453</v>
      </c>
      <c r="O97" s="320">
        <v>16249</v>
      </c>
      <c r="P97" s="1054">
        <v>26945</v>
      </c>
    </row>
    <row r="98" spans="1:16" s="372" customFormat="1" ht="14.15" x14ac:dyDescent="0.35">
      <c r="A98" s="1339"/>
      <c r="B98" s="1056" t="s">
        <v>334</v>
      </c>
      <c r="C98" s="556">
        <v>3373</v>
      </c>
      <c r="D98" s="321">
        <v>0</v>
      </c>
      <c r="E98" s="320">
        <v>0</v>
      </c>
      <c r="F98" s="556">
        <v>0</v>
      </c>
      <c r="G98" s="321">
        <v>0</v>
      </c>
      <c r="H98" s="321">
        <v>0</v>
      </c>
      <c r="I98" s="321">
        <v>0</v>
      </c>
      <c r="J98" s="321">
        <v>0</v>
      </c>
      <c r="K98" s="321">
        <v>0</v>
      </c>
      <c r="L98" s="665">
        <v>0</v>
      </c>
      <c r="M98" s="666">
        <v>1459</v>
      </c>
      <c r="N98" s="321">
        <v>6312</v>
      </c>
      <c r="O98" s="320">
        <v>10120</v>
      </c>
      <c r="P98" s="1054">
        <v>21264</v>
      </c>
    </row>
    <row r="99" spans="1:16" s="372" customFormat="1" ht="14.15" x14ac:dyDescent="0.35">
      <c r="A99" s="1177"/>
      <c r="B99" s="1056" t="s">
        <v>289</v>
      </c>
      <c r="C99" s="556">
        <v>3177</v>
      </c>
      <c r="D99" s="321">
        <v>0</v>
      </c>
      <c r="E99" s="320">
        <v>0</v>
      </c>
      <c r="F99" s="556">
        <v>0</v>
      </c>
      <c r="G99" s="321">
        <v>0</v>
      </c>
      <c r="H99" s="321">
        <v>0</v>
      </c>
      <c r="I99" s="321">
        <v>0</v>
      </c>
      <c r="J99" s="321">
        <v>0</v>
      </c>
      <c r="K99" s="321">
        <v>0</v>
      </c>
      <c r="L99" s="665">
        <v>0</v>
      </c>
      <c r="M99" s="666">
        <v>1475</v>
      </c>
      <c r="N99" s="321">
        <v>6397</v>
      </c>
      <c r="O99" s="320">
        <v>16083</v>
      </c>
      <c r="P99" s="668">
        <v>27132</v>
      </c>
    </row>
    <row r="100" spans="1:16" s="372" customFormat="1" ht="14.15" x14ac:dyDescent="0.35">
      <c r="A100" s="319"/>
      <c r="B100" s="559" t="s">
        <v>258</v>
      </c>
      <c r="C100" s="666">
        <v>3685</v>
      </c>
      <c r="D100" s="321">
        <v>0</v>
      </c>
      <c r="E100" s="320">
        <v>0</v>
      </c>
      <c r="F100" s="556">
        <v>0</v>
      </c>
      <c r="G100" s="321">
        <v>0</v>
      </c>
      <c r="H100" s="321">
        <v>0</v>
      </c>
      <c r="I100" s="321">
        <v>0</v>
      </c>
      <c r="J100" s="321">
        <v>0</v>
      </c>
      <c r="K100" s="321">
        <v>0</v>
      </c>
      <c r="L100" s="665">
        <v>0</v>
      </c>
      <c r="M100" s="666">
        <v>1902</v>
      </c>
      <c r="N100" s="321">
        <v>6460</v>
      </c>
      <c r="O100" s="320">
        <v>25215</v>
      </c>
      <c r="P100" s="668">
        <v>37262</v>
      </c>
    </row>
    <row r="101" spans="1:16" s="372" customFormat="1" ht="14.15" x14ac:dyDescent="0.35">
      <c r="A101" s="319"/>
      <c r="B101" s="559" t="s">
        <v>227</v>
      </c>
      <c r="C101" s="666">
        <v>3123</v>
      </c>
      <c r="D101" s="321">
        <v>0</v>
      </c>
      <c r="E101" s="320">
        <v>0</v>
      </c>
      <c r="F101" s="556">
        <v>84</v>
      </c>
      <c r="G101" s="321">
        <v>0</v>
      </c>
      <c r="H101" s="321">
        <v>0</v>
      </c>
      <c r="I101" s="321">
        <v>0</v>
      </c>
      <c r="J101" s="321">
        <v>0</v>
      </c>
      <c r="K101" s="321">
        <v>0</v>
      </c>
      <c r="L101" s="665">
        <v>0</v>
      </c>
      <c r="M101" s="666">
        <v>6800</v>
      </c>
      <c r="N101" s="321">
        <v>0</v>
      </c>
      <c r="O101" s="320">
        <v>21780</v>
      </c>
      <c r="P101" s="668">
        <v>31787</v>
      </c>
    </row>
    <row r="102" spans="1:16" s="311" customFormat="1" ht="14.15" x14ac:dyDescent="0.35">
      <c r="A102" s="319"/>
      <c r="B102" s="560" t="s">
        <v>115</v>
      </c>
      <c r="C102" s="666">
        <v>5175</v>
      </c>
      <c r="D102" s="321">
        <v>0</v>
      </c>
      <c r="E102" s="320">
        <v>0</v>
      </c>
      <c r="F102" s="556">
        <v>9</v>
      </c>
      <c r="G102" s="321">
        <v>0</v>
      </c>
      <c r="H102" s="321">
        <v>0</v>
      </c>
      <c r="I102" s="321">
        <v>0</v>
      </c>
      <c r="J102" s="321">
        <v>0</v>
      </c>
      <c r="K102" s="321">
        <v>0</v>
      </c>
      <c r="L102" s="665">
        <v>0</v>
      </c>
      <c r="M102" s="666">
        <v>5354</v>
      </c>
      <c r="N102" s="321">
        <v>7776</v>
      </c>
      <c r="O102" s="320">
        <v>23777</v>
      </c>
      <c r="P102" s="668">
        <v>42091</v>
      </c>
    </row>
    <row r="103" spans="1:16" ht="14.15" x14ac:dyDescent="0.35">
      <c r="A103" s="108"/>
      <c r="B103" s="561" t="s">
        <v>80</v>
      </c>
      <c r="C103" s="318">
        <v>4226</v>
      </c>
      <c r="D103" s="313">
        <v>0</v>
      </c>
      <c r="E103" s="314">
        <v>0</v>
      </c>
      <c r="F103" s="557">
        <v>75</v>
      </c>
      <c r="G103" s="313">
        <v>0</v>
      </c>
      <c r="H103" s="313">
        <v>0</v>
      </c>
      <c r="I103" s="313">
        <v>0</v>
      </c>
      <c r="J103" s="313">
        <v>0</v>
      </c>
      <c r="K103" s="313">
        <v>0</v>
      </c>
      <c r="L103" s="593">
        <v>0</v>
      </c>
      <c r="M103" s="318">
        <v>5817</v>
      </c>
      <c r="N103" s="313">
        <v>8984</v>
      </c>
      <c r="O103" s="314">
        <v>17209</v>
      </c>
      <c r="P103" s="667">
        <v>36311</v>
      </c>
    </row>
    <row r="104" spans="1:16" ht="14.15" x14ac:dyDescent="0.35">
      <c r="A104" s="108"/>
      <c r="B104" s="561" t="s">
        <v>79</v>
      </c>
      <c r="C104" s="318">
        <v>10908</v>
      </c>
      <c r="D104" s="313">
        <v>0</v>
      </c>
      <c r="E104" s="314">
        <v>0</v>
      </c>
      <c r="F104" s="557">
        <v>0</v>
      </c>
      <c r="G104" s="313">
        <v>0</v>
      </c>
      <c r="H104" s="313">
        <v>0</v>
      </c>
      <c r="I104" s="313">
        <v>0</v>
      </c>
      <c r="J104" s="313">
        <v>0</v>
      </c>
      <c r="K104" s="313">
        <v>0</v>
      </c>
      <c r="L104" s="593">
        <v>0</v>
      </c>
      <c r="M104" s="318">
        <v>13356</v>
      </c>
      <c r="N104" s="313">
        <v>10145</v>
      </c>
      <c r="O104" s="314">
        <v>18365</v>
      </c>
      <c r="P104" s="667">
        <v>52774</v>
      </c>
    </row>
    <row r="105" spans="1:16" ht="14.6" thickBot="1" x14ac:dyDescent="0.4">
      <c r="A105" s="109"/>
      <c r="B105" s="562" t="s">
        <v>36</v>
      </c>
      <c r="C105" s="477">
        <v>9146</v>
      </c>
      <c r="D105" s="315">
        <v>1523</v>
      </c>
      <c r="E105" s="316">
        <v>0</v>
      </c>
      <c r="F105" s="558">
        <v>0</v>
      </c>
      <c r="G105" s="315">
        <v>0</v>
      </c>
      <c r="H105" s="315">
        <v>0</v>
      </c>
      <c r="I105" s="315">
        <v>0</v>
      </c>
      <c r="J105" s="315">
        <v>365</v>
      </c>
      <c r="K105" s="315">
        <v>0</v>
      </c>
      <c r="L105" s="664">
        <v>0</v>
      </c>
      <c r="M105" s="477">
        <v>15511</v>
      </c>
      <c r="N105" s="315">
        <v>10862</v>
      </c>
      <c r="O105" s="316">
        <v>16817</v>
      </c>
      <c r="P105" s="669">
        <v>54224</v>
      </c>
    </row>
    <row r="106" spans="1:16" x14ac:dyDescent="0.3">
      <c r="A106" s="1" t="s">
        <v>39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s="369" customFormat="1" x14ac:dyDescent="0.3">
      <c r="A107" s="1"/>
      <c r="B107" s="370"/>
      <c r="C107" s="370"/>
      <c r="D107" s="370"/>
      <c r="E107" s="370"/>
      <c r="F107" s="370"/>
      <c r="G107" s="370"/>
      <c r="H107" s="370"/>
      <c r="I107" s="370"/>
      <c r="J107" s="370"/>
      <c r="K107" s="370"/>
      <c r="L107" s="370"/>
      <c r="M107" s="370"/>
      <c r="N107" s="370"/>
      <c r="O107" s="370"/>
      <c r="P107" s="370"/>
    </row>
    <row r="108" spans="1:16" s="369" customFormat="1" x14ac:dyDescent="0.3">
      <c r="A108" s="1"/>
      <c r="B108" s="370"/>
      <c r="C108" s="370"/>
      <c r="D108" s="370"/>
      <c r="E108" s="370"/>
      <c r="F108" s="370"/>
      <c r="G108" s="370"/>
      <c r="H108" s="370"/>
      <c r="I108" s="370"/>
      <c r="J108" s="370"/>
      <c r="K108" s="370"/>
      <c r="L108" s="370"/>
      <c r="M108" s="370"/>
      <c r="N108" s="370"/>
      <c r="O108" s="370"/>
      <c r="P108" s="370"/>
    </row>
    <row r="109" spans="1:16" s="369" customFormat="1" x14ac:dyDescent="0.3">
      <c r="A109" s="1"/>
      <c r="B109" s="370"/>
      <c r="C109" s="370"/>
      <c r="D109" s="370"/>
      <c r="E109" s="370"/>
      <c r="F109" s="370"/>
      <c r="G109" s="370"/>
      <c r="H109" s="370"/>
      <c r="I109" s="370"/>
      <c r="J109" s="370" t="s">
        <v>81</v>
      </c>
      <c r="K109" s="370"/>
      <c r="L109" s="370"/>
      <c r="M109" s="370"/>
      <c r="N109" s="370"/>
      <c r="O109" s="370"/>
      <c r="P109" s="370"/>
    </row>
    <row r="110" spans="1:16" s="369" customFormat="1" x14ac:dyDescent="0.3">
      <c r="A110" s="1"/>
      <c r="B110" s="370"/>
      <c r="C110" s="370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</row>
    <row r="111" spans="1:16" s="369" customFormat="1" x14ac:dyDescent="0.3">
      <c r="A111" s="1"/>
      <c r="B111" s="370"/>
      <c r="C111" s="370"/>
      <c r="D111" s="370"/>
      <c r="E111" s="370"/>
      <c r="F111" s="370"/>
      <c r="G111" s="370"/>
      <c r="H111" s="370"/>
      <c r="I111" s="370"/>
      <c r="J111" s="370"/>
      <c r="K111" s="370"/>
      <c r="L111" s="370"/>
      <c r="M111" s="370"/>
      <c r="N111" s="370"/>
      <c r="O111" s="370"/>
      <c r="P111" s="370"/>
    </row>
    <row r="112" spans="1:16" s="369" customFormat="1" x14ac:dyDescent="0.3">
      <c r="A112" s="1"/>
      <c r="B112" s="370"/>
      <c r="C112" s="370"/>
      <c r="D112" s="370"/>
      <c r="E112" s="370"/>
      <c r="F112" s="370"/>
      <c r="G112" s="370"/>
      <c r="H112" s="370"/>
      <c r="I112" s="370"/>
      <c r="J112" s="370"/>
      <c r="K112" s="370"/>
      <c r="L112" s="370"/>
      <c r="M112" s="370"/>
      <c r="N112" s="370"/>
      <c r="O112" s="370"/>
      <c r="P112" s="370"/>
    </row>
    <row r="113" spans="1:16" x14ac:dyDescent="0.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5" spans="1:16" s="369" customFormat="1" ht="24.75" customHeight="1" x14ac:dyDescent="0.3">
      <c r="L115" s="369" t="s">
        <v>286</v>
      </c>
    </row>
    <row r="116" spans="1:16" s="369" customFormat="1" ht="24.75" customHeight="1" x14ac:dyDescent="0.3">
      <c r="G116" s="369" t="s">
        <v>287</v>
      </c>
      <c r="I116" s="369" t="s">
        <v>81</v>
      </c>
    </row>
    <row r="117" spans="1:16" s="369" customFormat="1" x14ac:dyDescent="0.3"/>
    <row r="118" spans="1:16" ht="19.5" customHeight="1" thickBot="1" x14ac:dyDescent="0.35">
      <c r="A118" s="149" t="s">
        <v>304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1:16" ht="43.5" customHeight="1" thickBot="1" x14ac:dyDescent="0.35">
      <c r="A119" s="46"/>
      <c r="B119" s="10"/>
      <c r="C119" s="1552" t="s">
        <v>40</v>
      </c>
      <c r="D119" s="1552"/>
      <c r="E119" s="1552"/>
      <c r="F119" s="1560" t="s">
        <v>41</v>
      </c>
      <c r="G119" s="1561"/>
      <c r="H119" s="1561"/>
      <c r="I119" s="1561"/>
      <c r="J119" s="1561"/>
      <c r="K119" s="1561"/>
      <c r="L119" s="1562"/>
      <c r="M119" s="1552" t="s">
        <v>42</v>
      </c>
      <c r="N119" s="1552"/>
      <c r="O119" s="1552"/>
      <c r="P119" s="41"/>
    </row>
    <row r="120" spans="1:16" ht="110.25" customHeight="1" thickBot="1" x14ac:dyDescent="0.35">
      <c r="A120" s="34" t="s">
        <v>37</v>
      </c>
      <c r="B120" s="49" t="s">
        <v>3</v>
      </c>
      <c r="C120" s="34" t="s">
        <v>87</v>
      </c>
      <c r="D120" s="35" t="s">
        <v>86</v>
      </c>
      <c r="E120" s="49" t="s">
        <v>209</v>
      </c>
      <c r="F120" s="41" t="s">
        <v>88</v>
      </c>
      <c r="G120" s="33" t="s">
        <v>89</v>
      </c>
      <c r="H120" s="35" t="s">
        <v>210</v>
      </c>
      <c r="I120" s="33" t="s">
        <v>211</v>
      </c>
      <c r="J120" s="33" t="s">
        <v>212</v>
      </c>
      <c r="K120" s="33" t="s">
        <v>43</v>
      </c>
      <c r="L120" s="51" t="s">
        <v>90</v>
      </c>
      <c r="M120" s="34" t="s">
        <v>44</v>
      </c>
      <c r="N120" s="35" t="s">
        <v>213</v>
      </c>
      <c r="O120" s="33" t="s">
        <v>214</v>
      </c>
      <c r="P120" s="41" t="s">
        <v>127</v>
      </c>
    </row>
    <row r="121" spans="1:16" ht="14.15" x14ac:dyDescent="0.35">
      <c r="A121" s="266">
        <v>1</v>
      </c>
      <c r="B121" s="267" t="s">
        <v>14</v>
      </c>
      <c r="C121" s="958">
        <f t="shared" ref="C121:O121" si="6">C80+C43+C12</f>
        <v>5031</v>
      </c>
      <c r="D121" s="959">
        <f t="shared" si="6"/>
        <v>713</v>
      </c>
      <c r="E121" s="960">
        <f t="shared" si="6"/>
        <v>341</v>
      </c>
      <c r="F121" s="958">
        <f t="shared" si="6"/>
        <v>39517</v>
      </c>
      <c r="G121" s="959">
        <f t="shared" si="6"/>
        <v>12176</v>
      </c>
      <c r="H121" s="959">
        <f t="shared" si="6"/>
        <v>3426</v>
      </c>
      <c r="I121" s="959">
        <f t="shared" si="6"/>
        <v>707</v>
      </c>
      <c r="J121" s="959">
        <f t="shared" si="6"/>
        <v>1464</v>
      </c>
      <c r="K121" s="959">
        <f t="shared" si="6"/>
        <v>0</v>
      </c>
      <c r="L121" s="961">
        <f t="shared" si="6"/>
        <v>959</v>
      </c>
      <c r="M121" s="962">
        <f t="shared" si="6"/>
        <v>12424</v>
      </c>
      <c r="N121" s="959">
        <f t="shared" si="6"/>
        <v>0</v>
      </c>
      <c r="O121" s="961">
        <f t="shared" si="6"/>
        <v>0</v>
      </c>
      <c r="P121" s="963">
        <f t="shared" ref="P121:P135" si="7">SUM(C121:O121)</f>
        <v>76758</v>
      </c>
    </row>
    <row r="122" spans="1:16" ht="14.15" x14ac:dyDescent="0.35">
      <c r="A122" s="268">
        <v>2</v>
      </c>
      <c r="B122" s="111" t="s">
        <v>15</v>
      </c>
      <c r="C122" s="902">
        <f t="shared" ref="C122:O122" si="8">C81+C44+C13</f>
        <v>4680</v>
      </c>
      <c r="D122" s="903">
        <f t="shared" si="8"/>
        <v>2212</v>
      </c>
      <c r="E122" s="904">
        <f t="shared" si="8"/>
        <v>285</v>
      </c>
      <c r="F122" s="902">
        <f t="shared" si="8"/>
        <v>36141</v>
      </c>
      <c r="G122" s="903">
        <f t="shared" si="8"/>
        <v>11695</v>
      </c>
      <c r="H122" s="903">
        <f t="shared" si="8"/>
        <v>1737</v>
      </c>
      <c r="I122" s="903">
        <f t="shared" si="8"/>
        <v>3627</v>
      </c>
      <c r="J122" s="903">
        <f t="shared" si="8"/>
        <v>2776</v>
      </c>
      <c r="K122" s="903">
        <f t="shared" si="8"/>
        <v>0</v>
      </c>
      <c r="L122" s="905">
        <f t="shared" si="8"/>
        <v>820</v>
      </c>
      <c r="M122" s="906">
        <f t="shared" si="8"/>
        <v>2562</v>
      </c>
      <c r="N122" s="903">
        <f t="shared" si="8"/>
        <v>461</v>
      </c>
      <c r="O122" s="905">
        <f t="shared" si="8"/>
        <v>1428</v>
      </c>
      <c r="P122" s="907">
        <f t="shared" si="7"/>
        <v>68424</v>
      </c>
    </row>
    <row r="123" spans="1:16" ht="14.15" x14ac:dyDescent="0.35">
      <c r="A123" s="268">
        <v>3</v>
      </c>
      <c r="B123" s="111" t="s">
        <v>16</v>
      </c>
      <c r="C123" s="902">
        <f t="shared" ref="C123:O123" si="9">C82+C45+C14</f>
        <v>7315</v>
      </c>
      <c r="D123" s="903">
        <f t="shared" si="9"/>
        <v>405</v>
      </c>
      <c r="E123" s="904">
        <f t="shared" si="9"/>
        <v>78</v>
      </c>
      <c r="F123" s="902">
        <f t="shared" si="9"/>
        <v>32602</v>
      </c>
      <c r="G123" s="903">
        <f t="shared" si="9"/>
        <v>12561</v>
      </c>
      <c r="H123" s="903">
        <f t="shared" si="9"/>
        <v>2297</v>
      </c>
      <c r="I123" s="903">
        <f t="shared" si="9"/>
        <v>3102</v>
      </c>
      <c r="J123" s="903">
        <f t="shared" si="9"/>
        <v>0</v>
      </c>
      <c r="K123" s="903">
        <f t="shared" si="9"/>
        <v>0</v>
      </c>
      <c r="L123" s="905">
        <f t="shared" si="9"/>
        <v>708</v>
      </c>
      <c r="M123" s="906">
        <f t="shared" si="9"/>
        <v>1213</v>
      </c>
      <c r="N123" s="903">
        <f t="shared" si="9"/>
        <v>3612</v>
      </c>
      <c r="O123" s="905">
        <f t="shared" si="9"/>
        <v>1097</v>
      </c>
      <c r="P123" s="907">
        <f t="shared" si="7"/>
        <v>64990</v>
      </c>
    </row>
    <row r="124" spans="1:16" ht="14.15" x14ac:dyDescent="0.35">
      <c r="A124" s="268">
        <v>4</v>
      </c>
      <c r="B124" s="111" t="s">
        <v>17</v>
      </c>
      <c r="C124" s="902">
        <f t="shared" ref="C124:O124" si="10">C83+C46+C15</f>
        <v>634</v>
      </c>
      <c r="D124" s="903">
        <f t="shared" si="10"/>
        <v>2432</v>
      </c>
      <c r="E124" s="904">
        <f t="shared" si="10"/>
        <v>229</v>
      </c>
      <c r="F124" s="902">
        <f t="shared" si="10"/>
        <v>24777</v>
      </c>
      <c r="G124" s="903">
        <f t="shared" si="10"/>
        <v>7500</v>
      </c>
      <c r="H124" s="903">
        <f t="shared" si="10"/>
        <v>894</v>
      </c>
      <c r="I124" s="903">
        <f t="shared" si="10"/>
        <v>1615</v>
      </c>
      <c r="J124" s="903">
        <f t="shared" si="10"/>
        <v>732</v>
      </c>
      <c r="K124" s="903">
        <f t="shared" si="10"/>
        <v>248</v>
      </c>
      <c r="L124" s="905">
        <f t="shared" si="10"/>
        <v>233</v>
      </c>
      <c r="M124" s="906">
        <f t="shared" si="10"/>
        <v>0</v>
      </c>
      <c r="N124" s="903">
        <f t="shared" si="10"/>
        <v>0</v>
      </c>
      <c r="O124" s="905">
        <f t="shared" si="10"/>
        <v>0</v>
      </c>
      <c r="P124" s="907">
        <f t="shared" si="7"/>
        <v>39294</v>
      </c>
    </row>
    <row r="125" spans="1:16" ht="14.15" x14ac:dyDescent="0.35">
      <c r="A125" s="268">
        <v>5</v>
      </c>
      <c r="B125" s="111" t="s">
        <v>18</v>
      </c>
      <c r="C125" s="902">
        <f t="shared" ref="C125:O125" si="11">C84+C47+C16</f>
        <v>5778</v>
      </c>
      <c r="D125" s="903">
        <f t="shared" si="11"/>
        <v>5551</v>
      </c>
      <c r="E125" s="904">
        <f t="shared" si="11"/>
        <v>97</v>
      </c>
      <c r="F125" s="902">
        <f t="shared" si="11"/>
        <v>95280</v>
      </c>
      <c r="G125" s="903">
        <f t="shared" si="11"/>
        <v>22737</v>
      </c>
      <c r="H125" s="903">
        <f t="shared" si="11"/>
        <v>6217</v>
      </c>
      <c r="I125" s="903">
        <f t="shared" si="11"/>
        <v>975</v>
      </c>
      <c r="J125" s="903">
        <f t="shared" si="11"/>
        <v>3617</v>
      </c>
      <c r="K125" s="903">
        <f t="shared" si="11"/>
        <v>0</v>
      </c>
      <c r="L125" s="905">
        <f t="shared" si="11"/>
        <v>1098</v>
      </c>
      <c r="M125" s="906">
        <f t="shared" si="11"/>
        <v>366</v>
      </c>
      <c r="N125" s="903">
        <f t="shared" si="11"/>
        <v>1350</v>
      </c>
      <c r="O125" s="905">
        <f t="shared" si="11"/>
        <v>1099</v>
      </c>
      <c r="P125" s="907">
        <f t="shared" si="7"/>
        <v>144165</v>
      </c>
    </row>
    <row r="126" spans="1:16" ht="14.15" x14ac:dyDescent="0.35">
      <c r="A126" s="268">
        <v>6</v>
      </c>
      <c r="B126" s="111" t="s">
        <v>19</v>
      </c>
      <c r="C126" s="902">
        <f t="shared" ref="C126:O126" si="12">C85+C48+C17</f>
        <v>5402</v>
      </c>
      <c r="D126" s="903">
        <f t="shared" si="12"/>
        <v>2205</v>
      </c>
      <c r="E126" s="904">
        <f t="shared" si="12"/>
        <v>356</v>
      </c>
      <c r="F126" s="902">
        <f t="shared" si="12"/>
        <v>72388</v>
      </c>
      <c r="G126" s="903">
        <f t="shared" si="12"/>
        <v>17474</v>
      </c>
      <c r="H126" s="903">
        <f t="shared" si="12"/>
        <v>1689</v>
      </c>
      <c r="I126" s="903">
        <f t="shared" si="12"/>
        <v>923</v>
      </c>
      <c r="J126" s="903">
        <f t="shared" si="12"/>
        <v>732</v>
      </c>
      <c r="K126" s="903">
        <f t="shared" si="12"/>
        <v>0</v>
      </c>
      <c r="L126" s="905">
        <f t="shared" si="12"/>
        <v>0</v>
      </c>
      <c r="M126" s="906">
        <f t="shared" si="12"/>
        <v>458</v>
      </c>
      <c r="N126" s="903">
        <f t="shared" si="12"/>
        <v>0</v>
      </c>
      <c r="O126" s="905">
        <f t="shared" si="12"/>
        <v>5801</v>
      </c>
      <c r="P126" s="907">
        <f t="shared" si="7"/>
        <v>107428</v>
      </c>
    </row>
    <row r="127" spans="1:16" ht="14.15" x14ac:dyDescent="0.35">
      <c r="A127" s="268">
        <v>7</v>
      </c>
      <c r="B127" s="111" t="s">
        <v>20</v>
      </c>
      <c r="C127" s="902">
        <f t="shared" ref="C127:O127" si="13">C86+C49+C18</f>
        <v>6294</v>
      </c>
      <c r="D127" s="903">
        <f t="shared" si="13"/>
        <v>4242</v>
      </c>
      <c r="E127" s="904">
        <f t="shared" si="13"/>
        <v>155</v>
      </c>
      <c r="F127" s="902">
        <f t="shared" si="13"/>
        <v>79462</v>
      </c>
      <c r="G127" s="903">
        <f t="shared" si="13"/>
        <v>25409</v>
      </c>
      <c r="H127" s="903">
        <f t="shared" si="13"/>
        <v>2044</v>
      </c>
      <c r="I127" s="903">
        <f t="shared" si="13"/>
        <v>3529</v>
      </c>
      <c r="J127" s="903">
        <f t="shared" si="13"/>
        <v>2147</v>
      </c>
      <c r="K127" s="903">
        <f t="shared" si="13"/>
        <v>0</v>
      </c>
      <c r="L127" s="905">
        <f t="shared" si="13"/>
        <v>366</v>
      </c>
      <c r="M127" s="906">
        <f t="shared" si="13"/>
        <v>1890</v>
      </c>
      <c r="N127" s="903">
        <f t="shared" si="13"/>
        <v>0</v>
      </c>
      <c r="O127" s="905">
        <f t="shared" si="13"/>
        <v>1672</v>
      </c>
      <c r="P127" s="907">
        <f t="shared" si="7"/>
        <v>127210</v>
      </c>
    </row>
    <row r="128" spans="1:16" ht="14.15" x14ac:dyDescent="0.35">
      <c r="A128" s="268">
        <v>8</v>
      </c>
      <c r="B128" s="111" t="s">
        <v>21</v>
      </c>
      <c r="C128" s="902">
        <f t="shared" ref="C128:O128" si="14">C87+C50+C19</f>
        <v>2806</v>
      </c>
      <c r="D128" s="903">
        <f t="shared" si="14"/>
        <v>2702</v>
      </c>
      <c r="E128" s="904">
        <f t="shared" si="14"/>
        <v>269</v>
      </c>
      <c r="F128" s="902">
        <f t="shared" si="14"/>
        <v>79700</v>
      </c>
      <c r="G128" s="903">
        <f t="shared" si="14"/>
        <v>22924</v>
      </c>
      <c r="H128" s="903">
        <f t="shared" si="14"/>
        <v>3028</v>
      </c>
      <c r="I128" s="903">
        <f t="shared" si="14"/>
        <v>1522</v>
      </c>
      <c r="J128" s="903">
        <f t="shared" si="14"/>
        <v>0</v>
      </c>
      <c r="K128" s="903">
        <f t="shared" si="14"/>
        <v>0</v>
      </c>
      <c r="L128" s="905">
        <f t="shared" si="14"/>
        <v>1064</v>
      </c>
      <c r="M128" s="906">
        <f t="shared" si="14"/>
        <v>1830</v>
      </c>
      <c r="N128" s="903">
        <f t="shared" si="14"/>
        <v>0</v>
      </c>
      <c r="O128" s="905">
        <f t="shared" si="14"/>
        <v>1700</v>
      </c>
      <c r="P128" s="907">
        <f t="shared" si="7"/>
        <v>117545</v>
      </c>
    </row>
    <row r="129" spans="1:22" ht="14.15" x14ac:dyDescent="0.35">
      <c r="A129" s="268">
        <v>9</v>
      </c>
      <c r="B129" s="111" t="s">
        <v>22</v>
      </c>
      <c r="C129" s="902">
        <f t="shared" ref="C129:O129" si="15">C88+C51+C20</f>
        <v>8251</v>
      </c>
      <c r="D129" s="903">
        <f t="shared" si="15"/>
        <v>191</v>
      </c>
      <c r="E129" s="904">
        <f t="shared" si="15"/>
        <v>139</v>
      </c>
      <c r="F129" s="902">
        <f t="shared" si="15"/>
        <v>35794</v>
      </c>
      <c r="G129" s="903">
        <f t="shared" si="15"/>
        <v>14655</v>
      </c>
      <c r="H129" s="903">
        <f t="shared" si="15"/>
        <v>732</v>
      </c>
      <c r="I129" s="903">
        <f t="shared" si="15"/>
        <v>2830</v>
      </c>
      <c r="J129" s="903">
        <f t="shared" si="15"/>
        <v>89</v>
      </c>
      <c r="K129" s="903">
        <f t="shared" si="15"/>
        <v>366</v>
      </c>
      <c r="L129" s="905">
        <f t="shared" si="15"/>
        <v>330</v>
      </c>
      <c r="M129" s="906">
        <f t="shared" si="15"/>
        <v>1026</v>
      </c>
      <c r="N129" s="903">
        <f t="shared" si="15"/>
        <v>467</v>
      </c>
      <c r="O129" s="905">
        <f t="shared" si="15"/>
        <v>2173</v>
      </c>
      <c r="P129" s="907">
        <f t="shared" si="7"/>
        <v>67043</v>
      </c>
    </row>
    <row r="130" spans="1:22" ht="14.15" x14ac:dyDescent="0.35">
      <c r="A130" s="268">
        <v>10</v>
      </c>
      <c r="B130" s="111" t="s">
        <v>23</v>
      </c>
      <c r="C130" s="902">
        <f t="shared" ref="C130:O130" si="16">C89+C52+C21</f>
        <v>7065</v>
      </c>
      <c r="D130" s="903">
        <f t="shared" si="16"/>
        <v>1577</v>
      </c>
      <c r="E130" s="904">
        <f t="shared" si="16"/>
        <v>497</v>
      </c>
      <c r="F130" s="902">
        <f t="shared" si="16"/>
        <v>40673</v>
      </c>
      <c r="G130" s="903">
        <f t="shared" si="16"/>
        <v>17277</v>
      </c>
      <c r="H130" s="903">
        <f t="shared" si="16"/>
        <v>1647</v>
      </c>
      <c r="I130" s="903">
        <f t="shared" si="16"/>
        <v>1797</v>
      </c>
      <c r="J130" s="903">
        <f t="shared" si="16"/>
        <v>571</v>
      </c>
      <c r="K130" s="903">
        <f t="shared" si="16"/>
        <v>0</v>
      </c>
      <c r="L130" s="905">
        <f t="shared" si="16"/>
        <v>0</v>
      </c>
      <c r="M130" s="906">
        <f t="shared" si="16"/>
        <v>365</v>
      </c>
      <c r="N130" s="903">
        <f t="shared" si="16"/>
        <v>0</v>
      </c>
      <c r="O130" s="905">
        <f t="shared" si="16"/>
        <v>1511</v>
      </c>
      <c r="P130" s="907">
        <f t="shared" si="7"/>
        <v>72980</v>
      </c>
    </row>
    <row r="131" spans="1:22" ht="14.15" x14ac:dyDescent="0.35">
      <c r="A131" s="268">
        <v>11</v>
      </c>
      <c r="B131" s="111" t="s">
        <v>24</v>
      </c>
      <c r="C131" s="902">
        <f t="shared" ref="C131:O131" si="17">C90+C53+C22</f>
        <v>3232</v>
      </c>
      <c r="D131" s="903">
        <f t="shared" si="17"/>
        <v>1357</v>
      </c>
      <c r="E131" s="904">
        <f t="shared" si="17"/>
        <v>248</v>
      </c>
      <c r="F131" s="902">
        <f t="shared" si="17"/>
        <v>46023</v>
      </c>
      <c r="G131" s="903">
        <f t="shared" si="17"/>
        <v>12418</v>
      </c>
      <c r="H131" s="903">
        <f t="shared" si="17"/>
        <v>586</v>
      </c>
      <c r="I131" s="903">
        <f t="shared" si="17"/>
        <v>3984</v>
      </c>
      <c r="J131" s="903">
        <f t="shared" si="17"/>
        <v>0</v>
      </c>
      <c r="K131" s="903">
        <f t="shared" si="17"/>
        <v>0</v>
      </c>
      <c r="L131" s="905">
        <f t="shared" si="17"/>
        <v>0</v>
      </c>
      <c r="M131" s="906">
        <f t="shared" si="17"/>
        <v>1985</v>
      </c>
      <c r="N131" s="903">
        <f t="shared" si="17"/>
        <v>366</v>
      </c>
      <c r="O131" s="905">
        <f t="shared" si="17"/>
        <v>3381</v>
      </c>
      <c r="P131" s="907">
        <f t="shared" si="7"/>
        <v>73580</v>
      </c>
    </row>
    <row r="132" spans="1:22" s="372" customFormat="1" ht="14.15" x14ac:dyDescent="0.35">
      <c r="A132" s="268">
        <v>12</v>
      </c>
      <c r="B132" s="111" t="s">
        <v>25</v>
      </c>
      <c r="C132" s="902">
        <f t="shared" ref="C132:O132" si="18">C91+C54+C23</f>
        <v>9392</v>
      </c>
      <c r="D132" s="903">
        <f t="shared" si="18"/>
        <v>3879</v>
      </c>
      <c r="E132" s="904">
        <f t="shared" si="18"/>
        <v>379</v>
      </c>
      <c r="F132" s="902">
        <f t="shared" si="18"/>
        <v>70765</v>
      </c>
      <c r="G132" s="903">
        <f t="shared" si="18"/>
        <v>21165</v>
      </c>
      <c r="H132" s="903">
        <f t="shared" si="18"/>
        <v>4039</v>
      </c>
      <c r="I132" s="903">
        <f t="shared" si="18"/>
        <v>4707</v>
      </c>
      <c r="J132" s="903">
        <f t="shared" si="18"/>
        <v>1729</v>
      </c>
      <c r="K132" s="903">
        <f t="shared" si="18"/>
        <v>15</v>
      </c>
      <c r="L132" s="905">
        <f t="shared" si="18"/>
        <v>375</v>
      </c>
      <c r="M132" s="906">
        <f t="shared" si="18"/>
        <v>4197</v>
      </c>
      <c r="N132" s="903">
        <f t="shared" si="18"/>
        <v>11</v>
      </c>
      <c r="O132" s="905">
        <f t="shared" si="18"/>
        <v>6786</v>
      </c>
      <c r="P132" s="907">
        <f t="shared" si="7"/>
        <v>127439</v>
      </c>
    </row>
    <row r="133" spans="1:22" ht="14.15" x14ac:dyDescent="0.35">
      <c r="A133" s="268">
        <v>13</v>
      </c>
      <c r="B133" s="111" t="s">
        <v>26</v>
      </c>
      <c r="C133" s="902">
        <f t="shared" ref="C133:O133" si="19">C92+C55+C24</f>
        <v>12832</v>
      </c>
      <c r="D133" s="903">
        <f t="shared" si="19"/>
        <v>5083</v>
      </c>
      <c r="E133" s="904">
        <f t="shared" si="19"/>
        <v>347</v>
      </c>
      <c r="F133" s="902">
        <f t="shared" si="19"/>
        <v>121727</v>
      </c>
      <c r="G133" s="903">
        <f t="shared" si="19"/>
        <v>31837</v>
      </c>
      <c r="H133" s="903">
        <f t="shared" si="19"/>
        <v>1211</v>
      </c>
      <c r="I133" s="903">
        <f t="shared" si="19"/>
        <v>5422</v>
      </c>
      <c r="J133" s="903">
        <f t="shared" si="19"/>
        <v>2991</v>
      </c>
      <c r="K133" s="903">
        <f t="shared" si="19"/>
        <v>71</v>
      </c>
      <c r="L133" s="905">
        <f t="shared" si="19"/>
        <v>366</v>
      </c>
      <c r="M133" s="906">
        <f t="shared" si="19"/>
        <v>731</v>
      </c>
      <c r="N133" s="903">
        <f t="shared" si="19"/>
        <v>1098</v>
      </c>
      <c r="O133" s="905">
        <f t="shared" si="19"/>
        <v>941</v>
      </c>
      <c r="P133" s="907">
        <f t="shared" si="7"/>
        <v>184657</v>
      </c>
    </row>
    <row r="134" spans="1:22" ht="14.15" x14ac:dyDescent="0.35">
      <c r="A134" s="268">
        <v>14</v>
      </c>
      <c r="B134" s="111" t="s">
        <v>27</v>
      </c>
      <c r="C134" s="902">
        <f t="shared" ref="C134:O134" si="20">C93+C56+C25</f>
        <v>8910</v>
      </c>
      <c r="D134" s="903">
        <f t="shared" si="20"/>
        <v>6137</v>
      </c>
      <c r="E134" s="904">
        <f t="shared" si="20"/>
        <v>334</v>
      </c>
      <c r="F134" s="902">
        <f t="shared" si="20"/>
        <v>119437</v>
      </c>
      <c r="G134" s="903">
        <f t="shared" si="20"/>
        <v>39370</v>
      </c>
      <c r="H134" s="903">
        <f t="shared" si="20"/>
        <v>2251</v>
      </c>
      <c r="I134" s="903">
        <f t="shared" si="20"/>
        <v>0</v>
      </c>
      <c r="J134" s="903">
        <f t="shared" si="20"/>
        <v>0</v>
      </c>
      <c r="K134" s="903">
        <f t="shared" si="20"/>
        <v>217</v>
      </c>
      <c r="L134" s="905">
        <f t="shared" si="20"/>
        <v>366</v>
      </c>
      <c r="M134" s="906">
        <f t="shared" si="20"/>
        <v>3080</v>
      </c>
      <c r="N134" s="903">
        <f t="shared" si="20"/>
        <v>366</v>
      </c>
      <c r="O134" s="905">
        <f t="shared" si="20"/>
        <v>6964</v>
      </c>
      <c r="P134" s="907">
        <f t="shared" si="7"/>
        <v>187432</v>
      </c>
    </row>
    <row r="135" spans="1:22" ht="15.75" customHeight="1" thickBot="1" x14ac:dyDescent="0.4">
      <c r="A135" s="662">
        <v>15</v>
      </c>
      <c r="B135" s="269" t="s">
        <v>28</v>
      </c>
      <c r="C135" s="964">
        <f t="shared" ref="C135:O135" si="21">C94+C57+C26</f>
        <v>3911</v>
      </c>
      <c r="D135" s="965">
        <f t="shared" si="21"/>
        <v>1839</v>
      </c>
      <c r="E135" s="966">
        <f t="shared" si="21"/>
        <v>235</v>
      </c>
      <c r="F135" s="964">
        <f t="shared" si="21"/>
        <v>30322</v>
      </c>
      <c r="G135" s="965">
        <f t="shared" si="21"/>
        <v>6734</v>
      </c>
      <c r="H135" s="965">
        <f t="shared" si="21"/>
        <v>732</v>
      </c>
      <c r="I135" s="965">
        <f t="shared" si="21"/>
        <v>659</v>
      </c>
      <c r="J135" s="965">
        <f t="shared" si="21"/>
        <v>732</v>
      </c>
      <c r="K135" s="965">
        <f t="shared" si="21"/>
        <v>366</v>
      </c>
      <c r="L135" s="967">
        <f t="shared" si="21"/>
        <v>0</v>
      </c>
      <c r="M135" s="968">
        <f t="shared" si="21"/>
        <v>3294</v>
      </c>
      <c r="N135" s="965">
        <f t="shared" si="21"/>
        <v>261</v>
      </c>
      <c r="O135" s="967">
        <f t="shared" si="21"/>
        <v>4679</v>
      </c>
      <c r="P135" s="969">
        <f t="shared" si="7"/>
        <v>53764</v>
      </c>
      <c r="S135" t="s">
        <v>362</v>
      </c>
      <c r="V135" s="999">
        <f>P27/P136</f>
        <v>0.93052794688205065</v>
      </c>
    </row>
    <row r="136" spans="1:22" s="916" customFormat="1" ht="14.15" x14ac:dyDescent="0.35">
      <c r="A136" s="909"/>
      <c r="B136" s="899" t="s">
        <v>502</v>
      </c>
      <c r="C136" s="910">
        <f t="shared" ref="C136:P136" si="22">SUM(C121:C135)</f>
        <v>91533</v>
      </c>
      <c r="D136" s="911">
        <f t="shared" si="22"/>
        <v>40525</v>
      </c>
      <c r="E136" s="912">
        <f t="shared" si="22"/>
        <v>3989</v>
      </c>
      <c r="F136" s="910">
        <f t="shared" si="22"/>
        <v>924608</v>
      </c>
      <c r="G136" s="911">
        <f t="shared" si="22"/>
        <v>275932</v>
      </c>
      <c r="H136" s="911">
        <f t="shared" si="22"/>
        <v>32530</v>
      </c>
      <c r="I136" s="911">
        <f t="shared" si="22"/>
        <v>35399</v>
      </c>
      <c r="J136" s="911">
        <f t="shared" si="22"/>
        <v>17580</v>
      </c>
      <c r="K136" s="911">
        <f t="shared" si="22"/>
        <v>1283</v>
      </c>
      <c r="L136" s="913">
        <f t="shared" si="22"/>
        <v>6685</v>
      </c>
      <c r="M136" s="914">
        <f t="shared" si="22"/>
        <v>35421</v>
      </c>
      <c r="N136" s="911">
        <f t="shared" si="22"/>
        <v>7992</v>
      </c>
      <c r="O136" s="913">
        <f t="shared" si="22"/>
        <v>39232</v>
      </c>
      <c r="P136" s="915">
        <f t="shared" si="22"/>
        <v>1512709</v>
      </c>
      <c r="S136" s="916" t="s">
        <v>363</v>
      </c>
      <c r="V136" s="1000">
        <f>P58/P136</f>
        <v>5.676570973002739E-2</v>
      </c>
    </row>
    <row r="137" spans="1:22" s="374" customFormat="1" ht="14.15" x14ac:dyDescent="0.35">
      <c r="A137" s="1143"/>
      <c r="B137" s="1258" t="s">
        <v>430</v>
      </c>
      <c r="C137" s="1259">
        <v>106278</v>
      </c>
      <c r="D137" s="1260">
        <v>49360</v>
      </c>
      <c r="E137" s="1261">
        <v>4214</v>
      </c>
      <c r="F137" s="1259">
        <v>955638</v>
      </c>
      <c r="G137" s="1260">
        <v>270732</v>
      </c>
      <c r="H137" s="1260">
        <v>58614</v>
      </c>
      <c r="I137" s="1260">
        <v>18544</v>
      </c>
      <c r="J137" s="1260">
        <v>13023</v>
      </c>
      <c r="K137" s="1260">
        <v>668</v>
      </c>
      <c r="L137" s="1262">
        <v>6229</v>
      </c>
      <c r="M137" s="1263">
        <v>38357</v>
      </c>
      <c r="N137" s="1260">
        <v>9089</v>
      </c>
      <c r="O137" s="1262">
        <v>32014</v>
      </c>
      <c r="P137" s="1264">
        <v>1562760</v>
      </c>
      <c r="S137" s="374" t="s">
        <v>363</v>
      </c>
      <c r="V137" s="1265">
        <v>5.1242033325654614E-2</v>
      </c>
    </row>
    <row r="138" spans="1:22" s="374" customFormat="1" ht="14.15" x14ac:dyDescent="0.35">
      <c r="A138" s="1143"/>
      <c r="B138" s="1258" t="s">
        <v>378</v>
      </c>
      <c r="C138" s="1259">
        <v>110064</v>
      </c>
      <c r="D138" s="1260">
        <v>45661</v>
      </c>
      <c r="E138" s="1261">
        <v>5059</v>
      </c>
      <c r="F138" s="1259">
        <v>986970</v>
      </c>
      <c r="G138" s="1260">
        <v>274887</v>
      </c>
      <c r="H138" s="1260">
        <v>51884</v>
      </c>
      <c r="I138" s="1260">
        <v>19188</v>
      </c>
      <c r="J138" s="1260">
        <v>10531</v>
      </c>
      <c r="K138" s="1260">
        <v>914</v>
      </c>
      <c r="L138" s="1262">
        <v>5911</v>
      </c>
      <c r="M138" s="1263">
        <v>44221</v>
      </c>
      <c r="N138" s="1260">
        <v>21958</v>
      </c>
      <c r="O138" s="1262">
        <v>41608</v>
      </c>
      <c r="P138" s="1264">
        <v>1618856</v>
      </c>
      <c r="S138" s="374" t="s">
        <v>363</v>
      </c>
      <c r="V138" s="1265">
        <v>5.3729917917344099E-2</v>
      </c>
    </row>
    <row r="139" spans="1:22" s="374" customFormat="1" ht="14.15" x14ac:dyDescent="0.35">
      <c r="A139" s="1143"/>
      <c r="B139" s="1258" t="s">
        <v>334</v>
      </c>
      <c r="C139" s="1259">
        <v>104102</v>
      </c>
      <c r="D139" s="1260">
        <v>39776</v>
      </c>
      <c r="E139" s="1261">
        <v>4847</v>
      </c>
      <c r="F139" s="1259">
        <v>1011249</v>
      </c>
      <c r="G139" s="1260">
        <v>284855</v>
      </c>
      <c r="H139" s="1260">
        <v>47077</v>
      </c>
      <c r="I139" s="1260">
        <v>23390</v>
      </c>
      <c r="J139" s="1260">
        <v>15625</v>
      </c>
      <c r="K139" s="1260">
        <v>2231</v>
      </c>
      <c r="L139" s="1262">
        <v>3691</v>
      </c>
      <c r="M139" s="1263">
        <v>59896</v>
      </c>
      <c r="N139" s="1260">
        <v>27373</v>
      </c>
      <c r="O139" s="1262">
        <v>31158</v>
      </c>
      <c r="P139" s="1264">
        <v>1655270</v>
      </c>
      <c r="V139" s="1265"/>
    </row>
    <row r="140" spans="1:22" s="901" customFormat="1" ht="14.15" x14ac:dyDescent="0.35">
      <c r="A140" s="268"/>
      <c r="B140" s="908" t="s">
        <v>289</v>
      </c>
      <c r="C140" s="902">
        <v>130654</v>
      </c>
      <c r="D140" s="903">
        <v>42088</v>
      </c>
      <c r="E140" s="904">
        <v>3893</v>
      </c>
      <c r="F140" s="902">
        <v>1043838</v>
      </c>
      <c r="G140" s="903">
        <v>289058</v>
      </c>
      <c r="H140" s="903">
        <v>46429</v>
      </c>
      <c r="I140" s="903">
        <v>24396</v>
      </c>
      <c r="J140" s="903">
        <v>4494</v>
      </c>
      <c r="K140" s="903">
        <v>2438</v>
      </c>
      <c r="L140" s="905">
        <v>5679</v>
      </c>
      <c r="M140" s="906">
        <v>82145</v>
      </c>
      <c r="N140" s="903">
        <v>27983</v>
      </c>
      <c r="O140" s="905">
        <v>42896</v>
      </c>
      <c r="P140" s="907">
        <v>1745991</v>
      </c>
      <c r="S140" s="901" t="s">
        <v>364</v>
      </c>
      <c r="V140" s="1001">
        <f>P95/P136</f>
        <v>1.2706343387921933E-2</v>
      </c>
    </row>
    <row r="141" spans="1:22" s="901" customFormat="1" ht="14.15" x14ac:dyDescent="0.35">
      <c r="A141" s="268"/>
      <c r="B141" s="908" t="s">
        <v>258</v>
      </c>
      <c r="C141" s="902">
        <v>141248</v>
      </c>
      <c r="D141" s="903">
        <v>37029</v>
      </c>
      <c r="E141" s="904">
        <v>3816</v>
      </c>
      <c r="F141" s="902">
        <v>1065774</v>
      </c>
      <c r="G141" s="903">
        <v>296246</v>
      </c>
      <c r="H141" s="903">
        <v>45389</v>
      </c>
      <c r="I141" s="903">
        <v>24381</v>
      </c>
      <c r="J141" s="903">
        <v>4392</v>
      </c>
      <c r="K141" s="903">
        <v>2992</v>
      </c>
      <c r="L141" s="905">
        <v>5159</v>
      </c>
      <c r="M141" s="906">
        <v>86427</v>
      </c>
      <c r="N141" s="903">
        <v>31379</v>
      </c>
      <c r="O141" s="905">
        <v>60224.5</v>
      </c>
      <c r="P141" s="907">
        <v>1804456.5</v>
      </c>
    </row>
    <row r="142" spans="1:22" s="901" customFormat="1" ht="14.15" x14ac:dyDescent="0.35">
      <c r="A142" s="268"/>
      <c r="B142" s="908" t="s">
        <v>227</v>
      </c>
      <c r="C142" s="902">
        <v>151294</v>
      </c>
      <c r="D142" s="903">
        <v>33802</v>
      </c>
      <c r="E142" s="904">
        <v>3413</v>
      </c>
      <c r="F142" s="902">
        <v>1068176</v>
      </c>
      <c r="G142" s="903">
        <v>300742</v>
      </c>
      <c r="H142" s="903">
        <v>45096</v>
      </c>
      <c r="I142" s="903">
        <v>23532</v>
      </c>
      <c r="J142" s="903">
        <v>5150</v>
      </c>
      <c r="K142" s="903">
        <v>3083</v>
      </c>
      <c r="L142" s="905">
        <v>5760</v>
      </c>
      <c r="M142" s="906">
        <v>95772</v>
      </c>
      <c r="N142" s="903">
        <v>27098</v>
      </c>
      <c r="O142" s="905">
        <v>55550</v>
      </c>
      <c r="P142" s="907">
        <v>1818468</v>
      </c>
    </row>
    <row r="143" spans="1:22" s="311" customFormat="1" ht="14.6" thickBot="1" x14ac:dyDescent="0.4">
      <c r="A143" s="678"/>
      <c r="B143" s="970" t="s">
        <v>115</v>
      </c>
      <c r="C143" s="896">
        <v>163890</v>
      </c>
      <c r="D143" s="897">
        <v>37162</v>
      </c>
      <c r="E143" s="898">
        <v>4113</v>
      </c>
      <c r="F143" s="971">
        <v>1079373</v>
      </c>
      <c r="G143" s="897">
        <v>308578</v>
      </c>
      <c r="H143" s="897">
        <v>42453</v>
      </c>
      <c r="I143" s="897">
        <v>22913</v>
      </c>
      <c r="J143" s="897">
        <v>3696</v>
      </c>
      <c r="K143" s="897">
        <v>2806</v>
      </c>
      <c r="L143" s="972">
        <v>4456</v>
      </c>
      <c r="M143" s="896">
        <v>92470</v>
      </c>
      <c r="N143" s="897">
        <v>34286</v>
      </c>
      <c r="O143" s="898">
        <v>49788.25</v>
      </c>
      <c r="P143" s="973">
        <v>1845984.25</v>
      </c>
    </row>
    <row r="144" spans="1:22" ht="14.15" x14ac:dyDescent="0.35">
      <c r="A144" s="319"/>
      <c r="B144" s="560" t="s">
        <v>80</v>
      </c>
      <c r="C144" s="666">
        <v>169116</v>
      </c>
      <c r="D144" s="321">
        <v>38517</v>
      </c>
      <c r="E144" s="320">
        <v>4915</v>
      </c>
      <c r="F144" s="556">
        <v>1076634</v>
      </c>
      <c r="G144" s="321">
        <v>316448</v>
      </c>
      <c r="H144" s="321">
        <v>41913</v>
      </c>
      <c r="I144" s="321">
        <v>22627</v>
      </c>
      <c r="J144" s="321">
        <v>2380</v>
      </c>
      <c r="K144" s="321">
        <v>2720</v>
      </c>
      <c r="L144" s="665">
        <v>3286</v>
      </c>
      <c r="M144" s="666">
        <v>91314</v>
      </c>
      <c r="N144" s="321">
        <v>37697</v>
      </c>
      <c r="O144" s="320">
        <v>47634</v>
      </c>
      <c r="P144" s="668">
        <v>1855201</v>
      </c>
    </row>
    <row r="145" spans="1:23" ht="14.15" x14ac:dyDescent="0.35">
      <c r="A145" s="108"/>
      <c r="B145" s="561" t="s">
        <v>79</v>
      </c>
      <c r="C145" s="318">
        <v>159675</v>
      </c>
      <c r="D145" s="313">
        <v>35320</v>
      </c>
      <c r="E145" s="314">
        <v>3213</v>
      </c>
      <c r="F145" s="557">
        <v>1072013</v>
      </c>
      <c r="G145" s="313">
        <v>315337</v>
      </c>
      <c r="H145" s="313">
        <v>42587</v>
      </c>
      <c r="I145" s="313">
        <v>21206</v>
      </c>
      <c r="J145" s="313">
        <v>3690</v>
      </c>
      <c r="K145" s="313">
        <v>3619</v>
      </c>
      <c r="L145" s="593">
        <v>1973</v>
      </c>
      <c r="M145" s="318">
        <v>104826</v>
      </c>
      <c r="N145" s="313">
        <v>40908</v>
      </c>
      <c r="O145" s="314">
        <v>51569</v>
      </c>
      <c r="P145" s="667">
        <v>1855936</v>
      </c>
      <c r="W145" t="s">
        <v>81</v>
      </c>
    </row>
    <row r="146" spans="1:23" ht="14.6" thickBot="1" x14ac:dyDescent="0.4">
      <c r="A146" s="109"/>
      <c r="B146" s="562" t="s">
        <v>36</v>
      </c>
      <c r="C146" s="477">
        <v>172505</v>
      </c>
      <c r="D146" s="315">
        <v>23312</v>
      </c>
      <c r="E146" s="316">
        <v>2470</v>
      </c>
      <c r="F146" s="558">
        <v>1088747</v>
      </c>
      <c r="G146" s="315">
        <v>323494</v>
      </c>
      <c r="H146" s="315">
        <v>41430</v>
      </c>
      <c r="I146" s="315">
        <v>20835</v>
      </c>
      <c r="J146" s="315">
        <v>2953</v>
      </c>
      <c r="K146" s="315">
        <v>1005</v>
      </c>
      <c r="L146" s="664" t="s">
        <v>97</v>
      </c>
      <c r="M146" s="477">
        <v>97343</v>
      </c>
      <c r="N146" s="315">
        <v>43530</v>
      </c>
      <c r="O146" s="316">
        <v>43615</v>
      </c>
      <c r="P146" s="669">
        <v>1861239</v>
      </c>
    </row>
    <row r="147" spans="1:23" x14ac:dyDescent="0.3">
      <c r="A147" s="1" t="s">
        <v>39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23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</sheetData>
  <mergeCells count="12">
    <mergeCell ref="C78:E78"/>
    <mergeCell ref="M78:O78"/>
    <mergeCell ref="C119:E119"/>
    <mergeCell ref="M119:O119"/>
    <mergeCell ref="F78:L78"/>
    <mergeCell ref="F119:L119"/>
    <mergeCell ref="C10:E10"/>
    <mergeCell ref="M10:O10"/>
    <mergeCell ref="C41:E41"/>
    <mergeCell ref="M41:O41"/>
    <mergeCell ref="F10:L10"/>
    <mergeCell ref="F41:L41"/>
  </mergeCells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0">
    <tabColor rgb="FFFF0000"/>
  </sheetPr>
  <dimension ref="A1:P36"/>
  <sheetViews>
    <sheetView showGridLines="0" zoomScaleNormal="100" workbookViewId="0">
      <selection activeCell="G5" sqref="G5"/>
    </sheetView>
  </sheetViews>
  <sheetFormatPr baseColWidth="10" defaultColWidth="11.4609375" defaultRowHeight="11.6" x14ac:dyDescent="0.3"/>
  <cols>
    <col min="1" max="1" width="4.84375" style="5" customWidth="1"/>
    <col min="2" max="2" width="22" style="2" bestFit="1" customWidth="1"/>
    <col min="3" max="3" width="12.69140625" style="2" customWidth="1"/>
    <col min="4" max="4" width="16.53515625" style="2" customWidth="1"/>
    <col min="5" max="9" width="14.69140625" style="2" customWidth="1"/>
    <col min="10" max="11" width="11.4609375" style="2" customWidth="1"/>
    <col min="12" max="16384" width="11.4609375" style="2"/>
  </cols>
  <sheetData>
    <row r="1" spans="1:16" x14ac:dyDescent="0.3">
      <c r="A1" s="101" t="s">
        <v>106</v>
      </c>
      <c r="B1" s="102"/>
    </row>
    <row r="2" spans="1:16" x14ac:dyDescent="0.3">
      <c r="A2" s="1" t="s">
        <v>0</v>
      </c>
    </row>
    <row r="4" spans="1:16" x14ac:dyDescent="0.3">
      <c r="A4" s="1" t="str">
        <f>A7</f>
        <v>Tabell 3-4 - A - Egenbetaling for heldøgnsplasser i eldreomsorgsinstitusjoner som bydelen disponerer</v>
      </c>
    </row>
    <row r="5" spans="1:16" x14ac:dyDescent="0.3">
      <c r="A5" s="1"/>
    </row>
    <row r="7" spans="1:16" s="80" customFormat="1" ht="12" thickBot="1" x14ac:dyDescent="0.35">
      <c r="A7" s="45" t="s">
        <v>128</v>
      </c>
    </row>
    <row r="8" spans="1:16" s="80" customFormat="1" ht="12" thickBot="1" x14ac:dyDescent="0.35">
      <c r="A8" s="46"/>
      <c r="B8" s="10"/>
      <c r="C8" s="1563" t="s">
        <v>129</v>
      </c>
      <c r="D8" s="1563"/>
      <c r="E8" s="1563"/>
      <c r="F8" s="1563" t="s">
        <v>130</v>
      </c>
      <c r="G8" s="1563"/>
      <c r="H8" s="1563"/>
      <c r="I8" s="1563"/>
    </row>
    <row r="9" spans="1:16" s="80" customFormat="1" ht="35.15" thickBot="1" x14ac:dyDescent="0.35">
      <c r="A9" s="16" t="s">
        <v>37</v>
      </c>
      <c r="B9" s="47" t="s">
        <v>3</v>
      </c>
      <c r="C9" s="34" t="s">
        <v>131</v>
      </c>
      <c r="D9" s="35" t="s">
        <v>132</v>
      </c>
      <c r="E9" s="33" t="s">
        <v>133</v>
      </c>
      <c r="F9" s="12" t="s">
        <v>134</v>
      </c>
      <c r="G9" s="33" t="s">
        <v>135</v>
      </c>
      <c r="H9" s="33" t="s">
        <v>136</v>
      </c>
      <c r="I9" s="33" t="s">
        <v>137</v>
      </c>
    </row>
    <row r="10" spans="1:16" x14ac:dyDescent="0.3">
      <c r="A10" s="25">
        <v>1</v>
      </c>
      <c r="B10" s="26" t="s">
        <v>14</v>
      </c>
      <c r="C10" s="859">
        <v>34442</v>
      </c>
      <c r="D10" s="860">
        <v>1049</v>
      </c>
      <c r="E10" s="861">
        <v>175</v>
      </c>
      <c r="F10" s="112">
        <f t="shared" ref="F10:F25" si="0">IF(C10=0,0,C10*1000/E10)</f>
        <v>196811.42857142858</v>
      </c>
      <c r="G10" s="113">
        <f t="shared" ref="G10:G25" si="1">IF(D10=0,0,D10*1000/E10)</f>
        <v>5994.2857142857147</v>
      </c>
      <c r="H10" s="737">
        <f t="shared" ref="H10:H25" si="2">IF((C10+D10)=0,0,(C10+D10)*1000/E10)</f>
        <v>202805.71428571429</v>
      </c>
      <c r="I10" s="740">
        <f t="shared" ref="I10:I25" si="3">(H10-$H$25)*100/$H$25</f>
        <v>-5.6723927596399978E-2</v>
      </c>
      <c r="P10" s="2" t="s">
        <v>81</v>
      </c>
    </row>
    <row r="11" spans="1:16" x14ac:dyDescent="0.3">
      <c r="A11" s="23">
        <v>2</v>
      </c>
      <c r="B11" s="24" t="s">
        <v>15</v>
      </c>
      <c r="C11" s="55">
        <v>25746</v>
      </c>
      <c r="D11" s="325">
        <v>4347</v>
      </c>
      <c r="E11" s="714">
        <v>176</v>
      </c>
      <c r="F11" s="114">
        <f t="shared" si="0"/>
        <v>146284.09090909091</v>
      </c>
      <c r="G11" s="43">
        <f t="shared" si="1"/>
        <v>24698.863636363636</v>
      </c>
      <c r="H11" s="738">
        <f t="shared" si="2"/>
        <v>170982.95454545456</v>
      </c>
      <c r="I11" s="741">
        <f t="shared" si="3"/>
        <v>-15.739077224732183</v>
      </c>
    </row>
    <row r="12" spans="1:16" x14ac:dyDescent="0.3">
      <c r="A12" s="23">
        <v>3</v>
      </c>
      <c r="B12" s="24" t="s">
        <v>16</v>
      </c>
      <c r="C12" s="55">
        <v>26821</v>
      </c>
      <c r="D12" s="325">
        <v>7070</v>
      </c>
      <c r="E12" s="714">
        <v>187</v>
      </c>
      <c r="F12" s="114">
        <f t="shared" si="0"/>
        <v>143427.80748663101</v>
      </c>
      <c r="G12" s="43">
        <f t="shared" si="1"/>
        <v>37807.486631016043</v>
      </c>
      <c r="H12" s="738">
        <f t="shared" si="2"/>
        <v>181235.29411764705</v>
      </c>
      <c r="I12" s="741">
        <f t="shared" si="3"/>
        <v>-10.686692937334225</v>
      </c>
      <c r="M12" s="2" t="s">
        <v>81</v>
      </c>
    </row>
    <row r="13" spans="1:16" x14ac:dyDescent="0.3">
      <c r="A13" s="23">
        <v>4</v>
      </c>
      <c r="B13" s="24" t="s">
        <v>17</v>
      </c>
      <c r="C13" s="55">
        <v>19432</v>
      </c>
      <c r="D13" s="325">
        <v>4406</v>
      </c>
      <c r="E13" s="714">
        <v>140</v>
      </c>
      <c r="F13" s="114">
        <f t="shared" si="0"/>
        <v>138800</v>
      </c>
      <c r="G13" s="43">
        <f t="shared" si="1"/>
        <v>31471.428571428572</v>
      </c>
      <c r="H13" s="738">
        <f t="shared" si="2"/>
        <v>170271.42857142858</v>
      </c>
      <c r="I13" s="741">
        <f t="shared" si="3"/>
        <v>-16.089719400201563</v>
      </c>
    </row>
    <row r="14" spans="1:16" x14ac:dyDescent="0.3">
      <c r="A14" s="23">
        <v>5</v>
      </c>
      <c r="B14" s="24" t="s">
        <v>18</v>
      </c>
      <c r="C14" s="55">
        <v>69130</v>
      </c>
      <c r="D14" s="325">
        <v>21321</v>
      </c>
      <c r="E14" s="714">
        <v>353</v>
      </c>
      <c r="F14" s="114">
        <f t="shared" si="0"/>
        <v>195835.6940509915</v>
      </c>
      <c r="G14" s="43">
        <f t="shared" si="1"/>
        <v>60399.433427762036</v>
      </c>
      <c r="H14" s="738">
        <f t="shared" si="2"/>
        <v>256235.12747875354</v>
      </c>
      <c r="I14" s="741">
        <f t="shared" si="3"/>
        <v>26.2734542527656</v>
      </c>
    </row>
    <row r="15" spans="1:16" x14ac:dyDescent="0.3">
      <c r="A15" s="23">
        <v>6</v>
      </c>
      <c r="B15" s="24" t="s">
        <v>19</v>
      </c>
      <c r="C15" s="55">
        <v>45479.129000000001</v>
      </c>
      <c r="D15" s="325">
        <v>13654.108</v>
      </c>
      <c r="E15" s="714">
        <v>262</v>
      </c>
      <c r="F15" s="114">
        <f t="shared" si="0"/>
        <v>173584.46183206106</v>
      </c>
      <c r="G15" s="43">
        <f t="shared" si="1"/>
        <v>52114.916030534354</v>
      </c>
      <c r="H15" s="738">
        <f t="shared" si="2"/>
        <v>225699.37786259543</v>
      </c>
      <c r="I15" s="741">
        <f t="shared" si="3"/>
        <v>11.225343479782047</v>
      </c>
    </row>
    <row r="16" spans="1:16" x14ac:dyDescent="0.3">
      <c r="A16" s="23">
        <v>7</v>
      </c>
      <c r="B16" s="24" t="s">
        <v>20</v>
      </c>
      <c r="C16" s="55">
        <v>55471</v>
      </c>
      <c r="D16" s="325">
        <v>17837</v>
      </c>
      <c r="E16" s="714">
        <v>378.3</v>
      </c>
      <c r="F16" s="114">
        <f t="shared" si="0"/>
        <v>146632.30240549828</v>
      </c>
      <c r="G16" s="43">
        <f t="shared" si="1"/>
        <v>47150.409727729311</v>
      </c>
      <c r="H16" s="738">
        <f t="shared" si="2"/>
        <v>193782.71213322759</v>
      </c>
      <c r="I16" s="741">
        <f t="shared" si="3"/>
        <v>-4.5032869759009664</v>
      </c>
    </row>
    <row r="17" spans="1:9" x14ac:dyDescent="0.3">
      <c r="A17" s="23">
        <v>8</v>
      </c>
      <c r="B17" s="24" t="s">
        <v>21</v>
      </c>
      <c r="C17" s="55">
        <v>59987</v>
      </c>
      <c r="D17" s="325">
        <v>17541</v>
      </c>
      <c r="E17" s="714">
        <v>318</v>
      </c>
      <c r="F17" s="114">
        <f t="shared" si="0"/>
        <v>188638.36477987422</v>
      </c>
      <c r="G17" s="43">
        <f t="shared" si="1"/>
        <v>55160.377358490565</v>
      </c>
      <c r="H17" s="738">
        <f t="shared" si="2"/>
        <v>243798.74213836479</v>
      </c>
      <c r="I17" s="741">
        <f t="shared" si="3"/>
        <v>20.144765533145936</v>
      </c>
    </row>
    <row r="18" spans="1:9" x14ac:dyDescent="0.3">
      <c r="A18" s="23">
        <v>9</v>
      </c>
      <c r="B18" s="24" t="s">
        <v>22</v>
      </c>
      <c r="C18" s="55">
        <v>26151</v>
      </c>
      <c r="D18" s="325">
        <v>8617</v>
      </c>
      <c r="E18" s="714">
        <v>166</v>
      </c>
      <c r="F18" s="114">
        <f t="shared" si="0"/>
        <v>157536.14457831325</v>
      </c>
      <c r="G18" s="43">
        <f t="shared" si="1"/>
        <v>51909.638554216865</v>
      </c>
      <c r="H18" s="738">
        <f t="shared" si="2"/>
        <v>209445.78313253011</v>
      </c>
      <c r="I18" s="741">
        <f t="shared" si="3"/>
        <v>3.2155223019262675</v>
      </c>
    </row>
    <row r="19" spans="1:9" x14ac:dyDescent="0.3">
      <c r="A19" s="23">
        <v>10</v>
      </c>
      <c r="B19" s="24" t="s">
        <v>23</v>
      </c>
      <c r="C19" s="55">
        <v>28590</v>
      </c>
      <c r="D19" s="325">
        <v>6209</v>
      </c>
      <c r="E19" s="714">
        <v>199</v>
      </c>
      <c r="F19" s="114">
        <f t="shared" si="0"/>
        <v>143668.34170854272</v>
      </c>
      <c r="G19" s="43">
        <f t="shared" si="1"/>
        <v>31201.005025125629</v>
      </c>
      <c r="H19" s="738">
        <f t="shared" si="2"/>
        <v>174869.34673366835</v>
      </c>
      <c r="I19" s="741">
        <f t="shared" si="3"/>
        <v>-13.823851271852588</v>
      </c>
    </row>
    <row r="20" spans="1:9" x14ac:dyDescent="0.3">
      <c r="A20" s="23">
        <v>11</v>
      </c>
      <c r="B20" s="24" t="s">
        <v>24</v>
      </c>
      <c r="C20" s="55">
        <v>34999</v>
      </c>
      <c r="D20" s="325">
        <v>2981</v>
      </c>
      <c r="E20" s="714">
        <v>188.5</v>
      </c>
      <c r="F20" s="114">
        <f t="shared" si="0"/>
        <v>185671.0875331565</v>
      </c>
      <c r="G20" s="43">
        <f t="shared" si="1"/>
        <v>15814.323607427055</v>
      </c>
      <c r="H20" s="738">
        <f t="shared" si="2"/>
        <v>201485.41114058354</v>
      </c>
      <c r="I20" s="741">
        <f t="shared" si="3"/>
        <v>-0.70737335430419568</v>
      </c>
    </row>
    <row r="21" spans="1:9" x14ac:dyDescent="0.3">
      <c r="A21" s="23">
        <v>12</v>
      </c>
      <c r="B21" s="24" t="s">
        <v>25</v>
      </c>
      <c r="C21" s="55">
        <v>47071</v>
      </c>
      <c r="D21" s="325">
        <v>13253</v>
      </c>
      <c r="E21" s="714">
        <v>384</v>
      </c>
      <c r="F21" s="114">
        <f t="shared" si="0"/>
        <v>122580.72916666667</v>
      </c>
      <c r="G21" s="43">
        <f t="shared" si="1"/>
        <v>34513.020833333336</v>
      </c>
      <c r="H21" s="738">
        <f t="shared" si="2"/>
        <v>157093.75</v>
      </c>
      <c r="I21" s="741">
        <f t="shared" si="3"/>
        <v>-22.58371969055953</v>
      </c>
    </row>
    <row r="22" spans="1:9" x14ac:dyDescent="0.3">
      <c r="A22" s="23">
        <v>13</v>
      </c>
      <c r="B22" s="24" t="s">
        <v>26</v>
      </c>
      <c r="C22" s="55">
        <v>82022</v>
      </c>
      <c r="D22" s="325">
        <v>19631</v>
      </c>
      <c r="E22" s="714">
        <v>503</v>
      </c>
      <c r="F22" s="114">
        <f t="shared" si="0"/>
        <v>163065.60636182904</v>
      </c>
      <c r="G22" s="43">
        <f t="shared" si="1"/>
        <v>39027.833001988074</v>
      </c>
      <c r="H22" s="738">
        <f t="shared" si="2"/>
        <v>202093.4393638171</v>
      </c>
      <c r="I22" s="741">
        <f t="shared" si="3"/>
        <v>-0.40773518686659688</v>
      </c>
    </row>
    <row r="23" spans="1:9" x14ac:dyDescent="0.3">
      <c r="A23" s="23">
        <v>14</v>
      </c>
      <c r="B23" s="24" t="s">
        <v>27</v>
      </c>
      <c r="C23" s="55">
        <v>80568</v>
      </c>
      <c r="D23" s="325">
        <v>20733</v>
      </c>
      <c r="E23" s="714">
        <v>474</v>
      </c>
      <c r="F23" s="114">
        <f t="shared" si="0"/>
        <v>169974.68354430379</v>
      </c>
      <c r="G23" s="43">
        <f t="shared" si="1"/>
        <v>43740.506329113923</v>
      </c>
      <c r="H23" s="738">
        <f t="shared" si="2"/>
        <v>213715.18987341772</v>
      </c>
      <c r="I23" s="741">
        <f t="shared" si="3"/>
        <v>5.3194989974190552</v>
      </c>
    </row>
    <row r="24" spans="1:9" ht="12" thickBot="1" x14ac:dyDescent="0.35">
      <c r="A24" s="27">
        <v>15</v>
      </c>
      <c r="B24" s="28" t="s">
        <v>28</v>
      </c>
      <c r="C24" s="491">
        <v>20295</v>
      </c>
      <c r="D24" s="326">
        <v>3080</v>
      </c>
      <c r="E24" s="716">
        <v>127</v>
      </c>
      <c r="F24" s="115">
        <f t="shared" si="0"/>
        <v>159803.14960629921</v>
      </c>
      <c r="G24" s="29">
        <f t="shared" si="1"/>
        <v>24251.968503937009</v>
      </c>
      <c r="H24" s="739">
        <f t="shared" si="2"/>
        <v>184055.11811023622</v>
      </c>
      <c r="I24" s="1058">
        <f t="shared" si="3"/>
        <v>-9.2970750522587942</v>
      </c>
    </row>
    <row r="25" spans="1:9" s="30" customFormat="1" x14ac:dyDescent="0.3">
      <c r="A25" s="363"/>
      <c r="B25" s="361" t="s">
        <v>502</v>
      </c>
      <c r="C25" s="1332">
        <f>SUM(C10:C24)</f>
        <v>656204.12899999996</v>
      </c>
      <c r="D25" s="1332">
        <f>SUM(D10:D24)</f>
        <v>161729.10800000001</v>
      </c>
      <c r="E25" s="1332">
        <f>SUM(E10:E24)</f>
        <v>4030.8</v>
      </c>
      <c r="F25" s="1059">
        <f t="shared" si="0"/>
        <v>162797.49156494989</v>
      </c>
      <c r="G25" s="697">
        <f t="shared" si="1"/>
        <v>40123.327379180308</v>
      </c>
      <c r="H25" s="697">
        <f t="shared" si="2"/>
        <v>202920.81894413018</v>
      </c>
      <c r="I25" s="933">
        <f t="shared" si="3"/>
        <v>0</v>
      </c>
    </row>
    <row r="26" spans="1:9" s="370" customFormat="1" x14ac:dyDescent="0.3">
      <c r="A26" s="373"/>
      <c r="B26" s="364" t="s">
        <v>430</v>
      </c>
      <c r="C26" s="717">
        <v>658042.27700000012</v>
      </c>
      <c r="D26" s="717">
        <v>165226.51563000001</v>
      </c>
      <c r="E26" s="717">
        <v>4208.18</v>
      </c>
      <c r="F26" s="1266">
        <v>156372.17918435051</v>
      </c>
      <c r="G26" s="717">
        <v>39263.176867434377</v>
      </c>
      <c r="H26" s="717">
        <v>195635.35605178488</v>
      </c>
      <c r="I26" s="1026">
        <v>0</v>
      </c>
    </row>
    <row r="27" spans="1:9" s="370" customFormat="1" x14ac:dyDescent="0.3">
      <c r="A27" s="373"/>
      <c r="B27" s="364" t="s">
        <v>378</v>
      </c>
      <c r="C27" s="717">
        <v>638148.55700000003</v>
      </c>
      <c r="D27" s="717">
        <v>171906.24357000002</v>
      </c>
      <c r="E27" s="717">
        <v>4251.54</v>
      </c>
      <c r="F27" s="1266">
        <v>150098.21311807015</v>
      </c>
      <c r="G27" s="717">
        <v>40433.876564727143</v>
      </c>
      <c r="H27" s="717">
        <v>190532.08968279732</v>
      </c>
      <c r="I27" s="1026">
        <v>0</v>
      </c>
    </row>
    <row r="28" spans="1:9" s="308" customFormat="1" x14ac:dyDescent="0.3">
      <c r="A28" s="329"/>
      <c r="B28" s="328" t="s">
        <v>334</v>
      </c>
      <c r="C28" s="325">
        <v>636930.61300000001</v>
      </c>
      <c r="D28" s="325">
        <v>170366.78569000002</v>
      </c>
      <c r="E28" s="325">
        <v>4465.666666666667</v>
      </c>
      <c r="F28" s="1057">
        <v>142628.33761289841</v>
      </c>
      <c r="G28" s="325">
        <v>38150.358816899308</v>
      </c>
      <c r="H28" s="325">
        <v>180778.69642979771</v>
      </c>
      <c r="I28" s="714">
        <v>0</v>
      </c>
    </row>
    <row r="29" spans="1:9" s="308" customFormat="1" x14ac:dyDescent="0.3">
      <c r="A29" s="329"/>
      <c r="B29" s="328" t="s">
        <v>289</v>
      </c>
      <c r="C29" s="325">
        <v>643748</v>
      </c>
      <c r="D29" s="325">
        <v>187600</v>
      </c>
      <c r="E29" s="325">
        <v>4585.6666666666661</v>
      </c>
      <c r="F29" s="1057">
        <v>140382.64156429455</v>
      </c>
      <c r="G29" s="325">
        <v>40910.082140001461</v>
      </c>
      <c r="H29" s="325">
        <v>181292.72370429602</v>
      </c>
      <c r="I29" s="714">
        <v>0</v>
      </c>
    </row>
    <row r="30" spans="1:9" s="308" customFormat="1" x14ac:dyDescent="0.3">
      <c r="A30" s="329"/>
      <c r="B30" s="328" t="s">
        <v>258</v>
      </c>
      <c r="C30" s="325">
        <v>633251</v>
      </c>
      <c r="D30" s="325">
        <v>193599</v>
      </c>
      <c r="E30" s="325">
        <v>4777</v>
      </c>
      <c r="F30" s="1057">
        <v>132562.48691647477</v>
      </c>
      <c r="G30" s="325">
        <v>40527.318400669879</v>
      </c>
      <c r="H30" s="325">
        <v>173089.80531714464</v>
      </c>
      <c r="I30" s="714">
        <v>0</v>
      </c>
    </row>
    <row r="31" spans="1:9" s="308" customFormat="1" x14ac:dyDescent="0.3">
      <c r="A31" s="713"/>
      <c r="B31" s="328" t="s">
        <v>227</v>
      </c>
      <c r="C31" s="325">
        <v>600150</v>
      </c>
      <c r="D31" s="325">
        <v>216014</v>
      </c>
      <c r="E31" s="325">
        <v>4766.3366666666661</v>
      </c>
      <c r="F31" s="1057">
        <v>125914.31155024021</v>
      </c>
      <c r="G31" s="325">
        <v>45320.759968697137</v>
      </c>
      <c r="H31" s="325">
        <v>171235.07151893736</v>
      </c>
      <c r="I31" s="714">
        <v>0</v>
      </c>
    </row>
    <row r="32" spans="1:9" s="308" customFormat="1" ht="12" thickBot="1" x14ac:dyDescent="0.35">
      <c r="A32" s="360"/>
      <c r="B32" s="362" t="s">
        <v>115</v>
      </c>
      <c r="C32" s="326">
        <v>601011</v>
      </c>
      <c r="D32" s="326">
        <v>190520</v>
      </c>
      <c r="E32" s="326">
        <v>4934.2</v>
      </c>
      <c r="F32" s="1060">
        <v>121805.15585099916</v>
      </c>
      <c r="G32" s="326">
        <v>38612.135705889508</v>
      </c>
      <c r="H32" s="326">
        <v>160417.29155688867</v>
      </c>
      <c r="I32" s="716">
        <v>0</v>
      </c>
    </row>
    <row r="34" spans="4:4" x14ac:dyDescent="0.3">
      <c r="D34" s="996"/>
    </row>
    <row r="35" spans="4:4" ht="12" thickBot="1" x14ac:dyDescent="0.35">
      <c r="D35" s="997"/>
    </row>
    <row r="36" spans="4:4" ht="12" thickBot="1" x14ac:dyDescent="0.35">
      <c r="D36" s="998"/>
    </row>
  </sheetData>
  <mergeCells count="2">
    <mergeCell ref="C8:E8"/>
    <mergeCell ref="F8:I8"/>
  </mergeCells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3"/>
  <dimension ref="A1:BJ100"/>
  <sheetViews>
    <sheetView showGridLines="0" zoomScale="90" zoomScaleNormal="90" workbookViewId="0">
      <selection activeCell="L4" sqref="L4"/>
    </sheetView>
  </sheetViews>
  <sheetFormatPr baseColWidth="10" defaultColWidth="11.4609375" defaultRowHeight="11.6" x14ac:dyDescent="0.3"/>
  <cols>
    <col min="1" max="1" width="5.53515625" style="5" customWidth="1"/>
    <col min="2" max="2" width="21" style="2" customWidth="1"/>
    <col min="3" max="3" width="6.07421875" style="2" customWidth="1"/>
    <col min="4" max="4" width="7" style="2" customWidth="1"/>
    <col min="5" max="5" width="6.3046875" style="2" customWidth="1"/>
    <col min="6" max="6" width="7.69140625" style="2" customWidth="1"/>
    <col min="7" max="7" width="6.53515625" style="2" customWidth="1"/>
    <col min="8" max="8" width="7.69140625" style="370" customWidth="1"/>
    <col min="9" max="9" width="7.69140625" style="2" customWidth="1"/>
    <col min="10" max="10" width="7" style="2" customWidth="1"/>
    <col min="11" max="11" width="6.3046875" style="2" customWidth="1"/>
    <col min="12" max="13" width="6" style="2" customWidth="1"/>
    <col min="14" max="14" width="6.3046875" style="2" customWidth="1"/>
    <col min="15" max="15" width="6.07421875" style="2" customWidth="1"/>
    <col min="16" max="16" width="8" style="370" customWidth="1"/>
    <col min="17" max="17" width="7.3046875" style="2" customWidth="1"/>
    <col min="18" max="18" width="7.53515625" style="2" customWidth="1"/>
    <col min="19" max="19" width="7.3046875" style="2" customWidth="1"/>
    <col min="20" max="20" width="6.3046875" style="2" customWidth="1"/>
    <col min="21" max="21" width="8.07421875" style="2" customWidth="1"/>
    <col min="22" max="22" width="6.84375" style="2" customWidth="1"/>
    <col min="23" max="23" width="20.53515625" style="2" customWidth="1"/>
    <col min="24" max="24" width="6.4609375" style="2" customWidth="1"/>
    <col min="25" max="25" width="6.4609375" style="370" customWidth="1"/>
    <col min="26" max="26" width="6.53515625" style="2" customWidth="1"/>
    <col min="27" max="27" width="6.53515625" style="370" customWidth="1"/>
    <col min="28" max="28" width="6" style="2" customWidth="1"/>
    <col min="29" max="29" width="8" style="5" customWidth="1"/>
    <col min="30" max="30" width="4.84375" style="2" customWidth="1"/>
    <col min="31" max="31" width="6.84375" style="2" customWidth="1"/>
    <col min="32" max="32" width="7.3046875" style="2" customWidth="1"/>
    <col min="33" max="33" width="6.07421875" style="2" customWidth="1"/>
    <col min="34" max="34" width="7.3046875" style="2" customWidth="1"/>
    <col min="35" max="35" width="7" style="2" customWidth="1"/>
    <col min="36" max="36" width="7" style="370" customWidth="1"/>
    <col min="37" max="37" width="8.07421875" style="2" customWidth="1"/>
    <col min="38" max="38" width="8" style="2" customWidth="1"/>
    <col min="39" max="39" width="19.53515625" style="2" customWidth="1"/>
    <col min="40" max="40" width="6.3046875" style="2" customWidth="1"/>
    <col min="41" max="41" width="14.07421875" style="2" customWidth="1"/>
    <col min="42" max="42" width="5.4609375" style="2" customWidth="1"/>
    <col min="43" max="43" width="6.07421875" style="2" customWidth="1"/>
    <col min="44" max="44" width="6.07421875" style="370" customWidth="1"/>
    <col min="45" max="45" width="6.07421875" style="2" customWidth="1"/>
    <col min="46" max="46" width="7.3046875" style="2" customWidth="1"/>
    <col min="47" max="16384" width="11.4609375" style="2"/>
  </cols>
  <sheetData>
    <row r="1" spans="1:62" x14ac:dyDescent="0.3">
      <c r="A1" s="1" t="s">
        <v>0</v>
      </c>
      <c r="AC1" s="1"/>
    </row>
    <row r="2" spans="1:62" x14ac:dyDescent="0.3">
      <c r="A2" s="1"/>
      <c r="AC2" s="1"/>
    </row>
    <row r="3" spans="1:62" x14ac:dyDescent="0.3">
      <c r="A3" s="1" t="str">
        <f>A7</f>
        <v>Tabell 3 - 5 - A -  Brukere av hjemmetjenester pr. 31.12.   *)**)</v>
      </c>
      <c r="Q3" s="2" t="s">
        <v>81</v>
      </c>
      <c r="AC3" s="1"/>
    </row>
    <row r="4" spans="1:62" x14ac:dyDescent="0.3">
      <c r="A4" s="1">
        <f>AC7</f>
        <v>0</v>
      </c>
      <c r="K4" s="370"/>
      <c r="L4" s="370"/>
      <c r="R4" s="2" t="s">
        <v>81</v>
      </c>
      <c r="U4" s="2" t="s">
        <v>81</v>
      </c>
      <c r="Y4" s="370" t="s">
        <v>81</v>
      </c>
      <c r="AC4" s="1"/>
    </row>
    <row r="5" spans="1:62" x14ac:dyDescent="0.3">
      <c r="A5" s="1"/>
      <c r="U5" s="2" t="s">
        <v>81</v>
      </c>
      <c r="AC5" s="1"/>
      <c r="AK5" s="2" t="s">
        <v>81</v>
      </c>
    </row>
    <row r="6" spans="1:62" x14ac:dyDescent="0.3">
      <c r="Z6" s="2" t="s">
        <v>81</v>
      </c>
    </row>
    <row r="7" spans="1:62" s="8" customFormat="1" ht="15.75" customHeight="1" thickBot="1" x14ac:dyDescent="0.35">
      <c r="A7" s="423" t="s">
        <v>494</v>
      </c>
      <c r="V7" s="7" t="s">
        <v>465</v>
      </c>
      <c r="AB7" s="370"/>
      <c r="AK7" s="370"/>
      <c r="AL7" s="370"/>
      <c r="AM7" s="370"/>
      <c r="AN7" s="370"/>
      <c r="AO7" s="370"/>
      <c r="AP7" s="370"/>
      <c r="AQ7" s="370"/>
      <c r="AR7" s="370"/>
      <c r="AS7" s="370"/>
      <c r="AT7" s="370"/>
      <c r="AU7" s="370"/>
    </row>
    <row r="8" spans="1:62" s="80" customFormat="1" ht="36" customHeight="1" thickBot="1" x14ac:dyDescent="0.35">
      <c r="A8" s="61"/>
      <c r="B8" s="62"/>
      <c r="C8" s="1566" t="s">
        <v>491</v>
      </c>
      <c r="D8" s="1567"/>
      <c r="E8" s="1567"/>
      <c r="F8" s="1567"/>
      <c r="G8" s="1567"/>
      <c r="H8" s="1568"/>
      <c r="I8" s="1566" t="s">
        <v>45</v>
      </c>
      <c r="J8" s="1567"/>
      <c r="K8" s="1567"/>
      <c r="L8" s="1567"/>
      <c r="M8" s="1567"/>
      <c r="N8" s="1568"/>
      <c r="O8" s="1566" t="s">
        <v>46</v>
      </c>
      <c r="P8" s="1567"/>
      <c r="Q8" s="1567"/>
      <c r="R8" s="1567"/>
      <c r="S8" s="1567"/>
      <c r="T8" s="1569"/>
      <c r="V8" s="9"/>
      <c r="W8" s="10"/>
      <c r="X8" s="1570" t="s">
        <v>47</v>
      </c>
      <c r="Y8" s="1571"/>
      <c r="Z8" s="1571"/>
      <c r="AA8" s="1571"/>
      <c r="AB8" s="1571"/>
      <c r="AC8" s="1572"/>
      <c r="AD8" s="1573" t="s">
        <v>411</v>
      </c>
      <c r="AE8" s="1574"/>
      <c r="AF8" s="1574"/>
      <c r="AG8" s="1574"/>
      <c r="AH8" s="1574"/>
      <c r="AI8" s="1575"/>
      <c r="AJ8" s="1564" t="s">
        <v>226</v>
      </c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</row>
    <row r="9" spans="1:62" s="80" customFormat="1" ht="58.2" customHeight="1" thickBot="1" x14ac:dyDescent="0.35">
      <c r="A9" s="71" t="s">
        <v>2</v>
      </c>
      <c r="B9" s="9" t="s">
        <v>3</v>
      </c>
      <c r="C9" s="130" t="s">
        <v>48</v>
      </c>
      <c r="D9" s="594" t="s">
        <v>6</v>
      </c>
      <c r="E9" s="131" t="s">
        <v>12</v>
      </c>
      <c r="F9" s="131" t="s">
        <v>391</v>
      </c>
      <c r="G9" s="131" t="s">
        <v>396</v>
      </c>
      <c r="H9" s="1115" t="s">
        <v>13</v>
      </c>
      <c r="I9" s="130" t="s">
        <v>48</v>
      </c>
      <c r="J9" s="594" t="s">
        <v>6</v>
      </c>
      <c r="K9" s="131" t="s">
        <v>12</v>
      </c>
      <c r="L9" s="131" t="s">
        <v>391</v>
      </c>
      <c r="M9" s="131" t="s">
        <v>396</v>
      </c>
      <c r="N9" s="1115" t="s">
        <v>13</v>
      </c>
      <c r="O9" s="130" t="s">
        <v>48</v>
      </c>
      <c r="P9" s="594" t="s">
        <v>6</v>
      </c>
      <c r="Q9" s="131" t="s">
        <v>12</v>
      </c>
      <c r="R9" s="131" t="s">
        <v>391</v>
      </c>
      <c r="S9" s="131" t="s">
        <v>396</v>
      </c>
      <c r="T9" s="1115" t="s">
        <v>13</v>
      </c>
      <c r="U9" s="80" t="s">
        <v>81</v>
      </c>
      <c r="V9" s="13" t="s">
        <v>2</v>
      </c>
      <c r="W9" s="14" t="s">
        <v>3</v>
      </c>
      <c r="X9" s="130" t="s">
        <v>48</v>
      </c>
      <c r="Y9" s="594" t="s">
        <v>6</v>
      </c>
      <c r="Z9" s="131" t="s">
        <v>12</v>
      </c>
      <c r="AA9" s="131" t="s">
        <v>391</v>
      </c>
      <c r="AB9" s="131" t="s">
        <v>396</v>
      </c>
      <c r="AC9" s="1115" t="s">
        <v>13</v>
      </c>
      <c r="AD9" s="130" t="s">
        <v>48</v>
      </c>
      <c r="AE9" s="594" t="s">
        <v>6</v>
      </c>
      <c r="AF9" s="131" t="s">
        <v>12</v>
      </c>
      <c r="AG9" s="131" t="s">
        <v>391</v>
      </c>
      <c r="AH9" s="131" t="s">
        <v>396</v>
      </c>
      <c r="AI9" s="1115" t="s">
        <v>13</v>
      </c>
      <c r="AJ9" s="1565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</row>
    <row r="10" spans="1:62" s="370" customFormat="1" ht="12.9" customHeight="1" x14ac:dyDescent="0.35">
      <c r="A10" s="65">
        <v>1</v>
      </c>
      <c r="B10" s="26" t="s">
        <v>14</v>
      </c>
      <c r="C10" s="1384">
        <v>258</v>
      </c>
      <c r="D10" s="1385">
        <v>185</v>
      </c>
      <c r="E10" s="1385">
        <v>94</v>
      </c>
      <c r="F10" s="1385">
        <v>53</v>
      </c>
      <c r="G10" s="1386">
        <v>17</v>
      </c>
      <c r="H10" s="1109">
        <f>SUM(C10:G10)</f>
        <v>607</v>
      </c>
      <c r="I10" s="1384">
        <v>51</v>
      </c>
      <c r="J10" s="1385">
        <v>44</v>
      </c>
      <c r="K10" s="1385">
        <v>33</v>
      </c>
      <c r="L10" s="1385">
        <v>43</v>
      </c>
      <c r="M10" s="1386">
        <v>11</v>
      </c>
      <c r="N10" s="947">
        <f>SUM(I10:M10)</f>
        <v>182</v>
      </c>
      <c r="O10" s="478">
        <v>39</v>
      </c>
      <c r="P10" s="310">
        <v>56</v>
      </c>
      <c r="Q10" s="310">
        <v>97</v>
      </c>
      <c r="R10" s="310">
        <v>58</v>
      </c>
      <c r="S10" s="1116">
        <v>34</v>
      </c>
      <c r="T10" s="947">
        <f>SUM(O10:S10)</f>
        <v>284</v>
      </c>
      <c r="V10" s="17">
        <v>1</v>
      </c>
      <c r="W10" s="18" t="s">
        <v>14</v>
      </c>
      <c r="X10" s="478">
        <f>C10+I10+O10</f>
        <v>348</v>
      </c>
      <c r="Y10" s="310">
        <f t="shared" ref="Y10:AB10" si="0">D10+J10+P10</f>
        <v>285</v>
      </c>
      <c r="Z10" s="310">
        <f t="shared" si="0"/>
        <v>224</v>
      </c>
      <c r="AA10" s="310">
        <f t="shared" si="0"/>
        <v>154</v>
      </c>
      <c r="AB10" s="1116">
        <f t="shared" si="0"/>
        <v>62</v>
      </c>
      <c r="AC10" s="947">
        <f>SUM(X10:AB10)</f>
        <v>1073</v>
      </c>
      <c r="AD10" s="478">
        <f>3+40</f>
        <v>43</v>
      </c>
      <c r="AE10" s="310">
        <v>32</v>
      </c>
      <c r="AF10" s="310">
        <v>28</v>
      </c>
      <c r="AG10" s="310">
        <v>30</v>
      </c>
      <c r="AH10" s="1116">
        <v>18</v>
      </c>
      <c r="AI10" s="1125">
        <f>SUM(AD10:AH10)</f>
        <v>151</v>
      </c>
      <c r="AJ10" s="1167">
        <f t="shared" ref="AJ10:AJ24" si="1">AI10/AC10</f>
        <v>0.14072693383038209</v>
      </c>
      <c r="AW10" s="382"/>
      <c r="AX10" s="382"/>
      <c r="AY10" s="382"/>
      <c r="AZ10" s="382"/>
      <c r="BA10" s="382"/>
      <c r="BB10" s="382"/>
      <c r="BC10" s="382"/>
      <c r="BD10" s="382"/>
      <c r="BE10" s="382"/>
      <c r="BF10" s="382"/>
      <c r="BG10" s="382"/>
      <c r="BH10" s="382"/>
      <c r="BI10" s="382"/>
      <c r="BJ10" s="382"/>
    </row>
    <row r="11" spans="1:62" s="370" customFormat="1" ht="12.9" customHeight="1" x14ac:dyDescent="0.35">
      <c r="A11" s="66">
        <v>2</v>
      </c>
      <c r="B11" s="24" t="s">
        <v>15</v>
      </c>
      <c r="C11" s="1387">
        <v>170</v>
      </c>
      <c r="D11" s="1383">
        <v>153</v>
      </c>
      <c r="E11" s="1383">
        <v>112</v>
      </c>
      <c r="F11" s="1383">
        <v>64</v>
      </c>
      <c r="G11" s="1388">
        <v>12</v>
      </c>
      <c r="H11" s="1381">
        <f t="shared" ref="H11:H24" si="2">SUM(C11:G11)</f>
        <v>511</v>
      </c>
      <c r="I11" s="1387">
        <v>94</v>
      </c>
      <c r="J11" s="1383">
        <v>43</v>
      </c>
      <c r="K11" s="1383">
        <v>60</v>
      </c>
      <c r="L11" s="1383">
        <v>30</v>
      </c>
      <c r="M11" s="1388">
        <v>13</v>
      </c>
      <c r="N11" s="1118">
        <f t="shared" ref="N11:N24" si="3">SUM(I11:M11)</f>
        <v>240</v>
      </c>
      <c r="O11" s="595">
        <v>55</v>
      </c>
      <c r="P11" s="73">
        <v>81</v>
      </c>
      <c r="Q11" s="73">
        <v>110</v>
      </c>
      <c r="R11" s="73">
        <v>74</v>
      </c>
      <c r="S11" s="1117">
        <v>37</v>
      </c>
      <c r="T11" s="1118">
        <f t="shared" ref="T11:T24" si="4">SUM(O11:S11)</f>
        <v>357</v>
      </c>
      <c r="V11" s="23">
        <v>2</v>
      </c>
      <c r="W11" s="24" t="s">
        <v>15</v>
      </c>
      <c r="X11" s="595">
        <f t="shared" ref="X11:X23" si="5">C11+I11+O11</f>
        <v>319</v>
      </c>
      <c r="Y11" s="73">
        <f t="shared" ref="Y11:Y24" si="6">D11+J11+P11</f>
        <v>277</v>
      </c>
      <c r="Z11" s="73">
        <f t="shared" ref="Z11:Z24" si="7">E11+K11+Q11</f>
        <v>282</v>
      </c>
      <c r="AA11" s="73">
        <f t="shared" ref="AA11:AA24" si="8">F11+L11+R11</f>
        <v>168</v>
      </c>
      <c r="AB11" s="1117">
        <f t="shared" ref="AB11:AB24" si="9">G11+M11+S11</f>
        <v>62</v>
      </c>
      <c r="AC11" s="1118">
        <f t="shared" ref="AC11:AC24" si="10">SUM(X11:AB11)</f>
        <v>1108</v>
      </c>
      <c r="AD11" s="595">
        <v>37</v>
      </c>
      <c r="AE11" s="73">
        <v>25</v>
      </c>
      <c r="AF11" s="73">
        <v>17</v>
      </c>
      <c r="AG11" s="73">
        <v>11</v>
      </c>
      <c r="AH11" s="1117">
        <v>8</v>
      </c>
      <c r="AI11" s="1126">
        <f t="shared" ref="AI11:AI24" si="11">SUM(AD11:AH11)</f>
        <v>98</v>
      </c>
      <c r="AJ11" s="1168">
        <f t="shared" si="1"/>
        <v>8.8447653429602882E-2</v>
      </c>
      <c r="AM11" s="309"/>
      <c r="AW11" s="382"/>
      <c r="AX11" s="382"/>
      <c r="AY11" s="382"/>
      <c r="AZ11" s="382"/>
      <c r="BA11" s="382"/>
      <c r="BB11" s="382"/>
      <c r="BC11" s="382"/>
      <c r="BD11" s="382"/>
      <c r="BE11" s="382"/>
      <c r="BF11" s="382"/>
      <c r="BG11" s="382"/>
      <c r="BH11" s="382"/>
      <c r="BI11" s="382"/>
      <c r="BJ11" s="382"/>
    </row>
    <row r="12" spans="1:62" s="370" customFormat="1" ht="12.9" customHeight="1" x14ac:dyDescent="0.35">
      <c r="A12" s="66">
        <v>3</v>
      </c>
      <c r="B12" s="24" t="s">
        <v>16</v>
      </c>
      <c r="C12" s="1387">
        <v>127</v>
      </c>
      <c r="D12" s="1383">
        <v>139</v>
      </c>
      <c r="E12" s="1383">
        <v>99</v>
      </c>
      <c r="F12" s="1383">
        <v>62</v>
      </c>
      <c r="G12" s="1388">
        <v>17</v>
      </c>
      <c r="H12" s="1381">
        <f t="shared" si="2"/>
        <v>444</v>
      </c>
      <c r="I12" s="1387">
        <v>58</v>
      </c>
      <c r="J12" s="1383">
        <v>46</v>
      </c>
      <c r="K12" s="1383">
        <v>44</v>
      </c>
      <c r="L12" s="1383">
        <v>22</v>
      </c>
      <c r="M12" s="1388">
        <v>10</v>
      </c>
      <c r="N12" s="1118">
        <f t="shared" si="3"/>
        <v>180</v>
      </c>
      <c r="O12" s="595">
        <v>63</v>
      </c>
      <c r="P12" s="73">
        <v>83</v>
      </c>
      <c r="Q12" s="73">
        <v>92</v>
      </c>
      <c r="R12" s="73">
        <v>52</v>
      </c>
      <c r="S12" s="1117">
        <v>32</v>
      </c>
      <c r="T12" s="1118">
        <f t="shared" si="4"/>
        <v>322</v>
      </c>
      <c r="V12" s="23">
        <v>3</v>
      </c>
      <c r="W12" s="24" t="s">
        <v>16</v>
      </c>
      <c r="X12" s="595">
        <f t="shared" si="5"/>
        <v>248</v>
      </c>
      <c r="Y12" s="73">
        <f t="shared" si="6"/>
        <v>268</v>
      </c>
      <c r="Z12" s="73">
        <f t="shared" si="7"/>
        <v>235</v>
      </c>
      <c r="AA12" s="73">
        <f t="shared" si="8"/>
        <v>136</v>
      </c>
      <c r="AB12" s="1117">
        <f t="shared" si="9"/>
        <v>59</v>
      </c>
      <c r="AC12" s="1118">
        <f t="shared" si="10"/>
        <v>946</v>
      </c>
      <c r="AD12" s="595">
        <v>47</v>
      </c>
      <c r="AE12" s="73">
        <v>35</v>
      </c>
      <c r="AF12" s="73">
        <v>29</v>
      </c>
      <c r="AG12" s="73">
        <v>11</v>
      </c>
      <c r="AH12" s="1117">
        <v>11</v>
      </c>
      <c r="AI12" s="1126">
        <f t="shared" si="11"/>
        <v>133</v>
      </c>
      <c r="AJ12" s="1168">
        <f t="shared" si="1"/>
        <v>0.14059196617336153</v>
      </c>
      <c r="AW12" s="382"/>
      <c r="AX12" s="382"/>
      <c r="AY12" s="382"/>
      <c r="AZ12" s="382"/>
      <c r="BA12" s="382"/>
      <c r="BB12" s="382"/>
      <c r="BC12" s="382"/>
      <c r="BD12" s="382"/>
      <c r="BE12" s="382"/>
      <c r="BF12" s="382"/>
      <c r="BG12" s="382"/>
      <c r="BH12" s="382"/>
      <c r="BI12" s="382"/>
      <c r="BJ12" s="382"/>
    </row>
    <row r="13" spans="1:62" s="370" customFormat="1" ht="12.9" customHeight="1" x14ac:dyDescent="0.35">
      <c r="A13" s="66">
        <v>4</v>
      </c>
      <c r="B13" s="24" t="s">
        <v>17</v>
      </c>
      <c r="C13" s="1387">
        <v>96</v>
      </c>
      <c r="D13" s="1383">
        <v>51</v>
      </c>
      <c r="E13" s="1383">
        <v>83</v>
      </c>
      <c r="F13" s="1383">
        <v>69</v>
      </c>
      <c r="G13" s="1388">
        <v>22</v>
      </c>
      <c r="H13" s="1381">
        <f t="shared" si="2"/>
        <v>321</v>
      </c>
      <c r="I13" s="1387">
        <v>63</v>
      </c>
      <c r="J13" s="1383">
        <v>34</v>
      </c>
      <c r="K13" s="1383">
        <v>34</v>
      </c>
      <c r="L13" s="1383">
        <v>31</v>
      </c>
      <c r="M13" s="1388">
        <v>14</v>
      </c>
      <c r="N13" s="1118">
        <f t="shared" si="3"/>
        <v>176</v>
      </c>
      <c r="O13" s="595">
        <v>25</v>
      </c>
      <c r="P13" s="73">
        <v>40</v>
      </c>
      <c r="Q13" s="73">
        <v>67</v>
      </c>
      <c r="R13" s="73">
        <v>58</v>
      </c>
      <c r="S13" s="1117">
        <v>42</v>
      </c>
      <c r="T13" s="1118">
        <f t="shared" si="4"/>
        <v>232</v>
      </c>
      <c r="V13" s="23">
        <v>4</v>
      </c>
      <c r="W13" s="24" t="s">
        <v>17</v>
      </c>
      <c r="X13" s="595">
        <f t="shared" si="5"/>
        <v>184</v>
      </c>
      <c r="Y13" s="73">
        <f t="shared" si="6"/>
        <v>125</v>
      </c>
      <c r="Z13" s="73">
        <f t="shared" si="7"/>
        <v>184</v>
      </c>
      <c r="AA13" s="73">
        <f t="shared" si="8"/>
        <v>158</v>
      </c>
      <c r="AB13" s="1117">
        <f t="shared" si="9"/>
        <v>78</v>
      </c>
      <c r="AC13" s="1118">
        <f t="shared" si="10"/>
        <v>729</v>
      </c>
      <c r="AD13" s="595">
        <v>25</v>
      </c>
      <c r="AE13" s="73">
        <v>18</v>
      </c>
      <c r="AF13" s="73">
        <v>30</v>
      </c>
      <c r="AG13" s="73">
        <v>26</v>
      </c>
      <c r="AH13" s="1117">
        <v>21</v>
      </c>
      <c r="AI13" s="1126">
        <f t="shared" si="11"/>
        <v>120</v>
      </c>
      <c r="AJ13" s="1168">
        <f t="shared" si="1"/>
        <v>0.16460905349794239</v>
      </c>
      <c r="AW13" s="382"/>
      <c r="AX13" s="382"/>
      <c r="AY13" s="382"/>
      <c r="AZ13" s="382"/>
      <c r="BA13" s="382"/>
      <c r="BB13" s="382"/>
      <c r="BC13" s="382"/>
      <c r="BD13" s="382"/>
      <c r="BE13" s="382"/>
      <c r="BF13" s="382"/>
      <c r="BG13" s="382"/>
      <c r="BH13" s="382"/>
      <c r="BI13" s="382"/>
      <c r="BJ13" s="382"/>
    </row>
    <row r="14" spans="1:62" s="370" customFormat="1" ht="12.9" customHeight="1" x14ac:dyDescent="0.35">
      <c r="A14" s="66">
        <v>5</v>
      </c>
      <c r="B14" s="24" t="s">
        <v>18</v>
      </c>
      <c r="C14" s="1387">
        <v>134</v>
      </c>
      <c r="D14" s="1383">
        <v>73</v>
      </c>
      <c r="E14" s="1383">
        <v>141</v>
      </c>
      <c r="F14" s="1383">
        <v>158</v>
      </c>
      <c r="G14" s="1388">
        <v>68</v>
      </c>
      <c r="H14" s="1381">
        <f t="shared" si="2"/>
        <v>574</v>
      </c>
      <c r="I14" s="1387">
        <v>57</v>
      </c>
      <c r="J14" s="1383">
        <v>41</v>
      </c>
      <c r="K14" s="1383">
        <v>67</v>
      </c>
      <c r="L14" s="1383">
        <v>81</v>
      </c>
      <c r="M14" s="1388">
        <v>30</v>
      </c>
      <c r="N14" s="1118">
        <f t="shared" si="3"/>
        <v>276</v>
      </c>
      <c r="O14" s="595">
        <v>38</v>
      </c>
      <c r="P14" s="73">
        <v>55</v>
      </c>
      <c r="Q14" s="73">
        <v>105</v>
      </c>
      <c r="R14" s="73">
        <v>114</v>
      </c>
      <c r="S14" s="1117">
        <v>85</v>
      </c>
      <c r="T14" s="1118">
        <f t="shared" si="4"/>
        <v>397</v>
      </c>
      <c r="V14" s="23">
        <v>5</v>
      </c>
      <c r="W14" s="24" t="s">
        <v>18</v>
      </c>
      <c r="X14" s="595">
        <f t="shared" si="5"/>
        <v>229</v>
      </c>
      <c r="Y14" s="73">
        <f t="shared" si="6"/>
        <v>169</v>
      </c>
      <c r="Z14" s="73">
        <f t="shared" si="7"/>
        <v>313</v>
      </c>
      <c r="AA14" s="73">
        <f t="shared" si="8"/>
        <v>353</v>
      </c>
      <c r="AB14" s="1117">
        <f t="shared" si="9"/>
        <v>183</v>
      </c>
      <c r="AC14" s="1118">
        <f t="shared" si="10"/>
        <v>1247</v>
      </c>
      <c r="AD14" s="595">
        <v>41</v>
      </c>
      <c r="AE14" s="73">
        <v>28</v>
      </c>
      <c r="AF14" s="73">
        <v>52</v>
      </c>
      <c r="AG14" s="73">
        <v>58</v>
      </c>
      <c r="AH14" s="1117">
        <v>51</v>
      </c>
      <c r="AI14" s="1126">
        <f t="shared" si="11"/>
        <v>230</v>
      </c>
      <c r="AJ14" s="1168">
        <f t="shared" si="1"/>
        <v>0.18444266238973536</v>
      </c>
      <c r="AW14" s="382"/>
      <c r="AX14" s="382"/>
      <c r="AY14" s="382"/>
      <c r="AZ14" s="382"/>
      <c r="BA14" s="382"/>
      <c r="BB14" s="382"/>
      <c r="BC14" s="382"/>
      <c r="BD14" s="382"/>
      <c r="BE14" s="382"/>
      <c r="BF14" s="382"/>
      <c r="BG14" s="382"/>
      <c r="BH14" s="382"/>
      <c r="BI14" s="382"/>
      <c r="BJ14" s="382"/>
    </row>
    <row r="15" spans="1:62" s="370" customFormat="1" ht="12.9" customHeight="1" x14ac:dyDescent="0.35">
      <c r="A15" s="66">
        <v>6</v>
      </c>
      <c r="B15" s="24" t="s">
        <v>19</v>
      </c>
      <c r="C15" s="1387">
        <v>65</v>
      </c>
      <c r="D15" s="1383">
        <v>57</v>
      </c>
      <c r="E15" s="1383">
        <v>122</v>
      </c>
      <c r="F15" s="1383">
        <v>118</v>
      </c>
      <c r="G15" s="1388">
        <v>75</v>
      </c>
      <c r="H15" s="1381">
        <f t="shared" si="2"/>
        <v>437</v>
      </c>
      <c r="I15" s="1387">
        <v>40</v>
      </c>
      <c r="J15" s="1383">
        <v>26</v>
      </c>
      <c r="K15" s="1383">
        <v>30</v>
      </c>
      <c r="L15" s="1383">
        <v>40</v>
      </c>
      <c r="M15" s="1388">
        <v>25</v>
      </c>
      <c r="N15" s="1118">
        <f t="shared" si="3"/>
        <v>161</v>
      </c>
      <c r="O15" s="595">
        <v>47</v>
      </c>
      <c r="P15" s="73">
        <v>48</v>
      </c>
      <c r="Q15" s="73">
        <v>51</v>
      </c>
      <c r="R15" s="73">
        <v>76</v>
      </c>
      <c r="S15" s="1117">
        <v>61</v>
      </c>
      <c r="T15" s="1118">
        <f t="shared" si="4"/>
        <v>283</v>
      </c>
      <c r="V15" s="23">
        <v>6</v>
      </c>
      <c r="W15" s="24" t="s">
        <v>19</v>
      </c>
      <c r="X15" s="595">
        <f t="shared" si="5"/>
        <v>152</v>
      </c>
      <c r="Y15" s="73">
        <f t="shared" si="6"/>
        <v>131</v>
      </c>
      <c r="Z15" s="73">
        <f t="shared" si="7"/>
        <v>203</v>
      </c>
      <c r="AA15" s="73">
        <f t="shared" si="8"/>
        <v>234</v>
      </c>
      <c r="AB15" s="1117">
        <f t="shared" si="9"/>
        <v>161</v>
      </c>
      <c r="AC15" s="1118">
        <f t="shared" si="10"/>
        <v>881</v>
      </c>
      <c r="AD15" s="595">
        <v>53</v>
      </c>
      <c r="AE15" s="73">
        <v>45</v>
      </c>
      <c r="AF15" s="73">
        <v>54</v>
      </c>
      <c r="AG15" s="73">
        <v>76</v>
      </c>
      <c r="AH15" s="1117">
        <v>65</v>
      </c>
      <c r="AI15" s="1126">
        <f t="shared" si="11"/>
        <v>293</v>
      </c>
      <c r="AJ15" s="1168">
        <f t="shared" si="1"/>
        <v>0.33257661748013623</v>
      </c>
      <c r="AW15" s="382"/>
      <c r="AX15" s="382"/>
      <c r="AY15" s="382"/>
      <c r="AZ15" s="382"/>
      <c r="BA15" s="382"/>
      <c r="BB15" s="382"/>
      <c r="BC15" s="382"/>
      <c r="BD15" s="382"/>
      <c r="BE15" s="382"/>
      <c r="BF15" s="382"/>
      <c r="BG15" s="382"/>
      <c r="BH15" s="382"/>
      <c r="BI15" s="382"/>
      <c r="BJ15" s="382"/>
    </row>
    <row r="16" spans="1:62" s="370" customFormat="1" ht="12.9" customHeight="1" x14ac:dyDescent="0.35">
      <c r="A16" s="67">
        <v>7</v>
      </c>
      <c r="B16" s="26" t="s">
        <v>20</v>
      </c>
      <c r="C16" s="1387">
        <v>54</v>
      </c>
      <c r="D16" s="1383">
        <v>48</v>
      </c>
      <c r="E16" s="1383">
        <v>125</v>
      </c>
      <c r="F16" s="1383">
        <v>157</v>
      </c>
      <c r="G16" s="1388">
        <v>99</v>
      </c>
      <c r="H16" s="1381">
        <f t="shared" si="2"/>
        <v>483</v>
      </c>
      <c r="I16" s="1387">
        <v>80</v>
      </c>
      <c r="J16" s="1383">
        <v>50</v>
      </c>
      <c r="K16" s="1383">
        <v>63</v>
      </c>
      <c r="L16" s="1383">
        <v>72</v>
      </c>
      <c r="M16" s="1388">
        <v>46</v>
      </c>
      <c r="N16" s="1118">
        <f t="shared" si="3"/>
        <v>311</v>
      </c>
      <c r="O16" s="595">
        <v>57</v>
      </c>
      <c r="P16" s="73">
        <v>62</v>
      </c>
      <c r="Q16" s="73">
        <v>75</v>
      </c>
      <c r="R16" s="73">
        <v>90</v>
      </c>
      <c r="S16" s="1117">
        <v>77</v>
      </c>
      <c r="T16" s="1118">
        <f t="shared" si="4"/>
        <v>361</v>
      </c>
      <c r="V16" s="25">
        <v>7</v>
      </c>
      <c r="W16" s="26" t="s">
        <v>20</v>
      </c>
      <c r="X16" s="595">
        <f t="shared" si="5"/>
        <v>191</v>
      </c>
      <c r="Y16" s="73">
        <f t="shared" si="6"/>
        <v>160</v>
      </c>
      <c r="Z16" s="73">
        <f t="shared" si="7"/>
        <v>263</v>
      </c>
      <c r="AA16" s="73">
        <f t="shared" si="8"/>
        <v>319</v>
      </c>
      <c r="AB16" s="1117">
        <f t="shared" si="9"/>
        <v>222</v>
      </c>
      <c r="AC16" s="1118">
        <f t="shared" si="10"/>
        <v>1155</v>
      </c>
      <c r="AD16" s="595">
        <v>45</v>
      </c>
      <c r="AE16" s="73">
        <v>51</v>
      </c>
      <c r="AF16" s="73">
        <v>49</v>
      </c>
      <c r="AG16" s="73">
        <v>91</v>
      </c>
      <c r="AH16" s="1117">
        <v>57</v>
      </c>
      <c r="AI16" s="1126">
        <f t="shared" si="11"/>
        <v>293</v>
      </c>
      <c r="AJ16" s="1168">
        <f t="shared" si="1"/>
        <v>0.25367965367965367</v>
      </c>
    </row>
    <row r="17" spans="1:47" s="370" customFormat="1" ht="12.9" customHeight="1" x14ac:dyDescent="0.35">
      <c r="A17" s="66">
        <v>8</v>
      </c>
      <c r="B17" s="24" t="s">
        <v>21</v>
      </c>
      <c r="C17" s="1387">
        <v>147</v>
      </c>
      <c r="D17" s="1383">
        <v>75</v>
      </c>
      <c r="E17" s="1383">
        <v>114</v>
      </c>
      <c r="F17" s="1383">
        <v>137</v>
      </c>
      <c r="G17" s="1388">
        <v>66</v>
      </c>
      <c r="H17" s="1381">
        <f t="shared" si="2"/>
        <v>539</v>
      </c>
      <c r="I17" s="1387">
        <v>61</v>
      </c>
      <c r="J17" s="1383">
        <v>28</v>
      </c>
      <c r="K17" s="1383">
        <v>26</v>
      </c>
      <c r="L17" s="1383">
        <v>55</v>
      </c>
      <c r="M17" s="1388">
        <v>23</v>
      </c>
      <c r="N17" s="1118">
        <f t="shared" si="3"/>
        <v>193</v>
      </c>
      <c r="O17" s="595">
        <v>87</v>
      </c>
      <c r="P17" s="73">
        <v>43</v>
      </c>
      <c r="Q17" s="73">
        <v>71</v>
      </c>
      <c r="R17" s="73">
        <v>102</v>
      </c>
      <c r="S17" s="1117">
        <v>104</v>
      </c>
      <c r="T17" s="1118">
        <f t="shared" si="4"/>
        <v>407</v>
      </c>
      <c r="V17" s="23">
        <v>8</v>
      </c>
      <c r="W17" s="24" t="s">
        <v>21</v>
      </c>
      <c r="X17" s="595">
        <f t="shared" si="5"/>
        <v>295</v>
      </c>
      <c r="Y17" s="73">
        <f t="shared" si="6"/>
        <v>146</v>
      </c>
      <c r="Z17" s="73">
        <f t="shared" si="7"/>
        <v>211</v>
      </c>
      <c r="AA17" s="73">
        <f t="shared" si="8"/>
        <v>294</v>
      </c>
      <c r="AB17" s="1117">
        <f t="shared" si="9"/>
        <v>193</v>
      </c>
      <c r="AC17" s="1118">
        <f t="shared" si="10"/>
        <v>1139</v>
      </c>
      <c r="AD17" s="595">
        <v>38</v>
      </c>
      <c r="AE17" s="73">
        <v>26</v>
      </c>
      <c r="AF17" s="73">
        <v>13</v>
      </c>
      <c r="AG17" s="73">
        <v>31</v>
      </c>
      <c r="AH17" s="1117">
        <v>35</v>
      </c>
      <c r="AI17" s="1126">
        <f t="shared" si="11"/>
        <v>143</v>
      </c>
      <c r="AJ17" s="1168">
        <f t="shared" si="1"/>
        <v>0.12554872695346794</v>
      </c>
    </row>
    <row r="18" spans="1:47" s="370" customFormat="1" ht="12.9" customHeight="1" x14ac:dyDescent="0.35">
      <c r="A18" s="66">
        <v>9</v>
      </c>
      <c r="B18" s="24" t="s">
        <v>22</v>
      </c>
      <c r="C18" s="1387">
        <v>53</v>
      </c>
      <c r="D18" s="1383">
        <v>49</v>
      </c>
      <c r="E18" s="1383">
        <v>83</v>
      </c>
      <c r="F18" s="1383">
        <v>75</v>
      </c>
      <c r="G18" s="1388">
        <v>35</v>
      </c>
      <c r="H18" s="1381">
        <f t="shared" si="2"/>
        <v>295</v>
      </c>
      <c r="I18" s="1387">
        <v>120</v>
      </c>
      <c r="J18" s="1383">
        <v>53</v>
      </c>
      <c r="K18" s="1383">
        <v>50</v>
      </c>
      <c r="L18" s="1383">
        <v>52</v>
      </c>
      <c r="M18" s="1388">
        <v>28</v>
      </c>
      <c r="N18" s="1118">
        <f t="shared" si="3"/>
        <v>303</v>
      </c>
      <c r="O18" s="595">
        <v>61</v>
      </c>
      <c r="P18" s="73">
        <v>47</v>
      </c>
      <c r="Q18" s="73">
        <v>63</v>
      </c>
      <c r="R18" s="73">
        <v>86</v>
      </c>
      <c r="S18" s="1117">
        <v>71</v>
      </c>
      <c r="T18" s="1118">
        <f t="shared" si="4"/>
        <v>328</v>
      </c>
      <c r="V18" s="23">
        <v>9</v>
      </c>
      <c r="W18" s="24" t="s">
        <v>22</v>
      </c>
      <c r="X18" s="595">
        <f t="shared" si="5"/>
        <v>234</v>
      </c>
      <c r="Y18" s="73">
        <f t="shared" si="6"/>
        <v>149</v>
      </c>
      <c r="Z18" s="73">
        <f t="shared" si="7"/>
        <v>196</v>
      </c>
      <c r="AA18" s="73">
        <f t="shared" si="8"/>
        <v>213</v>
      </c>
      <c r="AB18" s="1117">
        <f t="shared" si="9"/>
        <v>134</v>
      </c>
      <c r="AC18" s="1118">
        <f t="shared" si="10"/>
        <v>926</v>
      </c>
      <c r="AD18" s="595">
        <v>45</v>
      </c>
      <c r="AE18" s="73">
        <v>18</v>
      </c>
      <c r="AF18" s="73">
        <v>21</v>
      </c>
      <c r="AG18" s="73">
        <v>40</v>
      </c>
      <c r="AH18" s="1117">
        <v>35</v>
      </c>
      <c r="AI18" s="1126">
        <f t="shared" si="11"/>
        <v>159</v>
      </c>
      <c r="AJ18" s="1168">
        <f t="shared" si="1"/>
        <v>0.1717062634989201</v>
      </c>
    </row>
    <row r="19" spans="1:47" s="370" customFormat="1" ht="12.9" customHeight="1" x14ac:dyDescent="0.35">
      <c r="A19" s="66">
        <v>10</v>
      </c>
      <c r="B19" s="24" t="s">
        <v>23</v>
      </c>
      <c r="C19" s="1387">
        <v>111</v>
      </c>
      <c r="D19" s="1383">
        <v>90</v>
      </c>
      <c r="E19" s="1383">
        <v>77</v>
      </c>
      <c r="F19" s="1383">
        <v>66</v>
      </c>
      <c r="G19" s="1388">
        <v>27</v>
      </c>
      <c r="H19" s="1381">
        <f t="shared" si="2"/>
        <v>371</v>
      </c>
      <c r="I19" s="1387">
        <v>49</v>
      </c>
      <c r="J19" s="1383">
        <v>47</v>
      </c>
      <c r="K19" s="1383">
        <v>73</v>
      </c>
      <c r="L19" s="1383">
        <v>68</v>
      </c>
      <c r="M19" s="1388">
        <v>25</v>
      </c>
      <c r="N19" s="1118">
        <f t="shared" si="3"/>
        <v>262</v>
      </c>
      <c r="O19" s="595">
        <v>57</v>
      </c>
      <c r="P19" s="73">
        <v>57</v>
      </c>
      <c r="Q19" s="73">
        <v>88</v>
      </c>
      <c r="R19" s="73">
        <v>79</v>
      </c>
      <c r="S19" s="1117">
        <v>42</v>
      </c>
      <c r="T19" s="1118">
        <f t="shared" si="4"/>
        <v>323</v>
      </c>
      <c r="U19" s="370" t="s">
        <v>81</v>
      </c>
      <c r="V19" s="23">
        <v>10</v>
      </c>
      <c r="W19" s="24" t="s">
        <v>23</v>
      </c>
      <c r="X19" s="595">
        <f t="shared" si="5"/>
        <v>217</v>
      </c>
      <c r="Y19" s="73">
        <f t="shared" si="6"/>
        <v>194</v>
      </c>
      <c r="Z19" s="73">
        <f t="shared" si="7"/>
        <v>238</v>
      </c>
      <c r="AA19" s="73">
        <f t="shared" si="8"/>
        <v>213</v>
      </c>
      <c r="AB19" s="1117">
        <f t="shared" si="9"/>
        <v>94</v>
      </c>
      <c r="AC19" s="1118">
        <f t="shared" si="10"/>
        <v>956</v>
      </c>
      <c r="AD19" s="595">
        <v>42</v>
      </c>
      <c r="AE19" s="73">
        <v>37</v>
      </c>
      <c r="AF19" s="73">
        <v>51</v>
      </c>
      <c r="AG19" s="73">
        <v>43</v>
      </c>
      <c r="AH19" s="1117">
        <v>25</v>
      </c>
      <c r="AI19" s="1126">
        <f t="shared" si="11"/>
        <v>198</v>
      </c>
      <c r="AJ19" s="1168">
        <f t="shared" si="1"/>
        <v>0.20711297071129708</v>
      </c>
    </row>
    <row r="20" spans="1:47" s="370" customFormat="1" ht="12.9" customHeight="1" x14ac:dyDescent="0.35">
      <c r="A20" s="66">
        <v>11</v>
      </c>
      <c r="B20" s="24" t="s">
        <v>24</v>
      </c>
      <c r="C20" s="1387">
        <v>116</v>
      </c>
      <c r="D20" s="1383">
        <v>102</v>
      </c>
      <c r="E20" s="1383">
        <v>115</v>
      </c>
      <c r="F20" s="1383">
        <v>69</v>
      </c>
      <c r="G20" s="1388">
        <v>31</v>
      </c>
      <c r="H20" s="1381">
        <f t="shared" si="2"/>
        <v>433</v>
      </c>
      <c r="I20" s="1387">
        <v>41</v>
      </c>
      <c r="J20" s="1383">
        <v>26</v>
      </c>
      <c r="K20" s="1383">
        <v>58</v>
      </c>
      <c r="L20" s="1383">
        <v>76</v>
      </c>
      <c r="M20" s="1388">
        <v>17</v>
      </c>
      <c r="N20" s="1118">
        <f t="shared" si="3"/>
        <v>218</v>
      </c>
      <c r="O20" s="595">
        <v>51</v>
      </c>
      <c r="P20" s="73">
        <v>42</v>
      </c>
      <c r="Q20" s="73">
        <v>71</v>
      </c>
      <c r="R20" s="73">
        <v>76</v>
      </c>
      <c r="S20" s="1117">
        <v>35</v>
      </c>
      <c r="T20" s="1118">
        <f t="shared" si="4"/>
        <v>275</v>
      </c>
      <c r="V20" s="23">
        <v>11</v>
      </c>
      <c r="W20" s="24" t="s">
        <v>24</v>
      </c>
      <c r="X20" s="595">
        <f t="shared" si="5"/>
        <v>208</v>
      </c>
      <c r="Y20" s="73">
        <f t="shared" si="6"/>
        <v>170</v>
      </c>
      <c r="Z20" s="73">
        <f t="shared" si="7"/>
        <v>244</v>
      </c>
      <c r="AA20" s="73">
        <f t="shared" si="8"/>
        <v>221</v>
      </c>
      <c r="AB20" s="1117">
        <f t="shared" si="9"/>
        <v>83</v>
      </c>
      <c r="AC20" s="1118">
        <f t="shared" si="10"/>
        <v>926</v>
      </c>
      <c r="AD20" s="595">
        <v>51</v>
      </c>
      <c r="AE20" s="73">
        <v>32</v>
      </c>
      <c r="AF20" s="73">
        <v>40</v>
      </c>
      <c r="AG20" s="73">
        <v>50</v>
      </c>
      <c r="AH20" s="1117">
        <v>19</v>
      </c>
      <c r="AI20" s="1126">
        <f t="shared" si="11"/>
        <v>192</v>
      </c>
      <c r="AJ20" s="1168">
        <f t="shared" si="1"/>
        <v>0.20734341252699784</v>
      </c>
    </row>
    <row r="21" spans="1:47" s="370" customFormat="1" ht="12.9" customHeight="1" x14ac:dyDescent="0.35">
      <c r="A21" s="66">
        <v>12</v>
      </c>
      <c r="B21" s="24" t="s">
        <v>25</v>
      </c>
      <c r="C21" s="1387">
        <v>152</v>
      </c>
      <c r="D21" s="1383">
        <v>119</v>
      </c>
      <c r="E21" s="1383">
        <v>130</v>
      </c>
      <c r="F21" s="1383">
        <v>72</v>
      </c>
      <c r="G21" s="1388">
        <v>24</v>
      </c>
      <c r="H21" s="1381">
        <f t="shared" si="2"/>
        <v>497</v>
      </c>
      <c r="I21" s="1387">
        <v>62</v>
      </c>
      <c r="J21" s="1383">
        <v>59</v>
      </c>
      <c r="K21" s="1383">
        <v>87</v>
      </c>
      <c r="L21" s="1383">
        <v>103</v>
      </c>
      <c r="M21" s="1388">
        <v>34</v>
      </c>
      <c r="N21" s="1118">
        <f t="shared" si="3"/>
        <v>345</v>
      </c>
      <c r="O21" s="595">
        <v>62</v>
      </c>
      <c r="P21" s="73">
        <v>81</v>
      </c>
      <c r="Q21" s="73">
        <v>102</v>
      </c>
      <c r="R21" s="73">
        <v>112</v>
      </c>
      <c r="S21" s="1117">
        <v>86</v>
      </c>
      <c r="T21" s="1118">
        <f t="shared" si="4"/>
        <v>443</v>
      </c>
      <c r="U21" s="370" t="s">
        <v>81</v>
      </c>
      <c r="V21" s="23">
        <v>12</v>
      </c>
      <c r="W21" s="24" t="s">
        <v>25</v>
      </c>
      <c r="X21" s="595">
        <f t="shared" si="5"/>
        <v>276</v>
      </c>
      <c r="Y21" s="73">
        <f t="shared" si="6"/>
        <v>259</v>
      </c>
      <c r="Z21" s="73">
        <f t="shared" si="7"/>
        <v>319</v>
      </c>
      <c r="AA21" s="73">
        <f t="shared" si="8"/>
        <v>287</v>
      </c>
      <c r="AB21" s="1117">
        <f t="shared" si="9"/>
        <v>144</v>
      </c>
      <c r="AC21" s="1118">
        <f t="shared" si="10"/>
        <v>1285</v>
      </c>
      <c r="AD21" s="595">
        <v>65</v>
      </c>
      <c r="AE21" s="73">
        <v>51</v>
      </c>
      <c r="AF21" s="73">
        <v>81</v>
      </c>
      <c r="AG21" s="73">
        <v>100</v>
      </c>
      <c r="AH21" s="1117">
        <v>39</v>
      </c>
      <c r="AI21" s="1126">
        <f t="shared" si="11"/>
        <v>336</v>
      </c>
      <c r="AJ21" s="1168">
        <f t="shared" si="1"/>
        <v>0.2614785992217899</v>
      </c>
    </row>
    <row r="22" spans="1:47" s="370" customFormat="1" ht="12.9" customHeight="1" x14ac:dyDescent="0.35">
      <c r="A22" s="66">
        <v>13</v>
      </c>
      <c r="B22" s="24" t="s">
        <v>26</v>
      </c>
      <c r="C22" s="1387">
        <v>107</v>
      </c>
      <c r="D22" s="1383">
        <v>97</v>
      </c>
      <c r="E22" s="1383">
        <v>94</v>
      </c>
      <c r="F22" s="1383">
        <v>158</v>
      </c>
      <c r="G22" s="1388">
        <v>55</v>
      </c>
      <c r="H22" s="1381">
        <f t="shared" si="2"/>
        <v>511</v>
      </c>
      <c r="I22" s="1387">
        <v>61</v>
      </c>
      <c r="J22" s="1383">
        <v>54</v>
      </c>
      <c r="K22" s="1383">
        <v>75</v>
      </c>
      <c r="L22" s="1383">
        <v>149</v>
      </c>
      <c r="M22" s="1388">
        <v>74</v>
      </c>
      <c r="N22" s="1118">
        <f t="shared" si="3"/>
        <v>413</v>
      </c>
      <c r="O22" s="595">
        <v>88</v>
      </c>
      <c r="P22" s="73">
        <v>95</v>
      </c>
      <c r="Q22" s="73">
        <v>81</v>
      </c>
      <c r="R22" s="73">
        <v>185</v>
      </c>
      <c r="S22" s="1117">
        <v>158</v>
      </c>
      <c r="T22" s="1118">
        <f t="shared" si="4"/>
        <v>607</v>
      </c>
      <c r="V22" s="23">
        <v>13</v>
      </c>
      <c r="W22" s="24" t="s">
        <v>26</v>
      </c>
      <c r="X22" s="595">
        <f t="shared" si="5"/>
        <v>256</v>
      </c>
      <c r="Y22" s="73">
        <f t="shared" si="6"/>
        <v>246</v>
      </c>
      <c r="Z22" s="73">
        <f t="shared" si="7"/>
        <v>250</v>
      </c>
      <c r="AA22" s="73">
        <f t="shared" si="8"/>
        <v>492</v>
      </c>
      <c r="AB22" s="1117">
        <f t="shared" si="9"/>
        <v>287</v>
      </c>
      <c r="AC22" s="1118">
        <f t="shared" si="10"/>
        <v>1531</v>
      </c>
      <c r="AD22" s="595">
        <v>58</v>
      </c>
      <c r="AE22" s="73">
        <v>42</v>
      </c>
      <c r="AF22" s="73">
        <v>30</v>
      </c>
      <c r="AG22" s="73">
        <v>121</v>
      </c>
      <c r="AH22" s="1117">
        <v>64</v>
      </c>
      <c r="AI22" s="1126">
        <f t="shared" si="11"/>
        <v>315</v>
      </c>
      <c r="AJ22" s="1168">
        <f t="shared" si="1"/>
        <v>0.20574787720444154</v>
      </c>
    </row>
    <row r="23" spans="1:47" s="370" customFormat="1" ht="12.9" customHeight="1" x14ac:dyDescent="0.35">
      <c r="A23" s="66">
        <v>14</v>
      </c>
      <c r="B23" s="24" t="s">
        <v>27</v>
      </c>
      <c r="C23" s="1387">
        <v>125</v>
      </c>
      <c r="D23" s="1383">
        <v>109</v>
      </c>
      <c r="E23" s="1383">
        <v>138</v>
      </c>
      <c r="F23" s="1383">
        <v>164</v>
      </c>
      <c r="G23" s="1388">
        <v>80</v>
      </c>
      <c r="H23" s="1381">
        <f t="shared" si="2"/>
        <v>616</v>
      </c>
      <c r="I23" s="1387">
        <v>65</v>
      </c>
      <c r="J23" s="1383">
        <v>41</v>
      </c>
      <c r="K23" s="1383">
        <v>70</v>
      </c>
      <c r="L23" s="1383">
        <v>114</v>
      </c>
      <c r="M23" s="1388">
        <v>71</v>
      </c>
      <c r="N23" s="1118">
        <f t="shared" si="3"/>
        <v>361</v>
      </c>
      <c r="O23" s="595">
        <v>53</v>
      </c>
      <c r="P23" s="73">
        <v>61</v>
      </c>
      <c r="Q23" s="73">
        <v>91</v>
      </c>
      <c r="R23" s="73">
        <v>148</v>
      </c>
      <c r="S23" s="1117">
        <v>137</v>
      </c>
      <c r="T23" s="1118">
        <f t="shared" si="4"/>
        <v>490</v>
      </c>
      <c r="V23" s="23">
        <v>14</v>
      </c>
      <c r="W23" s="24" t="s">
        <v>27</v>
      </c>
      <c r="X23" s="595">
        <f t="shared" si="5"/>
        <v>243</v>
      </c>
      <c r="Y23" s="73">
        <f t="shared" si="6"/>
        <v>211</v>
      </c>
      <c r="Z23" s="73">
        <f t="shared" si="7"/>
        <v>299</v>
      </c>
      <c r="AA23" s="73">
        <f t="shared" si="8"/>
        <v>426</v>
      </c>
      <c r="AB23" s="1117">
        <f t="shared" si="9"/>
        <v>288</v>
      </c>
      <c r="AC23" s="1118">
        <f t="shared" si="10"/>
        <v>1467</v>
      </c>
      <c r="AD23" s="595">
        <v>35</v>
      </c>
      <c r="AE23" s="73">
        <v>38</v>
      </c>
      <c r="AF23" s="73">
        <v>68</v>
      </c>
      <c r="AG23" s="73">
        <v>146</v>
      </c>
      <c r="AH23" s="1117">
        <v>84</v>
      </c>
      <c r="AI23" s="1126">
        <f t="shared" si="11"/>
        <v>371</v>
      </c>
      <c r="AJ23" s="1168">
        <f t="shared" si="1"/>
        <v>0.25289706884798907</v>
      </c>
    </row>
    <row r="24" spans="1:47" s="370" customFormat="1" ht="14.25" customHeight="1" thickBot="1" x14ac:dyDescent="0.4">
      <c r="A24" s="72">
        <v>15</v>
      </c>
      <c r="B24" s="28" t="s">
        <v>28</v>
      </c>
      <c r="C24" s="1389">
        <v>149</v>
      </c>
      <c r="D24" s="1390">
        <v>145</v>
      </c>
      <c r="E24" s="1390">
        <v>132</v>
      </c>
      <c r="F24" s="1390">
        <v>67</v>
      </c>
      <c r="G24" s="1391">
        <v>13</v>
      </c>
      <c r="H24" s="1382">
        <f t="shared" si="2"/>
        <v>506</v>
      </c>
      <c r="I24" s="1389">
        <v>66</v>
      </c>
      <c r="J24" s="1390">
        <v>30</v>
      </c>
      <c r="K24" s="1390">
        <v>33</v>
      </c>
      <c r="L24" s="1390">
        <v>23</v>
      </c>
      <c r="M24" s="1391">
        <v>11</v>
      </c>
      <c r="N24" s="1120">
        <f t="shared" si="3"/>
        <v>163</v>
      </c>
      <c r="O24" s="980">
        <v>84</v>
      </c>
      <c r="P24" s="981">
        <v>62</v>
      </c>
      <c r="Q24" s="981">
        <v>63</v>
      </c>
      <c r="R24" s="981">
        <v>37</v>
      </c>
      <c r="S24" s="1119">
        <v>30</v>
      </c>
      <c r="T24" s="1120">
        <f t="shared" si="4"/>
        <v>276</v>
      </c>
      <c r="V24" s="27">
        <v>15</v>
      </c>
      <c r="W24" s="28" t="s">
        <v>28</v>
      </c>
      <c r="X24" s="980">
        <f>C24+I24+O24</f>
        <v>299</v>
      </c>
      <c r="Y24" s="981">
        <f t="shared" si="6"/>
        <v>237</v>
      </c>
      <c r="Z24" s="981">
        <f t="shared" si="7"/>
        <v>228</v>
      </c>
      <c r="AA24" s="981">
        <f t="shared" si="8"/>
        <v>127</v>
      </c>
      <c r="AB24" s="1119">
        <f t="shared" si="9"/>
        <v>54</v>
      </c>
      <c r="AC24" s="1120">
        <f t="shared" si="10"/>
        <v>945</v>
      </c>
      <c r="AD24" s="980">
        <v>86</v>
      </c>
      <c r="AE24" s="981">
        <v>34</v>
      </c>
      <c r="AF24" s="981">
        <v>18</v>
      </c>
      <c r="AG24" s="981">
        <v>26</v>
      </c>
      <c r="AH24" s="1119">
        <v>7</v>
      </c>
      <c r="AI24" s="1127">
        <f t="shared" si="11"/>
        <v>171</v>
      </c>
      <c r="AJ24" s="1169">
        <f t="shared" si="1"/>
        <v>0.18095238095238095</v>
      </c>
      <c r="AM24" s="370" t="s">
        <v>81</v>
      </c>
    </row>
    <row r="25" spans="1:47" s="308" customFormat="1" ht="14.25" customHeight="1" x14ac:dyDescent="0.3">
      <c r="A25" s="363" t="s">
        <v>392</v>
      </c>
      <c r="B25" s="584" t="s">
        <v>486</v>
      </c>
      <c r="C25" s="1378">
        <f>SUM(C10:C24)</f>
        <v>1864</v>
      </c>
      <c r="D25" s="1379">
        <f t="shared" ref="D25" si="12">SUM(D10:D24)</f>
        <v>1492</v>
      </c>
      <c r="E25" s="1379">
        <f t="shared" ref="E25" si="13">SUM(E10:E24)</f>
        <v>1659</v>
      </c>
      <c r="F25" s="1379">
        <f t="shared" ref="F25" si="14">SUM(F10:F24)</f>
        <v>1489</v>
      </c>
      <c r="G25" s="1380">
        <f t="shared" ref="G25" si="15">SUM(G10:G24)</f>
        <v>641</v>
      </c>
      <c r="H25" s="1121">
        <f t="shared" ref="H25" si="16">SUM(H10:H24)</f>
        <v>7145</v>
      </c>
      <c r="I25" s="977">
        <f>SUM(I10:I24)</f>
        <v>968</v>
      </c>
      <c r="J25" s="96">
        <f t="shared" ref="J25:N25" si="17">SUM(J10:J24)</f>
        <v>622</v>
      </c>
      <c r="K25" s="96">
        <f t="shared" si="17"/>
        <v>803</v>
      </c>
      <c r="L25" s="96">
        <f t="shared" si="17"/>
        <v>959</v>
      </c>
      <c r="M25" s="97">
        <f t="shared" si="17"/>
        <v>432</v>
      </c>
      <c r="N25" s="1121">
        <f t="shared" si="17"/>
        <v>3784</v>
      </c>
      <c r="O25" s="977">
        <f>SUM(O10:O24)</f>
        <v>867</v>
      </c>
      <c r="P25" s="96">
        <f t="shared" ref="P25" si="18">SUM(P10:P24)</f>
        <v>913</v>
      </c>
      <c r="Q25" s="96">
        <f t="shared" ref="Q25" si="19">SUM(Q10:Q24)</f>
        <v>1227</v>
      </c>
      <c r="R25" s="96">
        <f t="shared" ref="R25" si="20">SUM(R10:R24)</f>
        <v>1347</v>
      </c>
      <c r="S25" s="97">
        <f t="shared" ref="S25" si="21">SUM(S10:S24)</f>
        <v>1031</v>
      </c>
      <c r="T25" s="1121">
        <f t="shared" ref="T25" si="22">SUM(T10:T24)</f>
        <v>5385</v>
      </c>
      <c r="U25" s="1192"/>
      <c r="V25" s="363" t="s">
        <v>392</v>
      </c>
      <c r="W25" s="974" t="s">
        <v>486</v>
      </c>
      <c r="X25" s="977">
        <f>SUM(X10:X24)</f>
        <v>3699</v>
      </c>
      <c r="Y25" s="96">
        <f t="shared" ref="Y25" si="23">SUM(Y10:Y24)</f>
        <v>3027</v>
      </c>
      <c r="Z25" s="96">
        <f t="shared" ref="Z25" si="24">SUM(Z10:Z24)</f>
        <v>3689</v>
      </c>
      <c r="AA25" s="96">
        <f t="shared" ref="AA25" si="25">SUM(AA10:AA24)</f>
        <v>3795</v>
      </c>
      <c r="AB25" s="97">
        <f t="shared" ref="AB25" si="26">SUM(AB10:AB24)</f>
        <v>2104</v>
      </c>
      <c r="AC25" s="1121">
        <f t="shared" ref="AC25" si="27">SUM(AC10:AC24)</f>
        <v>16314</v>
      </c>
      <c r="AD25" s="1113">
        <f>SUM(AD10:AD24)</f>
        <v>711</v>
      </c>
      <c r="AE25" s="982">
        <f t="shared" ref="AE25" si="28">SUM(AE10:AE24)</f>
        <v>512</v>
      </c>
      <c r="AF25" s="982">
        <f t="shared" ref="AF25" si="29">SUM(AF10:AF24)</f>
        <v>581</v>
      </c>
      <c r="AG25" s="982">
        <f t="shared" ref="AG25" si="30">SUM(AG10:AG24)</f>
        <v>860</v>
      </c>
      <c r="AH25" s="568">
        <f t="shared" ref="AH25" si="31">SUM(AH10:AH24)</f>
        <v>539</v>
      </c>
      <c r="AI25" s="1128">
        <f t="shared" ref="AI25" si="32">SUM(AI10:AI24)</f>
        <v>3203</v>
      </c>
      <c r="AJ25" s="1170">
        <f>AI25/AC25</f>
        <v>0.19633443668015202</v>
      </c>
      <c r="AK25" s="370"/>
      <c r="AL25" s="370"/>
      <c r="AM25" s="370"/>
      <c r="AN25" s="1002"/>
      <c r="AO25" s="370"/>
      <c r="AP25" s="370"/>
      <c r="AQ25" s="370"/>
      <c r="AR25" s="370"/>
      <c r="AS25" s="370"/>
      <c r="AT25" s="370"/>
      <c r="AU25" s="370"/>
    </row>
    <row r="26" spans="1:47" s="370" customFormat="1" ht="14.25" customHeight="1" x14ac:dyDescent="0.35">
      <c r="A26" s="373" t="s">
        <v>392</v>
      </c>
      <c r="B26" s="582" t="s">
        <v>431</v>
      </c>
      <c r="C26" s="563">
        <v>1943</v>
      </c>
      <c r="D26" s="368">
        <v>1503</v>
      </c>
      <c r="E26" s="368">
        <v>1642</v>
      </c>
      <c r="F26" s="368">
        <v>1508</v>
      </c>
      <c r="G26" s="367">
        <v>606</v>
      </c>
      <c r="H26" s="1122">
        <v>7202</v>
      </c>
      <c r="I26" s="563">
        <v>990</v>
      </c>
      <c r="J26" s="368">
        <v>637</v>
      </c>
      <c r="K26" s="368">
        <v>846</v>
      </c>
      <c r="L26" s="368">
        <v>1026</v>
      </c>
      <c r="M26" s="367">
        <v>455</v>
      </c>
      <c r="N26" s="1122">
        <v>3954</v>
      </c>
      <c r="O26" s="563">
        <v>808</v>
      </c>
      <c r="P26" s="368">
        <v>961</v>
      </c>
      <c r="Q26" s="368">
        <v>1200</v>
      </c>
      <c r="R26" s="368">
        <v>1484</v>
      </c>
      <c r="S26" s="367">
        <v>1021</v>
      </c>
      <c r="T26" s="1122">
        <v>5474</v>
      </c>
      <c r="U26" s="835"/>
      <c r="V26" s="373" t="s">
        <v>392</v>
      </c>
      <c r="W26" s="1020" t="s">
        <v>431</v>
      </c>
      <c r="X26" s="563">
        <v>3741</v>
      </c>
      <c r="Y26" s="368">
        <v>3101</v>
      </c>
      <c r="Z26" s="368">
        <v>3688</v>
      </c>
      <c r="AA26" s="368">
        <v>4018</v>
      </c>
      <c r="AB26" s="367">
        <v>2082</v>
      </c>
      <c r="AC26" s="1122">
        <v>16630</v>
      </c>
      <c r="AD26" s="1267">
        <v>711</v>
      </c>
      <c r="AE26" s="1268">
        <v>512</v>
      </c>
      <c r="AF26" s="1268">
        <v>581</v>
      </c>
      <c r="AG26" s="1268">
        <v>860</v>
      </c>
      <c r="AH26" s="566">
        <v>539</v>
      </c>
      <c r="AI26" s="1269">
        <v>3203</v>
      </c>
      <c r="AJ26" s="1270">
        <v>0.19260372820204449</v>
      </c>
      <c r="AN26" s="1002"/>
    </row>
    <row r="27" spans="1:47" s="370" customFormat="1" ht="14.25" customHeight="1" x14ac:dyDescent="0.35">
      <c r="A27" s="373" t="s">
        <v>392</v>
      </c>
      <c r="B27" s="582" t="s">
        <v>394</v>
      </c>
      <c r="C27" s="563">
        <v>1773</v>
      </c>
      <c r="D27" s="368">
        <v>1371</v>
      </c>
      <c r="E27" s="368">
        <v>1364</v>
      </c>
      <c r="F27" s="368">
        <v>1347</v>
      </c>
      <c r="G27" s="367">
        <v>580</v>
      </c>
      <c r="H27" s="1122">
        <v>6435</v>
      </c>
      <c r="I27" s="563">
        <v>997</v>
      </c>
      <c r="J27" s="368">
        <v>655</v>
      </c>
      <c r="K27" s="368">
        <v>863</v>
      </c>
      <c r="L27" s="368">
        <v>1097</v>
      </c>
      <c r="M27" s="367">
        <v>473</v>
      </c>
      <c r="N27" s="1122">
        <v>4085</v>
      </c>
      <c r="O27" s="563">
        <v>789</v>
      </c>
      <c r="P27" s="368">
        <v>929</v>
      </c>
      <c r="Q27" s="368">
        <v>1167</v>
      </c>
      <c r="R27" s="368">
        <v>1413</v>
      </c>
      <c r="S27" s="367">
        <v>981</v>
      </c>
      <c r="T27" s="1122">
        <v>5279</v>
      </c>
      <c r="U27" s="835"/>
      <c r="V27" s="373" t="s">
        <v>392</v>
      </c>
      <c r="W27" s="1020" t="s">
        <v>394</v>
      </c>
      <c r="X27" s="563">
        <v>3559</v>
      </c>
      <c r="Y27" s="368">
        <v>2955</v>
      </c>
      <c r="Z27" s="368">
        <v>3394</v>
      </c>
      <c r="AA27" s="368">
        <v>3857</v>
      </c>
      <c r="AB27" s="367">
        <v>2034</v>
      </c>
      <c r="AC27" s="1122">
        <v>15799</v>
      </c>
      <c r="AD27" s="1267">
        <v>693</v>
      </c>
      <c r="AE27" s="1268">
        <v>518</v>
      </c>
      <c r="AF27" s="1268">
        <v>609</v>
      </c>
      <c r="AG27" s="1268">
        <v>869</v>
      </c>
      <c r="AH27" s="566">
        <v>541</v>
      </c>
      <c r="AI27" s="1269">
        <v>3230</v>
      </c>
      <c r="AJ27" s="1270">
        <v>0.20444331919741757</v>
      </c>
      <c r="AN27" s="1002"/>
    </row>
    <row r="28" spans="1:47" s="370" customFormat="1" ht="14.25" customHeight="1" x14ac:dyDescent="0.35">
      <c r="A28" s="373"/>
      <c r="B28" s="582" t="s">
        <v>390</v>
      </c>
      <c r="C28" s="563">
        <v>1759</v>
      </c>
      <c r="D28" s="368">
        <v>1313</v>
      </c>
      <c r="E28" s="368">
        <v>1357</v>
      </c>
      <c r="F28" s="368">
        <v>1312</v>
      </c>
      <c r="G28" s="367">
        <v>544</v>
      </c>
      <c r="H28" s="1122">
        <v>6285</v>
      </c>
      <c r="I28" s="563">
        <v>1001</v>
      </c>
      <c r="J28" s="368">
        <v>662</v>
      </c>
      <c r="K28" s="368">
        <v>880</v>
      </c>
      <c r="L28" s="368">
        <v>1148</v>
      </c>
      <c r="M28" s="367">
        <v>505</v>
      </c>
      <c r="N28" s="1122">
        <v>4196</v>
      </c>
      <c r="O28" s="563">
        <v>778</v>
      </c>
      <c r="P28" s="368">
        <v>913</v>
      </c>
      <c r="Q28" s="368">
        <v>1132</v>
      </c>
      <c r="R28" s="368">
        <v>1413</v>
      </c>
      <c r="S28" s="367">
        <v>931</v>
      </c>
      <c r="T28" s="1122">
        <v>5167</v>
      </c>
      <c r="V28" s="373"/>
      <c r="W28" s="1020" t="s">
        <v>390</v>
      </c>
      <c r="X28" s="563">
        <v>3538</v>
      </c>
      <c r="Y28" s="368">
        <v>2888</v>
      </c>
      <c r="Z28" s="368">
        <v>3369</v>
      </c>
      <c r="AA28" s="368">
        <v>3873</v>
      </c>
      <c r="AB28" s="367">
        <v>1980</v>
      </c>
      <c r="AC28" s="1122">
        <v>15648</v>
      </c>
      <c r="AD28" s="563">
        <v>473</v>
      </c>
      <c r="AE28" s="368">
        <v>425</v>
      </c>
      <c r="AF28" s="368">
        <v>578</v>
      </c>
      <c r="AG28" s="368">
        <v>867</v>
      </c>
      <c r="AH28" s="367">
        <v>518</v>
      </c>
      <c r="AI28" s="1122">
        <v>2861</v>
      </c>
      <c r="AJ28" s="1021">
        <f>AI28/AC28</f>
        <v>0.18283486707566463</v>
      </c>
    </row>
    <row r="29" spans="1:47" s="370" customFormat="1" ht="14.25" customHeight="1" x14ac:dyDescent="0.35">
      <c r="A29" s="373"/>
      <c r="B29" s="582" t="s">
        <v>373</v>
      </c>
      <c r="C29" s="595">
        <v>1770</v>
      </c>
      <c r="D29" s="73">
        <v>1297</v>
      </c>
      <c r="E29" s="73">
        <v>1339</v>
      </c>
      <c r="F29" s="73">
        <v>1319</v>
      </c>
      <c r="G29" s="74">
        <v>523</v>
      </c>
      <c r="H29" s="1122">
        <v>6248</v>
      </c>
      <c r="I29" s="595">
        <v>978</v>
      </c>
      <c r="J29" s="73">
        <v>665</v>
      </c>
      <c r="K29" s="73">
        <v>874</v>
      </c>
      <c r="L29" s="73">
        <v>1169</v>
      </c>
      <c r="M29" s="74">
        <v>512</v>
      </c>
      <c r="N29" s="1122">
        <v>4198</v>
      </c>
      <c r="O29" s="595">
        <v>775</v>
      </c>
      <c r="P29" s="73">
        <v>926</v>
      </c>
      <c r="Q29" s="73">
        <v>1144</v>
      </c>
      <c r="R29" s="73">
        <v>1386</v>
      </c>
      <c r="S29" s="74">
        <v>1005</v>
      </c>
      <c r="T29" s="1122">
        <v>5236</v>
      </c>
      <c r="U29" s="835"/>
      <c r="V29" s="373"/>
      <c r="W29" s="1020" t="s">
        <v>373</v>
      </c>
      <c r="X29" s="595">
        <v>3523</v>
      </c>
      <c r="Y29" s="73">
        <v>2888</v>
      </c>
      <c r="Z29" s="73">
        <v>3357</v>
      </c>
      <c r="AA29" s="73">
        <v>3874</v>
      </c>
      <c r="AB29" s="74">
        <v>2040</v>
      </c>
      <c r="AC29" s="1122">
        <v>15682</v>
      </c>
      <c r="AD29" s="595">
        <v>473</v>
      </c>
      <c r="AE29" s="73">
        <v>425</v>
      </c>
      <c r="AF29" s="73">
        <v>578</v>
      </c>
      <c r="AG29" s="73">
        <v>867</v>
      </c>
      <c r="AH29" s="74">
        <v>518</v>
      </c>
      <c r="AI29" s="1122">
        <v>2861</v>
      </c>
      <c r="AJ29" s="1021">
        <v>0.18243846448157122</v>
      </c>
    </row>
    <row r="30" spans="1:47" s="370" customFormat="1" ht="14.25" customHeight="1" x14ac:dyDescent="0.35">
      <c r="A30" s="373"/>
      <c r="B30" s="582" t="s">
        <v>367</v>
      </c>
      <c r="C30" s="595">
        <v>1775</v>
      </c>
      <c r="D30" s="73">
        <v>1279</v>
      </c>
      <c r="E30" s="73">
        <v>1269</v>
      </c>
      <c r="F30" s="73">
        <v>1329</v>
      </c>
      <c r="G30" s="74">
        <v>504</v>
      </c>
      <c r="H30" s="1122">
        <v>6156</v>
      </c>
      <c r="I30" s="595">
        <v>923</v>
      </c>
      <c r="J30" s="73">
        <v>632</v>
      </c>
      <c r="K30" s="73">
        <v>905</v>
      </c>
      <c r="L30" s="73">
        <v>1183</v>
      </c>
      <c r="M30" s="74">
        <v>526</v>
      </c>
      <c r="N30" s="1122">
        <v>4169</v>
      </c>
      <c r="O30" s="595">
        <v>786</v>
      </c>
      <c r="P30" s="73">
        <v>936</v>
      </c>
      <c r="Q30" s="73">
        <v>1100</v>
      </c>
      <c r="R30" s="73">
        <v>1417</v>
      </c>
      <c r="S30" s="74">
        <v>1013</v>
      </c>
      <c r="T30" s="1122">
        <v>5252</v>
      </c>
      <c r="U30" s="835"/>
      <c r="V30" s="373"/>
      <c r="W30" s="1020" t="s">
        <v>367</v>
      </c>
      <c r="X30" s="595">
        <v>3484</v>
      </c>
      <c r="Y30" s="73">
        <v>2847</v>
      </c>
      <c r="Z30" s="73">
        <v>3274</v>
      </c>
      <c r="AA30" s="73">
        <v>3929</v>
      </c>
      <c r="AB30" s="74">
        <v>2043</v>
      </c>
      <c r="AC30" s="1122">
        <v>15577</v>
      </c>
      <c r="AD30" s="595">
        <v>499</v>
      </c>
      <c r="AE30" s="73">
        <v>467</v>
      </c>
      <c r="AF30" s="73">
        <v>586</v>
      </c>
      <c r="AG30" s="73">
        <v>925</v>
      </c>
      <c r="AH30" s="74">
        <v>575</v>
      </c>
      <c r="AI30" s="1122">
        <v>3052</v>
      </c>
      <c r="AJ30" s="1021">
        <v>0.19592989664248572</v>
      </c>
    </row>
    <row r="31" spans="1:47" s="370" customFormat="1" ht="14.25" customHeight="1" x14ac:dyDescent="0.35">
      <c r="A31" s="373"/>
      <c r="B31" s="582" t="s">
        <v>333</v>
      </c>
      <c r="C31" s="595">
        <v>1735</v>
      </c>
      <c r="D31" s="73">
        <v>1297</v>
      </c>
      <c r="E31" s="73">
        <v>1322</v>
      </c>
      <c r="F31" s="73">
        <v>1234</v>
      </c>
      <c r="G31" s="74">
        <v>488</v>
      </c>
      <c r="H31" s="1122">
        <v>6076</v>
      </c>
      <c r="I31" s="595">
        <v>894</v>
      </c>
      <c r="J31" s="73">
        <v>631</v>
      </c>
      <c r="K31" s="73">
        <v>933</v>
      </c>
      <c r="L31" s="73">
        <v>1230</v>
      </c>
      <c r="M31" s="74">
        <v>569</v>
      </c>
      <c r="N31" s="1122">
        <v>4257</v>
      </c>
      <c r="O31" s="595">
        <v>704</v>
      </c>
      <c r="P31" s="73">
        <v>1006</v>
      </c>
      <c r="Q31" s="73">
        <v>1106</v>
      </c>
      <c r="R31" s="73">
        <v>1470</v>
      </c>
      <c r="S31" s="74">
        <v>1059</v>
      </c>
      <c r="T31" s="1122">
        <v>5345</v>
      </c>
      <c r="V31" s="373"/>
      <c r="W31" s="1020" t="s">
        <v>333</v>
      </c>
      <c r="X31" s="595">
        <v>3333</v>
      </c>
      <c r="Y31" s="73">
        <v>2934</v>
      </c>
      <c r="Z31" s="73">
        <v>3361</v>
      </c>
      <c r="AA31" s="73">
        <v>3934</v>
      </c>
      <c r="AB31" s="74">
        <v>2116</v>
      </c>
      <c r="AC31" s="1122">
        <v>15678</v>
      </c>
      <c r="AD31" s="595">
        <v>465</v>
      </c>
      <c r="AE31" s="73">
        <v>403</v>
      </c>
      <c r="AF31" s="73">
        <v>592</v>
      </c>
      <c r="AG31" s="73">
        <v>954</v>
      </c>
      <c r="AH31" s="74">
        <v>566</v>
      </c>
      <c r="AI31" s="1122">
        <v>2980</v>
      </c>
      <c r="AJ31" s="1021">
        <v>0.19007526470213038</v>
      </c>
    </row>
    <row r="32" spans="1:47" s="370" customFormat="1" ht="14.25" customHeight="1" x14ac:dyDescent="0.35">
      <c r="A32" s="329"/>
      <c r="B32" s="139" t="s">
        <v>288</v>
      </c>
      <c r="C32" s="595">
        <v>1605</v>
      </c>
      <c r="D32" s="73">
        <v>1279</v>
      </c>
      <c r="E32" s="73">
        <v>1248</v>
      </c>
      <c r="F32" s="73">
        <v>1204</v>
      </c>
      <c r="G32" s="74">
        <v>461</v>
      </c>
      <c r="H32" s="1123">
        <v>5797</v>
      </c>
      <c r="I32" s="595">
        <v>877</v>
      </c>
      <c r="J32" s="73">
        <v>709</v>
      </c>
      <c r="K32" s="73">
        <v>968</v>
      </c>
      <c r="L32" s="73">
        <v>1342</v>
      </c>
      <c r="M32" s="74">
        <v>619</v>
      </c>
      <c r="N32" s="1123">
        <v>4515</v>
      </c>
      <c r="O32" s="595">
        <v>737</v>
      </c>
      <c r="P32" s="73">
        <v>895</v>
      </c>
      <c r="Q32" s="73">
        <v>1029</v>
      </c>
      <c r="R32" s="73">
        <v>1544</v>
      </c>
      <c r="S32" s="74">
        <v>1090</v>
      </c>
      <c r="T32" s="1123">
        <v>5295</v>
      </c>
      <c r="V32" s="329"/>
      <c r="W32" s="975" t="s">
        <v>288</v>
      </c>
      <c r="X32" s="595">
        <v>3219</v>
      </c>
      <c r="Y32" s="73">
        <v>2883</v>
      </c>
      <c r="Z32" s="73">
        <v>3245</v>
      </c>
      <c r="AA32" s="73">
        <v>4090</v>
      </c>
      <c r="AB32" s="74">
        <v>2170</v>
      </c>
      <c r="AC32" s="1123">
        <v>15607</v>
      </c>
      <c r="AD32" s="595">
        <v>496</v>
      </c>
      <c r="AE32" s="73">
        <v>446</v>
      </c>
      <c r="AF32" s="73">
        <v>633</v>
      </c>
      <c r="AG32" s="73">
        <v>1052</v>
      </c>
      <c r="AH32" s="74">
        <v>650</v>
      </c>
      <c r="AI32" s="1123">
        <v>3277</v>
      </c>
      <c r="AJ32" s="978">
        <v>0.20941973415132925</v>
      </c>
    </row>
    <row r="33" spans="1:44" s="370" customFormat="1" ht="14.25" customHeight="1" thickBot="1" x14ac:dyDescent="0.4">
      <c r="A33" s="360"/>
      <c r="B33" s="140" t="s">
        <v>257</v>
      </c>
      <c r="C33" s="596">
        <v>1529</v>
      </c>
      <c r="D33" s="75">
        <v>1213</v>
      </c>
      <c r="E33" s="75">
        <v>1172</v>
      </c>
      <c r="F33" s="75">
        <v>1168</v>
      </c>
      <c r="G33" s="76">
        <v>479</v>
      </c>
      <c r="H33" s="1124">
        <v>5561</v>
      </c>
      <c r="I33" s="596">
        <v>901</v>
      </c>
      <c r="J33" s="75">
        <v>741</v>
      </c>
      <c r="K33" s="75">
        <v>1000</v>
      </c>
      <c r="L33" s="75">
        <v>1524</v>
      </c>
      <c r="M33" s="76">
        <v>649</v>
      </c>
      <c r="N33" s="1124">
        <v>4815</v>
      </c>
      <c r="O33" s="596">
        <v>680</v>
      </c>
      <c r="P33" s="75">
        <v>856</v>
      </c>
      <c r="Q33" s="75">
        <v>1066</v>
      </c>
      <c r="R33" s="75">
        <v>1694</v>
      </c>
      <c r="S33" s="76">
        <v>1129</v>
      </c>
      <c r="T33" s="1124">
        <v>5425</v>
      </c>
      <c r="V33" s="360"/>
      <c r="W33" s="976" t="s">
        <v>257</v>
      </c>
      <c r="X33" s="596">
        <v>3110</v>
      </c>
      <c r="Y33" s="75">
        <v>2810</v>
      </c>
      <c r="Z33" s="75">
        <v>3238</v>
      </c>
      <c r="AA33" s="75">
        <v>4386</v>
      </c>
      <c r="AB33" s="76">
        <v>2257</v>
      </c>
      <c r="AC33" s="1124">
        <v>15801</v>
      </c>
      <c r="AD33" s="596">
        <v>446</v>
      </c>
      <c r="AE33" s="75">
        <v>457</v>
      </c>
      <c r="AF33" s="75">
        <v>669</v>
      </c>
      <c r="AG33" s="75">
        <v>1154</v>
      </c>
      <c r="AH33" s="76">
        <v>647</v>
      </c>
      <c r="AI33" s="1124">
        <v>3373</v>
      </c>
      <c r="AJ33" s="979">
        <v>0.21346750205683185</v>
      </c>
    </row>
    <row r="34" spans="1:44" s="370" customFormat="1" x14ac:dyDescent="0.3">
      <c r="A34" s="1" t="s">
        <v>98</v>
      </c>
      <c r="V34" s="1" t="s">
        <v>98</v>
      </c>
    </row>
    <row r="35" spans="1:44" s="370" customFormat="1" x14ac:dyDescent="0.3">
      <c r="A35" s="370" t="s">
        <v>412</v>
      </c>
      <c r="V35" s="370" t="s">
        <v>410</v>
      </c>
    </row>
    <row r="36" spans="1:44" s="370" customFormat="1" x14ac:dyDescent="0.3">
      <c r="A36" s="1134" t="s">
        <v>497</v>
      </c>
    </row>
    <row r="37" spans="1:44" s="370" customFormat="1" x14ac:dyDescent="0.3">
      <c r="A37" s="1" t="s">
        <v>449</v>
      </c>
      <c r="I37" s="835"/>
      <c r="O37" s="835"/>
      <c r="U37" s="835"/>
      <c r="AD37" s="835"/>
    </row>
    <row r="38" spans="1:44" s="370" customFormat="1" ht="12.9" x14ac:dyDescent="0.35">
      <c r="A38" s="8" t="s">
        <v>498</v>
      </c>
      <c r="B38" s="382"/>
      <c r="C38" s="382"/>
      <c r="D38" s="382"/>
      <c r="E38" s="382"/>
      <c r="F38" s="382"/>
      <c r="G38" s="382"/>
      <c r="I38" s="835"/>
      <c r="K38" s="382"/>
      <c r="L38" s="382"/>
      <c r="M38" s="382"/>
      <c r="O38" s="835"/>
      <c r="P38" s="382"/>
      <c r="Q38" s="379"/>
      <c r="U38" s="835"/>
      <c r="AD38" s="835"/>
    </row>
    <row r="39" spans="1:44" s="370" customFormat="1" x14ac:dyDescent="0.3">
      <c r="A39" s="8" t="s">
        <v>499</v>
      </c>
      <c r="I39" s="835"/>
      <c r="O39" s="835"/>
      <c r="U39" s="835"/>
      <c r="AD39" s="835"/>
    </row>
    <row r="40" spans="1:44" ht="12.9" x14ac:dyDescent="0.3">
      <c r="A40" s="1022"/>
      <c r="B40" s="1022"/>
      <c r="H40" s="2"/>
      <c r="P40" s="2"/>
      <c r="Y40" s="2"/>
      <c r="AA40" s="2"/>
      <c r="AC40" s="370"/>
      <c r="AD40" s="370"/>
      <c r="AJ40" s="2"/>
      <c r="AR40" s="2"/>
    </row>
    <row r="42" spans="1:44" x14ac:dyDescent="0.3">
      <c r="B42" s="1091"/>
    </row>
    <row r="68" spans="1:29" s="370" customFormat="1" x14ac:dyDescent="0.3">
      <c r="A68" s="5"/>
      <c r="AC68" s="5"/>
    </row>
    <row r="69" spans="1:29" s="370" customFormat="1" x14ac:dyDescent="0.3">
      <c r="A69" s="5"/>
      <c r="AC69" s="5"/>
    </row>
    <row r="70" spans="1:29" s="370" customFormat="1" x14ac:dyDescent="0.3">
      <c r="A70" s="5"/>
      <c r="B70" s="1091"/>
      <c r="AC70" s="5"/>
    </row>
    <row r="71" spans="1:29" s="370" customFormat="1" x14ac:dyDescent="0.3">
      <c r="A71" s="5"/>
      <c r="AC71" s="5"/>
    </row>
    <row r="100" spans="2:2" x14ac:dyDescent="0.3">
      <c r="B100" s="1090"/>
    </row>
  </sheetData>
  <mergeCells count="6">
    <mergeCell ref="AJ8:AJ9"/>
    <mergeCell ref="C8:H8"/>
    <mergeCell ref="I8:N8"/>
    <mergeCell ref="O8:T8"/>
    <mergeCell ref="X8:AC8"/>
    <mergeCell ref="AD8:AI8"/>
  </mergeCells>
  <printOptions horizontalCentered="1" verticalCentered="1"/>
  <pageMargins left="0.7" right="0.7" top="0.75" bottom="0.75" header="0.3" footer="0.3"/>
  <pageSetup paperSize="8" fitToWidth="0" fitToHeight="0" orientation="landscape" useFirstPageNumber="1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/>
  <dimension ref="A1:S32"/>
  <sheetViews>
    <sheetView showGridLines="0" showWhiteSpace="0" zoomScale="90" zoomScaleNormal="90" workbookViewId="0">
      <selection activeCell="M12" sqref="M12"/>
    </sheetView>
  </sheetViews>
  <sheetFormatPr baseColWidth="10" defaultColWidth="9.69140625" defaultRowHeight="11.6" x14ac:dyDescent="0.3"/>
  <cols>
    <col min="1" max="1" width="9.69140625" style="5"/>
    <col min="2" max="2" width="28.3046875" style="370" customWidth="1"/>
    <col min="3" max="16384" width="9.69140625" style="370"/>
  </cols>
  <sheetData>
    <row r="1" spans="1:19" x14ac:dyDescent="0.3">
      <c r="A1" s="1" t="s">
        <v>0</v>
      </c>
    </row>
    <row r="2" spans="1:19" x14ac:dyDescent="0.3">
      <c r="A2" s="1"/>
    </row>
    <row r="3" spans="1:19" x14ac:dyDescent="0.3">
      <c r="A3" s="1" t="str">
        <f>A5</f>
        <v>Tabell 3 - 5 - A -3  Totalt antall personer som mottar hjemmetjenester **) inkl. avlastning og omsorgslønn pr 31.12.   *)</v>
      </c>
    </row>
    <row r="4" spans="1:19" x14ac:dyDescent="0.3">
      <c r="A4" s="1"/>
      <c r="S4" s="370" t="s">
        <v>81</v>
      </c>
    </row>
    <row r="5" spans="1:19" s="8" customFormat="1" ht="15.75" customHeight="1" thickBot="1" x14ac:dyDescent="0.35">
      <c r="A5" s="1150" t="s">
        <v>526</v>
      </c>
      <c r="B5" s="181"/>
      <c r="C5" s="181"/>
      <c r="D5" s="181"/>
      <c r="E5" s="181"/>
      <c r="F5" s="181"/>
      <c r="G5" s="181"/>
      <c r="H5" s="181"/>
      <c r="I5" s="181"/>
    </row>
    <row r="6" spans="1:19" ht="45.65" customHeight="1" thickBot="1" x14ac:dyDescent="0.4">
      <c r="A6" s="182"/>
      <c r="B6" s="300"/>
      <c r="C6" s="1576" t="s">
        <v>437</v>
      </c>
      <c r="D6" s="1577"/>
      <c r="E6" s="1577"/>
      <c r="F6" s="1577"/>
      <c r="G6" s="1577"/>
      <c r="H6" s="1577"/>
      <c r="I6" s="1578"/>
    </row>
    <row r="7" spans="1:19" ht="28.75" thickBot="1" x14ac:dyDescent="0.4">
      <c r="A7" s="1151" t="s">
        <v>2</v>
      </c>
      <c r="B7" s="201" t="s">
        <v>3</v>
      </c>
      <c r="C7" s="352" t="s">
        <v>4</v>
      </c>
      <c r="D7" s="352" t="s">
        <v>5</v>
      </c>
      <c r="E7" s="1152" t="s">
        <v>6</v>
      </c>
      <c r="F7" s="355" t="s">
        <v>12</v>
      </c>
      <c r="G7" s="355" t="s">
        <v>391</v>
      </c>
      <c r="H7" s="1153" t="s">
        <v>396</v>
      </c>
      <c r="I7" s="1154" t="s">
        <v>13</v>
      </c>
    </row>
    <row r="8" spans="1:19" ht="14.6" thickBot="1" x14ac:dyDescent="0.4">
      <c r="A8" s="185">
        <v>1</v>
      </c>
      <c r="B8" s="190" t="s">
        <v>14</v>
      </c>
      <c r="C8" s="1274">
        <v>63</v>
      </c>
      <c r="D8" s="1275">
        <v>359</v>
      </c>
      <c r="E8" s="1275">
        <v>290</v>
      </c>
      <c r="F8" s="1275">
        <v>225</v>
      </c>
      <c r="G8" s="1275">
        <v>155</v>
      </c>
      <c r="H8" s="1492">
        <v>62</v>
      </c>
      <c r="I8" s="1155">
        <f t="shared" ref="I8:I22" si="0">SUM(C8:H8)</f>
        <v>1154</v>
      </c>
    </row>
    <row r="9" spans="1:19" ht="14.6" thickBot="1" x14ac:dyDescent="0.4">
      <c r="A9" s="187">
        <v>2</v>
      </c>
      <c r="B9" s="188" t="s">
        <v>15</v>
      </c>
      <c r="C9" s="1274">
        <v>27</v>
      </c>
      <c r="D9" s="1275">
        <v>321</v>
      </c>
      <c r="E9" s="1275">
        <v>283</v>
      </c>
      <c r="F9" s="1275">
        <v>284</v>
      </c>
      <c r="G9" s="1275">
        <v>170</v>
      </c>
      <c r="H9" s="1492">
        <v>63</v>
      </c>
      <c r="I9" s="1156">
        <f t="shared" si="0"/>
        <v>1148</v>
      </c>
    </row>
    <row r="10" spans="1:19" ht="14.6" thickBot="1" x14ac:dyDescent="0.4">
      <c r="A10" s="187">
        <v>3</v>
      </c>
      <c r="B10" s="188" t="s">
        <v>16</v>
      </c>
      <c r="C10" s="1274">
        <v>33</v>
      </c>
      <c r="D10" s="1275">
        <v>251</v>
      </c>
      <c r="E10" s="1275">
        <v>270</v>
      </c>
      <c r="F10" s="1275">
        <v>237</v>
      </c>
      <c r="G10" s="1275">
        <v>142</v>
      </c>
      <c r="H10" s="1492">
        <v>58</v>
      </c>
      <c r="I10" s="1156">
        <f t="shared" si="0"/>
        <v>991</v>
      </c>
    </row>
    <row r="11" spans="1:19" ht="14.6" thickBot="1" x14ac:dyDescent="0.4">
      <c r="A11" s="187">
        <v>4</v>
      </c>
      <c r="B11" s="188" t="s">
        <v>17</v>
      </c>
      <c r="C11" s="1274">
        <v>32</v>
      </c>
      <c r="D11" s="1275">
        <v>180</v>
      </c>
      <c r="E11" s="1275">
        <v>126</v>
      </c>
      <c r="F11" s="1275">
        <v>186</v>
      </c>
      <c r="G11" s="1275">
        <v>158</v>
      </c>
      <c r="H11" s="1492">
        <v>77</v>
      </c>
      <c r="I11" s="1156">
        <f t="shared" si="0"/>
        <v>759</v>
      </c>
    </row>
    <row r="12" spans="1:19" ht="14.6" thickBot="1" x14ac:dyDescent="0.4">
      <c r="A12" s="187">
        <v>5</v>
      </c>
      <c r="B12" s="188" t="s">
        <v>18</v>
      </c>
      <c r="C12" s="1274">
        <v>41</v>
      </c>
      <c r="D12" s="1275">
        <v>242</v>
      </c>
      <c r="E12" s="1275">
        <v>176</v>
      </c>
      <c r="F12" s="1275">
        <v>319</v>
      </c>
      <c r="G12" s="1275">
        <v>353</v>
      </c>
      <c r="H12" s="1492">
        <v>183</v>
      </c>
      <c r="I12" s="1156">
        <f t="shared" si="0"/>
        <v>1314</v>
      </c>
      <c r="L12" s="370" t="s">
        <v>81</v>
      </c>
    </row>
    <row r="13" spans="1:19" ht="14.6" thickBot="1" x14ac:dyDescent="0.4">
      <c r="A13" s="187">
        <v>6</v>
      </c>
      <c r="B13" s="188" t="s">
        <v>19</v>
      </c>
      <c r="C13" s="1274">
        <v>45</v>
      </c>
      <c r="D13" s="1275">
        <v>155</v>
      </c>
      <c r="E13" s="1275">
        <v>135</v>
      </c>
      <c r="F13" s="1275">
        <v>204</v>
      </c>
      <c r="G13" s="1275">
        <v>234</v>
      </c>
      <c r="H13" s="1492">
        <v>161</v>
      </c>
      <c r="I13" s="1156">
        <f t="shared" si="0"/>
        <v>934</v>
      </c>
    </row>
    <row r="14" spans="1:19" ht="14.6" thickBot="1" x14ac:dyDescent="0.4">
      <c r="A14" s="189">
        <v>7</v>
      </c>
      <c r="B14" s="190" t="s">
        <v>20</v>
      </c>
      <c r="C14" s="1274">
        <v>45</v>
      </c>
      <c r="D14" s="1275">
        <v>201</v>
      </c>
      <c r="E14" s="1275">
        <v>169</v>
      </c>
      <c r="F14" s="1275">
        <v>267</v>
      </c>
      <c r="G14" s="1275">
        <v>320</v>
      </c>
      <c r="H14" s="1492">
        <v>222</v>
      </c>
      <c r="I14" s="1156">
        <f t="shared" si="0"/>
        <v>1224</v>
      </c>
    </row>
    <row r="15" spans="1:19" ht="14.6" thickBot="1" x14ac:dyDescent="0.4">
      <c r="A15" s="187">
        <v>8</v>
      </c>
      <c r="B15" s="188" t="s">
        <v>21</v>
      </c>
      <c r="C15" s="1274">
        <v>85</v>
      </c>
      <c r="D15" s="1275">
        <v>289</v>
      </c>
      <c r="E15" s="1275">
        <v>147</v>
      </c>
      <c r="F15" s="1275">
        <v>215</v>
      </c>
      <c r="G15" s="1275">
        <v>297</v>
      </c>
      <c r="H15" s="1492">
        <v>195</v>
      </c>
      <c r="I15" s="1156">
        <f t="shared" si="0"/>
        <v>1228</v>
      </c>
    </row>
    <row r="16" spans="1:19" ht="14.6" thickBot="1" x14ac:dyDescent="0.4">
      <c r="A16" s="187">
        <v>9</v>
      </c>
      <c r="B16" s="188" t="s">
        <v>22</v>
      </c>
      <c r="C16" s="1274">
        <v>46</v>
      </c>
      <c r="D16" s="1275">
        <v>236</v>
      </c>
      <c r="E16" s="1275">
        <v>157</v>
      </c>
      <c r="F16" s="1275">
        <v>198</v>
      </c>
      <c r="G16" s="1275">
        <v>213</v>
      </c>
      <c r="H16" s="1492">
        <v>133</v>
      </c>
      <c r="I16" s="1156">
        <f t="shared" si="0"/>
        <v>983</v>
      </c>
    </row>
    <row r="17" spans="1:10" ht="14.6" thickBot="1" x14ac:dyDescent="0.4">
      <c r="A17" s="187">
        <v>10</v>
      </c>
      <c r="B17" s="188" t="s">
        <v>23</v>
      </c>
      <c r="C17" s="1274">
        <v>60</v>
      </c>
      <c r="D17" s="1275">
        <v>242</v>
      </c>
      <c r="E17" s="1275">
        <v>198</v>
      </c>
      <c r="F17" s="1275">
        <v>240</v>
      </c>
      <c r="G17" s="1275">
        <v>216</v>
      </c>
      <c r="H17" s="1492">
        <v>95</v>
      </c>
      <c r="I17" s="1156">
        <f t="shared" si="0"/>
        <v>1051</v>
      </c>
    </row>
    <row r="18" spans="1:10" ht="14.6" thickBot="1" x14ac:dyDescent="0.4">
      <c r="A18" s="187">
        <v>11</v>
      </c>
      <c r="B18" s="188" t="s">
        <v>24</v>
      </c>
      <c r="C18" s="1274">
        <v>62</v>
      </c>
      <c r="D18" s="1275">
        <v>241</v>
      </c>
      <c r="E18" s="1275">
        <v>176</v>
      </c>
      <c r="F18" s="1275">
        <v>247</v>
      </c>
      <c r="G18" s="1275">
        <v>223</v>
      </c>
      <c r="H18" s="1492">
        <v>84</v>
      </c>
      <c r="I18" s="1157">
        <f t="shared" si="0"/>
        <v>1033</v>
      </c>
    </row>
    <row r="19" spans="1:10" ht="14.6" thickBot="1" x14ac:dyDescent="0.4">
      <c r="A19" s="187">
        <v>12</v>
      </c>
      <c r="B19" s="188" t="s">
        <v>25</v>
      </c>
      <c r="C19" s="1274">
        <v>131</v>
      </c>
      <c r="D19" s="1275">
        <v>341</v>
      </c>
      <c r="E19" s="1275">
        <v>270</v>
      </c>
      <c r="F19" s="1275">
        <v>331</v>
      </c>
      <c r="G19" s="1275">
        <v>290</v>
      </c>
      <c r="H19" s="1492">
        <v>144</v>
      </c>
      <c r="I19" s="1156">
        <f t="shared" si="0"/>
        <v>1507</v>
      </c>
    </row>
    <row r="20" spans="1:10" ht="14.6" thickBot="1" x14ac:dyDescent="0.4">
      <c r="A20" s="187">
        <v>13</v>
      </c>
      <c r="B20" s="188" t="s">
        <v>26</v>
      </c>
      <c r="C20" s="1274">
        <v>71</v>
      </c>
      <c r="D20" s="1275">
        <v>245</v>
      </c>
      <c r="E20" s="1275">
        <v>251</v>
      </c>
      <c r="F20" s="1275">
        <v>254</v>
      </c>
      <c r="G20" s="1275">
        <v>496</v>
      </c>
      <c r="H20" s="1492">
        <v>288</v>
      </c>
      <c r="I20" s="1156">
        <f t="shared" si="0"/>
        <v>1605</v>
      </c>
    </row>
    <row r="21" spans="1:10" ht="14.6" thickBot="1" x14ac:dyDescent="0.4">
      <c r="A21" s="187">
        <v>14</v>
      </c>
      <c r="B21" s="188" t="s">
        <v>27</v>
      </c>
      <c r="C21" s="1274">
        <v>52</v>
      </c>
      <c r="D21" s="1275">
        <v>254</v>
      </c>
      <c r="E21" s="1275">
        <v>215</v>
      </c>
      <c r="F21" s="1275">
        <v>301</v>
      </c>
      <c r="G21" s="1275">
        <v>425</v>
      </c>
      <c r="H21" s="1492">
        <v>288</v>
      </c>
      <c r="I21" s="1156">
        <f t="shared" si="0"/>
        <v>1535</v>
      </c>
    </row>
    <row r="22" spans="1:10" ht="13.95" customHeight="1" thickBot="1" x14ac:dyDescent="0.4">
      <c r="A22" s="448">
        <v>15</v>
      </c>
      <c r="B22" s="191" t="s">
        <v>28</v>
      </c>
      <c r="C22" s="1164">
        <v>81</v>
      </c>
      <c r="D22" s="1493">
        <v>354</v>
      </c>
      <c r="E22" s="1493">
        <v>242</v>
      </c>
      <c r="F22" s="1493">
        <v>230</v>
      </c>
      <c r="G22" s="1493">
        <v>129</v>
      </c>
      <c r="H22" s="1494">
        <v>55</v>
      </c>
      <c r="I22" s="1158">
        <f t="shared" si="0"/>
        <v>1091</v>
      </c>
      <c r="J22" s="835"/>
    </row>
    <row r="23" spans="1:10" ht="14.6" thickBot="1" x14ac:dyDescent="0.4">
      <c r="A23" s="1159" t="s">
        <v>392</v>
      </c>
      <c r="B23" s="1160" t="s">
        <v>486</v>
      </c>
      <c r="C23" s="1161">
        <f t="shared" ref="C23:I23" si="1">SUM(C8:C22)</f>
        <v>874</v>
      </c>
      <c r="D23" s="1161">
        <f t="shared" si="1"/>
        <v>3911</v>
      </c>
      <c r="E23" s="1161">
        <f t="shared" si="1"/>
        <v>3105</v>
      </c>
      <c r="F23" s="1161">
        <f t="shared" si="1"/>
        <v>3738</v>
      </c>
      <c r="G23" s="1161">
        <f t="shared" si="1"/>
        <v>3821</v>
      </c>
      <c r="H23" s="1161">
        <f t="shared" si="1"/>
        <v>2108</v>
      </c>
      <c r="I23" s="1162">
        <f t="shared" si="1"/>
        <v>17557</v>
      </c>
      <c r="J23" s="835"/>
    </row>
    <row r="24" spans="1:10" ht="14.6" thickBot="1" x14ac:dyDescent="0.4">
      <c r="A24" s="1272" t="s">
        <v>392</v>
      </c>
      <c r="B24" s="1273" t="s">
        <v>476</v>
      </c>
      <c r="C24" s="1274">
        <v>808</v>
      </c>
      <c r="D24" s="1274">
        <v>3841</v>
      </c>
      <c r="E24" s="1275">
        <v>3117</v>
      </c>
      <c r="F24" s="1275">
        <v>3624</v>
      </c>
      <c r="G24" s="1275">
        <v>4023</v>
      </c>
      <c r="H24" s="1275">
        <v>2073</v>
      </c>
      <c r="I24" s="1276">
        <v>17486</v>
      </c>
      <c r="J24" s="835"/>
    </row>
    <row r="25" spans="1:10" ht="14.6" thickBot="1" x14ac:dyDescent="0.4">
      <c r="A25" s="1272" t="s">
        <v>392</v>
      </c>
      <c r="B25" s="1273" t="s">
        <v>476</v>
      </c>
      <c r="C25" s="1274">
        <v>808</v>
      </c>
      <c r="D25" s="1274">
        <v>3841</v>
      </c>
      <c r="E25" s="1275">
        <v>3117</v>
      </c>
      <c r="F25" s="1275">
        <v>3624</v>
      </c>
      <c r="G25" s="1275">
        <v>4023</v>
      </c>
      <c r="H25" s="1275">
        <v>2073</v>
      </c>
      <c r="I25" s="1276">
        <v>17486</v>
      </c>
      <c r="J25" s="835"/>
    </row>
    <row r="26" spans="1:10" ht="14.6" thickBot="1" x14ac:dyDescent="0.4">
      <c r="A26" s="1272" t="s">
        <v>392</v>
      </c>
      <c r="B26" s="1273" t="s">
        <v>431</v>
      </c>
      <c r="C26" s="1274">
        <v>807</v>
      </c>
      <c r="D26" s="1274">
        <v>3973</v>
      </c>
      <c r="E26" s="1275">
        <v>3166</v>
      </c>
      <c r="F26" s="1275">
        <v>3740</v>
      </c>
      <c r="G26" s="1275">
        <v>4022</v>
      </c>
      <c r="H26" s="1275">
        <v>2081</v>
      </c>
      <c r="I26" s="1276">
        <v>17789</v>
      </c>
      <c r="J26" s="835"/>
    </row>
    <row r="27" spans="1:10" ht="14.6" thickBot="1" x14ac:dyDescent="0.4">
      <c r="A27" s="1272" t="s">
        <v>392</v>
      </c>
      <c r="B27" s="1273" t="s">
        <v>394</v>
      </c>
      <c r="C27" s="1274">
        <v>799</v>
      </c>
      <c r="D27" s="1274">
        <v>3832</v>
      </c>
      <c r="E27" s="1275">
        <v>3110</v>
      </c>
      <c r="F27" s="1275">
        <v>3625</v>
      </c>
      <c r="G27" s="1275">
        <v>4018</v>
      </c>
      <c r="H27" s="1275">
        <v>2070</v>
      </c>
      <c r="I27" s="1276">
        <f>SUM(C27:H27)</f>
        <v>17454</v>
      </c>
      <c r="J27" s="835"/>
    </row>
    <row r="28" spans="1:10" s="308" customFormat="1" ht="14.6" thickBot="1" x14ac:dyDescent="0.4">
      <c r="A28" s="1163"/>
      <c r="B28" s="646" t="s">
        <v>373</v>
      </c>
      <c r="C28" s="1164">
        <v>777</v>
      </c>
      <c r="D28" s="1164">
        <v>3818</v>
      </c>
      <c r="E28" s="1165">
        <v>3068</v>
      </c>
      <c r="F28" s="1165">
        <v>3615</v>
      </c>
      <c r="G28" s="1165">
        <v>4059</v>
      </c>
      <c r="H28" s="1165">
        <v>2073</v>
      </c>
      <c r="I28" s="1166">
        <f>SUM(C28:H28)</f>
        <v>17410</v>
      </c>
    </row>
    <row r="29" spans="1:10" x14ac:dyDescent="0.3">
      <c r="A29" s="1" t="s">
        <v>438</v>
      </c>
    </row>
    <row r="30" spans="1:10" ht="20.25" customHeight="1" x14ac:dyDescent="0.3">
      <c r="A30" s="370" t="s">
        <v>412</v>
      </c>
    </row>
    <row r="31" spans="1:10" x14ac:dyDescent="0.3">
      <c r="A31" s="1" t="s">
        <v>525</v>
      </c>
    </row>
    <row r="32" spans="1:10" x14ac:dyDescent="0.3">
      <c r="A32" s="1"/>
    </row>
  </sheetData>
  <mergeCells count="1">
    <mergeCell ref="C6:I6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R140"/>
  <sheetViews>
    <sheetView showGridLines="0" zoomScaleNormal="100" zoomScalePageLayoutView="110" workbookViewId="0">
      <selection activeCell="G4" sqref="G4"/>
    </sheetView>
  </sheetViews>
  <sheetFormatPr baseColWidth="10" defaultColWidth="11.4609375" defaultRowHeight="11.6" x14ac:dyDescent="0.3"/>
  <cols>
    <col min="1" max="1" width="6.3046875" style="5" bestFit="1" customWidth="1"/>
    <col min="2" max="2" width="20.53515625" style="2" customWidth="1"/>
    <col min="3" max="3" width="15" style="2" customWidth="1"/>
    <col min="4" max="5" width="13.4609375" style="2" customWidth="1"/>
    <col min="6" max="6" width="13.4609375" style="2" bestFit="1" customWidth="1"/>
    <col min="7" max="7" width="12.69140625" style="2" customWidth="1"/>
    <col min="8" max="8" width="12.07421875" style="2" customWidth="1"/>
    <col min="9" max="10" width="11.4609375" style="2"/>
    <col min="11" max="11" width="34" style="2" customWidth="1"/>
    <col min="12" max="16384" width="11.4609375" style="2"/>
  </cols>
  <sheetData>
    <row r="1" spans="1:8" x14ac:dyDescent="0.3">
      <c r="A1" s="1" t="s">
        <v>0</v>
      </c>
    </row>
    <row r="2" spans="1:8" x14ac:dyDescent="0.3">
      <c r="A2" s="1" t="str">
        <f>A8</f>
        <v xml:space="preserve">Tabell 3 - 5 - B - A1 - Andel utførte timer av vedtatte timer i hjemmetjenestene </v>
      </c>
    </row>
    <row r="3" spans="1:8" x14ac:dyDescent="0.3">
      <c r="A3" s="1" t="str">
        <f>A43</f>
        <v>Tabell 3 - 5 - B - A2 - Antall vedtakstimer i hjemmetjenesten - hittil i år</v>
      </c>
    </row>
    <row r="4" spans="1:8" x14ac:dyDescent="0.3">
      <c r="A4" s="1" t="str">
        <f>A75</f>
        <v>Tabell 3 - 5 - B - A3 - Antall utførte timer i hjemmetjenesten - hittil i år</v>
      </c>
      <c r="G4" s="6"/>
      <c r="H4" s="6"/>
    </row>
    <row r="5" spans="1:8" x14ac:dyDescent="0.3">
      <c r="A5" s="1" t="str">
        <f>A109</f>
        <v>Tabell 3 - 5 - B - A4- Antall utførte timer i hjemmetjenesten - herav utført av private leverandører - hittil i år</v>
      </c>
      <c r="H5" s="2" t="s">
        <v>81</v>
      </c>
    </row>
    <row r="7" spans="1:8" s="8" customFormat="1" ht="12.45" x14ac:dyDescent="0.3">
      <c r="A7" s="492" t="s">
        <v>105</v>
      </c>
      <c r="B7" s="493"/>
      <c r="C7" s="493"/>
    </row>
    <row r="8" spans="1:8" s="8" customFormat="1" ht="12.9" thickBot="1" x14ac:dyDescent="0.35">
      <c r="A8" s="82" t="s">
        <v>529</v>
      </c>
      <c r="B8" s="82"/>
      <c r="C8" s="82"/>
      <c r="D8" s="82"/>
      <c r="E8" s="82"/>
      <c r="F8" s="82"/>
      <c r="G8" s="82"/>
      <c r="H8" s="82"/>
    </row>
    <row r="9" spans="1:8" ht="58.3" thickBot="1" x14ac:dyDescent="0.35">
      <c r="A9" s="61" t="s">
        <v>2</v>
      </c>
      <c r="B9" s="1506" t="s">
        <v>3</v>
      </c>
      <c r="C9" s="1510" t="s">
        <v>95</v>
      </c>
      <c r="D9" s="85" t="s">
        <v>91</v>
      </c>
      <c r="E9" s="86" t="s">
        <v>439</v>
      </c>
      <c r="F9" s="1511" t="s">
        <v>405</v>
      </c>
      <c r="G9" s="86" t="s">
        <v>530</v>
      </c>
      <c r="H9" s="88" t="s">
        <v>49</v>
      </c>
    </row>
    <row r="10" spans="1:8" x14ac:dyDescent="0.3">
      <c r="A10" s="65">
        <v>1</v>
      </c>
      <c r="B10" s="26" t="s">
        <v>14</v>
      </c>
      <c r="C10" s="1280">
        <f t="shared" ref="C10:D25" si="0">C77/C45</f>
        <v>1.5458334028354626</v>
      </c>
      <c r="D10" s="1281">
        <f t="shared" si="0"/>
        <v>0.85436308004208039</v>
      </c>
      <c r="E10" s="1281">
        <f t="shared" ref="E10:E24" si="1">E77/E111</f>
        <v>10.206319478958951</v>
      </c>
      <c r="F10" s="1512">
        <f t="shared" ref="F10:H25" si="2">F77/F45</f>
        <v>1</v>
      </c>
      <c r="G10" s="1507">
        <f t="shared" si="2"/>
        <v>0.77845569130666681</v>
      </c>
      <c r="H10" s="1282">
        <f t="shared" si="2"/>
        <v>0.61860615839775523</v>
      </c>
    </row>
    <row r="11" spans="1:8" x14ac:dyDescent="0.3">
      <c r="A11" s="66">
        <v>2</v>
      </c>
      <c r="B11" s="24" t="s">
        <v>15</v>
      </c>
      <c r="C11" s="1283">
        <f t="shared" si="0"/>
        <v>1.2835976027124421</v>
      </c>
      <c r="D11" s="1284">
        <f t="shared" si="0"/>
        <v>0.71446919603729975</v>
      </c>
      <c r="E11" s="1284">
        <f t="shared" si="1"/>
        <v>1.4908059588596239</v>
      </c>
      <c r="F11" s="1285">
        <f t="shared" si="2"/>
        <v>1</v>
      </c>
      <c r="G11" s="1508">
        <f t="shared" si="2"/>
        <v>0.70585281967385294</v>
      </c>
      <c r="H11" s="1285">
        <f t="shared" si="2"/>
        <v>0.43066053336240812</v>
      </c>
    </row>
    <row r="12" spans="1:8" x14ac:dyDescent="0.3">
      <c r="A12" s="66">
        <v>3</v>
      </c>
      <c r="B12" s="24" t="s">
        <v>16</v>
      </c>
      <c r="C12" s="1283">
        <f t="shared" si="0"/>
        <v>1.4024223583838726</v>
      </c>
      <c r="D12" s="1284">
        <f t="shared" si="0"/>
        <v>0.63030714797399401</v>
      </c>
      <c r="E12" s="1284">
        <f t="shared" si="1"/>
        <v>1.8485150217628517</v>
      </c>
      <c r="F12" s="1285">
        <f t="shared" si="2"/>
        <v>1</v>
      </c>
      <c r="G12" s="1508">
        <f t="shared" si="2"/>
        <v>0.85609855064991491</v>
      </c>
      <c r="H12" s="1285">
        <f t="shared" si="2"/>
        <v>0.70795851369091545</v>
      </c>
    </row>
    <row r="13" spans="1:8" x14ac:dyDescent="0.3">
      <c r="A13" s="66">
        <v>4</v>
      </c>
      <c r="B13" s="24" t="s">
        <v>17</v>
      </c>
      <c r="C13" s="1283">
        <f t="shared" si="0"/>
        <v>1.2342883448890209</v>
      </c>
      <c r="D13" s="1284">
        <f t="shared" si="0"/>
        <v>0.73333401349545835</v>
      </c>
      <c r="E13" s="1284">
        <f t="shared" si="1"/>
        <v>1.6905627027791068</v>
      </c>
      <c r="F13" s="1285">
        <f t="shared" si="2"/>
        <v>1</v>
      </c>
      <c r="G13" s="1508">
        <f t="shared" si="2"/>
        <v>0.81704811930454602</v>
      </c>
      <c r="H13" s="1285">
        <f t="shared" si="2"/>
        <v>0.16821769532744424</v>
      </c>
    </row>
    <row r="14" spans="1:8" x14ac:dyDescent="0.3">
      <c r="A14" s="66">
        <v>5</v>
      </c>
      <c r="B14" s="24" t="s">
        <v>18</v>
      </c>
      <c r="C14" s="1283">
        <f t="shared" si="0"/>
        <v>1.4851613928793466</v>
      </c>
      <c r="D14" s="1284">
        <f t="shared" si="0"/>
        <v>0.75065809750794721</v>
      </c>
      <c r="E14" s="1284">
        <f t="shared" si="1"/>
        <v>2.013306254051026</v>
      </c>
      <c r="F14" s="1285">
        <f t="shared" si="2"/>
        <v>1</v>
      </c>
      <c r="G14" s="1508">
        <f t="shared" si="2"/>
        <v>0.79634630469600742</v>
      </c>
      <c r="H14" s="1285">
        <f t="shared" si="2"/>
        <v>0.93359895261507697</v>
      </c>
    </row>
    <row r="15" spans="1:8" x14ac:dyDescent="0.3">
      <c r="A15" s="67">
        <v>6</v>
      </c>
      <c r="B15" s="26" t="s">
        <v>19</v>
      </c>
      <c r="C15" s="1283">
        <f t="shared" si="0"/>
        <v>1.8173976101657774</v>
      </c>
      <c r="D15" s="1284">
        <f t="shared" si="0"/>
        <v>0.83909455604345007</v>
      </c>
      <c r="E15" s="1284">
        <f t="shared" si="1"/>
        <v>2.5204657609501555</v>
      </c>
      <c r="F15" s="1285">
        <f t="shared" si="2"/>
        <v>1</v>
      </c>
      <c r="G15" s="1508">
        <f t="shared" si="2"/>
        <v>0.86709147837080769</v>
      </c>
      <c r="H15" s="1285">
        <f t="shared" si="2"/>
        <v>0.18770937186266448</v>
      </c>
    </row>
    <row r="16" spans="1:8" x14ac:dyDescent="0.3">
      <c r="A16" s="67">
        <v>7</v>
      </c>
      <c r="B16" s="26" t="s">
        <v>20</v>
      </c>
      <c r="C16" s="1283">
        <f t="shared" si="0"/>
        <v>1.8642737082215859</v>
      </c>
      <c r="D16" s="1284">
        <f t="shared" si="0"/>
        <v>0.47693563910552783</v>
      </c>
      <c r="E16" s="1284">
        <f t="shared" si="1"/>
        <v>2.7393436473980404</v>
      </c>
      <c r="F16" s="1285">
        <f t="shared" si="2"/>
        <v>1</v>
      </c>
      <c r="G16" s="1508">
        <f t="shared" si="2"/>
        <v>0.8136060040752916</v>
      </c>
      <c r="H16" s="1285">
        <f t="shared" si="2"/>
        <v>0.27154577837749561</v>
      </c>
    </row>
    <row r="17" spans="1:11" x14ac:dyDescent="0.3">
      <c r="A17" s="66">
        <v>8</v>
      </c>
      <c r="B17" s="24" t="s">
        <v>21</v>
      </c>
      <c r="C17" s="1283">
        <f t="shared" si="0"/>
        <v>1.9657776311355735</v>
      </c>
      <c r="D17" s="1284">
        <f t="shared" si="0"/>
        <v>1.1062364547511665</v>
      </c>
      <c r="E17" s="1284">
        <f t="shared" si="1"/>
        <v>2.3641367759442127</v>
      </c>
      <c r="F17" s="1285">
        <f t="shared" si="2"/>
        <v>1</v>
      </c>
      <c r="G17" s="1508">
        <f t="shared" si="2"/>
        <v>1.0268031807085658</v>
      </c>
      <c r="H17" s="1285">
        <f t="shared" si="2"/>
        <v>0.42558287393488475</v>
      </c>
    </row>
    <row r="18" spans="1:11" x14ac:dyDescent="0.3">
      <c r="A18" s="66">
        <v>9</v>
      </c>
      <c r="B18" s="24" t="s">
        <v>22</v>
      </c>
      <c r="C18" s="1283">
        <f t="shared" si="0"/>
        <v>1.9990011984547593</v>
      </c>
      <c r="D18" s="1284">
        <f t="shared" si="0"/>
        <v>0.79004700286188545</v>
      </c>
      <c r="E18" s="1284">
        <f t="shared" si="1"/>
        <v>3.2356838874447971</v>
      </c>
      <c r="F18" s="1285">
        <f t="shared" si="2"/>
        <v>1</v>
      </c>
      <c r="G18" s="1508">
        <f t="shared" si="2"/>
        <v>0.6808664776686284</v>
      </c>
      <c r="H18" s="1285">
        <f t="shared" si="2"/>
        <v>0.92480440247113427</v>
      </c>
    </row>
    <row r="19" spans="1:11" x14ac:dyDescent="0.3">
      <c r="A19" s="66">
        <v>10</v>
      </c>
      <c r="B19" s="24" t="s">
        <v>23</v>
      </c>
      <c r="C19" s="1283">
        <f t="shared" si="0"/>
        <v>2.3073556654396432</v>
      </c>
      <c r="D19" s="1284">
        <f t="shared" si="0"/>
        <v>0.81727806432215433</v>
      </c>
      <c r="E19" s="1284">
        <f t="shared" si="1"/>
        <v>3.1573610514474488</v>
      </c>
      <c r="F19" s="1285">
        <f t="shared" si="2"/>
        <v>1</v>
      </c>
      <c r="G19" s="1508">
        <f t="shared" si="2"/>
        <v>0.84541125303170894</v>
      </c>
      <c r="H19" s="1285">
        <f t="shared" si="2"/>
        <v>0.51060683240647109</v>
      </c>
    </row>
    <row r="20" spans="1:11" x14ac:dyDescent="0.3">
      <c r="A20" s="67">
        <v>11</v>
      </c>
      <c r="B20" s="26" t="s">
        <v>24</v>
      </c>
      <c r="C20" s="1283">
        <f t="shared" si="0"/>
        <v>1.7290780259933558</v>
      </c>
      <c r="D20" s="1284">
        <f t="shared" si="0"/>
        <v>0.70616858466370191</v>
      </c>
      <c r="E20" s="1284">
        <f t="shared" si="1"/>
        <v>1.9689472402554469</v>
      </c>
      <c r="F20" s="1285">
        <f t="shared" si="2"/>
        <v>1</v>
      </c>
      <c r="G20" s="1508">
        <f t="shared" si="2"/>
        <v>0.78127773661071775</v>
      </c>
      <c r="H20" s="1285">
        <f t="shared" si="2"/>
        <v>0.71422561399010098</v>
      </c>
    </row>
    <row r="21" spans="1:11" x14ac:dyDescent="0.3">
      <c r="A21" s="66">
        <v>12</v>
      </c>
      <c r="B21" s="24" t="s">
        <v>25</v>
      </c>
      <c r="C21" s="1283">
        <f t="shared" si="0"/>
        <v>1.5898137335924882</v>
      </c>
      <c r="D21" s="1284">
        <f t="shared" si="0"/>
        <v>0.94772322757166139</v>
      </c>
      <c r="E21" s="1284">
        <f t="shared" si="1"/>
        <v>1.9309565393325006</v>
      </c>
      <c r="F21" s="1285">
        <f t="shared" si="2"/>
        <v>1</v>
      </c>
      <c r="G21" s="1508">
        <f t="shared" si="2"/>
        <v>0.75127650397860313</v>
      </c>
      <c r="H21" s="1285">
        <f t="shared" si="2"/>
        <v>0.70503853638691205</v>
      </c>
    </row>
    <row r="22" spans="1:11" x14ac:dyDescent="0.3">
      <c r="A22" s="66">
        <v>13</v>
      </c>
      <c r="B22" s="24" t="s">
        <v>26</v>
      </c>
      <c r="C22" s="1283">
        <f t="shared" si="0"/>
        <v>2.4203395431383963</v>
      </c>
      <c r="D22" s="1284">
        <f t="shared" si="0"/>
        <v>0.99583688259405356</v>
      </c>
      <c r="E22" s="1284">
        <f t="shared" si="1"/>
        <v>4.5366936225032566</v>
      </c>
      <c r="F22" s="1285">
        <f t="shared" si="2"/>
        <v>1</v>
      </c>
      <c r="G22" s="1508">
        <f t="shared" si="2"/>
        <v>1.0305291426788341</v>
      </c>
      <c r="H22" s="1285">
        <f t="shared" si="2"/>
        <v>1.3755218377504828</v>
      </c>
    </row>
    <row r="23" spans="1:11" x14ac:dyDescent="0.3">
      <c r="A23" s="66">
        <v>14</v>
      </c>
      <c r="B23" s="24" t="s">
        <v>27</v>
      </c>
      <c r="C23" s="1283">
        <f t="shared" si="0"/>
        <v>3.231285751936956</v>
      </c>
      <c r="D23" s="1284">
        <f t="shared" si="0"/>
        <v>0.79672351153503262</v>
      </c>
      <c r="E23" s="1284">
        <f t="shared" si="1"/>
        <v>7.4307384128602152</v>
      </c>
      <c r="F23" s="1285">
        <f t="shared" si="2"/>
        <v>1</v>
      </c>
      <c r="G23" s="1508">
        <f t="shared" si="2"/>
        <v>0.56706701322340614</v>
      </c>
      <c r="H23" s="1285">
        <f t="shared" si="2"/>
        <v>5.8108815436317997E-2</v>
      </c>
    </row>
    <row r="24" spans="1:11" ht="12.75" customHeight="1" thickBot="1" x14ac:dyDescent="0.35">
      <c r="A24" s="72">
        <v>15</v>
      </c>
      <c r="B24" s="28" t="s">
        <v>28</v>
      </c>
      <c r="C24" s="1513">
        <f t="shared" si="0"/>
        <v>1.4636084730909187</v>
      </c>
      <c r="D24" s="1514">
        <f t="shared" si="0"/>
        <v>0.67789359928825466</v>
      </c>
      <c r="E24" s="1514">
        <f t="shared" si="1"/>
        <v>1.6463717249411594</v>
      </c>
      <c r="F24" s="1515">
        <f t="shared" si="2"/>
        <v>1</v>
      </c>
      <c r="G24" s="1509">
        <f t="shared" si="2"/>
        <v>0.96247814824572731</v>
      </c>
      <c r="H24" s="1286">
        <f t="shared" si="2"/>
        <v>0.61241910590356852</v>
      </c>
      <c r="K24" s="308"/>
    </row>
    <row r="25" spans="1:11" ht="12" thickBot="1" x14ac:dyDescent="0.35">
      <c r="A25" s="1129" t="s">
        <v>392</v>
      </c>
      <c r="B25" s="1174" t="s">
        <v>527</v>
      </c>
      <c r="C25" s="1175">
        <f t="shared" si="0"/>
        <v>1.7787874287713556</v>
      </c>
      <c r="D25" s="1175">
        <f t="shared" si="0"/>
        <v>0.79544156460921256</v>
      </c>
      <c r="E25" s="1175">
        <f>E92/E60</f>
        <v>1</v>
      </c>
      <c r="F25" s="1175">
        <f t="shared" si="2"/>
        <v>1</v>
      </c>
      <c r="G25" s="1175">
        <f t="shared" si="2"/>
        <v>0.79928072863617983</v>
      </c>
      <c r="H25" s="1176">
        <f t="shared" si="2"/>
        <v>0.55636402222846149</v>
      </c>
      <c r="I25" s="835"/>
    </row>
    <row r="26" spans="1:11" s="370" customFormat="1" x14ac:dyDescent="0.3">
      <c r="A26" s="1504" t="s">
        <v>392</v>
      </c>
      <c r="B26" s="328" t="s">
        <v>479</v>
      </c>
      <c r="C26" s="1178">
        <v>0.98821376682049933</v>
      </c>
      <c r="D26" s="1178">
        <v>0.78571596315796888</v>
      </c>
      <c r="E26" s="1178">
        <v>1</v>
      </c>
      <c r="F26" s="1178">
        <v>1</v>
      </c>
      <c r="G26" s="1178">
        <v>0.80420455075853869</v>
      </c>
      <c r="H26" s="1505">
        <v>0.54288330520230421</v>
      </c>
      <c r="I26" s="835"/>
    </row>
    <row r="27" spans="1:11" s="370" customFormat="1" x14ac:dyDescent="0.3">
      <c r="A27" s="1504" t="s">
        <v>392</v>
      </c>
      <c r="B27" s="328" t="s">
        <v>446</v>
      </c>
      <c r="C27" s="1178">
        <v>0.98754270133858191</v>
      </c>
      <c r="D27" s="1178">
        <v>0.79307048344009934</v>
      </c>
      <c r="E27" s="1178">
        <v>1</v>
      </c>
      <c r="F27" s="1178">
        <v>1</v>
      </c>
      <c r="G27" s="1178">
        <v>0.82561199251408313</v>
      </c>
      <c r="H27" s="1505">
        <v>0.64253083599817273</v>
      </c>
      <c r="I27" s="835"/>
    </row>
    <row r="28" spans="1:11" s="370" customFormat="1" x14ac:dyDescent="0.3">
      <c r="A28" s="1504" t="s">
        <v>392</v>
      </c>
      <c r="B28" s="328" t="s">
        <v>399</v>
      </c>
      <c r="C28" s="1178">
        <v>0.9866060172611143</v>
      </c>
      <c r="D28" s="1178">
        <v>0.7825612407467718</v>
      </c>
      <c r="E28" s="1178">
        <v>1</v>
      </c>
      <c r="F28" s="1178">
        <v>1</v>
      </c>
      <c r="G28" s="1178">
        <v>0.80553628719141546</v>
      </c>
      <c r="H28" s="1505">
        <v>0.59002805406783987</v>
      </c>
      <c r="I28" s="835"/>
    </row>
    <row r="29" spans="1:11" s="370" customFormat="1" x14ac:dyDescent="0.3">
      <c r="A29" s="329"/>
      <c r="B29" s="328" t="s">
        <v>374</v>
      </c>
      <c r="C29" s="1178">
        <v>0.8592467944964185</v>
      </c>
      <c r="D29" s="1178">
        <v>0.74832017647131721</v>
      </c>
      <c r="E29" s="1178">
        <v>0.84507111804802337</v>
      </c>
      <c r="F29" s="1178">
        <v>0.96404396470789611</v>
      </c>
      <c r="G29" s="1178">
        <v>0.82099531422571015</v>
      </c>
      <c r="H29" s="1505">
        <v>0.6630451332779953</v>
      </c>
    </row>
    <row r="30" spans="1:11" s="370" customFormat="1" x14ac:dyDescent="0.3">
      <c r="A30" s="329"/>
      <c r="B30" s="328" t="s">
        <v>336</v>
      </c>
      <c r="C30" s="1178">
        <v>0.79935304273965813</v>
      </c>
      <c r="D30" s="1178">
        <v>0.76058794220229198</v>
      </c>
      <c r="E30" s="1178">
        <v>0.7657938692264864</v>
      </c>
      <c r="F30" s="1178">
        <v>0.96169225599977126</v>
      </c>
      <c r="G30" s="1178">
        <v>0.81162919214964702</v>
      </c>
      <c r="H30" s="1505">
        <v>0.44604869713797524</v>
      </c>
      <c r="K30" s="1024"/>
    </row>
    <row r="31" spans="1:11" s="370" customFormat="1" x14ac:dyDescent="0.3">
      <c r="A31" s="373"/>
      <c r="B31" s="364" t="s">
        <v>292</v>
      </c>
      <c r="C31" s="322">
        <v>0.74848991118699426</v>
      </c>
      <c r="D31" s="322">
        <v>0.84986119892972034</v>
      </c>
      <c r="E31" s="322">
        <v>0.78431722326330622</v>
      </c>
      <c r="F31" s="322">
        <v>0.94179414928295024</v>
      </c>
      <c r="G31" s="322">
        <v>0.78388944629503288</v>
      </c>
      <c r="H31" s="323">
        <v>0.66259422365114962</v>
      </c>
      <c r="K31" s="1024"/>
    </row>
    <row r="32" spans="1:11" s="370" customFormat="1" x14ac:dyDescent="0.3">
      <c r="A32" s="373"/>
      <c r="B32" s="364" t="s">
        <v>260</v>
      </c>
      <c r="C32" s="322">
        <v>0.73683823706360252</v>
      </c>
      <c r="D32" s="322">
        <v>0.76939650802019754</v>
      </c>
      <c r="E32" s="322">
        <v>0.69493415244706191</v>
      </c>
      <c r="F32" s="322">
        <v>0.90236147303072967</v>
      </c>
      <c r="G32" s="322">
        <v>0.78694153310239823</v>
      </c>
      <c r="H32" s="323">
        <v>0.86062752560849543</v>
      </c>
      <c r="K32" s="1024"/>
    </row>
    <row r="33" spans="1:11" s="370" customFormat="1" x14ac:dyDescent="0.3">
      <c r="A33" s="373"/>
      <c r="B33" s="364" t="s">
        <v>235</v>
      </c>
      <c r="C33" s="322">
        <v>0.72490223557107969</v>
      </c>
      <c r="D33" s="322">
        <v>0.7588986823361823</v>
      </c>
      <c r="E33" s="322">
        <v>0.71351050311509712</v>
      </c>
      <c r="F33" s="322">
        <v>0.66369498861199983</v>
      </c>
      <c r="G33" s="322">
        <v>0.79052328872067823</v>
      </c>
      <c r="H33" s="323">
        <v>0.64922740534046919</v>
      </c>
      <c r="K33" s="1024"/>
    </row>
    <row r="34" spans="1:11" s="307" customFormat="1" ht="12" thickBot="1" x14ac:dyDescent="0.35">
      <c r="A34" s="580"/>
      <c r="B34" s="622" t="s">
        <v>104</v>
      </c>
      <c r="C34" s="639">
        <v>0.73277723358692437</v>
      </c>
      <c r="D34" s="639">
        <v>0.79148483007922765</v>
      </c>
      <c r="E34" s="639">
        <v>0.72087064822926439</v>
      </c>
      <c r="F34" s="639">
        <v>0.66417943195857498</v>
      </c>
      <c r="G34" s="639">
        <v>0.80268214074545807</v>
      </c>
      <c r="H34" s="640">
        <v>0.56362934611302307</v>
      </c>
    </row>
    <row r="35" spans="1:11" ht="38.15" customHeight="1" x14ac:dyDescent="0.3">
      <c r="A35" s="1579" t="s">
        <v>482</v>
      </c>
      <c r="B35" s="1580"/>
      <c r="C35" s="1580"/>
      <c r="D35" s="1580"/>
      <c r="E35" s="1580"/>
      <c r="F35" s="1580"/>
      <c r="G35" s="1580"/>
      <c r="H35" s="1580"/>
    </row>
    <row r="36" spans="1:11" s="370" customFormat="1" x14ac:dyDescent="0.3">
      <c r="A36" s="1136"/>
    </row>
    <row r="37" spans="1:11" s="370" customFormat="1" x14ac:dyDescent="0.3">
      <c r="A37" s="1136" t="s">
        <v>528</v>
      </c>
    </row>
    <row r="38" spans="1:11" s="370" customFormat="1" x14ac:dyDescent="0.3">
      <c r="A38" s="1134" t="s">
        <v>442</v>
      </c>
    </row>
    <row r="39" spans="1:11" s="370" customFormat="1" x14ac:dyDescent="0.3">
      <c r="A39" s="1136" t="s">
        <v>441</v>
      </c>
      <c r="E39" s="370" t="s">
        <v>81</v>
      </c>
    </row>
    <row r="40" spans="1:11" s="370" customFormat="1" x14ac:dyDescent="0.3">
      <c r="A40" s="1"/>
      <c r="C40" s="309"/>
      <c r="D40" s="309"/>
      <c r="E40" s="309"/>
      <c r="F40" s="309"/>
      <c r="G40" s="309"/>
      <c r="H40" s="309"/>
    </row>
    <row r="41" spans="1:11" x14ac:dyDescent="0.3">
      <c r="A41" s="8"/>
      <c r="C41" s="50"/>
      <c r="D41" s="50"/>
      <c r="E41" s="50"/>
      <c r="F41" s="50"/>
      <c r="G41" s="50"/>
      <c r="H41" s="50"/>
    </row>
    <row r="42" spans="1:11" x14ac:dyDescent="0.3">
      <c r="C42" s="50"/>
      <c r="D42" s="50"/>
      <c r="E42" s="50"/>
      <c r="F42" s="50"/>
      <c r="G42" s="50"/>
      <c r="H42" s="50"/>
      <c r="K42" s="2" t="s">
        <v>81</v>
      </c>
    </row>
    <row r="43" spans="1:11" ht="12.9" thickBot="1" x14ac:dyDescent="0.35">
      <c r="A43" s="82" t="s">
        <v>377</v>
      </c>
      <c r="B43" s="82"/>
      <c r="C43" s="82"/>
      <c r="D43" s="82"/>
      <c r="E43" s="82"/>
      <c r="F43" s="82"/>
      <c r="G43" s="82"/>
      <c r="H43" s="82"/>
    </row>
    <row r="44" spans="1:11" ht="58.3" thickBot="1" x14ac:dyDescent="0.35">
      <c r="A44" s="984" t="s">
        <v>2</v>
      </c>
      <c r="B44" s="1392" t="s">
        <v>3</v>
      </c>
      <c r="C44" s="1393" t="s">
        <v>93</v>
      </c>
      <c r="D44" s="1394" t="s">
        <v>91</v>
      </c>
      <c r="E44" s="1395" t="s">
        <v>443</v>
      </c>
      <c r="F44" s="1396" t="s">
        <v>444</v>
      </c>
      <c r="G44" s="1397" t="s">
        <v>480</v>
      </c>
      <c r="H44" s="1398" t="s">
        <v>445</v>
      </c>
      <c r="I44" s="1135"/>
    </row>
    <row r="45" spans="1:11" x14ac:dyDescent="0.3">
      <c r="A45" s="67">
        <v>1</v>
      </c>
      <c r="B45" s="26" t="s">
        <v>14</v>
      </c>
      <c r="C45" s="1171">
        <f t="shared" ref="C45:C59" si="3">D45+E111+F45</f>
        <v>151643.39874099629</v>
      </c>
      <c r="D45" s="73">
        <v>18119.969945998648</v>
      </c>
      <c r="E45" s="73">
        <v>94688.39727499822</v>
      </c>
      <c r="F45" s="73">
        <v>124246.00048499764</v>
      </c>
      <c r="G45" s="73">
        <v>139432.59868497853</v>
      </c>
      <c r="H45" s="74">
        <v>20615.944129996682</v>
      </c>
      <c r="I45" s="835"/>
    </row>
    <row r="46" spans="1:11" x14ac:dyDescent="0.3">
      <c r="A46" s="66">
        <v>2</v>
      </c>
      <c r="B46" s="24" t="s">
        <v>15</v>
      </c>
      <c r="C46" s="1172">
        <f t="shared" si="3"/>
        <v>208971.99585199868</v>
      </c>
      <c r="D46" s="73">
        <v>17756.072252000027</v>
      </c>
      <c r="E46" s="73">
        <v>195411.8609469941</v>
      </c>
      <c r="F46" s="73">
        <v>60137.92529599915</v>
      </c>
      <c r="G46" s="73">
        <v>144924.12178400956</v>
      </c>
      <c r="H46" s="74">
        <v>38410.918542995991</v>
      </c>
      <c r="I46" s="835"/>
    </row>
    <row r="47" spans="1:11" x14ac:dyDescent="0.3">
      <c r="A47" s="66">
        <v>3</v>
      </c>
      <c r="B47" s="24" t="s">
        <v>16</v>
      </c>
      <c r="C47" s="1172">
        <f t="shared" si="3"/>
        <v>255303.85351499877</v>
      </c>
      <c r="D47" s="73">
        <v>13686.819240000019</v>
      </c>
      <c r="E47" s="73">
        <v>234845.26004499797</v>
      </c>
      <c r="F47" s="73">
        <v>114571.67230599737</v>
      </c>
      <c r="G47" s="73">
        <v>127934.74526601324</v>
      </c>
      <c r="H47" s="74">
        <v>17059.733162000273</v>
      </c>
      <c r="I47" s="835"/>
    </row>
    <row r="48" spans="1:11" x14ac:dyDescent="0.3">
      <c r="A48" s="66">
        <v>4</v>
      </c>
      <c r="B48" s="24" t="s">
        <v>17</v>
      </c>
      <c r="C48" s="1172">
        <f t="shared" si="3"/>
        <v>124733.51073799914</v>
      </c>
      <c r="D48" s="73">
        <v>9216.3323609997224</v>
      </c>
      <c r="E48" s="73">
        <v>77558.789778002465</v>
      </c>
      <c r="F48" s="73">
        <v>69639.678742999444</v>
      </c>
      <c r="G48" s="73">
        <v>117330.48242201199</v>
      </c>
      <c r="H48" s="74">
        <v>5690.1465179993556</v>
      </c>
      <c r="I48" s="835"/>
    </row>
    <row r="49" spans="1:11" x14ac:dyDescent="0.3">
      <c r="A49" s="66">
        <v>5</v>
      </c>
      <c r="B49" s="24" t="s">
        <v>18</v>
      </c>
      <c r="C49" s="1172">
        <f t="shared" si="3"/>
        <v>201341.35621399886</v>
      </c>
      <c r="D49" s="73">
        <v>25474.913363999975</v>
      </c>
      <c r="E49" s="73">
        <v>206703.89420399937</v>
      </c>
      <c r="F49" s="73">
        <v>73197.564834999881</v>
      </c>
      <c r="G49" s="73">
        <v>198686.82221997122</v>
      </c>
      <c r="H49" s="74">
        <v>16314.62484400038</v>
      </c>
      <c r="I49" s="835"/>
    </row>
    <row r="50" spans="1:11" x14ac:dyDescent="0.3">
      <c r="A50" s="67">
        <v>6</v>
      </c>
      <c r="B50" s="26" t="s">
        <v>19</v>
      </c>
      <c r="C50" s="1172">
        <f t="shared" si="3"/>
        <v>180303.8790559996</v>
      </c>
      <c r="D50" s="73">
        <v>14593.170593000397</v>
      </c>
      <c r="E50" s="73">
        <v>248203.22159599449</v>
      </c>
      <c r="F50" s="73">
        <v>67235.56730399857</v>
      </c>
      <c r="G50" s="73">
        <v>104921.70542098314</v>
      </c>
      <c r="H50" s="74">
        <v>2648.8643679999623</v>
      </c>
      <c r="I50" s="835"/>
    </row>
    <row r="51" spans="1:11" x14ac:dyDescent="0.3">
      <c r="A51" s="67">
        <v>7</v>
      </c>
      <c r="B51" s="26" t="s">
        <v>20</v>
      </c>
      <c r="C51" s="1172">
        <f t="shared" si="3"/>
        <v>344131.27007299702</v>
      </c>
      <c r="D51" s="73">
        <v>34383.884648996725</v>
      </c>
      <c r="E51" s="73">
        <v>496746.30333599076</v>
      </c>
      <c r="F51" s="73">
        <v>128409.67563799949</v>
      </c>
      <c r="G51" s="73">
        <v>161620.77550396818</v>
      </c>
      <c r="H51" s="74">
        <v>2020.2855050000121</v>
      </c>
      <c r="I51" s="835"/>
    </row>
    <row r="52" spans="1:11" x14ac:dyDescent="0.3">
      <c r="A52" s="66">
        <v>8</v>
      </c>
      <c r="B52" s="24" t="s">
        <v>21</v>
      </c>
      <c r="C52" s="1172">
        <f t="shared" si="3"/>
        <v>263148.9629790007</v>
      </c>
      <c r="D52" s="73">
        <v>16355.876349000411</v>
      </c>
      <c r="E52" s="73">
        <v>437435.47226397635</v>
      </c>
      <c r="F52" s="73">
        <v>61763.406149999733</v>
      </c>
      <c r="G52" s="73">
        <v>127948.79856397911</v>
      </c>
      <c r="H52" s="74">
        <v>6770.0484280001829</v>
      </c>
      <c r="I52" s="835"/>
    </row>
    <row r="53" spans="1:11" x14ac:dyDescent="0.3">
      <c r="A53" s="66">
        <v>9</v>
      </c>
      <c r="B53" s="24" t="s">
        <v>22</v>
      </c>
      <c r="C53" s="1172">
        <f t="shared" si="3"/>
        <v>144991.75973399877</v>
      </c>
      <c r="D53" s="73">
        <v>13594.233373999516</v>
      </c>
      <c r="E53" s="73">
        <v>213766.37614899516</v>
      </c>
      <c r="F53" s="73">
        <v>65332.241991999581</v>
      </c>
      <c r="G53" s="73">
        <v>143925.57603297493</v>
      </c>
      <c r="H53" s="74">
        <v>7017.23158899995</v>
      </c>
      <c r="I53" s="835"/>
    </row>
    <row r="54" spans="1:11" x14ac:dyDescent="0.3">
      <c r="A54" s="66">
        <v>10</v>
      </c>
      <c r="B54" s="24" t="s">
        <v>23</v>
      </c>
      <c r="C54" s="1172">
        <f t="shared" si="3"/>
        <v>193663.09818899952</v>
      </c>
      <c r="D54" s="73">
        <v>20239.133683000546</v>
      </c>
      <c r="E54" s="73">
        <v>375958.25233898242</v>
      </c>
      <c r="F54" s="73">
        <v>54350.394453999528</v>
      </c>
      <c r="G54" s="73">
        <v>107697.95923600235</v>
      </c>
      <c r="H54" s="74">
        <v>12729.167703000812</v>
      </c>
      <c r="I54" s="835"/>
    </row>
    <row r="55" spans="1:11" x14ac:dyDescent="0.3">
      <c r="A55" s="67">
        <v>11</v>
      </c>
      <c r="B55" s="26" t="s">
        <v>24</v>
      </c>
      <c r="C55" s="1172">
        <f t="shared" si="3"/>
        <v>224007.5426249986</v>
      </c>
      <c r="D55" s="73">
        <v>20801.430402999518</v>
      </c>
      <c r="E55" s="73">
        <v>344292.09829898877</v>
      </c>
      <c r="F55" s="73">
        <v>28345.104643999653</v>
      </c>
      <c r="G55" s="73">
        <v>179321.67623399216</v>
      </c>
      <c r="H55" s="74">
        <v>27399.908772997183</v>
      </c>
      <c r="I55" s="835"/>
    </row>
    <row r="56" spans="1:11" x14ac:dyDescent="0.3">
      <c r="A56" s="66">
        <v>12</v>
      </c>
      <c r="B56" s="24" t="s">
        <v>25</v>
      </c>
      <c r="C56" s="1172">
        <f t="shared" si="3"/>
        <v>251578.42217100319</v>
      </c>
      <c r="D56" s="73">
        <v>40053.4131650052</v>
      </c>
      <c r="E56" s="73">
        <v>312116.61379299115</v>
      </c>
      <c r="F56" s="73">
        <v>49886.666849998655</v>
      </c>
      <c r="G56" s="73">
        <v>232172.95151599887</v>
      </c>
      <c r="H56" s="74">
        <v>15044.142203000434</v>
      </c>
      <c r="I56" s="835"/>
    </row>
    <row r="57" spans="1:11" x14ac:dyDescent="0.3">
      <c r="A57" s="66">
        <v>13</v>
      </c>
      <c r="B57" s="24" t="s">
        <v>26</v>
      </c>
      <c r="C57" s="1172">
        <f t="shared" si="3"/>
        <v>209381.10859500279</v>
      </c>
      <c r="D57" s="73">
        <v>32608.770808003985</v>
      </c>
      <c r="E57" s="73">
        <v>381654.06031697447</v>
      </c>
      <c r="F57" s="73">
        <v>92646.299734998829</v>
      </c>
      <c r="G57" s="73">
        <v>151357.04905398365</v>
      </c>
      <c r="H57" s="74">
        <v>5130.3559660001411</v>
      </c>
      <c r="I57" s="835"/>
    </row>
    <row r="58" spans="1:11" x14ac:dyDescent="0.3">
      <c r="A58" s="66">
        <v>14</v>
      </c>
      <c r="B58" s="24" t="s">
        <v>27</v>
      </c>
      <c r="C58" s="1172">
        <f t="shared" si="3"/>
        <v>131868.77420199959</v>
      </c>
      <c r="D58" s="73">
        <v>21539.320836998741</v>
      </c>
      <c r="E58" s="73">
        <v>345050.97905397875</v>
      </c>
      <c r="F58" s="73">
        <v>63893.828817000809</v>
      </c>
      <c r="G58" s="73">
        <v>233690.75184498297</v>
      </c>
      <c r="H58" s="74">
        <v>28478.75411399929</v>
      </c>
      <c r="I58" s="835"/>
    </row>
    <row r="59" spans="1:11" ht="13.5" customHeight="1" thickBot="1" x14ac:dyDescent="0.35">
      <c r="A59" s="72">
        <v>15</v>
      </c>
      <c r="B59" s="28" t="s">
        <v>28</v>
      </c>
      <c r="C59" s="1173">
        <f t="shared" si="3"/>
        <v>397044.98812199768</v>
      </c>
      <c r="D59" s="75">
        <v>13599.872717999273</v>
      </c>
      <c r="E59" s="75">
        <v>480010.7571369732</v>
      </c>
      <c r="F59" s="75">
        <v>91888.38500999911</v>
      </c>
      <c r="G59" s="75">
        <v>90964.350888979941</v>
      </c>
      <c r="H59" s="76">
        <v>15566.736202001821</v>
      </c>
      <c r="I59" s="835"/>
    </row>
    <row r="60" spans="1:11" x14ac:dyDescent="0.3">
      <c r="A60" s="1399" t="s">
        <v>392</v>
      </c>
      <c r="B60" s="1174" t="s">
        <v>527</v>
      </c>
      <c r="C60" s="1277">
        <f t="shared" ref="C60:H60" si="4">SUM(C45:C59)</f>
        <v>3282113.9208059893</v>
      </c>
      <c r="D60" s="1277">
        <f t="shared" si="4"/>
        <v>312023.21374200267</v>
      </c>
      <c r="E60" s="1277">
        <f t="shared" si="4"/>
        <v>4444442.3365328377</v>
      </c>
      <c r="F60" s="1400">
        <f t="shared" si="4"/>
        <v>1145544.4122589873</v>
      </c>
      <c r="G60" s="1401">
        <f t="shared" si="4"/>
        <v>2261930.3646728303</v>
      </c>
      <c r="H60" s="1278">
        <f t="shared" si="4"/>
        <v>220896.86204799247</v>
      </c>
      <c r="I60" s="835"/>
      <c r="K60" s="1002"/>
    </row>
    <row r="61" spans="1:11" s="370" customFormat="1" x14ac:dyDescent="0.3">
      <c r="A61" s="1402" t="s">
        <v>392</v>
      </c>
      <c r="B61" s="328" t="s">
        <v>479</v>
      </c>
      <c r="C61" s="73">
        <v>3870872</v>
      </c>
      <c r="D61" s="73">
        <v>212909</v>
      </c>
      <c r="E61" s="73">
        <v>2911880</v>
      </c>
      <c r="F61" s="73">
        <v>746083</v>
      </c>
      <c r="G61" s="73">
        <v>1478303</v>
      </c>
      <c r="H61" s="73">
        <v>146339</v>
      </c>
      <c r="I61" s="835"/>
      <c r="K61" s="1002"/>
    </row>
    <row r="62" spans="1:11" s="370" customFormat="1" x14ac:dyDescent="0.3">
      <c r="A62" s="1402" t="s">
        <v>392</v>
      </c>
      <c r="B62" s="328" t="s">
        <v>446</v>
      </c>
      <c r="C62" s="73">
        <v>5577694</v>
      </c>
      <c r="D62" s="73">
        <v>335781</v>
      </c>
      <c r="E62" s="73">
        <v>4212535</v>
      </c>
      <c r="F62" s="73">
        <v>1029378</v>
      </c>
      <c r="G62" s="73">
        <v>2126660</v>
      </c>
      <c r="H62" s="73">
        <v>214522</v>
      </c>
      <c r="I62" s="835"/>
      <c r="K62" s="1002"/>
    </row>
    <row r="63" spans="1:11" s="370" customFormat="1" x14ac:dyDescent="0.3">
      <c r="A63" s="1402" t="s">
        <v>392</v>
      </c>
      <c r="B63" s="328" t="s">
        <v>399</v>
      </c>
      <c r="C63" s="73">
        <v>3688522</v>
      </c>
      <c r="D63" s="73">
        <v>227218</v>
      </c>
      <c r="E63" s="73">
        <v>2780020</v>
      </c>
      <c r="F63" s="73">
        <v>681286</v>
      </c>
      <c r="G63" s="73">
        <v>1399819</v>
      </c>
      <c r="H63" s="73">
        <v>141156</v>
      </c>
      <c r="I63" s="835"/>
      <c r="K63" s="1002"/>
    </row>
    <row r="64" spans="1:11" s="370" customFormat="1" x14ac:dyDescent="0.3">
      <c r="A64" s="1177"/>
      <c r="B64" s="328" t="s">
        <v>374</v>
      </c>
      <c r="C64" s="73">
        <v>5336525</v>
      </c>
      <c r="D64" s="73">
        <v>403465</v>
      </c>
      <c r="E64" s="73">
        <v>3969105</v>
      </c>
      <c r="F64" s="73">
        <v>963955</v>
      </c>
      <c r="G64" s="73">
        <v>2022718</v>
      </c>
      <c r="H64" s="73">
        <v>203597</v>
      </c>
      <c r="I64" s="1002"/>
    </row>
    <row r="65" spans="1:11" s="370" customFormat="1" x14ac:dyDescent="0.3">
      <c r="A65" s="1177"/>
      <c r="B65" s="328" t="s">
        <v>336</v>
      </c>
      <c r="C65" s="73">
        <v>4822266</v>
      </c>
      <c r="D65" s="73">
        <v>437526</v>
      </c>
      <c r="E65" s="73">
        <v>3545458</v>
      </c>
      <c r="F65" s="73">
        <v>839282</v>
      </c>
      <c r="G65" s="73">
        <v>1943454</v>
      </c>
      <c r="H65" s="73">
        <v>257510</v>
      </c>
    </row>
    <row r="66" spans="1:11" s="370" customFormat="1" x14ac:dyDescent="0.3">
      <c r="A66" s="373"/>
      <c r="B66" s="364" t="s">
        <v>292</v>
      </c>
      <c r="C66" s="368">
        <v>4743843.5</v>
      </c>
      <c r="D66" s="368">
        <v>757559</v>
      </c>
      <c r="E66" s="368">
        <v>2797298</v>
      </c>
      <c r="F66" s="368">
        <v>821386.5</v>
      </c>
      <c r="G66" s="368">
        <v>1868775</v>
      </c>
      <c r="H66" s="367">
        <v>185065</v>
      </c>
    </row>
    <row r="67" spans="1:11" s="370" customFormat="1" x14ac:dyDescent="0.3">
      <c r="A67" s="373"/>
      <c r="B67" s="364" t="s">
        <v>260</v>
      </c>
      <c r="C67" s="368">
        <v>4612509</v>
      </c>
      <c r="D67" s="368">
        <v>591756</v>
      </c>
      <c r="E67" s="368">
        <v>3307640</v>
      </c>
      <c r="F67" s="368">
        <v>714554</v>
      </c>
      <c r="G67" s="368">
        <v>1802815</v>
      </c>
      <c r="H67" s="367">
        <v>170256</v>
      </c>
    </row>
    <row r="68" spans="1:11" s="370" customFormat="1" x14ac:dyDescent="0.3">
      <c r="A68" s="373"/>
      <c r="B68" s="364" t="s">
        <v>235</v>
      </c>
      <c r="C68" s="368">
        <v>4290671</v>
      </c>
      <c r="D68" s="368">
        <v>673920</v>
      </c>
      <c r="E68" s="368">
        <v>3047096</v>
      </c>
      <c r="F68" s="368">
        <v>598876</v>
      </c>
      <c r="G68" s="368">
        <v>1749130</v>
      </c>
      <c r="H68" s="367">
        <v>157327</v>
      </c>
    </row>
    <row r="69" spans="1:11" s="307" customFormat="1" ht="12" thickBot="1" x14ac:dyDescent="0.35">
      <c r="A69" s="580"/>
      <c r="B69" s="622" t="s">
        <v>104</v>
      </c>
      <c r="C69" s="564">
        <v>4194811</v>
      </c>
      <c r="D69" s="564">
        <v>747466</v>
      </c>
      <c r="E69" s="564">
        <v>2907351</v>
      </c>
      <c r="F69" s="564">
        <v>592492</v>
      </c>
      <c r="G69" s="564">
        <v>1755538</v>
      </c>
      <c r="H69" s="565">
        <v>155455</v>
      </c>
    </row>
    <row r="70" spans="1:11" ht="36" customHeight="1" x14ac:dyDescent="0.3">
      <c r="A70" s="1579" t="s">
        <v>482</v>
      </c>
      <c r="B70" s="1580"/>
      <c r="C70" s="1580"/>
      <c r="D70" s="1580"/>
      <c r="E70" s="1580"/>
      <c r="F70" s="1580"/>
      <c r="G70" s="1580"/>
      <c r="H70" s="1580"/>
    </row>
    <row r="71" spans="1:11" s="370" customFormat="1" x14ac:dyDescent="0.3">
      <c r="A71" s="5"/>
      <c r="C71" s="309"/>
      <c r="D71" s="309"/>
      <c r="E71" s="309"/>
      <c r="F71" s="309"/>
      <c r="G71" s="309"/>
      <c r="H71" s="309"/>
    </row>
    <row r="72" spans="1:11" s="370" customFormat="1" x14ac:dyDescent="0.3">
      <c r="A72" s="5"/>
      <c r="C72" s="309"/>
      <c r="D72" s="309"/>
      <c r="E72" s="309"/>
      <c r="F72" s="309"/>
      <c r="G72" s="309"/>
      <c r="H72" s="309"/>
    </row>
    <row r="73" spans="1:11" x14ac:dyDescent="0.3">
      <c r="C73" s="50"/>
      <c r="D73" s="50"/>
      <c r="E73" s="50"/>
      <c r="F73" s="50"/>
      <c r="G73" s="50"/>
      <c r="H73" s="50"/>
    </row>
    <row r="74" spans="1:11" x14ac:dyDescent="0.3">
      <c r="C74" s="50"/>
      <c r="D74" s="50"/>
      <c r="E74" s="50"/>
      <c r="F74" s="50"/>
      <c r="G74" s="50"/>
      <c r="H74" s="50"/>
    </row>
    <row r="75" spans="1:11" ht="12.9" thickBot="1" x14ac:dyDescent="0.35">
      <c r="A75" s="82" t="s">
        <v>375</v>
      </c>
      <c r="B75" s="82"/>
      <c r="C75" s="82"/>
      <c r="D75" s="82"/>
      <c r="E75" s="82"/>
      <c r="F75" s="82"/>
      <c r="G75" s="82"/>
      <c r="H75" s="82"/>
    </row>
    <row r="76" spans="1:11" s="11" customFormat="1" ht="58.3" thickBot="1" x14ac:dyDescent="0.35">
      <c r="A76" s="984" t="s">
        <v>2</v>
      </c>
      <c r="B76" s="1392" t="s">
        <v>3</v>
      </c>
      <c r="C76" s="1393" t="s">
        <v>92</v>
      </c>
      <c r="D76" s="1394" t="s">
        <v>91</v>
      </c>
      <c r="E76" s="1395" t="s">
        <v>439</v>
      </c>
      <c r="F76" s="1395" t="s">
        <v>405</v>
      </c>
      <c r="G76" s="1397" t="s">
        <v>481</v>
      </c>
      <c r="H76" s="1398" t="s">
        <v>440</v>
      </c>
      <c r="K76" s="11" t="s">
        <v>81</v>
      </c>
    </row>
    <row r="77" spans="1:11" x14ac:dyDescent="0.3">
      <c r="A77" s="144">
        <v>1</v>
      </c>
      <c r="B77" s="145" t="s">
        <v>14</v>
      </c>
      <c r="C77" s="1171">
        <f>D77+E77+F77</f>
        <v>234415.43109332919</v>
      </c>
      <c r="D77" s="73">
        <v>15481.033333333333</v>
      </c>
      <c r="E77" s="73">
        <v>94688.39727499822</v>
      </c>
      <c r="F77" s="73">
        <v>124246.00048499764</v>
      </c>
      <c r="G77" s="73">
        <v>108542.1</v>
      </c>
      <c r="H77" s="74">
        <v>12753.15</v>
      </c>
      <c r="I77" s="835"/>
    </row>
    <row r="78" spans="1:11" x14ac:dyDescent="0.3">
      <c r="A78" s="66">
        <v>2</v>
      </c>
      <c r="B78" s="24" t="s">
        <v>15</v>
      </c>
      <c r="C78" s="1172">
        <f t="shared" ref="C78:C91" si="5">D78+E78+F78</f>
        <v>268235.95290965989</v>
      </c>
      <c r="D78" s="73">
        <v>12686.166666666666</v>
      </c>
      <c r="E78" s="73">
        <v>195411.8609469941</v>
      </c>
      <c r="F78" s="73">
        <v>60137.92529599915</v>
      </c>
      <c r="G78" s="73">
        <v>102295.1</v>
      </c>
      <c r="H78" s="74">
        <v>16542.066666666666</v>
      </c>
      <c r="I78" s="835"/>
    </row>
    <row r="79" spans="1:11" x14ac:dyDescent="0.3">
      <c r="A79" s="66">
        <v>3</v>
      </c>
      <c r="B79" s="24" t="s">
        <v>16</v>
      </c>
      <c r="C79" s="1172">
        <f t="shared" si="5"/>
        <v>358043.83235099533</v>
      </c>
      <c r="D79" s="73">
        <v>8626.9</v>
      </c>
      <c r="E79" s="73">
        <v>234845.26004499797</v>
      </c>
      <c r="F79" s="73">
        <v>114571.67230599737</v>
      </c>
      <c r="G79" s="73">
        <v>109524.75</v>
      </c>
      <c r="H79" s="74">
        <v>12077.583333333334</v>
      </c>
      <c r="I79" s="835"/>
    </row>
    <row r="80" spans="1:11" x14ac:dyDescent="0.3">
      <c r="A80" s="66">
        <v>4</v>
      </c>
      <c r="B80" s="24" t="s">
        <v>17</v>
      </c>
      <c r="C80" s="1172">
        <f t="shared" si="5"/>
        <v>153957.11852100189</v>
      </c>
      <c r="D80" s="73">
        <v>6758.65</v>
      </c>
      <c r="E80" s="73">
        <v>77558.789778002465</v>
      </c>
      <c r="F80" s="73">
        <v>69639.678742999444</v>
      </c>
      <c r="G80" s="73">
        <v>95864.65</v>
      </c>
      <c r="H80" s="74">
        <v>957.18333333333328</v>
      </c>
      <c r="I80" s="835"/>
    </row>
    <row r="81" spans="1:9" x14ac:dyDescent="0.3">
      <c r="A81" s="66">
        <v>5</v>
      </c>
      <c r="B81" s="24" t="s">
        <v>18</v>
      </c>
      <c r="C81" s="1172">
        <f t="shared" si="5"/>
        <v>299024.40903899923</v>
      </c>
      <c r="D81" s="73">
        <v>19122.95</v>
      </c>
      <c r="E81" s="73">
        <v>206703.89420399937</v>
      </c>
      <c r="F81" s="73">
        <v>73197.564834999881</v>
      </c>
      <c r="G81" s="73">
        <v>158223.51666666666</v>
      </c>
      <c r="H81" s="74">
        <v>15231.316666666668</v>
      </c>
      <c r="I81" s="835"/>
    </row>
    <row r="82" spans="1:9" x14ac:dyDescent="0.3">
      <c r="A82" s="67">
        <v>6</v>
      </c>
      <c r="B82" s="26" t="s">
        <v>19</v>
      </c>
      <c r="C82" s="1172">
        <f t="shared" si="5"/>
        <v>327683.83889999305</v>
      </c>
      <c r="D82" s="73">
        <v>12245.05</v>
      </c>
      <c r="E82" s="73">
        <v>248203.22159599449</v>
      </c>
      <c r="F82" s="73">
        <v>67235.56730399857</v>
      </c>
      <c r="G82" s="73">
        <v>90976.71666666666</v>
      </c>
      <c r="H82" s="74">
        <v>497.21666666666664</v>
      </c>
      <c r="I82" s="835"/>
    </row>
    <row r="83" spans="1:9" x14ac:dyDescent="0.3">
      <c r="A83" s="67">
        <v>7</v>
      </c>
      <c r="B83" s="26" t="s">
        <v>20</v>
      </c>
      <c r="C83" s="1172">
        <f t="shared" si="5"/>
        <v>641554.87897399021</v>
      </c>
      <c r="D83" s="73">
        <v>16398.900000000001</v>
      </c>
      <c r="E83" s="73">
        <v>496746.30333599076</v>
      </c>
      <c r="F83" s="73">
        <v>128409.67563799949</v>
      </c>
      <c r="G83" s="73">
        <v>131495.63333333333</v>
      </c>
      <c r="H83" s="74">
        <v>548.6</v>
      </c>
      <c r="I83" s="835"/>
    </row>
    <row r="84" spans="1:9" x14ac:dyDescent="0.3">
      <c r="A84" s="66">
        <v>8</v>
      </c>
      <c r="B84" s="24" t="s">
        <v>21</v>
      </c>
      <c r="C84" s="1172">
        <f t="shared" si="5"/>
        <v>517292.34508064273</v>
      </c>
      <c r="D84" s="73">
        <v>18093.466666666667</v>
      </c>
      <c r="E84" s="73">
        <v>437435.47226397635</v>
      </c>
      <c r="F84" s="73">
        <v>61763.406149999733</v>
      </c>
      <c r="G84" s="73">
        <v>131378.23333333334</v>
      </c>
      <c r="H84" s="74">
        <v>2881.2166666666667</v>
      </c>
      <c r="I84" s="835"/>
    </row>
    <row r="85" spans="1:9" x14ac:dyDescent="0.3">
      <c r="A85" s="66">
        <v>9</v>
      </c>
      <c r="B85" s="24" t="s">
        <v>22</v>
      </c>
      <c r="C85" s="1172">
        <f t="shared" si="5"/>
        <v>289838.70147432806</v>
      </c>
      <c r="D85" s="73">
        <v>10740.083333333334</v>
      </c>
      <c r="E85" s="73">
        <v>213766.37614899516</v>
      </c>
      <c r="F85" s="73">
        <v>65332.241991999581</v>
      </c>
      <c r="G85" s="73">
        <v>97994.1</v>
      </c>
      <c r="H85" s="74">
        <v>6489.5666666666666</v>
      </c>
      <c r="I85" s="835"/>
    </row>
    <row r="86" spans="1:9" x14ac:dyDescent="0.3">
      <c r="A86" s="66">
        <v>10</v>
      </c>
      <c r="B86" s="24" t="s">
        <v>23</v>
      </c>
      <c r="C86" s="1172">
        <f t="shared" si="5"/>
        <v>446849.64679298195</v>
      </c>
      <c r="D86" s="73">
        <v>16541</v>
      </c>
      <c r="E86" s="73">
        <v>375958.25233898242</v>
      </c>
      <c r="F86" s="73">
        <v>54350.394453999528</v>
      </c>
      <c r="G86" s="73">
        <v>91049.066666666666</v>
      </c>
      <c r="H86" s="74">
        <v>6499.6</v>
      </c>
      <c r="I86" s="835"/>
    </row>
    <row r="87" spans="1:9" x14ac:dyDescent="0.3">
      <c r="A87" s="67">
        <v>11</v>
      </c>
      <c r="B87" s="26" t="s">
        <v>24</v>
      </c>
      <c r="C87" s="1172">
        <f t="shared" si="5"/>
        <v>387326.51960965508</v>
      </c>
      <c r="D87" s="73">
        <v>14689.316666666668</v>
      </c>
      <c r="E87" s="73">
        <v>344292.09829898877</v>
      </c>
      <c r="F87" s="73">
        <v>28345.104643999653</v>
      </c>
      <c r="G87" s="73">
        <v>140100.03333333333</v>
      </c>
      <c r="H87" s="74">
        <v>19569.716666666667</v>
      </c>
      <c r="I87" s="835"/>
    </row>
    <row r="88" spans="1:9" x14ac:dyDescent="0.3">
      <c r="A88" s="66">
        <v>12</v>
      </c>
      <c r="B88" s="24" t="s">
        <v>25</v>
      </c>
      <c r="C88" s="1172">
        <f t="shared" si="5"/>
        <v>399962.83064298978</v>
      </c>
      <c r="D88" s="73">
        <v>37959.550000000003</v>
      </c>
      <c r="E88" s="73">
        <v>312116.61379299115</v>
      </c>
      <c r="F88" s="73">
        <v>49886.666849998655</v>
      </c>
      <c r="G88" s="73">
        <v>174426.08333333334</v>
      </c>
      <c r="H88" s="74">
        <v>10606.7</v>
      </c>
      <c r="I88" s="835"/>
    </row>
    <row r="89" spans="1:9" x14ac:dyDescent="0.3">
      <c r="A89" s="66">
        <v>13</v>
      </c>
      <c r="B89" s="24" t="s">
        <v>26</v>
      </c>
      <c r="C89" s="1172">
        <f t="shared" si="5"/>
        <v>506773.37671863998</v>
      </c>
      <c r="D89" s="73">
        <v>32473.016666666666</v>
      </c>
      <c r="E89" s="73">
        <v>381654.06031697447</v>
      </c>
      <c r="F89" s="73">
        <v>92646.299734998829</v>
      </c>
      <c r="G89" s="73">
        <v>155977.85</v>
      </c>
      <c r="H89" s="74">
        <v>7056.916666666667</v>
      </c>
      <c r="I89" s="835"/>
    </row>
    <row r="90" spans="1:9" x14ac:dyDescent="0.3">
      <c r="A90" s="66">
        <v>14</v>
      </c>
      <c r="B90" s="24" t="s">
        <v>27</v>
      </c>
      <c r="C90" s="1172">
        <f t="shared" si="5"/>
        <v>426105.6912043129</v>
      </c>
      <c r="D90" s="73">
        <v>17160.883333333335</v>
      </c>
      <c r="E90" s="73">
        <v>345050.97905397875</v>
      </c>
      <c r="F90" s="73">
        <v>63893.828817000809</v>
      </c>
      <c r="G90" s="73">
        <v>132518.31666666668</v>
      </c>
      <c r="H90" s="74">
        <v>1654.8666666666666</v>
      </c>
      <c r="I90" s="835"/>
    </row>
    <row r="91" spans="1:9" s="370" customFormat="1" ht="13.5" customHeight="1" thickBot="1" x14ac:dyDescent="0.35">
      <c r="A91" s="68">
        <v>15</v>
      </c>
      <c r="B91" s="69" t="s">
        <v>28</v>
      </c>
      <c r="C91" s="1173">
        <f t="shared" si="5"/>
        <v>581118.40881363896</v>
      </c>
      <c r="D91" s="75">
        <v>9219.2666666666664</v>
      </c>
      <c r="E91" s="75">
        <v>480010.7571369732</v>
      </c>
      <c r="F91" s="75">
        <v>91888.38500999911</v>
      </c>
      <c r="G91" s="75">
        <v>87551.2</v>
      </c>
      <c r="H91" s="76">
        <v>9533.3666666666668</v>
      </c>
      <c r="I91" s="835"/>
    </row>
    <row r="92" spans="1:9" s="30" customFormat="1" x14ac:dyDescent="0.3">
      <c r="A92" s="1403" t="s">
        <v>392</v>
      </c>
      <c r="B92" s="1404" t="s">
        <v>527</v>
      </c>
      <c r="C92" s="1379">
        <f t="shared" ref="C92:H92" si="6">SUM(C77:C91)</f>
        <v>5838182.9821251584</v>
      </c>
      <c r="D92" s="1405">
        <f t="shared" si="6"/>
        <v>248196.23333333337</v>
      </c>
      <c r="E92" s="1379">
        <f t="shared" si="6"/>
        <v>4444442.3365328377</v>
      </c>
      <c r="F92" s="1379">
        <f t="shared" si="6"/>
        <v>1145544.4122589873</v>
      </c>
      <c r="G92" s="1379">
        <f t="shared" si="6"/>
        <v>1807917.3499999999</v>
      </c>
      <c r="H92" s="1379">
        <f t="shared" si="6"/>
        <v>122899.06666666668</v>
      </c>
      <c r="I92" s="835"/>
    </row>
    <row r="93" spans="1:9" s="370" customFormat="1" x14ac:dyDescent="0.3">
      <c r="A93" s="1495" t="s">
        <v>392</v>
      </c>
      <c r="B93" s="364" t="s">
        <v>479</v>
      </c>
      <c r="C93" s="368">
        <v>3825249</v>
      </c>
      <c r="D93" s="1496">
        <v>167286</v>
      </c>
      <c r="E93" s="368">
        <v>2911880</v>
      </c>
      <c r="F93" s="368">
        <v>746083</v>
      </c>
      <c r="G93" s="368">
        <v>1188858</v>
      </c>
      <c r="H93" s="368">
        <v>79445</v>
      </c>
      <c r="I93" s="835"/>
    </row>
    <row r="94" spans="1:9" s="370" customFormat="1" x14ac:dyDescent="0.3">
      <c r="A94" s="1402" t="s">
        <v>392</v>
      </c>
      <c r="B94" s="328" t="s">
        <v>446</v>
      </c>
      <c r="C94" s="73">
        <v>5508211</v>
      </c>
      <c r="D94" s="1279">
        <v>266298</v>
      </c>
      <c r="E94" s="73">
        <v>4212535</v>
      </c>
      <c r="F94" s="73">
        <v>1029378</v>
      </c>
      <c r="G94" s="73">
        <v>1755796</v>
      </c>
      <c r="H94" s="73">
        <v>137837</v>
      </c>
      <c r="I94" s="835"/>
    </row>
    <row r="95" spans="1:9" s="370" customFormat="1" x14ac:dyDescent="0.3">
      <c r="A95" s="1402" t="s">
        <v>392</v>
      </c>
      <c r="B95" s="328" t="s">
        <v>399</v>
      </c>
      <c r="C95" s="73">
        <v>3639118</v>
      </c>
      <c r="D95" s="1279">
        <v>177812</v>
      </c>
      <c r="E95" s="73">
        <v>2780020</v>
      </c>
      <c r="F95" s="73">
        <v>681286</v>
      </c>
      <c r="G95" s="73">
        <v>1127605</v>
      </c>
      <c r="H95" s="73">
        <v>83286</v>
      </c>
      <c r="I95" s="835"/>
    </row>
    <row r="96" spans="1:9" s="370" customFormat="1" x14ac:dyDescent="0.3">
      <c r="A96" s="1177"/>
      <c r="B96" s="328" t="s">
        <v>374</v>
      </c>
      <c r="C96" s="73">
        <v>4585392</v>
      </c>
      <c r="D96" s="73">
        <v>301921</v>
      </c>
      <c r="E96" s="73">
        <v>3354176</v>
      </c>
      <c r="F96" s="73">
        <v>929295</v>
      </c>
      <c r="G96" s="73">
        <v>1660642</v>
      </c>
      <c r="H96" s="73">
        <v>134994</v>
      </c>
      <c r="I96" s="835"/>
    </row>
    <row r="97" spans="1:18" s="370" customFormat="1" x14ac:dyDescent="0.3">
      <c r="A97" s="1177"/>
      <c r="B97" s="328" t="s">
        <v>336</v>
      </c>
      <c r="C97" s="73">
        <v>3854693</v>
      </c>
      <c r="D97" s="73">
        <v>332777</v>
      </c>
      <c r="E97" s="73">
        <v>2715090</v>
      </c>
      <c r="F97" s="73">
        <v>807131</v>
      </c>
      <c r="G97" s="73">
        <v>1577364</v>
      </c>
      <c r="H97" s="73">
        <v>114862</v>
      </c>
    </row>
    <row r="98" spans="1:18" s="370" customFormat="1" x14ac:dyDescent="0.3">
      <c r="A98" s="373"/>
      <c r="B98" s="364" t="s">
        <v>292</v>
      </c>
      <c r="C98" s="368">
        <v>3550719</v>
      </c>
      <c r="D98" s="368">
        <v>643820</v>
      </c>
      <c r="E98" s="368">
        <v>2193969</v>
      </c>
      <c r="F98" s="368">
        <v>773577</v>
      </c>
      <c r="G98" s="368">
        <v>1464913</v>
      </c>
      <c r="H98" s="367">
        <v>122623</v>
      </c>
    </row>
    <row r="99" spans="1:18" s="370" customFormat="1" x14ac:dyDescent="0.3">
      <c r="A99" s="373"/>
      <c r="B99" s="364" t="s">
        <v>260</v>
      </c>
      <c r="C99" s="368">
        <v>3398673</v>
      </c>
      <c r="D99" s="368">
        <v>455295</v>
      </c>
      <c r="E99" s="368">
        <v>2298592</v>
      </c>
      <c r="F99" s="368">
        <v>644786</v>
      </c>
      <c r="G99" s="368">
        <v>1418710</v>
      </c>
      <c r="H99" s="367">
        <v>146527</v>
      </c>
    </row>
    <row r="100" spans="1:18" s="370" customFormat="1" x14ac:dyDescent="0.3">
      <c r="A100" s="373"/>
      <c r="B100" s="364" t="s">
        <v>235</v>
      </c>
      <c r="C100" s="368">
        <v>3110317</v>
      </c>
      <c r="D100" s="368">
        <v>511437</v>
      </c>
      <c r="E100" s="368">
        <v>2174135</v>
      </c>
      <c r="F100" s="368">
        <v>397471</v>
      </c>
      <c r="G100" s="368">
        <v>1382728</v>
      </c>
      <c r="H100" s="367">
        <v>102141</v>
      </c>
    </row>
    <row r="101" spans="1:18" s="307" customFormat="1" ht="12" thickBot="1" x14ac:dyDescent="0.35">
      <c r="A101" s="580"/>
      <c r="B101" s="622" t="s">
        <v>104</v>
      </c>
      <c r="C101" s="564">
        <v>3073862</v>
      </c>
      <c r="D101" s="564">
        <v>591608</v>
      </c>
      <c r="E101" s="564">
        <v>2095824</v>
      </c>
      <c r="F101" s="564">
        <v>393521</v>
      </c>
      <c r="G101" s="564">
        <v>1409139</v>
      </c>
      <c r="H101" s="565">
        <v>87619</v>
      </c>
    </row>
    <row r="102" spans="1:18" ht="38.15" customHeight="1" x14ac:dyDescent="0.3">
      <c r="A102" s="1579" t="s">
        <v>482</v>
      </c>
      <c r="B102" s="1580"/>
      <c r="C102" s="1580"/>
      <c r="D102" s="1580"/>
      <c r="E102" s="1580"/>
      <c r="F102" s="1580"/>
      <c r="G102" s="1580"/>
      <c r="H102" s="1580"/>
    </row>
    <row r="103" spans="1:18" s="370" customFormat="1" x14ac:dyDescent="0.3">
      <c r="A103" s="1136"/>
    </row>
    <row r="104" spans="1:18" s="370" customFormat="1" x14ac:dyDescent="0.3">
      <c r="A104" s="1136" t="s">
        <v>528</v>
      </c>
    </row>
    <row r="105" spans="1:18" s="370" customFormat="1" x14ac:dyDescent="0.3">
      <c r="A105" s="1134" t="s">
        <v>442</v>
      </c>
    </row>
    <row r="106" spans="1:18" s="370" customFormat="1" x14ac:dyDescent="0.3">
      <c r="A106" s="1136" t="s">
        <v>441</v>
      </c>
      <c r="E106" s="370" t="s">
        <v>81</v>
      </c>
    </row>
    <row r="107" spans="1:18" s="370" customFormat="1" x14ac:dyDescent="0.3">
      <c r="A107" s="5"/>
    </row>
    <row r="108" spans="1:18" x14ac:dyDescent="0.3">
      <c r="J108" s="370"/>
      <c r="K108" s="370"/>
      <c r="L108" s="370"/>
      <c r="M108" s="370"/>
      <c r="N108" s="370"/>
      <c r="O108" s="370"/>
      <c r="P108" s="370"/>
      <c r="Q108" s="370"/>
      <c r="R108" s="370"/>
    </row>
    <row r="109" spans="1:18" ht="12.9" thickBot="1" x14ac:dyDescent="0.35">
      <c r="A109" s="82" t="s">
        <v>376</v>
      </c>
      <c r="B109" s="82"/>
      <c r="C109" s="82"/>
      <c r="D109" s="82"/>
      <c r="E109" s="82"/>
      <c r="F109" s="82"/>
      <c r="G109" s="82"/>
      <c r="H109" s="82"/>
      <c r="J109" s="370"/>
      <c r="K109" s="370"/>
      <c r="L109" s="370"/>
      <c r="M109" s="370"/>
      <c r="N109" s="370"/>
      <c r="O109" s="370"/>
      <c r="P109" s="370"/>
      <c r="Q109" s="370"/>
      <c r="R109" s="370"/>
    </row>
    <row r="110" spans="1:18" ht="69.900000000000006" thickBot="1" x14ac:dyDescent="0.35">
      <c r="A110" s="61" t="s">
        <v>2</v>
      </c>
      <c r="B110" s="83" t="s">
        <v>3</v>
      </c>
      <c r="C110" s="84" t="s">
        <v>94</v>
      </c>
      <c r="D110" s="85" t="s">
        <v>91</v>
      </c>
      <c r="E110" s="86" t="s">
        <v>404</v>
      </c>
      <c r="F110" s="87" t="s">
        <v>405</v>
      </c>
      <c r="G110" s="85" t="s">
        <v>531</v>
      </c>
      <c r="H110" s="88" t="s">
        <v>49</v>
      </c>
      <c r="J110" s="370"/>
      <c r="K110" s="370" t="s">
        <v>81</v>
      </c>
      <c r="L110" s="370"/>
      <c r="M110" s="370"/>
      <c r="N110" s="370"/>
      <c r="O110" s="370"/>
      <c r="P110" s="370"/>
      <c r="Q110" s="370"/>
      <c r="R110" s="370"/>
    </row>
    <row r="111" spans="1:18" x14ac:dyDescent="0.3">
      <c r="A111" s="65">
        <v>1</v>
      </c>
      <c r="B111" s="26" t="s">
        <v>14</v>
      </c>
      <c r="C111" s="1497">
        <f>D111+E111+F111</f>
        <v>122259.05743333104</v>
      </c>
      <c r="D111" s="1498">
        <v>5870.1333333333332</v>
      </c>
      <c r="E111" s="1498">
        <v>9277.4283099999993</v>
      </c>
      <c r="F111" s="1498">
        <v>107111.4957899977</v>
      </c>
      <c r="G111" s="1498">
        <v>15796.166666666666</v>
      </c>
      <c r="H111" s="1499">
        <v>0</v>
      </c>
      <c r="J111" s="370"/>
      <c r="K111" s="370"/>
      <c r="L111" s="370"/>
      <c r="M111" s="370"/>
      <c r="N111" s="370"/>
      <c r="O111" s="370"/>
      <c r="P111" s="370"/>
      <c r="Q111" s="370"/>
      <c r="R111" s="370"/>
    </row>
    <row r="112" spans="1:18" x14ac:dyDescent="0.3">
      <c r="A112" s="66">
        <v>2</v>
      </c>
      <c r="B112" s="24" t="s">
        <v>15</v>
      </c>
      <c r="C112" s="1500">
        <f t="shared" ref="C112:C125" si="7">D112+E112+F112</f>
        <v>192556.89026666532</v>
      </c>
      <c r="D112" s="1498">
        <v>1340.9666666666667</v>
      </c>
      <c r="E112" s="1498">
        <v>131077.99830399948</v>
      </c>
      <c r="F112" s="1498">
        <v>60137.92529599915</v>
      </c>
      <c r="G112" s="1498">
        <v>9788.3833333333332</v>
      </c>
      <c r="H112" s="1499">
        <v>0</v>
      </c>
      <c r="J112" s="370"/>
      <c r="K112" s="370"/>
      <c r="L112" s="370"/>
      <c r="M112" s="370"/>
      <c r="N112" s="370"/>
      <c r="O112" s="370"/>
      <c r="P112" s="370"/>
      <c r="Q112" s="370"/>
      <c r="R112" s="370"/>
    </row>
    <row r="113" spans="1:18" x14ac:dyDescent="0.3">
      <c r="A113" s="66">
        <v>3</v>
      </c>
      <c r="B113" s="24" t="s">
        <v>16</v>
      </c>
      <c r="C113" s="1500">
        <f t="shared" si="7"/>
        <v>243522.64387066555</v>
      </c>
      <c r="D113" s="1498">
        <v>2959.4666666666667</v>
      </c>
      <c r="E113" s="1498">
        <v>127045.36196900139</v>
      </c>
      <c r="F113" s="1498">
        <v>113517.8152349975</v>
      </c>
      <c r="G113" s="1498">
        <v>10569.416666666666</v>
      </c>
      <c r="H113" s="1499">
        <v>0</v>
      </c>
      <c r="J113" s="370"/>
      <c r="K113" s="370"/>
      <c r="L113" s="370"/>
      <c r="M113" s="370"/>
      <c r="N113" s="370"/>
      <c r="O113" s="370"/>
      <c r="P113" s="370"/>
      <c r="Q113" s="370"/>
      <c r="R113" s="370"/>
    </row>
    <row r="114" spans="1:18" x14ac:dyDescent="0.3">
      <c r="A114" s="66">
        <v>4</v>
      </c>
      <c r="B114" s="24" t="s">
        <v>17</v>
      </c>
      <c r="C114" s="1500">
        <f t="shared" si="7"/>
        <v>108472.45045799922</v>
      </c>
      <c r="D114" s="1498">
        <v>2192.1999999999998</v>
      </c>
      <c r="E114" s="1498">
        <v>45877.499633999963</v>
      </c>
      <c r="F114" s="1498">
        <v>60402.75082399926</v>
      </c>
      <c r="G114" s="1498">
        <v>10014.283333333333</v>
      </c>
      <c r="H114" s="1499">
        <v>0</v>
      </c>
      <c r="J114" s="370"/>
      <c r="K114" s="370"/>
      <c r="L114" s="370"/>
      <c r="M114" s="370"/>
      <c r="N114" s="370"/>
      <c r="O114" s="370"/>
      <c r="P114" s="370"/>
      <c r="Q114" s="370"/>
      <c r="R114" s="370"/>
    </row>
    <row r="115" spans="1:18" x14ac:dyDescent="0.3">
      <c r="A115" s="66">
        <v>5</v>
      </c>
      <c r="B115" s="24" t="s">
        <v>18</v>
      </c>
      <c r="C115" s="1500">
        <f t="shared" si="7"/>
        <v>176479.77618333223</v>
      </c>
      <c r="D115" s="1498">
        <v>5005.333333333333</v>
      </c>
      <c r="E115" s="1498">
        <v>102668.87801499901</v>
      </c>
      <c r="F115" s="1498">
        <v>68805.564834999896</v>
      </c>
      <c r="G115" s="1498">
        <v>19181.733333333334</v>
      </c>
      <c r="H115" s="1499">
        <v>10</v>
      </c>
      <c r="J115" s="370"/>
      <c r="K115" s="370"/>
      <c r="L115" s="370"/>
      <c r="M115" s="370"/>
      <c r="N115" s="370"/>
      <c r="O115" s="370"/>
      <c r="P115" s="370"/>
      <c r="Q115" s="370"/>
      <c r="R115" s="370"/>
    </row>
    <row r="116" spans="1:18" x14ac:dyDescent="0.3">
      <c r="A116" s="67">
        <v>6</v>
      </c>
      <c r="B116" s="26" t="s">
        <v>19</v>
      </c>
      <c r="C116" s="1500">
        <f t="shared" si="7"/>
        <v>170987.66581499932</v>
      </c>
      <c r="D116" s="1498">
        <v>7133.1</v>
      </c>
      <c r="E116" s="1498">
        <v>98475.141159000632</v>
      </c>
      <c r="F116" s="1498">
        <v>65379.424655998664</v>
      </c>
      <c r="G116" s="1498">
        <v>27648.25</v>
      </c>
      <c r="H116" s="1499">
        <v>7</v>
      </c>
      <c r="J116" s="370"/>
      <c r="K116" s="370"/>
      <c r="L116" s="370"/>
      <c r="M116" s="370"/>
      <c r="N116" s="370"/>
      <c r="O116" s="370"/>
      <c r="P116" s="370"/>
      <c r="Q116" s="370"/>
      <c r="R116" s="370"/>
    </row>
    <row r="117" spans="1:18" x14ac:dyDescent="0.3">
      <c r="A117" s="67">
        <v>7</v>
      </c>
      <c r="B117" s="26" t="s">
        <v>20</v>
      </c>
      <c r="C117" s="1500">
        <f t="shared" si="7"/>
        <v>316388.58069666708</v>
      </c>
      <c r="D117" s="1498">
        <v>7106.2666666666664</v>
      </c>
      <c r="E117" s="1498">
        <v>181337.70978600081</v>
      </c>
      <c r="F117" s="1498">
        <v>127944.60424399961</v>
      </c>
      <c r="G117" s="1498">
        <v>29464.766666666666</v>
      </c>
      <c r="H117" s="1499">
        <v>0</v>
      </c>
      <c r="J117" s="370"/>
      <c r="K117" s="370"/>
      <c r="L117" s="370"/>
      <c r="M117" s="370"/>
      <c r="N117" s="370"/>
      <c r="O117" s="370"/>
      <c r="P117" s="370"/>
      <c r="Q117" s="370"/>
      <c r="R117" s="370"/>
    </row>
    <row r="118" spans="1:18" x14ac:dyDescent="0.3">
      <c r="A118" s="66">
        <v>8</v>
      </c>
      <c r="B118" s="24" t="s">
        <v>21</v>
      </c>
      <c r="C118" s="1500">
        <f t="shared" si="7"/>
        <v>243805.38055400003</v>
      </c>
      <c r="D118" s="1498">
        <v>3386.15</v>
      </c>
      <c r="E118" s="1498">
        <v>185029.68048000056</v>
      </c>
      <c r="F118" s="1498">
        <v>55389.55007399949</v>
      </c>
      <c r="G118" s="1498">
        <v>6436.3</v>
      </c>
      <c r="H118" s="1499">
        <v>0</v>
      </c>
      <c r="J118" s="370"/>
      <c r="K118" s="370"/>
      <c r="L118" s="370"/>
      <c r="M118" s="370"/>
      <c r="N118" s="370"/>
      <c r="O118" s="370"/>
      <c r="P118" s="370"/>
      <c r="Q118" s="370"/>
      <c r="R118" s="370"/>
    </row>
    <row r="119" spans="1:18" x14ac:dyDescent="0.3">
      <c r="A119" s="66">
        <v>9</v>
      </c>
      <c r="B119" s="24" t="s">
        <v>22</v>
      </c>
      <c r="C119" s="1500">
        <f t="shared" si="7"/>
        <v>134813.88827933258</v>
      </c>
      <c r="D119" s="1498">
        <v>3464.9333333333334</v>
      </c>
      <c r="E119" s="1498">
        <v>66065.284367999673</v>
      </c>
      <c r="F119" s="1498">
        <v>65283.670577999575</v>
      </c>
      <c r="G119" s="1498">
        <v>6882.416666666667</v>
      </c>
      <c r="H119" s="1499">
        <v>0</v>
      </c>
      <c r="J119" s="370"/>
      <c r="K119" s="370"/>
      <c r="L119" s="370"/>
      <c r="M119" s="370"/>
      <c r="N119" s="370"/>
      <c r="O119" s="370"/>
      <c r="P119" s="370"/>
      <c r="Q119" s="370"/>
      <c r="R119" s="370"/>
    </row>
    <row r="120" spans="1:18" x14ac:dyDescent="0.3">
      <c r="A120" s="66">
        <v>10</v>
      </c>
      <c r="B120" s="24" t="s">
        <v>23</v>
      </c>
      <c r="C120" s="1500">
        <f t="shared" si="7"/>
        <v>171023.09153866675</v>
      </c>
      <c r="D120" s="1498">
        <v>5263.166666666667</v>
      </c>
      <c r="E120" s="1498">
        <v>119073.57005199944</v>
      </c>
      <c r="F120" s="1498">
        <v>46686.354820000619</v>
      </c>
      <c r="G120" s="1498">
        <v>16338.25</v>
      </c>
      <c r="H120" s="1499">
        <v>0</v>
      </c>
      <c r="J120" s="370"/>
      <c r="K120" s="370"/>
      <c r="L120" s="370"/>
      <c r="M120" s="370"/>
      <c r="N120" s="370"/>
      <c r="O120" s="370"/>
      <c r="P120" s="370"/>
      <c r="Q120" s="370"/>
      <c r="R120" s="370"/>
    </row>
    <row r="121" spans="1:18" x14ac:dyDescent="0.3">
      <c r="A121" s="67">
        <v>11</v>
      </c>
      <c r="B121" s="26" t="s">
        <v>24</v>
      </c>
      <c r="C121" s="1500">
        <f t="shared" si="7"/>
        <v>202054.96899666617</v>
      </c>
      <c r="D121" s="1498">
        <v>6107.4666666666662</v>
      </c>
      <c r="E121" s="1498">
        <v>174861.00757799944</v>
      </c>
      <c r="F121" s="1498">
        <v>21086.494752000053</v>
      </c>
      <c r="G121" s="1498">
        <v>25868.2</v>
      </c>
      <c r="H121" s="1499">
        <v>0</v>
      </c>
      <c r="J121" s="370"/>
      <c r="K121" s="370"/>
      <c r="L121" s="370"/>
      <c r="M121" s="370"/>
      <c r="N121" s="370"/>
      <c r="O121" s="370"/>
      <c r="P121" s="370"/>
      <c r="Q121" s="370"/>
      <c r="R121" s="370"/>
    </row>
    <row r="122" spans="1:18" x14ac:dyDescent="0.3">
      <c r="A122" s="66">
        <v>12</v>
      </c>
      <c r="B122" s="24" t="s">
        <v>25</v>
      </c>
      <c r="C122" s="1500">
        <f t="shared" si="7"/>
        <v>213220.32269066569</v>
      </c>
      <c r="D122" s="1498">
        <v>7544.0666666666666</v>
      </c>
      <c r="E122" s="1498">
        <v>161638.34215599936</v>
      </c>
      <c r="F122" s="1498">
        <v>44037.913867999647</v>
      </c>
      <c r="G122" s="1498">
        <v>39524.133333333331</v>
      </c>
      <c r="H122" s="1499">
        <v>1</v>
      </c>
      <c r="J122" s="370"/>
      <c r="K122" s="370"/>
      <c r="L122" s="370"/>
      <c r="M122" s="370"/>
      <c r="N122" s="370"/>
      <c r="O122" s="370"/>
      <c r="P122" s="370"/>
      <c r="Q122" s="370"/>
      <c r="R122" s="370"/>
    </row>
    <row r="123" spans="1:18" x14ac:dyDescent="0.3">
      <c r="A123" s="66">
        <v>13</v>
      </c>
      <c r="B123" s="24" t="s">
        <v>26</v>
      </c>
      <c r="C123" s="1500">
        <f t="shared" si="7"/>
        <v>183513.31654099905</v>
      </c>
      <c r="D123" s="1498">
        <v>9026.5499999999993</v>
      </c>
      <c r="E123" s="1498">
        <v>84126.03805199996</v>
      </c>
      <c r="F123" s="1498">
        <v>90360.728488999084</v>
      </c>
      <c r="G123" s="1498">
        <v>14996.916666666666</v>
      </c>
      <c r="H123" s="1499">
        <v>123</v>
      </c>
      <c r="J123" s="370"/>
      <c r="K123" s="370"/>
      <c r="L123" s="370"/>
      <c r="M123" s="370"/>
      <c r="N123" s="370"/>
      <c r="O123" s="370"/>
      <c r="P123" s="370"/>
      <c r="Q123" s="370"/>
      <c r="R123" s="370"/>
    </row>
    <row r="124" spans="1:18" x14ac:dyDescent="0.3">
      <c r="A124" s="66">
        <v>14</v>
      </c>
      <c r="B124" s="24" t="s">
        <v>27</v>
      </c>
      <c r="C124" s="1500">
        <f t="shared" si="7"/>
        <v>110635.31363233367</v>
      </c>
      <c r="D124" s="1498">
        <v>9050.5333333333328</v>
      </c>
      <c r="E124" s="1498">
        <v>46435.624548000051</v>
      </c>
      <c r="F124" s="1498">
        <v>55149.155751000282</v>
      </c>
      <c r="G124" s="1498">
        <v>24759.733333333334</v>
      </c>
      <c r="H124" s="1499">
        <v>0</v>
      </c>
      <c r="J124" s="370"/>
      <c r="K124" s="370"/>
      <c r="L124" s="370"/>
      <c r="M124" s="370"/>
      <c r="N124" s="370"/>
      <c r="O124" s="370"/>
      <c r="P124" s="370"/>
      <c r="Q124" s="370"/>
      <c r="R124" s="370"/>
    </row>
    <row r="125" spans="1:18" s="370" customFormat="1" ht="13.5" customHeight="1" thickBot="1" x14ac:dyDescent="0.35">
      <c r="A125" s="72">
        <v>15</v>
      </c>
      <c r="B125" s="28" t="s">
        <v>28</v>
      </c>
      <c r="C125" s="1501">
        <f t="shared" si="7"/>
        <v>387204.80117199838</v>
      </c>
      <c r="D125" s="1502">
        <v>4298.3999999999996</v>
      </c>
      <c r="E125" s="1502">
        <v>291556.73039399931</v>
      </c>
      <c r="F125" s="1502">
        <v>91349.670777999068</v>
      </c>
      <c r="G125" s="1502">
        <v>14487.216666666667</v>
      </c>
      <c r="H125" s="1503">
        <v>0</v>
      </c>
    </row>
    <row r="126" spans="1:18" ht="12" thickBot="1" x14ac:dyDescent="0.35">
      <c r="A126" s="1129" t="s">
        <v>392</v>
      </c>
      <c r="B126" s="361" t="s">
        <v>527</v>
      </c>
      <c r="C126" s="96">
        <f t="shared" ref="C126:H126" si="8">SUM(C111:C125)</f>
        <v>2976938.1481283219</v>
      </c>
      <c r="D126" s="982">
        <f t="shared" si="8"/>
        <v>79748.733333333308</v>
      </c>
      <c r="E126" s="982">
        <f t="shared" si="8"/>
        <v>1824546.2948049989</v>
      </c>
      <c r="F126" s="982">
        <f t="shared" si="8"/>
        <v>1072643.1199899896</v>
      </c>
      <c r="G126" s="982">
        <v>271756.16666666669</v>
      </c>
      <c r="H126" s="568">
        <f t="shared" si="8"/>
        <v>141</v>
      </c>
      <c r="J126" s="370"/>
      <c r="K126" s="370"/>
      <c r="L126" s="370"/>
      <c r="M126" s="370"/>
      <c r="N126" s="370"/>
      <c r="O126" s="370"/>
      <c r="P126" s="370"/>
      <c r="Q126" s="370"/>
      <c r="R126" s="370"/>
    </row>
    <row r="127" spans="1:18" s="370" customFormat="1" ht="12" thickBot="1" x14ac:dyDescent="0.35">
      <c r="A127" s="1287" t="s">
        <v>392</v>
      </c>
      <c r="B127" s="364" t="s">
        <v>479</v>
      </c>
      <c r="C127" s="368">
        <v>1909660</v>
      </c>
      <c r="D127" s="1268">
        <v>54520</v>
      </c>
      <c r="E127" s="1268">
        <v>1157234</v>
      </c>
      <c r="F127" s="1268">
        <v>697906</v>
      </c>
      <c r="G127" s="1268">
        <v>176634</v>
      </c>
      <c r="H127" s="566">
        <v>132</v>
      </c>
    </row>
    <row r="128" spans="1:18" s="370" customFormat="1" ht="12" thickBot="1" x14ac:dyDescent="0.35">
      <c r="A128" s="1287" t="s">
        <v>392</v>
      </c>
      <c r="B128" s="364" t="s">
        <v>446</v>
      </c>
      <c r="C128" s="368">
        <v>2704599</v>
      </c>
      <c r="D128" s="1268">
        <v>97260</v>
      </c>
      <c r="E128" s="1268">
        <v>1659177</v>
      </c>
      <c r="F128" s="1268">
        <v>948162</v>
      </c>
      <c r="G128" s="1268">
        <v>256040</v>
      </c>
      <c r="H128" s="566">
        <v>0</v>
      </c>
    </row>
    <row r="129" spans="1:11" s="370" customFormat="1" ht="12" thickBot="1" x14ac:dyDescent="0.35">
      <c r="A129" s="1287" t="s">
        <v>392</v>
      </c>
      <c r="B129" s="364" t="s">
        <v>399</v>
      </c>
      <c r="C129" s="368">
        <v>1790016</v>
      </c>
      <c r="D129" s="368">
        <v>59544</v>
      </c>
      <c r="E129" s="368">
        <v>1098321</v>
      </c>
      <c r="F129" s="368">
        <v>632151</v>
      </c>
      <c r="G129" s="368">
        <v>153546</v>
      </c>
      <c r="H129" s="566">
        <v>0</v>
      </c>
    </row>
    <row r="130" spans="1:11" s="370" customFormat="1" x14ac:dyDescent="0.3">
      <c r="B130" s="364" t="s">
        <v>374</v>
      </c>
      <c r="C130" s="368">
        <v>2013672</v>
      </c>
      <c r="D130" s="368">
        <v>89581</v>
      </c>
      <c r="E130" s="368">
        <v>1036546</v>
      </c>
      <c r="F130" s="368">
        <v>887545</v>
      </c>
      <c r="G130" s="368">
        <v>233286</v>
      </c>
      <c r="H130" s="566">
        <v>0</v>
      </c>
    </row>
    <row r="131" spans="1:11" s="370" customFormat="1" x14ac:dyDescent="0.3">
      <c r="A131" s="373"/>
      <c r="B131" s="364" t="s">
        <v>336</v>
      </c>
      <c r="C131" s="368">
        <v>1071034</v>
      </c>
      <c r="D131" s="368">
        <v>104117</v>
      </c>
      <c r="E131" s="368">
        <v>237743</v>
      </c>
      <c r="F131" s="368">
        <v>729174</v>
      </c>
      <c r="G131" s="368">
        <v>237195</v>
      </c>
      <c r="H131" s="566">
        <v>0</v>
      </c>
    </row>
    <row r="132" spans="1:11" s="370" customFormat="1" x14ac:dyDescent="0.3">
      <c r="A132" s="373"/>
      <c r="B132" s="364" t="s">
        <v>292</v>
      </c>
      <c r="C132" s="368">
        <v>772445.16</v>
      </c>
      <c r="D132" s="368">
        <v>114103</v>
      </c>
      <c r="E132" s="368">
        <v>20103</v>
      </c>
      <c r="F132" s="368">
        <v>638721.15999999992</v>
      </c>
      <c r="G132" s="368">
        <v>218007</v>
      </c>
      <c r="H132" s="566">
        <v>0</v>
      </c>
    </row>
    <row r="133" spans="1:11" s="370" customFormat="1" x14ac:dyDescent="0.3">
      <c r="A133" s="373"/>
      <c r="B133" s="364" t="s">
        <v>260</v>
      </c>
      <c r="C133" s="368">
        <v>740643</v>
      </c>
      <c r="D133" s="368">
        <v>143077</v>
      </c>
      <c r="E133" s="368">
        <v>417</v>
      </c>
      <c r="F133" s="368">
        <v>597149</v>
      </c>
      <c r="G133" s="368">
        <v>167553</v>
      </c>
      <c r="H133" s="566">
        <v>0</v>
      </c>
    </row>
    <row r="134" spans="1:11" s="370" customFormat="1" x14ac:dyDescent="0.3">
      <c r="A134" s="373"/>
      <c r="B134" s="364" t="s">
        <v>235</v>
      </c>
      <c r="C134" s="368">
        <v>560356</v>
      </c>
      <c r="D134" s="368">
        <v>151912</v>
      </c>
      <c r="E134" s="368">
        <v>5435</v>
      </c>
      <c r="F134" s="368">
        <v>362743.43</v>
      </c>
      <c r="G134" s="368">
        <v>154575</v>
      </c>
      <c r="H134" s="566">
        <v>0</v>
      </c>
    </row>
    <row r="135" spans="1:11" s="307" customFormat="1" ht="12" thickBot="1" x14ac:dyDescent="0.35">
      <c r="A135" s="580"/>
      <c r="B135" s="622" t="s">
        <v>104</v>
      </c>
      <c r="C135" s="564">
        <v>454113</v>
      </c>
      <c r="D135" s="564">
        <v>154717</v>
      </c>
      <c r="E135" s="564">
        <v>28567</v>
      </c>
      <c r="F135" s="564">
        <v>294677</v>
      </c>
      <c r="G135" s="564">
        <v>114241</v>
      </c>
      <c r="H135" s="567">
        <v>0</v>
      </c>
    </row>
    <row r="136" spans="1:11" ht="33" customHeight="1" x14ac:dyDescent="0.3">
      <c r="A136" s="1579" t="s">
        <v>482</v>
      </c>
      <c r="B136" s="1580"/>
      <c r="C136" s="1580"/>
      <c r="D136" s="1580"/>
      <c r="E136" s="1580"/>
      <c r="F136" s="1580"/>
      <c r="G136" s="1580"/>
      <c r="H136" s="1580"/>
    </row>
    <row r="137" spans="1:11" x14ac:dyDescent="0.3">
      <c r="A137" s="1136"/>
      <c r="B137" s="370"/>
      <c r="C137" s="370"/>
      <c r="D137" s="370"/>
      <c r="E137" s="370"/>
      <c r="F137" s="370"/>
      <c r="G137" s="370"/>
      <c r="H137" s="370"/>
      <c r="K137" s="2" t="s">
        <v>81</v>
      </c>
    </row>
    <row r="138" spans="1:11" x14ac:dyDescent="0.3">
      <c r="A138" s="1136" t="s">
        <v>528</v>
      </c>
      <c r="B138" s="370"/>
      <c r="C138" s="370"/>
      <c r="D138" s="370"/>
      <c r="E138" s="370"/>
      <c r="F138" s="370"/>
      <c r="G138" s="370"/>
      <c r="H138" s="370"/>
    </row>
    <row r="139" spans="1:11" x14ac:dyDescent="0.3">
      <c r="A139" s="1134" t="s">
        <v>442</v>
      </c>
      <c r="B139" s="370"/>
      <c r="C139" s="370"/>
      <c r="D139" s="370"/>
      <c r="E139" s="370"/>
      <c r="F139" s="370"/>
      <c r="G139" s="370"/>
      <c r="H139" s="370"/>
    </row>
    <row r="140" spans="1:11" x14ac:dyDescent="0.3">
      <c r="A140" s="1136" t="s">
        <v>441</v>
      </c>
      <c r="B140" s="370"/>
      <c r="C140" s="370"/>
      <c r="D140" s="370"/>
      <c r="E140" s="370" t="s">
        <v>81</v>
      </c>
      <c r="F140" s="370"/>
      <c r="G140" s="370"/>
      <c r="H140" s="370"/>
    </row>
  </sheetData>
  <mergeCells count="4">
    <mergeCell ref="A102:H102"/>
    <mergeCell ref="A70:H70"/>
    <mergeCell ref="A35:H35"/>
    <mergeCell ref="A136:H13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7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/>
  <dimension ref="A1:X82"/>
  <sheetViews>
    <sheetView showGridLines="0" zoomScaleNormal="100" workbookViewId="0">
      <selection activeCell="I2" sqref="I2"/>
    </sheetView>
  </sheetViews>
  <sheetFormatPr baseColWidth="10" defaultRowHeight="12.45" x14ac:dyDescent="0.3"/>
  <cols>
    <col min="2" max="2" width="19.4609375" customWidth="1"/>
    <col min="3" max="3" width="12.07421875" customWidth="1"/>
    <col min="7" max="7" width="14.53515625" customWidth="1"/>
    <col min="10" max="10" width="22.3046875" customWidth="1"/>
    <col min="18" max="18" width="22.15234375" customWidth="1"/>
  </cols>
  <sheetData>
    <row r="1" spans="1:24" x14ac:dyDescent="0.3">
      <c r="A1" s="1" t="s">
        <v>0</v>
      </c>
    </row>
    <row r="2" spans="1:24" s="369" customFormat="1" x14ac:dyDescent="0.3">
      <c r="A2" s="1" t="str">
        <f>A6</f>
        <v>Tabell 3 - 5 - C Antall mottagere av hverdagsrehabilitering 1), antall vedtakstimer og antall utførte timer - hittil i år</v>
      </c>
    </row>
    <row r="3" spans="1:24" s="369" customFormat="1" x14ac:dyDescent="0.3">
      <c r="A3" s="1" t="str">
        <f>I6</f>
        <v>Tabell 3 - 5 - C Antall mottagere av avklaring og mestring 1), antall vedtakstimer og antall utførte timer - hittil i år</v>
      </c>
    </row>
    <row r="4" spans="1:24" x14ac:dyDescent="0.3">
      <c r="A4" t="str">
        <f>Q6</f>
        <v>Tabell 3 - 5 - C Antall mottagere av hverdagsrehabilitering og/eller avklaring og mestring 1), antall vedtakstimer og antall utførte timer - hittil i år</v>
      </c>
    </row>
    <row r="6" spans="1:24" ht="30" customHeight="1" thickBot="1" x14ac:dyDescent="0.35">
      <c r="A6" s="1581" t="s">
        <v>400</v>
      </c>
      <c r="B6" s="1581"/>
      <c r="C6" s="1581"/>
      <c r="D6" s="1581"/>
      <c r="E6" s="1581"/>
      <c r="F6" s="1581"/>
      <c r="G6" s="1581"/>
      <c r="I6" s="1581" t="s">
        <v>532</v>
      </c>
      <c r="J6" s="1581"/>
      <c r="K6" s="1581"/>
      <c r="L6" s="1581"/>
      <c r="M6" s="1581"/>
      <c r="N6" s="1581"/>
      <c r="O6" s="1581"/>
      <c r="Q6" s="1581" t="s">
        <v>533</v>
      </c>
      <c r="R6" s="1581"/>
      <c r="S6" s="1581"/>
      <c r="T6" s="1581"/>
      <c r="U6" s="1581"/>
      <c r="V6" s="1581"/>
      <c r="W6" s="1581"/>
    </row>
    <row r="7" spans="1:24" ht="46.75" thickBot="1" x14ac:dyDescent="0.35">
      <c r="A7" s="869" t="s">
        <v>2</v>
      </c>
      <c r="B7" s="870" t="s">
        <v>3</v>
      </c>
      <c r="C7" s="84" t="s">
        <v>255</v>
      </c>
      <c r="D7" s="85" t="s">
        <v>250</v>
      </c>
      <c r="E7" s="86" t="s">
        <v>251</v>
      </c>
      <c r="F7" s="87" t="s">
        <v>252</v>
      </c>
      <c r="G7" s="569" t="s">
        <v>253</v>
      </c>
      <c r="I7" s="869" t="s">
        <v>2</v>
      </c>
      <c r="J7" s="870" t="s">
        <v>3</v>
      </c>
      <c r="K7" s="84" t="s">
        <v>403</v>
      </c>
      <c r="L7" s="85" t="s">
        <v>250</v>
      </c>
      <c r="M7" s="86" t="s">
        <v>251</v>
      </c>
      <c r="N7" s="87" t="s">
        <v>252</v>
      </c>
      <c r="O7" s="569" t="s">
        <v>253</v>
      </c>
      <c r="Q7" s="869" t="s">
        <v>2</v>
      </c>
      <c r="R7" s="870" t="s">
        <v>3</v>
      </c>
      <c r="S7" s="84" t="s">
        <v>403</v>
      </c>
      <c r="T7" s="85" t="s">
        <v>250</v>
      </c>
      <c r="U7" s="86" t="s">
        <v>251</v>
      </c>
      <c r="V7" s="87" t="s">
        <v>252</v>
      </c>
      <c r="W7" s="569" t="s">
        <v>253</v>
      </c>
    </row>
    <row r="8" spans="1:24" x14ac:dyDescent="0.3">
      <c r="A8" s="144">
        <v>1</v>
      </c>
      <c r="B8" s="482" t="s">
        <v>14</v>
      </c>
      <c r="C8" s="1061">
        <v>215</v>
      </c>
      <c r="D8" s="1062">
        <v>1.6056900000000058</v>
      </c>
      <c r="E8" s="1063">
        <v>2007.2666666666667</v>
      </c>
      <c r="F8" s="871">
        <f>E8/D8</f>
        <v>1250.0960127214216</v>
      </c>
      <c r="G8" s="570">
        <f>E8/C8</f>
        <v>9.3361240310077527</v>
      </c>
      <c r="I8" s="144">
        <v>1</v>
      </c>
      <c r="J8" s="482" t="s">
        <v>14</v>
      </c>
      <c r="K8" s="1061">
        <v>58</v>
      </c>
      <c r="L8" s="1062">
        <v>85.124274999999997</v>
      </c>
      <c r="M8" s="1063">
        <v>11.266666666666667</v>
      </c>
      <c r="N8" s="871">
        <f>M8/L8</f>
        <v>0.13235550806942753</v>
      </c>
      <c r="O8" s="1180">
        <f>M8/K8</f>
        <v>0.19425287356321841</v>
      </c>
      <c r="P8" t="s">
        <v>81</v>
      </c>
      <c r="Q8" s="144">
        <v>1</v>
      </c>
      <c r="R8" s="482" t="s">
        <v>14</v>
      </c>
      <c r="S8" s="1061">
        <v>246</v>
      </c>
      <c r="T8" s="1062">
        <v>86.729965000000007</v>
      </c>
      <c r="U8" s="1063">
        <v>2018.5333333333333</v>
      </c>
      <c r="V8" s="871">
        <f>U8/T8</f>
        <v>23.273770874153278</v>
      </c>
      <c r="W8" s="570">
        <f>U8/S8</f>
        <v>8.2054200542005411</v>
      </c>
      <c r="X8" s="1517"/>
    </row>
    <row r="9" spans="1:24" x14ac:dyDescent="0.3">
      <c r="A9" s="66">
        <v>2</v>
      </c>
      <c r="B9" s="483" t="s">
        <v>15</v>
      </c>
      <c r="C9" s="1011">
        <v>230</v>
      </c>
      <c r="D9" s="1012">
        <v>2107.3110340000176</v>
      </c>
      <c r="E9" s="1013">
        <v>2318.9166666666665</v>
      </c>
      <c r="F9" s="872">
        <f t="shared" ref="F9:F22" si="0">E9/D9</f>
        <v>1.1004149977163016</v>
      </c>
      <c r="G9" s="571">
        <f t="shared" ref="G9:G22" si="1">E9/C9</f>
        <v>10.082246376811593</v>
      </c>
      <c r="I9" s="66">
        <v>2</v>
      </c>
      <c r="J9" s="483" t="s">
        <v>15</v>
      </c>
      <c r="K9" s="1011">
        <v>10</v>
      </c>
      <c r="L9" s="1012">
        <v>155.47696400000018</v>
      </c>
      <c r="M9" s="1013">
        <v>45.5</v>
      </c>
      <c r="N9" s="872">
        <f t="shared" ref="N9:N22" si="2">M9/L9</f>
        <v>0.29264785489379602</v>
      </c>
      <c r="O9" s="571">
        <f t="shared" ref="O9:O22" si="3">M9/K9</f>
        <v>4.55</v>
      </c>
      <c r="Q9" s="66">
        <v>2</v>
      </c>
      <c r="R9" s="483" t="s">
        <v>15</v>
      </c>
      <c r="S9" s="1011">
        <v>237</v>
      </c>
      <c r="T9" s="1012">
        <v>2262.7879980001076</v>
      </c>
      <c r="U9" s="1013">
        <v>2364.4166666666665</v>
      </c>
      <c r="V9" s="872">
        <f t="shared" ref="V9:V22" si="4">U9/T9</f>
        <v>1.0449130315152724</v>
      </c>
      <c r="W9" s="571">
        <f t="shared" ref="W9:W22" si="5">U9/S9</f>
        <v>9.9764416315049225</v>
      </c>
      <c r="X9" s="1088"/>
    </row>
    <row r="10" spans="1:24" x14ac:dyDescent="0.3">
      <c r="A10" s="66">
        <v>3</v>
      </c>
      <c r="B10" s="483" t="s">
        <v>16</v>
      </c>
      <c r="C10" s="1011">
        <v>46</v>
      </c>
      <c r="D10" s="1012">
        <v>278.3211389999999</v>
      </c>
      <c r="E10" s="1013">
        <v>387.96666666666664</v>
      </c>
      <c r="F10" s="872">
        <f t="shared" si="0"/>
        <v>1.3939532874169029</v>
      </c>
      <c r="G10" s="571">
        <f t="shared" si="1"/>
        <v>8.4340579710144929</v>
      </c>
      <c r="I10" s="66">
        <v>3</v>
      </c>
      <c r="J10" s="483" t="s">
        <v>16</v>
      </c>
      <c r="K10" s="1011">
        <v>339</v>
      </c>
      <c r="L10" s="1012">
        <v>7327.5659200000764</v>
      </c>
      <c r="M10" s="1013">
        <v>2369.4333333333334</v>
      </c>
      <c r="N10" s="872">
        <f t="shared" si="2"/>
        <v>0.32335885602422648</v>
      </c>
      <c r="O10" s="571">
        <f t="shared" si="3"/>
        <v>6.9894788593903643</v>
      </c>
      <c r="Q10" s="66">
        <v>3</v>
      </c>
      <c r="R10" s="483" t="s">
        <v>16</v>
      </c>
      <c r="S10" s="1011">
        <v>352</v>
      </c>
      <c r="T10" s="1012">
        <v>7605.8870590000533</v>
      </c>
      <c r="U10" s="1013">
        <v>2757.4</v>
      </c>
      <c r="V10" s="872">
        <f t="shared" si="4"/>
        <v>0.36253496516716827</v>
      </c>
      <c r="W10" s="571">
        <f t="shared" si="5"/>
        <v>7.8335227272727277</v>
      </c>
      <c r="X10" s="1088"/>
    </row>
    <row r="11" spans="1:24" x14ac:dyDescent="0.3">
      <c r="A11" s="66">
        <v>4</v>
      </c>
      <c r="B11" s="483" t="s">
        <v>17</v>
      </c>
      <c r="C11" s="1011">
        <v>213</v>
      </c>
      <c r="D11" s="1012">
        <v>4912.7144329999792</v>
      </c>
      <c r="E11" s="1013">
        <v>3146.6666666666665</v>
      </c>
      <c r="F11" s="872">
        <f t="shared" si="0"/>
        <v>0.64051487412532859</v>
      </c>
      <c r="G11" s="571">
        <f t="shared" si="1"/>
        <v>14.773082942097027</v>
      </c>
      <c r="I11" s="66">
        <v>4</v>
      </c>
      <c r="J11" s="483" t="s">
        <v>17</v>
      </c>
      <c r="K11" s="1011">
        <v>278</v>
      </c>
      <c r="L11" s="1012">
        <v>6421.5228650000345</v>
      </c>
      <c r="M11" s="1013">
        <v>3775.4666666666667</v>
      </c>
      <c r="N11" s="872">
        <f t="shared" si="2"/>
        <v>0.58793945704756845</v>
      </c>
      <c r="O11" s="571">
        <f t="shared" si="3"/>
        <v>13.580815347721822</v>
      </c>
      <c r="Q11" s="66">
        <v>4</v>
      </c>
      <c r="R11" s="483" t="s">
        <v>17</v>
      </c>
      <c r="S11" s="1011">
        <v>393</v>
      </c>
      <c r="T11" s="1012">
        <v>11334.237297999965</v>
      </c>
      <c r="U11" s="1013">
        <v>6922.1333333333332</v>
      </c>
      <c r="V11" s="872">
        <f t="shared" si="4"/>
        <v>0.61072775797228185</v>
      </c>
      <c r="W11" s="571">
        <f t="shared" si="5"/>
        <v>17.613570822731127</v>
      </c>
      <c r="X11" s="1088"/>
    </row>
    <row r="12" spans="1:24" x14ac:dyDescent="0.3">
      <c r="A12" s="66">
        <v>5</v>
      </c>
      <c r="B12" s="483" t="s">
        <v>274</v>
      </c>
      <c r="C12" s="1011">
        <v>28</v>
      </c>
      <c r="D12" s="1012">
        <v>525.23100400000135</v>
      </c>
      <c r="E12" s="1013">
        <v>235.06666666666666</v>
      </c>
      <c r="F12" s="872">
        <f t="shared" si="0"/>
        <v>0.44754910672917181</v>
      </c>
      <c r="G12" s="571">
        <f t="shared" si="1"/>
        <v>8.3952380952380956</v>
      </c>
      <c r="I12" s="66">
        <v>5</v>
      </c>
      <c r="J12" s="483" t="s">
        <v>274</v>
      </c>
      <c r="K12" s="1011">
        <v>481</v>
      </c>
      <c r="L12" s="1012">
        <v>562.73478700000601</v>
      </c>
      <c r="M12" s="1013">
        <v>153.4</v>
      </c>
      <c r="N12" s="872">
        <f t="shared" si="2"/>
        <v>0.27259732922819707</v>
      </c>
      <c r="O12" s="571">
        <f t="shared" si="3"/>
        <v>0.31891891891891894</v>
      </c>
      <c r="Q12" s="66">
        <v>5</v>
      </c>
      <c r="R12" s="483" t="s">
        <v>274</v>
      </c>
      <c r="S12" s="1011">
        <v>494</v>
      </c>
      <c r="T12" s="1012">
        <v>1087.9657910000026</v>
      </c>
      <c r="U12" s="1013">
        <v>388.46666666666664</v>
      </c>
      <c r="V12" s="872">
        <f t="shared" si="4"/>
        <v>0.35705779527277959</v>
      </c>
      <c r="W12" s="571">
        <f t="shared" si="5"/>
        <v>0.78636977058029689</v>
      </c>
      <c r="X12" s="1088"/>
    </row>
    <row r="13" spans="1:24" x14ac:dyDescent="0.3">
      <c r="A13" s="67">
        <v>6</v>
      </c>
      <c r="B13" s="484" t="s">
        <v>275</v>
      </c>
      <c r="C13" s="1011">
        <v>11</v>
      </c>
      <c r="D13" s="1012">
        <v>167.25694000000004</v>
      </c>
      <c r="E13" s="1013">
        <v>97.016666666666666</v>
      </c>
      <c r="F13" s="872">
        <f t="shared" si="0"/>
        <v>0.58004568699311754</v>
      </c>
      <c r="G13" s="571">
        <f t="shared" si="1"/>
        <v>8.8196969696969703</v>
      </c>
      <c r="I13" s="67">
        <v>6</v>
      </c>
      <c r="J13" s="484" t="s">
        <v>275</v>
      </c>
      <c r="K13" s="1011">
        <v>467</v>
      </c>
      <c r="L13" s="1012">
        <v>139.20390200000014</v>
      </c>
      <c r="M13" s="1013">
        <v>3550.15</v>
      </c>
      <c r="N13" s="872">
        <f t="shared" si="2"/>
        <v>25.50323625267341</v>
      </c>
      <c r="O13" s="571">
        <f t="shared" si="3"/>
        <v>7.60203426124197</v>
      </c>
      <c r="Q13" s="67">
        <v>6</v>
      </c>
      <c r="R13" s="484" t="s">
        <v>275</v>
      </c>
      <c r="S13" s="1011">
        <v>468</v>
      </c>
      <c r="T13" s="1012">
        <v>306.46084200000115</v>
      </c>
      <c r="U13" s="1013">
        <v>3647.1666666666665</v>
      </c>
      <c r="V13" s="872">
        <f t="shared" si="4"/>
        <v>11.900922293578548</v>
      </c>
      <c r="W13" s="571">
        <f t="shared" si="5"/>
        <v>7.7930911680911681</v>
      </c>
      <c r="X13" s="1088"/>
    </row>
    <row r="14" spans="1:24" x14ac:dyDescent="0.3">
      <c r="A14" s="67">
        <v>7</v>
      </c>
      <c r="B14" s="484" t="s">
        <v>20</v>
      </c>
      <c r="C14" s="1011">
        <v>64</v>
      </c>
      <c r="D14" s="1012">
        <v>2862.9373509999959</v>
      </c>
      <c r="E14" s="1013">
        <v>1566.25</v>
      </c>
      <c r="F14" s="872">
        <f t="shared" si="0"/>
        <v>0.54707798598978219</v>
      </c>
      <c r="G14" s="571">
        <f t="shared" si="1"/>
        <v>24.47265625</v>
      </c>
      <c r="I14" s="67">
        <v>7</v>
      </c>
      <c r="J14" s="484" t="s">
        <v>20</v>
      </c>
      <c r="K14" s="1011">
        <v>774</v>
      </c>
      <c r="L14" s="1012">
        <v>3435.2953610000095</v>
      </c>
      <c r="M14" s="1013">
        <v>7593.6</v>
      </c>
      <c r="N14" s="872">
        <f t="shared" si="2"/>
        <v>2.2104649533801699</v>
      </c>
      <c r="O14" s="571">
        <f t="shared" si="3"/>
        <v>9.8108527131782957</v>
      </c>
      <c r="Q14" s="67">
        <v>7</v>
      </c>
      <c r="R14" s="484" t="s">
        <v>20</v>
      </c>
      <c r="S14" s="1011">
        <v>779</v>
      </c>
      <c r="T14" s="1012">
        <v>6298.2327120001028</v>
      </c>
      <c r="U14" s="1013">
        <v>9159.85</v>
      </c>
      <c r="V14" s="872">
        <f t="shared" si="4"/>
        <v>1.4543524221560791</v>
      </c>
      <c r="W14" s="571">
        <f t="shared" si="5"/>
        <v>11.75847240051348</v>
      </c>
      <c r="X14" s="1088"/>
    </row>
    <row r="15" spans="1:24" x14ac:dyDescent="0.3">
      <c r="A15" s="66">
        <v>8</v>
      </c>
      <c r="B15" s="483" t="s">
        <v>21</v>
      </c>
      <c r="C15" s="1011">
        <v>10</v>
      </c>
      <c r="D15" s="1012">
        <v>251.75769000000093</v>
      </c>
      <c r="E15" s="1013">
        <v>55.866666666666667</v>
      </c>
      <c r="F15" s="872">
        <f t="shared" si="0"/>
        <v>0.22190649535538104</v>
      </c>
      <c r="G15" s="571">
        <f t="shared" si="1"/>
        <v>5.5866666666666669</v>
      </c>
      <c r="I15" s="66">
        <v>8</v>
      </c>
      <c r="J15" s="483" t="s">
        <v>21</v>
      </c>
      <c r="K15" s="1011">
        <v>398</v>
      </c>
      <c r="L15" s="1012">
        <v>411.69819799999971</v>
      </c>
      <c r="M15" s="1013">
        <v>4040.2666666666669</v>
      </c>
      <c r="N15" s="872">
        <f t="shared" si="2"/>
        <v>9.8136612846351827</v>
      </c>
      <c r="O15" s="571">
        <f t="shared" si="3"/>
        <v>10.151423785594641</v>
      </c>
      <c r="Q15" s="66">
        <v>8</v>
      </c>
      <c r="R15" s="483" t="s">
        <v>21</v>
      </c>
      <c r="S15" s="1011">
        <v>405</v>
      </c>
      <c r="T15" s="1012">
        <v>663.45588800000098</v>
      </c>
      <c r="U15" s="1013">
        <v>4096.1333333333332</v>
      </c>
      <c r="V15" s="872">
        <f t="shared" si="4"/>
        <v>6.1739347067688204</v>
      </c>
      <c r="W15" s="571">
        <f t="shared" si="5"/>
        <v>10.113909465020576</v>
      </c>
      <c r="X15" s="1088"/>
    </row>
    <row r="16" spans="1:24" x14ac:dyDescent="0.3">
      <c r="A16" s="66">
        <v>9</v>
      </c>
      <c r="B16" s="483" t="s">
        <v>276</v>
      </c>
      <c r="C16" s="1011">
        <v>389</v>
      </c>
      <c r="D16" s="1012">
        <v>6048.5063930001388</v>
      </c>
      <c r="E16" s="1013">
        <v>3351.5166666666669</v>
      </c>
      <c r="F16" s="872">
        <f t="shared" si="0"/>
        <v>0.55410649322373795</v>
      </c>
      <c r="G16" s="571">
        <f t="shared" si="1"/>
        <v>8.615724078834619</v>
      </c>
      <c r="I16" s="66">
        <v>9</v>
      </c>
      <c r="J16" s="483" t="s">
        <v>276</v>
      </c>
      <c r="K16" s="1011">
        <v>61</v>
      </c>
      <c r="L16" s="1012">
        <v>22.714262999999995</v>
      </c>
      <c r="M16" s="1013">
        <v>109.55</v>
      </c>
      <c r="N16" s="872">
        <f t="shared" si="2"/>
        <v>4.8229607978035656</v>
      </c>
      <c r="O16" s="571">
        <f t="shared" si="3"/>
        <v>1.7959016393442622</v>
      </c>
      <c r="Q16" s="66">
        <v>9</v>
      </c>
      <c r="R16" s="483" t="s">
        <v>276</v>
      </c>
      <c r="S16" s="1011">
        <v>412</v>
      </c>
      <c r="T16" s="1012">
        <v>6071.2206560002251</v>
      </c>
      <c r="U16" s="1013">
        <v>3461.0666666666666</v>
      </c>
      <c r="V16" s="872">
        <f t="shared" si="4"/>
        <v>0.57007756146139621</v>
      </c>
      <c r="W16" s="571">
        <f t="shared" si="5"/>
        <v>8.4006472491909392</v>
      </c>
      <c r="X16" s="1088"/>
    </row>
    <row r="17" spans="1:24" x14ac:dyDescent="0.3">
      <c r="A17" s="66">
        <v>10</v>
      </c>
      <c r="B17" s="483" t="s">
        <v>277</v>
      </c>
      <c r="C17" s="1011">
        <v>81</v>
      </c>
      <c r="D17" s="1012">
        <v>2851.4256909999999</v>
      </c>
      <c r="E17" s="1013">
        <v>1239.6500000000001</v>
      </c>
      <c r="F17" s="872">
        <f t="shared" si="0"/>
        <v>0.43474743315693865</v>
      </c>
      <c r="G17" s="571">
        <f t="shared" si="1"/>
        <v>15.304320987654322</v>
      </c>
      <c r="I17" s="66">
        <v>10</v>
      </c>
      <c r="J17" s="483" t="s">
        <v>277</v>
      </c>
      <c r="K17" s="1011">
        <v>180</v>
      </c>
      <c r="L17" s="1012">
        <v>1092.1658690000049</v>
      </c>
      <c r="M17" s="1013">
        <v>465.65</v>
      </c>
      <c r="N17" s="872">
        <f t="shared" si="2"/>
        <v>0.42635465291215568</v>
      </c>
      <c r="O17" s="571">
        <f t="shared" si="3"/>
        <v>2.5869444444444443</v>
      </c>
      <c r="Q17" s="66">
        <v>10</v>
      </c>
      <c r="R17" s="483" t="s">
        <v>277</v>
      </c>
      <c r="S17" s="1011">
        <v>232</v>
      </c>
      <c r="T17" s="1012">
        <v>3943.5915600000185</v>
      </c>
      <c r="U17" s="1013">
        <v>1705.3</v>
      </c>
      <c r="V17" s="872">
        <f t="shared" si="4"/>
        <v>0.43242307780981049</v>
      </c>
      <c r="W17" s="571">
        <f t="shared" si="5"/>
        <v>7.3504310344827584</v>
      </c>
      <c r="X17" s="1088"/>
    </row>
    <row r="18" spans="1:24" x14ac:dyDescent="0.3">
      <c r="A18" s="67">
        <v>11</v>
      </c>
      <c r="B18" s="484" t="s">
        <v>24</v>
      </c>
      <c r="C18" s="1011">
        <v>280</v>
      </c>
      <c r="D18" s="1012">
        <v>4828.2908470000411</v>
      </c>
      <c r="E18" s="1013">
        <v>3940.3333333333335</v>
      </c>
      <c r="F18" s="872">
        <f t="shared" si="0"/>
        <v>0.81609278690855547</v>
      </c>
      <c r="G18" s="571">
        <f t="shared" si="1"/>
        <v>14.072619047619048</v>
      </c>
      <c r="I18" s="67">
        <v>11</v>
      </c>
      <c r="J18" s="484" t="s">
        <v>24</v>
      </c>
      <c r="K18" s="1011">
        <v>2</v>
      </c>
      <c r="L18" s="1012">
        <v>0</v>
      </c>
      <c r="M18" s="1013">
        <v>0.75</v>
      </c>
      <c r="N18" s="872" t="e">
        <f t="shared" si="2"/>
        <v>#DIV/0!</v>
      </c>
      <c r="O18" s="571">
        <f t="shared" si="3"/>
        <v>0.375</v>
      </c>
      <c r="Q18" s="67">
        <v>11</v>
      </c>
      <c r="R18" s="484" t="s">
        <v>24</v>
      </c>
      <c r="S18" s="1011">
        <v>281</v>
      </c>
      <c r="T18" s="1012">
        <v>4828.2908470000302</v>
      </c>
      <c r="U18" s="1013">
        <v>3941.0833333333335</v>
      </c>
      <c r="V18" s="872">
        <f t="shared" si="4"/>
        <v>0.81624812137861436</v>
      </c>
      <c r="W18" s="571">
        <f t="shared" si="5"/>
        <v>14.025207591933571</v>
      </c>
      <c r="X18" s="1088"/>
    </row>
    <row r="19" spans="1:24" x14ac:dyDescent="0.3">
      <c r="A19" s="66">
        <v>12</v>
      </c>
      <c r="B19" s="483" t="s">
        <v>25</v>
      </c>
      <c r="C19" s="1011">
        <v>122</v>
      </c>
      <c r="D19" s="1012">
        <v>654.46923800000081</v>
      </c>
      <c r="E19" s="1013">
        <v>1204.3833333333334</v>
      </c>
      <c r="F19" s="872">
        <f t="shared" si="0"/>
        <v>1.8402443742257784</v>
      </c>
      <c r="G19" s="571">
        <f t="shared" si="1"/>
        <v>9.8719945355191268</v>
      </c>
      <c r="I19" s="66">
        <v>12</v>
      </c>
      <c r="J19" s="483" t="s">
        <v>25</v>
      </c>
      <c r="K19" s="1011">
        <v>453</v>
      </c>
      <c r="L19" s="1012">
        <v>520.65388300000018</v>
      </c>
      <c r="M19" s="1013">
        <v>3086.3666666666668</v>
      </c>
      <c r="N19" s="872">
        <f t="shared" si="2"/>
        <v>5.9278664145997846</v>
      </c>
      <c r="O19" s="571">
        <f t="shared" si="3"/>
        <v>6.8131714495952913</v>
      </c>
      <c r="Q19" s="66">
        <v>12</v>
      </c>
      <c r="R19" s="483" t="s">
        <v>25</v>
      </c>
      <c r="S19" s="1011">
        <v>518</v>
      </c>
      <c r="T19" s="1012">
        <v>1175.1231210000019</v>
      </c>
      <c r="U19" s="1013">
        <v>4290.75</v>
      </c>
      <c r="V19" s="872">
        <f t="shared" si="4"/>
        <v>3.6513195284156041</v>
      </c>
      <c r="W19" s="571">
        <f t="shared" si="5"/>
        <v>8.2833011583011587</v>
      </c>
      <c r="X19" s="1088"/>
    </row>
    <row r="20" spans="1:24" x14ac:dyDescent="0.3">
      <c r="A20" s="66">
        <v>13</v>
      </c>
      <c r="B20" s="483" t="s">
        <v>26</v>
      </c>
      <c r="C20" s="1011">
        <v>121</v>
      </c>
      <c r="D20" s="1012">
        <v>637.03661000000091</v>
      </c>
      <c r="E20" s="1013">
        <v>1727.2333333333333</v>
      </c>
      <c r="F20" s="872">
        <f t="shared" si="0"/>
        <v>2.711356468717443</v>
      </c>
      <c r="G20" s="571">
        <f t="shared" si="1"/>
        <v>14.27465564738292</v>
      </c>
      <c r="I20" s="66">
        <v>13</v>
      </c>
      <c r="J20" s="483" t="s">
        <v>26</v>
      </c>
      <c r="K20" s="1011">
        <v>593</v>
      </c>
      <c r="L20" s="1012">
        <v>26.289938000000006</v>
      </c>
      <c r="M20" s="1013">
        <v>4893.1333333333332</v>
      </c>
      <c r="N20" s="872">
        <f t="shared" si="2"/>
        <v>186.12190463641764</v>
      </c>
      <c r="O20" s="571">
        <f t="shared" si="3"/>
        <v>8.2514896008993812</v>
      </c>
      <c r="Q20" s="66">
        <v>13</v>
      </c>
      <c r="R20" s="483" t="s">
        <v>26</v>
      </c>
      <c r="S20" s="1011">
        <v>609</v>
      </c>
      <c r="T20" s="1012">
        <v>663.32654799999955</v>
      </c>
      <c r="U20" s="1013">
        <v>6620.3666666666668</v>
      </c>
      <c r="V20" s="872">
        <f t="shared" si="4"/>
        <v>9.9805543538514776</v>
      </c>
      <c r="W20" s="571">
        <f t="shared" si="5"/>
        <v>10.87088122605364</v>
      </c>
      <c r="X20" s="1088"/>
    </row>
    <row r="21" spans="1:24" s="369" customFormat="1" x14ac:dyDescent="0.3">
      <c r="A21" s="66">
        <v>14</v>
      </c>
      <c r="B21" s="483" t="s">
        <v>27</v>
      </c>
      <c r="C21" s="1011">
        <v>208</v>
      </c>
      <c r="D21" s="1012">
        <v>3721.9322239999838</v>
      </c>
      <c r="E21" s="1013">
        <v>2753</v>
      </c>
      <c r="F21" s="872">
        <f t="shared" si="0"/>
        <v>0.73966956793246863</v>
      </c>
      <c r="G21" s="571">
        <f t="shared" si="1"/>
        <v>13.235576923076923</v>
      </c>
      <c r="I21" s="66">
        <v>14</v>
      </c>
      <c r="J21" s="483" t="s">
        <v>27</v>
      </c>
      <c r="K21" s="1011">
        <v>729</v>
      </c>
      <c r="L21" s="1012">
        <v>3443.5499230000037</v>
      </c>
      <c r="M21" s="1013">
        <v>2062.15</v>
      </c>
      <c r="N21" s="872">
        <f t="shared" si="2"/>
        <v>0.59884422938856807</v>
      </c>
      <c r="O21" s="571">
        <f t="shared" si="3"/>
        <v>2.8287379972565159</v>
      </c>
      <c r="Q21" s="66">
        <v>14</v>
      </c>
      <c r="R21" s="483" t="s">
        <v>27</v>
      </c>
      <c r="S21" s="1011">
        <v>790</v>
      </c>
      <c r="T21" s="1012">
        <v>7165.4821470000334</v>
      </c>
      <c r="U21" s="1013">
        <v>4815.1499999999996</v>
      </c>
      <c r="V21" s="872">
        <f t="shared" si="4"/>
        <v>0.67199246348216146</v>
      </c>
      <c r="W21" s="571">
        <f t="shared" si="5"/>
        <v>6.0951265822784801</v>
      </c>
      <c r="X21" s="1088"/>
    </row>
    <row r="22" spans="1:24" s="369" customFormat="1" ht="12.9" thickBot="1" x14ac:dyDescent="0.35">
      <c r="A22" s="68">
        <v>15</v>
      </c>
      <c r="B22" s="485" t="s">
        <v>28</v>
      </c>
      <c r="C22" s="1064">
        <v>185</v>
      </c>
      <c r="D22" s="1065">
        <v>1852.0598260000015</v>
      </c>
      <c r="E22" s="1066">
        <v>1402.9</v>
      </c>
      <c r="F22" s="873">
        <f t="shared" si="0"/>
        <v>0.75748093031634012</v>
      </c>
      <c r="G22" s="645">
        <f t="shared" si="1"/>
        <v>7.5832432432432437</v>
      </c>
      <c r="I22" s="68">
        <v>15</v>
      </c>
      <c r="J22" s="485" t="s">
        <v>28</v>
      </c>
      <c r="K22" s="1064">
        <v>559</v>
      </c>
      <c r="L22" s="1065">
        <v>744.10110000000702</v>
      </c>
      <c r="M22" s="1066">
        <v>4373.3666666666668</v>
      </c>
      <c r="N22" s="873">
        <f t="shared" si="2"/>
        <v>5.8773823431609298</v>
      </c>
      <c r="O22" s="645">
        <f t="shared" si="3"/>
        <v>7.8235539654144306</v>
      </c>
      <c r="Q22" s="68">
        <v>15</v>
      </c>
      <c r="R22" s="485" t="s">
        <v>28</v>
      </c>
      <c r="S22" s="1064">
        <v>660</v>
      </c>
      <c r="T22" s="1065">
        <v>2596.1609259999964</v>
      </c>
      <c r="U22" s="1066">
        <v>5776.2666666666664</v>
      </c>
      <c r="V22" s="873">
        <f t="shared" si="4"/>
        <v>2.2249262781896881</v>
      </c>
      <c r="W22" s="645">
        <f t="shared" si="5"/>
        <v>8.7519191919191908</v>
      </c>
      <c r="X22" s="1088"/>
    </row>
    <row r="23" spans="1:24" s="369" customFormat="1" ht="18" customHeight="1" x14ac:dyDescent="0.3">
      <c r="A23" s="876" t="s">
        <v>392</v>
      </c>
      <c r="B23" s="877" t="s">
        <v>527</v>
      </c>
      <c r="C23" s="762">
        <f t="shared" ref="C23:E23" si="6">SUM(C8:C22)</f>
        <v>2203</v>
      </c>
      <c r="D23" s="763">
        <f t="shared" si="6"/>
        <v>31700.856110000157</v>
      </c>
      <c r="E23" s="632">
        <f t="shared" si="6"/>
        <v>25434.033333333336</v>
      </c>
      <c r="F23" s="878">
        <f>E23/D23</f>
        <v>0.80231376859598669</v>
      </c>
      <c r="G23" s="879">
        <f>E23/C23</f>
        <v>11.54518081404146</v>
      </c>
      <c r="I23" s="876" t="s">
        <v>392</v>
      </c>
      <c r="J23" s="877" t="s">
        <v>527</v>
      </c>
      <c r="K23" s="762">
        <f t="shared" ref="K23:M23" si="7">SUM(K8:K22)</f>
        <v>5382</v>
      </c>
      <c r="L23" s="763">
        <f t="shared" si="7"/>
        <v>24388.09724800014</v>
      </c>
      <c r="M23" s="632">
        <f t="shared" si="7"/>
        <v>36530.050000000003</v>
      </c>
      <c r="N23" s="878">
        <f>M23/L23</f>
        <v>1.4978638812421301</v>
      </c>
      <c r="O23" s="879">
        <f>M23/K23</f>
        <v>6.7874489037532522</v>
      </c>
      <c r="Q23" s="876" t="s">
        <v>392</v>
      </c>
      <c r="R23" s="877" t="s">
        <v>527</v>
      </c>
      <c r="S23" s="762">
        <f t="shared" ref="S23:U23" si="8">SUM(S8:S22)</f>
        <v>6876</v>
      </c>
      <c r="T23" s="763">
        <f t="shared" si="8"/>
        <v>56088.953358000537</v>
      </c>
      <c r="U23" s="632">
        <f t="shared" si="8"/>
        <v>61964.083333333343</v>
      </c>
      <c r="V23" s="878">
        <f>U23/T23</f>
        <v>1.1047466501618144</v>
      </c>
      <c r="W23" s="879">
        <f>U23/S23</f>
        <v>9.011646790769829</v>
      </c>
      <c r="X23" s="1088"/>
    </row>
    <row r="24" spans="1:24" s="372" customFormat="1" x14ac:dyDescent="0.3">
      <c r="A24" s="67" t="s">
        <v>392</v>
      </c>
      <c r="B24" s="26" t="s">
        <v>479</v>
      </c>
      <c r="C24" s="1011">
        <v>1579</v>
      </c>
      <c r="D24" s="1012">
        <v>19747</v>
      </c>
      <c r="E24" s="1013">
        <v>16457</v>
      </c>
      <c r="F24" s="1014">
        <v>0.83339241403757536</v>
      </c>
      <c r="G24" s="1015">
        <v>10.422419252691578</v>
      </c>
      <c r="S24" s="1516"/>
      <c r="T24" s="1516"/>
      <c r="U24" s="1516"/>
    </row>
    <row r="25" spans="1:24" s="372" customFormat="1" x14ac:dyDescent="0.3">
      <c r="A25" s="67" t="s">
        <v>392</v>
      </c>
      <c r="B25" s="26" t="s">
        <v>446</v>
      </c>
      <c r="C25" s="1011">
        <v>2572</v>
      </c>
      <c r="D25" s="1012">
        <v>44670</v>
      </c>
      <c r="E25" s="1013">
        <v>37118</v>
      </c>
      <c r="F25" s="1014">
        <v>0.83093798970226107</v>
      </c>
      <c r="G25" s="1015">
        <v>14.431570762052877</v>
      </c>
    </row>
    <row r="26" spans="1:24" s="369" customFormat="1" x14ac:dyDescent="0.3">
      <c r="A26" s="67" t="s">
        <v>392</v>
      </c>
      <c r="B26" s="26" t="s">
        <v>399</v>
      </c>
      <c r="C26" s="1011">
        <v>1848</v>
      </c>
      <c r="D26" s="1012">
        <v>31201</v>
      </c>
      <c r="E26" s="1013">
        <v>24487</v>
      </c>
      <c r="F26" s="1014">
        <v>0.7848145892759848</v>
      </c>
      <c r="G26" s="1015">
        <v>13.250541125541126</v>
      </c>
    </row>
    <row r="27" spans="1:24" s="372" customFormat="1" x14ac:dyDescent="0.3">
      <c r="A27" s="67"/>
      <c r="B27" s="26" t="s">
        <v>374</v>
      </c>
      <c r="C27" s="1011">
        <v>3548</v>
      </c>
      <c r="D27" s="1012">
        <v>84927</v>
      </c>
      <c r="E27" s="1013">
        <v>49526</v>
      </c>
      <c r="F27" s="1014">
        <v>0.58315965476232534</v>
      </c>
      <c r="G27" s="1015">
        <v>13.958850056369785</v>
      </c>
    </row>
    <row r="28" spans="1:24" s="372" customFormat="1" x14ac:dyDescent="0.3">
      <c r="A28" s="67"/>
      <c r="B28" s="26" t="s">
        <v>366</v>
      </c>
      <c r="C28" s="1011">
        <v>2693</v>
      </c>
      <c r="D28" s="1012">
        <v>51751</v>
      </c>
      <c r="E28" s="1013">
        <v>32309</v>
      </c>
      <c r="F28" s="1014">
        <v>0.62431643832969408</v>
      </c>
      <c r="G28" s="1015">
        <v>11.997400668399555</v>
      </c>
    </row>
    <row r="29" spans="1:24" s="369" customFormat="1" x14ac:dyDescent="0.3">
      <c r="A29" s="67"/>
      <c r="B29" s="26" t="s">
        <v>336</v>
      </c>
      <c r="C29" s="1011">
        <v>3366</v>
      </c>
      <c r="D29" s="1012">
        <v>74595</v>
      </c>
      <c r="E29" s="1013">
        <v>53902</v>
      </c>
      <c r="F29" s="1014">
        <v>0.72259534821368721</v>
      </c>
      <c r="G29" s="1015">
        <v>16.013666072489602</v>
      </c>
    </row>
    <row r="30" spans="1:24" s="369" customFormat="1" x14ac:dyDescent="0.3">
      <c r="A30" s="67"/>
      <c r="B30" s="26" t="s">
        <v>292</v>
      </c>
      <c r="C30" s="864">
        <v>2810</v>
      </c>
      <c r="D30" s="863">
        <v>57828</v>
      </c>
      <c r="E30" s="865">
        <v>43583</v>
      </c>
      <c r="F30" s="597">
        <v>0.7536660441308709</v>
      </c>
      <c r="G30" s="571">
        <v>15.509964412811389</v>
      </c>
    </row>
    <row r="31" spans="1:24" s="369" customFormat="1" ht="12.9" thickBot="1" x14ac:dyDescent="0.35">
      <c r="A31" s="874"/>
      <c r="B31" s="89" t="s">
        <v>260</v>
      </c>
      <c r="C31" s="866">
        <v>2101</v>
      </c>
      <c r="D31" s="867">
        <v>46787</v>
      </c>
      <c r="E31" s="868">
        <v>31185</v>
      </c>
      <c r="F31" s="875">
        <v>0.66653130142988437</v>
      </c>
      <c r="G31" s="645">
        <f t="shared" ref="G31" si="9">E31/C31</f>
        <v>14.842931937172775</v>
      </c>
    </row>
    <row r="32" spans="1:24" x14ac:dyDescent="0.3">
      <c r="A32" t="s">
        <v>254</v>
      </c>
    </row>
    <row r="35" spans="1:9" x14ac:dyDescent="0.3">
      <c r="I35" t="s">
        <v>81</v>
      </c>
    </row>
    <row r="36" spans="1:9" ht="12.9" thickBot="1" x14ac:dyDescent="0.35">
      <c r="A36" s="1581" t="s">
        <v>401</v>
      </c>
      <c r="B36" s="1581"/>
      <c r="C36" s="1581"/>
      <c r="D36" s="1581"/>
      <c r="E36" s="1581"/>
      <c r="F36" s="1581"/>
      <c r="G36" s="1581"/>
    </row>
    <row r="37" spans="1:9" ht="46.75" thickBot="1" x14ac:dyDescent="0.35">
      <c r="A37" s="869" t="s">
        <v>2</v>
      </c>
      <c r="B37" s="870" t="s">
        <v>3</v>
      </c>
      <c r="C37" s="84" t="s">
        <v>398</v>
      </c>
      <c r="D37" s="85" t="s">
        <v>250</v>
      </c>
      <c r="E37" s="86" t="s">
        <v>251</v>
      </c>
      <c r="F37" s="87" t="s">
        <v>252</v>
      </c>
      <c r="G37" s="569" t="s">
        <v>413</v>
      </c>
    </row>
    <row r="38" spans="1:9" x14ac:dyDescent="0.3">
      <c r="A38" s="144">
        <v>1</v>
      </c>
      <c r="B38" s="482" t="s">
        <v>14</v>
      </c>
      <c r="C38" s="1061">
        <v>80</v>
      </c>
      <c r="D38" s="1062">
        <v>1892</v>
      </c>
      <c r="E38" s="1063">
        <v>614</v>
      </c>
      <c r="F38" s="871">
        <f>E38/D38</f>
        <v>0.32452431289640593</v>
      </c>
      <c r="G38" s="1180">
        <f>E38/C38</f>
        <v>7.6749999999999998</v>
      </c>
    </row>
    <row r="39" spans="1:9" x14ac:dyDescent="0.3">
      <c r="A39" s="66">
        <v>2</v>
      </c>
      <c r="B39" s="483" t="s">
        <v>15</v>
      </c>
      <c r="C39" s="1011">
        <v>65</v>
      </c>
      <c r="D39" s="1012">
        <v>775</v>
      </c>
      <c r="E39" s="1013">
        <v>306</v>
      </c>
      <c r="F39" s="872">
        <f t="shared" ref="F39:F52" si="10">E39/D39</f>
        <v>0.39483870967741935</v>
      </c>
      <c r="G39" s="1181">
        <f t="shared" ref="G39:G52" si="11">E39/C39</f>
        <v>4.7076923076923078</v>
      </c>
    </row>
    <row r="40" spans="1:9" x14ac:dyDescent="0.3">
      <c r="A40" s="66">
        <v>3</v>
      </c>
      <c r="B40" s="483" t="s">
        <v>16</v>
      </c>
      <c r="C40" s="1011">
        <v>43</v>
      </c>
      <c r="D40" s="1012">
        <v>590</v>
      </c>
      <c r="E40" s="1013">
        <v>313</v>
      </c>
      <c r="F40" s="872">
        <f t="shared" si="10"/>
        <v>0.53050847457627115</v>
      </c>
      <c r="G40" s="1181">
        <f t="shared" si="11"/>
        <v>7.2790697674418601</v>
      </c>
    </row>
    <row r="41" spans="1:9" x14ac:dyDescent="0.3">
      <c r="A41" s="66">
        <v>4</v>
      </c>
      <c r="B41" s="483" t="s">
        <v>17</v>
      </c>
      <c r="C41" s="1011">
        <v>49</v>
      </c>
      <c r="D41" s="1012">
        <v>1037</v>
      </c>
      <c r="E41" s="1013">
        <v>317</v>
      </c>
      <c r="F41" s="872">
        <f t="shared" si="10"/>
        <v>0.30568948891031822</v>
      </c>
      <c r="G41" s="1181">
        <f t="shared" si="11"/>
        <v>6.4693877551020407</v>
      </c>
    </row>
    <row r="42" spans="1:9" x14ac:dyDescent="0.3">
      <c r="A42" s="66">
        <v>5</v>
      </c>
      <c r="B42" s="483" t="s">
        <v>274</v>
      </c>
      <c r="C42" s="1011">
        <v>144</v>
      </c>
      <c r="D42" s="1012">
        <v>3125</v>
      </c>
      <c r="E42" s="1013">
        <v>1890</v>
      </c>
      <c r="F42" s="872">
        <f t="shared" si="10"/>
        <v>0.6048</v>
      </c>
      <c r="G42" s="1181">
        <f t="shared" si="11"/>
        <v>13.125</v>
      </c>
    </row>
    <row r="43" spans="1:9" x14ac:dyDescent="0.3">
      <c r="A43" s="67">
        <v>6</v>
      </c>
      <c r="B43" s="484" t="s">
        <v>275</v>
      </c>
      <c r="C43" s="1011">
        <v>15</v>
      </c>
      <c r="D43" s="1012">
        <v>176</v>
      </c>
      <c r="E43" s="1013">
        <v>52</v>
      </c>
      <c r="F43" s="872">
        <f t="shared" si="10"/>
        <v>0.29545454545454547</v>
      </c>
      <c r="G43" s="1181">
        <f t="shared" si="11"/>
        <v>3.4666666666666668</v>
      </c>
    </row>
    <row r="44" spans="1:9" x14ac:dyDescent="0.3">
      <c r="A44" s="67">
        <v>7</v>
      </c>
      <c r="B44" s="484" t="s">
        <v>20</v>
      </c>
      <c r="C44" s="1011">
        <v>97</v>
      </c>
      <c r="D44" s="1012">
        <v>2042</v>
      </c>
      <c r="E44" s="1013">
        <v>394</v>
      </c>
      <c r="F44" s="872">
        <f t="shared" si="10"/>
        <v>0.1929480901077375</v>
      </c>
      <c r="G44" s="1181">
        <f t="shared" si="11"/>
        <v>4.0618556701030926</v>
      </c>
    </row>
    <row r="45" spans="1:9" x14ac:dyDescent="0.3">
      <c r="A45" s="66">
        <v>8</v>
      </c>
      <c r="B45" s="483" t="s">
        <v>21</v>
      </c>
      <c r="C45" s="1011">
        <v>88</v>
      </c>
      <c r="D45" s="1012">
        <v>1781</v>
      </c>
      <c r="E45" s="1013">
        <v>507</v>
      </c>
      <c r="F45" s="872">
        <f t="shared" si="10"/>
        <v>0.28467153284671531</v>
      </c>
      <c r="G45" s="1181">
        <f t="shared" si="11"/>
        <v>5.7613636363636367</v>
      </c>
    </row>
    <row r="46" spans="1:9" x14ac:dyDescent="0.3">
      <c r="A46" s="66">
        <v>9</v>
      </c>
      <c r="B46" s="483" t="s">
        <v>276</v>
      </c>
      <c r="C46" s="1011">
        <v>82</v>
      </c>
      <c r="D46" s="1012">
        <v>1110</v>
      </c>
      <c r="E46" s="1013">
        <v>305</v>
      </c>
      <c r="F46" s="872">
        <f t="shared" si="10"/>
        <v>0.2747747747747748</v>
      </c>
      <c r="G46" s="1181">
        <f t="shared" si="11"/>
        <v>3.7195121951219514</v>
      </c>
    </row>
    <row r="47" spans="1:9" x14ac:dyDescent="0.3">
      <c r="A47" s="66">
        <v>10</v>
      </c>
      <c r="B47" s="483" t="s">
        <v>277</v>
      </c>
      <c r="C47" s="1011">
        <v>6</v>
      </c>
      <c r="D47" s="1012">
        <v>43</v>
      </c>
      <c r="E47" s="1013">
        <v>18</v>
      </c>
      <c r="F47" s="872">
        <f t="shared" si="10"/>
        <v>0.41860465116279072</v>
      </c>
      <c r="G47" s="1181">
        <f t="shared" si="11"/>
        <v>3</v>
      </c>
    </row>
    <row r="48" spans="1:9" x14ac:dyDescent="0.3">
      <c r="A48" s="67">
        <v>11</v>
      </c>
      <c r="B48" s="484" t="s">
        <v>24</v>
      </c>
      <c r="C48" s="1011">
        <v>57</v>
      </c>
      <c r="D48" s="1012">
        <v>1901</v>
      </c>
      <c r="E48" s="1013">
        <v>356</v>
      </c>
      <c r="F48" s="872">
        <f t="shared" si="10"/>
        <v>0.18726985796948975</v>
      </c>
      <c r="G48" s="1181">
        <f t="shared" si="11"/>
        <v>6.2456140350877192</v>
      </c>
    </row>
    <row r="49" spans="1:8" x14ac:dyDescent="0.3">
      <c r="A49" s="66">
        <v>12</v>
      </c>
      <c r="B49" s="483" t="s">
        <v>25</v>
      </c>
      <c r="C49" s="1011">
        <v>81</v>
      </c>
      <c r="D49" s="1012">
        <v>1308</v>
      </c>
      <c r="E49" s="1013">
        <v>753</v>
      </c>
      <c r="F49" s="872">
        <f t="shared" si="10"/>
        <v>0.57568807339449546</v>
      </c>
      <c r="G49" s="1181">
        <f t="shared" si="11"/>
        <v>9.2962962962962958</v>
      </c>
    </row>
    <row r="50" spans="1:8" x14ac:dyDescent="0.3">
      <c r="A50" s="66">
        <v>13</v>
      </c>
      <c r="B50" s="483" t="s">
        <v>26</v>
      </c>
      <c r="C50" s="1011">
        <v>84</v>
      </c>
      <c r="D50" s="1012">
        <v>990</v>
      </c>
      <c r="E50" s="1013">
        <v>551</v>
      </c>
      <c r="F50" s="872">
        <f t="shared" si="10"/>
        <v>0.5565656565656566</v>
      </c>
      <c r="G50" s="1181">
        <f t="shared" si="11"/>
        <v>6.5595238095238093</v>
      </c>
    </row>
    <row r="51" spans="1:8" x14ac:dyDescent="0.3">
      <c r="A51" s="66">
        <v>14</v>
      </c>
      <c r="B51" s="483" t="s">
        <v>27</v>
      </c>
      <c r="C51" s="1011">
        <v>83</v>
      </c>
      <c r="D51" s="1012">
        <v>764</v>
      </c>
      <c r="E51" s="1013">
        <v>369</v>
      </c>
      <c r="F51" s="872">
        <f t="shared" si="10"/>
        <v>0.48298429319371727</v>
      </c>
      <c r="G51" s="1181">
        <f t="shared" si="11"/>
        <v>4.4457831325301207</v>
      </c>
    </row>
    <row r="52" spans="1:8" ht="12.9" thickBot="1" x14ac:dyDescent="0.35">
      <c r="A52" s="68">
        <v>15</v>
      </c>
      <c r="B52" s="485" t="s">
        <v>28</v>
      </c>
      <c r="C52" s="1064">
        <v>76</v>
      </c>
      <c r="D52" s="1065">
        <v>1358</v>
      </c>
      <c r="E52" s="1066">
        <v>426</v>
      </c>
      <c r="F52" s="873">
        <f t="shared" si="10"/>
        <v>0.31369661266568483</v>
      </c>
      <c r="G52" s="1182">
        <f t="shared" si="11"/>
        <v>5.6052631578947372</v>
      </c>
    </row>
    <row r="53" spans="1:8" ht="12.9" thickBot="1" x14ac:dyDescent="0.35">
      <c r="A53" s="876" t="s">
        <v>392</v>
      </c>
      <c r="B53" s="877" t="s">
        <v>399</v>
      </c>
      <c r="C53" s="762">
        <f t="shared" ref="C53:E53" si="12">SUM(C38:C52)</f>
        <v>1050</v>
      </c>
      <c r="D53" s="763">
        <f t="shared" si="12"/>
        <v>18892</v>
      </c>
      <c r="E53" s="632">
        <f t="shared" si="12"/>
        <v>7171</v>
      </c>
      <c r="F53" s="878">
        <f>E53/D53</f>
        <v>0.37957865763286047</v>
      </c>
      <c r="G53" s="1179">
        <f>E53/C53</f>
        <v>6.8295238095238098</v>
      </c>
      <c r="H53" s="369"/>
    </row>
    <row r="54" spans="1:8" x14ac:dyDescent="0.3">
      <c r="A54" s="67"/>
      <c r="B54" s="26" t="s">
        <v>374</v>
      </c>
      <c r="C54" s="1011">
        <v>392</v>
      </c>
      <c r="D54" s="1012">
        <v>3420</v>
      </c>
      <c r="E54" s="1013">
        <v>891</v>
      </c>
      <c r="F54" s="878">
        <f>E54/D54</f>
        <v>0.26052631578947366</v>
      </c>
      <c r="G54" s="1179">
        <f>E54/C54</f>
        <v>2.2729591836734695</v>
      </c>
    </row>
    <row r="58" spans="1:8" ht="30.75" customHeight="1" thickBot="1" x14ac:dyDescent="0.35">
      <c r="A58" s="1581" t="s">
        <v>402</v>
      </c>
      <c r="B58" s="1581"/>
      <c r="C58" s="1581"/>
      <c r="D58" s="1581"/>
      <c r="E58" s="1581"/>
      <c r="F58" s="1581"/>
      <c r="G58" s="1581"/>
    </row>
    <row r="59" spans="1:8" ht="46.75" thickBot="1" x14ac:dyDescent="0.35">
      <c r="A59" s="869" t="s">
        <v>2</v>
      </c>
      <c r="B59" s="870" t="s">
        <v>3</v>
      </c>
      <c r="C59" s="84" t="s">
        <v>403</v>
      </c>
      <c r="D59" s="85" t="s">
        <v>420</v>
      </c>
      <c r="E59" s="86" t="s">
        <v>421</v>
      </c>
      <c r="F59" s="87" t="s">
        <v>252</v>
      </c>
      <c r="G59" s="569" t="s">
        <v>253</v>
      </c>
    </row>
    <row r="60" spans="1:8" x14ac:dyDescent="0.3">
      <c r="A60" s="144">
        <v>1</v>
      </c>
      <c r="B60" s="482" t="s">
        <v>14</v>
      </c>
      <c r="C60" s="1061">
        <v>262</v>
      </c>
      <c r="D60" s="1062">
        <v>0</v>
      </c>
      <c r="E60" s="1063">
        <v>0</v>
      </c>
      <c r="F60" s="871" t="e">
        <f>E60/D60</f>
        <v>#DIV/0!</v>
      </c>
      <c r="G60" s="570">
        <f>E60/C60</f>
        <v>0</v>
      </c>
    </row>
    <row r="61" spans="1:8" x14ac:dyDescent="0.3">
      <c r="A61" s="66">
        <v>2</v>
      </c>
      <c r="B61" s="483" t="s">
        <v>15</v>
      </c>
      <c r="C61" s="1011">
        <v>8</v>
      </c>
      <c r="D61" s="1012">
        <v>6</v>
      </c>
      <c r="E61" s="1013">
        <v>10</v>
      </c>
      <c r="F61" s="872">
        <f t="shared" ref="F61:F74" si="13">E61/D61</f>
        <v>1.6666666666666667</v>
      </c>
      <c r="G61" s="571">
        <f t="shared" ref="G61:G74" si="14">E61/C61</f>
        <v>1.25</v>
      </c>
    </row>
    <row r="62" spans="1:8" x14ac:dyDescent="0.3">
      <c r="A62" s="66">
        <v>3</v>
      </c>
      <c r="B62" s="483" t="s">
        <v>16</v>
      </c>
      <c r="C62" s="1011">
        <v>273</v>
      </c>
      <c r="D62" s="1012">
        <v>0</v>
      </c>
      <c r="E62" s="1013">
        <v>1386</v>
      </c>
      <c r="F62" s="872" t="e">
        <f t="shared" si="13"/>
        <v>#DIV/0!</v>
      </c>
      <c r="G62" s="571">
        <f t="shared" si="14"/>
        <v>5.0769230769230766</v>
      </c>
    </row>
    <row r="63" spans="1:8" x14ac:dyDescent="0.3">
      <c r="A63" s="66">
        <v>4</v>
      </c>
      <c r="B63" s="483" t="s">
        <v>17</v>
      </c>
      <c r="C63" s="1011">
        <v>4</v>
      </c>
      <c r="D63" s="1012">
        <v>9</v>
      </c>
      <c r="E63" s="1013">
        <v>3</v>
      </c>
      <c r="F63" s="872">
        <f t="shared" si="13"/>
        <v>0.33333333333333331</v>
      </c>
      <c r="G63" s="571">
        <f t="shared" si="14"/>
        <v>0.75</v>
      </c>
    </row>
    <row r="64" spans="1:8" x14ac:dyDescent="0.3">
      <c r="A64" s="66">
        <v>5</v>
      </c>
      <c r="B64" s="483" t="s">
        <v>274</v>
      </c>
      <c r="C64" s="1011">
        <v>248</v>
      </c>
      <c r="D64" s="1012">
        <v>373</v>
      </c>
      <c r="E64" s="1013">
        <v>101</v>
      </c>
      <c r="F64" s="872">
        <f t="shared" si="13"/>
        <v>0.27077747989276141</v>
      </c>
      <c r="G64" s="571">
        <f t="shared" si="14"/>
        <v>0.40725806451612906</v>
      </c>
    </row>
    <row r="65" spans="1:8" x14ac:dyDescent="0.3">
      <c r="A65" s="67">
        <v>6</v>
      </c>
      <c r="B65" s="484" t="s">
        <v>275</v>
      </c>
      <c r="C65" s="1011">
        <v>357</v>
      </c>
      <c r="D65" s="1012">
        <v>3</v>
      </c>
      <c r="E65" s="1013">
        <v>2449</v>
      </c>
      <c r="F65" s="872">
        <f t="shared" si="13"/>
        <v>816.33333333333337</v>
      </c>
      <c r="G65" s="571">
        <f t="shared" si="14"/>
        <v>6.859943977591036</v>
      </c>
    </row>
    <row r="66" spans="1:8" x14ac:dyDescent="0.3">
      <c r="A66" s="67">
        <v>7</v>
      </c>
      <c r="B66" s="484" t="s">
        <v>20</v>
      </c>
      <c r="C66" s="1011">
        <v>642</v>
      </c>
      <c r="D66" s="1012">
        <v>3638</v>
      </c>
      <c r="E66" s="1013">
        <v>5532</v>
      </c>
      <c r="F66" s="872">
        <f t="shared" si="13"/>
        <v>1.5206157229246839</v>
      </c>
      <c r="G66" s="571">
        <f t="shared" si="14"/>
        <v>8.6168224299065415</v>
      </c>
    </row>
    <row r="67" spans="1:8" x14ac:dyDescent="0.3">
      <c r="A67" s="66">
        <v>8</v>
      </c>
      <c r="B67" s="483" t="s">
        <v>21</v>
      </c>
      <c r="C67" s="1011">
        <v>316</v>
      </c>
      <c r="D67" s="1012">
        <v>192</v>
      </c>
      <c r="E67" s="1013">
        <v>4033</v>
      </c>
      <c r="F67" s="872">
        <f t="shared" si="13"/>
        <v>21.005208333333332</v>
      </c>
      <c r="G67" s="571">
        <f t="shared" si="14"/>
        <v>12.762658227848101</v>
      </c>
    </row>
    <row r="68" spans="1:8" x14ac:dyDescent="0.3">
      <c r="A68" s="66">
        <v>9</v>
      </c>
      <c r="B68" s="483" t="s">
        <v>276</v>
      </c>
      <c r="C68" s="1011">
        <v>87</v>
      </c>
      <c r="D68" s="1012">
        <v>45</v>
      </c>
      <c r="E68" s="1013">
        <v>0</v>
      </c>
      <c r="F68" s="872">
        <f t="shared" si="13"/>
        <v>0</v>
      </c>
      <c r="G68" s="571">
        <f t="shared" si="14"/>
        <v>0</v>
      </c>
    </row>
    <row r="69" spans="1:8" x14ac:dyDescent="0.3">
      <c r="A69" s="66">
        <v>10</v>
      </c>
      <c r="B69" s="483" t="s">
        <v>277</v>
      </c>
      <c r="C69" s="1011">
        <v>93</v>
      </c>
      <c r="D69" s="1012">
        <v>0</v>
      </c>
      <c r="E69" s="1013">
        <v>0</v>
      </c>
      <c r="F69" s="872" t="e">
        <f t="shared" si="13"/>
        <v>#DIV/0!</v>
      </c>
      <c r="G69" s="571">
        <f t="shared" si="14"/>
        <v>0</v>
      </c>
    </row>
    <row r="70" spans="1:8" x14ac:dyDescent="0.3">
      <c r="A70" s="67">
        <v>11</v>
      </c>
      <c r="B70" s="484" t="s">
        <v>24</v>
      </c>
      <c r="C70" s="1011">
        <v>3</v>
      </c>
      <c r="D70" s="1012">
        <v>0</v>
      </c>
      <c r="E70" s="1013">
        <v>0</v>
      </c>
      <c r="F70" s="872" t="e">
        <f t="shared" si="13"/>
        <v>#DIV/0!</v>
      </c>
      <c r="G70" s="571">
        <f t="shared" si="14"/>
        <v>0</v>
      </c>
    </row>
    <row r="71" spans="1:8" x14ac:dyDescent="0.3">
      <c r="A71" s="66">
        <v>12</v>
      </c>
      <c r="B71" s="483" t="s">
        <v>25</v>
      </c>
      <c r="C71" s="1011">
        <v>544</v>
      </c>
      <c r="D71" s="1012">
        <v>3302</v>
      </c>
      <c r="E71" s="1013">
        <v>3122</v>
      </c>
      <c r="F71" s="872">
        <f t="shared" si="13"/>
        <v>0.94548758328285887</v>
      </c>
      <c r="G71" s="571">
        <f t="shared" si="14"/>
        <v>5.7389705882352944</v>
      </c>
    </row>
    <row r="72" spans="1:8" x14ac:dyDescent="0.3">
      <c r="A72" s="66">
        <v>13</v>
      </c>
      <c r="B72" s="483" t="s">
        <v>26</v>
      </c>
      <c r="C72" s="1011">
        <v>467</v>
      </c>
      <c r="D72" s="1012">
        <v>9</v>
      </c>
      <c r="E72" s="1013">
        <v>3565</v>
      </c>
      <c r="F72" s="872">
        <f t="shared" si="13"/>
        <v>396.11111111111109</v>
      </c>
      <c r="G72" s="571">
        <f t="shared" si="14"/>
        <v>7.6338329764453965</v>
      </c>
    </row>
    <row r="73" spans="1:8" x14ac:dyDescent="0.3">
      <c r="A73" s="66">
        <v>14</v>
      </c>
      <c r="B73" s="483" t="s">
        <v>27</v>
      </c>
      <c r="C73" s="1011">
        <v>548</v>
      </c>
      <c r="D73" s="1012">
        <v>1765</v>
      </c>
      <c r="E73" s="1013">
        <v>1597</v>
      </c>
      <c r="F73" s="872">
        <f t="shared" si="13"/>
        <v>0.9048158640226629</v>
      </c>
      <c r="G73" s="571">
        <f t="shared" si="14"/>
        <v>2.914233576642336</v>
      </c>
    </row>
    <row r="74" spans="1:8" ht="12.9" thickBot="1" x14ac:dyDescent="0.35">
      <c r="A74" s="68">
        <v>15</v>
      </c>
      <c r="B74" s="485" t="s">
        <v>28</v>
      </c>
      <c r="C74" s="1064">
        <v>463</v>
      </c>
      <c r="D74" s="1065">
        <v>1</v>
      </c>
      <c r="E74" s="1066">
        <v>2387</v>
      </c>
      <c r="F74" s="873">
        <f t="shared" si="13"/>
        <v>2387</v>
      </c>
      <c r="G74" s="645">
        <f t="shared" si="14"/>
        <v>5.1555075593952484</v>
      </c>
    </row>
    <row r="75" spans="1:8" ht="12.9" thickBot="1" x14ac:dyDescent="0.35">
      <c r="A75" s="1183" t="s">
        <v>392</v>
      </c>
      <c r="B75" s="1184" t="s">
        <v>399</v>
      </c>
      <c r="C75" s="1185">
        <f t="shared" ref="C75:E75" si="15">SUM(C60:C74)</f>
        <v>4315</v>
      </c>
      <c r="D75" s="1186">
        <f t="shared" si="15"/>
        <v>9343</v>
      </c>
      <c r="E75" s="1187">
        <f t="shared" si="15"/>
        <v>24185</v>
      </c>
      <c r="F75" s="1188">
        <f>E75/D75</f>
        <v>2.5885689821256554</v>
      </c>
      <c r="G75" s="1189">
        <f>E75/C75</f>
        <v>5.6048667439165705</v>
      </c>
      <c r="H75" s="369"/>
    </row>
    <row r="76" spans="1:8" ht="12.9" thickBot="1" x14ac:dyDescent="0.35">
      <c r="A76" s="874"/>
      <c r="B76" s="89" t="s">
        <v>374</v>
      </c>
      <c r="C76" s="1064">
        <v>4861</v>
      </c>
      <c r="D76" s="1065"/>
      <c r="E76" s="1066"/>
      <c r="F76" s="1190" t="e">
        <f>E76/D76</f>
        <v>#DIV/0!</v>
      </c>
      <c r="G76" s="1191">
        <f>E76/C76</f>
        <v>0</v>
      </c>
    </row>
    <row r="77" spans="1:8" x14ac:dyDescent="0.3">
      <c r="A77" t="s">
        <v>422</v>
      </c>
    </row>
    <row r="82" spans="7:7" x14ac:dyDescent="0.3">
      <c r="G82" t="s">
        <v>81</v>
      </c>
    </row>
  </sheetData>
  <mergeCells count="5">
    <mergeCell ref="A6:G6"/>
    <mergeCell ref="A36:G36"/>
    <mergeCell ref="A58:G58"/>
    <mergeCell ref="I6:O6"/>
    <mergeCell ref="Q6:W6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tabColor rgb="FFFF0000"/>
  </sheetPr>
  <dimension ref="A1:O53"/>
  <sheetViews>
    <sheetView showGridLines="0" zoomScaleNormal="100" workbookViewId="0">
      <selection activeCell="O19" sqref="O19"/>
    </sheetView>
  </sheetViews>
  <sheetFormatPr baseColWidth="10" defaultColWidth="11.4609375" defaultRowHeight="11.6" x14ac:dyDescent="0.3"/>
  <cols>
    <col min="1" max="1" width="6.07421875" style="424" bestFit="1" customWidth="1"/>
    <col min="2" max="2" width="20.53515625" style="56" customWidth="1"/>
    <col min="3" max="3" width="8.53515625" style="56" customWidth="1"/>
    <col min="4" max="4" width="9.53515625" style="56" customWidth="1"/>
    <col min="5" max="5" width="9" style="56" customWidth="1"/>
    <col min="6" max="6" width="7.69140625" style="56" customWidth="1"/>
    <col min="7" max="8" width="11.4609375" style="56" customWidth="1"/>
    <col min="9" max="9" width="8.53515625" style="56" customWidth="1"/>
    <col min="10" max="10" width="8.3046875" style="56" customWidth="1"/>
    <col min="11" max="11" width="8.84375" style="56" customWidth="1"/>
    <col min="12" max="12" width="8.3046875" style="56" customWidth="1"/>
    <col min="13" max="13" width="8" style="56" customWidth="1"/>
    <col min="14" max="14" width="8.4609375" style="56" customWidth="1"/>
    <col min="15" max="15" width="3.69140625" style="56" customWidth="1"/>
    <col min="16" max="16384" width="11.4609375" style="56"/>
  </cols>
  <sheetData>
    <row r="1" spans="1:15" x14ac:dyDescent="0.3">
      <c r="A1" s="437" t="s">
        <v>0</v>
      </c>
    </row>
    <row r="2" spans="1:15" x14ac:dyDescent="0.3">
      <c r="A2" s="437"/>
    </row>
    <row r="3" spans="1:15" x14ac:dyDescent="0.3">
      <c r="A3" s="437" t="str">
        <f>A5</f>
        <v>Tabell 3-6 - A -  Andel brukere av hjemmetjenester pr. 31.12. av antall innbyggere i samme aldersgruppe.   1)</v>
      </c>
    </row>
    <row r="4" spans="1:15" x14ac:dyDescent="0.3">
      <c r="A4" s="437"/>
    </row>
    <row r="5" spans="1:15" s="57" customFormat="1" ht="30" customHeight="1" thickBot="1" x14ac:dyDescent="0.35">
      <c r="A5" s="423" t="s">
        <v>348</v>
      </c>
      <c r="O5" s="56"/>
    </row>
    <row r="6" spans="1:15" s="414" customFormat="1" ht="12" thickBot="1" x14ac:dyDescent="0.35">
      <c r="A6" s="405"/>
      <c r="B6" s="406"/>
      <c r="C6" s="1524" t="s">
        <v>265</v>
      </c>
      <c r="D6" s="1524"/>
      <c r="E6" s="1524"/>
      <c r="F6" s="1524"/>
      <c r="G6" s="1524"/>
      <c r="H6" s="1524"/>
      <c r="I6" s="1524" t="s">
        <v>50</v>
      </c>
      <c r="J6" s="1524"/>
      <c r="K6" s="1524"/>
      <c r="L6" s="1524"/>
      <c r="M6" s="1524"/>
      <c r="N6" s="1524"/>
      <c r="O6" s="56"/>
    </row>
    <row r="7" spans="1:15" s="414" customFormat="1" ht="46.75" thickBot="1" x14ac:dyDescent="0.35">
      <c r="A7" s="407" t="s">
        <v>2</v>
      </c>
      <c r="B7" s="408" t="s">
        <v>3</v>
      </c>
      <c r="C7" s="412" t="s">
        <v>51</v>
      </c>
      <c r="D7" s="413" t="s">
        <v>52</v>
      </c>
      <c r="E7" s="411" t="s">
        <v>53</v>
      </c>
      <c r="F7" s="411" t="s">
        <v>54</v>
      </c>
      <c r="G7" s="409" t="s">
        <v>55</v>
      </c>
      <c r="H7" s="411" t="s">
        <v>56</v>
      </c>
      <c r="I7" s="410" t="s">
        <v>266</v>
      </c>
      <c r="J7" s="413" t="s">
        <v>267</v>
      </c>
      <c r="K7" s="413" t="s">
        <v>268</v>
      </c>
      <c r="L7" s="411" t="s">
        <v>269</v>
      </c>
      <c r="M7" s="411" t="s">
        <v>270</v>
      </c>
      <c r="N7" s="411" t="s">
        <v>271</v>
      </c>
      <c r="O7" s="56"/>
    </row>
    <row r="8" spans="1:15" x14ac:dyDescent="0.3">
      <c r="A8" s="415">
        <v>1</v>
      </c>
      <c r="B8" s="416" t="s">
        <v>14</v>
      </c>
      <c r="C8" s="441">
        <f>kriteriebefolkning!C6+kriteriebefolkning!D6+kriteriebefolkning!E6+kriteriebefolkning!F6+kriteriebefolkning!G6+kriteriebefolkning!H6+kriteriebefolkning!I6+kriteriebefolkning!J6+kriteriebefolkning!K6+kriteriebefolkning!L6+kriteriebefolkning!M6+kriteriebefolkning!N6+kriteriebefolkning!O6+kriteriebefolkning!P6</f>
        <v>56198</v>
      </c>
      <c r="D8" s="1193">
        <f>kriteriebefolkning!Q6+kriteriebefolkning!R6</f>
        <v>2973</v>
      </c>
      <c r="E8" s="1193">
        <f>kriteriebefolkning!S6+kriteriebefolkning!T6</f>
        <v>597</v>
      </c>
      <c r="F8" s="442">
        <f>kriteriebefolkning!U6+kriteriebefolkning!V6</f>
        <v>178</v>
      </c>
      <c r="G8" s="572">
        <f t="shared" ref="G8:G22" si="0">SUM(E8:F8)</f>
        <v>775</v>
      </c>
      <c r="H8" s="1290">
        <f>D8+E8+F8</f>
        <v>3748</v>
      </c>
      <c r="I8" s="1195">
        <f>('Tab_3_5_-_hjemmetjenester'!X10+'Tab_3_5_-_hjemmetjenester'!Y10)/'Tab_3_6_-_andel_mottakere_hj_tj'!C8</f>
        <v>1.1263746040784369E-2</v>
      </c>
      <c r="J8" s="1196">
        <f>'Tab_3_5_-_hjemmetjenester'!Z10/'Tab_3_6_-_andel_mottakere_hj_tj'!D8</f>
        <v>7.5344769593003694E-2</v>
      </c>
      <c r="K8" s="1196">
        <f>'Tab_3_5_-_hjemmetjenester'!AA10/'Tab_3_6_-_andel_mottakere_hj_tj'!E8</f>
        <v>0.25795644891122277</v>
      </c>
      <c r="L8" s="1196">
        <f>'Tab_3_5_-_hjemmetjenester'!AB10/'Tab_3_6_-_andel_mottakere_hj_tj'!F8</f>
        <v>0.34831460674157305</v>
      </c>
      <c r="M8" s="1196">
        <f>('Tab_3_5_-_hjemmetjenester'!AA10+'Tab_3_5_-_hjemmetjenester'!AB10)/'Tab_3_6_-_andel_mottakere_hj_tj'!G8</f>
        <v>0.27870967741935482</v>
      </c>
      <c r="N8" s="1197">
        <f>('Tab_3_5_-_hjemmetjenester'!Z10+'Tab_3_5_-_hjemmetjenester'!AA10+'Tab_3_5_-_hjemmetjenester'!AB10)/'Tab_3_6_-_andel_mottakere_hj_tj'!H8</f>
        <v>0.11739594450373532</v>
      </c>
    </row>
    <row r="9" spans="1:15" x14ac:dyDescent="0.3">
      <c r="A9" s="417">
        <v>2</v>
      </c>
      <c r="B9" s="418" t="s">
        <v>15</v>
      </c>
      <c r="C9" s="443">
        <f>kriteriebefolkning!C7+kriteriebefolkning!D7+kriteriebefolkning!E7+kriteriebefolkning!F7+kriteriebefolkning!G7+kriteriebefolkning!H7+kriteriebefolkning!I7+kriteriebefolkning!J7+kriteriebefolkning!K7+kriteriebefolkning!L7+kriteriebefolkning!M7+kriteriebefolkning!N7+kriteriebefolkning!O7+kriteriebefolkning!P7</f>
        <v>60130</v>
      </c>
      <c r="D9" s="436">
        <f>kriteriebefolkning!Q7+kriteriebefolkning!R7</f>
        <v>2639</v>
      </c>
      <c r="E9" s="436">
        <f>kriteriebefolkning!S7+kriteriebefolkning!T7</f>
        <v>527</v>
      </c>
      <c r="F9" s="444">
        <f>kriteriebefolkning!U7+kriteriebefolkning!V7</f>
        <v>149</v>
      </c>
      <c r="G9" s="573">
        <f t="shared" si="0"/>
        <v>676</v>
      </c>
      <c r="H9" s="1291">
        <f t="shared" ref="H9:H22" si="1">D9+E9+F9</f>
        <v>3315</v>
      </c>
      <c r="I9" s="687">
        <f>('Tab_3_5_-_hjemmetjenester'!X11+'Tab_3_5_-_hjemmetjenester'!Y11)/'Tab_3_6_-_andel_mottakere_hj_tj'!C9</f>
        <v>9.9118576417761509E-3</v>
      </c>
      <c r="J9" s="527">
        <f>'Tab_3_5_-_hjemmetjenester'!Z11/'Tab_3_6_-_andel_mottakere_hj_tj'!D9</f>
        <v>0.10685865858279651</v>
      </c>
      <c r="K9" s="527">
        <f>'Tab_3_5_-_hjemmetjenester'!AA11/'Tab_3_6_-_andel_mottakere_hj_tj'!E9</f>
        <v>0.31878557874762808</v>
      </c>
      <c r="L9" s="527">
        <f>'Tab_3_5_-_hjemmetjenester'!AB11/'Tab_3_6_-_andel_mottakere_hj_tj'!F9</f>
        <v>0.41610738255033558</v>
      </c>
      <c r="M9" s="527">
        <f>('Tab_3_5_-_hjemmetjenester'!AA11+'Tab_3_5_-_hjemmetjenester'!AB11)/'Tab_3_6_-_andel_mottakere_hj_tj'!G9</f>
        <v>0.34023668639053256</v>
      </c>
      <c r="N9" s="528">
        <f>('Tab_3_5_-_hjemmetjenester'!Z11+'Tab_3_5_-_hjemmetjenester'!AA11+'Tab_3_5_-_hjemmetjenester'!AB11)/'Tab_3_6_-_andel_mottakere_hj_tj'!H9</f>
        <v>0.15444947209653093</v>
      </c>
    </row>
    <row r="10" spans="1:15" x14ac:dyDescent="0.3">
      <c r="A10" s="417">
        <v>3</v>
      </c>
      <c r="B10" s="418" t="s">
        <v>16</v>
      </c>
      <c r="C10" s="443">
        <f>kriteriebefolkning!C8+kriteriebefolkning!D8+kriteriebefolkning!E8+kriteriebefolkning!F8+kriteriebefolkning!G8+kriteriebefolkning!H8+kriteriebefolkning!I8+kriteriebefolkning!J8+kriteriebefolkning!K8+kriteriebefolkning!L8+kriteriebefolkning!M8+kriteriebefolkning!N8+kriteriebefolkning!O8+kriteriebefolkning!P8</f>
        <v>42475</v>
      </c>
      <c r="D10" s="436">
        <f>kriteriebefolkning!Q8+kriteriebefolkning!R8</f>
        <v>2496</v>
      </c>
      <c r="E10" s="436">
        <f>kriteriebefolkning!S8+kriteriebefolkning!T8</f>
        <v>508</v>
      </c>
      <c r="F10" s="444">
        <f>kriteriebefolkning!U8+kriteriebefolkning!V8</f>
        <v>151</v>
      </c>
      <c r="G10" s="573">
        <f t="shared" si="0"/>
        <v>659</v>
      </c>
      <c r="H10" s="1291">
        <f t="shared" si="1"/>
        <v>3155</v>
      </c>
      <c r="I10" s="687">
        <f>('Tab_3_5_-_hjemmetjenester'!X12+'Tab_3_5_-_hjemmetjenester'!Y12)/'Tab_3_6_-_andel_mottakere_hj_tj'!C10</f>
        <v>1.214832254267216E-2</v>
      </c>
      <c r="J10" s="527">
        <f>'Tab_3_5_-_hjemmetjenester'!Z12/'Tab_3_6_-_andel_mottakere_hj_tj'!D10</f>
        <v>9.4150641025641024E-2</v>
      </c>
      <c r="K10" s="527">
        <f>'Tab_3_5_-_hjemmetjenester'!AA12/'Tab_3_6_-_andel_mottakere_hj_tj'!E10</f>
        <v>0.26771653543307089</v>
      </c>
      <c r="L10" s="527">
        <f>'Tab_3_5_-_hjemmetjenester'!AB12/'Tab_3_6_-_andel_mottakere_hj_tj'!F10</f>
        <v>0.39072847682119205</v>
      </c>
      <c r="M10" s="527">
        <f>('Tab_3_5_-_hjemmetjenester'!AA12+'Tab_3_5_-_hjemmetjenester'!AB12)/'Tab_3_6_-_andel_mottakere_hj_tj'!G10</f>
        <v>0.29590288315629742</v>
      </c>
      <c r="N10" s="528">
        <f>('Tab_3_5_-_hjemmetjenester'!Z12+'Tab_3_5_-_hjemmetjenester'!AA12+'Tab_3_5_-_hjemmetjenester'!AB12)/'Tab_3_6_-_andel_mottakere_hj_tj'!H10</f>
        <v>0.13629160063391443</v>
      </c>
    </row>
    <row r="11" spans="1:15" x14ac:dyDescent="0.3">
      <c r="A11" s="417">
        <v>4</v>
      </c>
      <c r="B11" s="418" t="s">
        <v>17</v>
      </c>
      <c r="C11" s="443">
        <f>kriteriebefolkning!C9+kriteriebefolkning!D9+kriteriebefolkning!E9+kriteriebefolkning!F9+kriteriebefolkning!G9+kriteriebefolkning!H9+kriteriebefolkning!I9+kriteriebefolkning!J9+kriteriebefolkning!K9+kriteriebefolkning!L9+kriteriebefolkning!M9+kriteriebefolkning!N9+kriteriebefolkning!O9+kriteriebefolkning!P9</f>
        <v>37277</v>
      </c>
      <c r="D11" s="436">
        <f>kriteriebefolkning!Q9+kriteriebefolkning!R9</f>
        <v>2173</v>
      </c>
      <c r="E11" s="436">
        <f>kriteriebefolkning!S9+kriteriebefolkning!T9</f>
        <v>585</v>
      </c>
      <c r="F11" s="444">
        <f>kriteriebefolkning!U9+kriteriebefolkning!V9</f>
        <v>159</v>
      </c>
      <c r="G11" s="573">
        <f t="shared" si="0"/>
        <v>744</v>
      </c>
      <c r="H11" s="1291">
        <f t="shared" si="1"/>
        <v>2917</v>
      </c>
      <c r="I11" s="687">
        <f>('Tab_3_5_-_hjemmetjenester'!X13+'Tab_3_5_-_hjemmetjenester'!Y13)/'Tab_3_6_-_andel_mottakere_hj_tj'!C11</f>
        <v>8.2892936663358108E-3</v>
      </c>
      <c r="J11" s="527">
        <f>'Tab_3_5_-_hjemmetjenester'!Z13/'Tab_3_6_-_andel_mottakere_hj_tj'!D11</f>
        <v>8.4675563736769446E-2</v>
      </c>
      <c r="K11" s="527">
        <f>'Tab_3_5_-_hjemmetjenester'!AA13/'Tab_3_6_-_andel_mottakere_hj_tj'!E11</f>
        <v>0.27008547008547007</v>
      </c>
      <c r="L11" s="527">
        <f>'Tab_3_5_-_hjemmetjenester'!AB13/'Tab_3_6_-_andel_mottakere_hj_tj'!F11</f>
        <v>0.49056603773584906</v>
      </c>
      <c r="M11" s="527">
        <f>('Tab_3_5_-_hjemmetjenester'!AA13+'Tab_3_5_-_hjemmetjenester'!AB13)/'Tab_3_6_-_andel_mottakere_hj_tj'!G11</f>
        <v>0.31720430107526881</v>
      </c>
      <c r="N11" s="528">
        <f>('Tab_3_5_-_hjemmetjenester'!Z13+'Tab_3_5_-_hjemmetjenester'!AA13+'Tab_3_5_-_hjemmetjenester'!AB13)/'Tab_3_6_-_andel_mottakere_hj_tj'!H11</f>
        <v>0.14398354473774425</v>
      </c>
    </row>
    <row r="12" spans="1:15" x14ac:dyDescent="0.3">
      <c r="A12" s="417">
        <v>5</v>
      </c>
      <c r="B12" s="418" t="s">
        <v>18</v>
      </c>
      <c r="C12" s="443">
        <f>kriteriebefolkning!C10+kriteriebefolkning!D10+kriteriebefolkning!E10+kriteriebefolkning!F10+kriteriebefolkning!G10+kriteriebefolkning!H10+kriteriebefolkning!I10+kriteriebefolkning!J10+kriteriebefolkning!K10+kriteriebefolkning!L10+kriteriebefolkning!M10+kriteriebefolkning!N10+kriteriebefolkning!O10+kriteriebefolkning!P10</f>
        <v>51151</v>
      </c>
      <c r="D12" s="436">
        <f>kriteriebefolkning!Q10+kriteriebefolkning!R10</f>
        <v>5705</v>
      </c>
      <c r="E12" s="436">
        <f>kriteriebefolkning!S10+kriteriebefolkning!T10</f>
        <v>1732</v>
      </c>
      <c r="F12" s="444">
        <f>kriteriebefolkning!U10+kriteriebefolkning!V10</f>
        <v>468</v>
      </c>
      <c r="G12" s="573">
        <f t="shared" si="0"/>
        <v>2200</v>
      </c>
      <c r="H12" s="1291">
        <f t="shared" si="1"/>
        <v>7905</v>
      </c>
      <c r="I12" s="687">
        <f>('Tab_3_5_-_hjemmetjenester'!X14+'Tab_3_5_-_hjemmetjenester'!Y14)/'Tab_3_6_-_andel_mottakere_hj_tj'!C12</f>
        <v>7.7808840491876991E-3</v>
      </c>
      <c r="J12" s="527">
        <f>'Tab_3_5_-_hjemmetjenester'!Z14/'Tab_3_6_-_andel_mottakere_hj_tj'!D12</f>
        <v>5.486415425065732E-2</v>
      </c>
      <c r="K12" s="527">
        <f>'Tab_3_5_-_hjemmetjenester'!AA14/'Tab_3_6_-_andel_mottakere_hj_tj'!E12</f>
        <v>0.203810623556582</v>
      </c>
      <c r="L12" s="527">
        <f>'Tab_3_5_-_hjemmetjenester'!AB14/'Tab_3_6_-_andel_mottakere_hj_tj'!F12</f>
        <v>0.39102564102564102</v>
      </c>
      <c r="M12" s="527">
        <f>('Tab_3_5_-_hjemmetjenester'!AA14+'Tab_3_5_-_hjemmetjenester'!AB14)/'Tab_3_6_-_andel_mottakere_hj_tj'!G12</f>
        <v>0.24363636363636362</v>
      </c>
      <c r="N12" s="528">
        <f>('Tab_3_5_-_hjemmetjenester'!Z14+'Tab_3_5_-_hjemmetjenester'!AA14+'Tab_3_5_-_hjemmetjenester'!AB14)/'Tab_3_6_-_andel_mottakere_hj_tj'!H12</f>
        <v>0.10740037950664137</v>
      </c>
    </row>
    <row r="13" spans="1:15" x14ac:dyDescent="0.3">
      <c r="A13" s="419">
        <v>6</v>
      </c>
      <c r="B13" s="420" t="s">
        <v>19</v>
      </c>
      <c r="C13" s="443">
        <f>kriteriebefolkning!C11+kriteriebefolkning!D11+kriteriebefolkning!E11+kriteriebefolkning!F11+kriteriebefolkning!G11+kriteriebefolkning!H11+kriteriebefolkning!I11+kriteriebefolkning!J11+kriteriebefolkning!K11+kriteriebefolkning!L11+kriteriebefolkning!M11+kriteriebefolkning!N11+kriteriebefolkning!O11+kriteriebefolkning!P11</f>
        <v>28617</v>
      </c>
      <c r="D13" s="436">
        <f>kriteriebefolkning!Q11+kriteriebefolkning!R11</f>
        <v>4473</v>
      </c>
      <c r="E13" s="436">
        <f>kriteriebefolkning!S11+kriteriebefolkning!T11</f>
        <v>1338</v>
      </c>
      <c r="F13" s="444">
        <f>kriteriebefolkning!U11+kriteriebefolkning!V11</f>
        <v>404</v>
      </c>
      <c r="G13" s="573">
        <f t="shared" si="0"/>
        <v>1742</v>
      </c>
      <c r="H13" s="1291">
        <f t="shared" si="1"/>
        <v>6215</v>
      </c>
      <c r="I13" s="687">
        <f>('Tab_3_5_-_hjemmetjenester'!X15+'Tab_3_5_-_hjemmetjenester'!Y15)/'Tab_3_6_-_andel_mottakere_hj_tj'!C13</f>
        <v>9.8892266834399133E-3</v>
      </c>
      <c r="J13" s="527">
        <f>'Tab_3_5_-_hjemmetjenester'!Z15/'Tab_3_6_-_andel_mottakere_hj_tj'!D13</f>
        <v>4.5383411580594682E-2</v>
      </c>
      <c r="K13" s="527">
        <f>'Tab_3_5_-_hjemmetjenester'!AA15/'Tab_3_6_-_andel_mottakere_hj_tj'!E13</f>
        <v>0.17488789237668162</v>
      </c>
      <c r="L13" s="527">
        <f>'Tab_3_5_-_hjemmetjenester'!AB15/'Tab_3_6_-_andel_mottakere_hj_tj'!F13</f>
        <v>0.39851485148514854</v>
      </c>
      <c r="M13" s="527">
        <f>('Tab_3_5_-_hjemmetjenester'!AA15+'Tab_3_5_-_hjemmetjenester'!AB15)/'Tab_3_6_-_andel_mottakere_hj_tj'!G13</f>
        <v>0.2267508610792193</v>
      </c>
      <c r="N13" s="528">
        <f>('Tab_3_5_-_hjemmetjenester'!Z15+'Tab_3_5_-_hjemmetjenester'!AA15+'Tab_3_5_-_hjemmetjenester'!AB15)/'Tab_3_6_-_andel_mottakere_hj_tj'!H13</f>
        <v>9.6218825422365248E-2</v>
      </c>
    </row>
    <row r="14" spans="1:15" x14ac:dyDescent="0.3">
      <c r="A14" s="419">
        <v>7</v>
      </c>
      <c r="B14" s="420" t="s">
        <v>20</v>
      </c>
      <c r="C14" s="443">
        <f>kriteriebefolkning!C12+kriteriebefolkning!D12+kriteriebefolkning!E12+kriteriebefolkning!F12+kriteriebefolkning!G12+kriteriebefolkning!H12+kriteriebefolkning!I12+kriteriebefolkning!J12+kriteriebefolkning!K12+kriteriebefolkning!L12+kriteriebefolkning!M12+kriteriebefolkning!N12+kriteriebefolkning!O12+kriteriebefolkning!P12</f>
        <v>43223</v>
      </c>
      <c r="D14" s="436">
        <f>kriteriebefolkning!Q12+kriteriebefolkning!R12</f>
        <v>5785</v>
      </c>
      <c r="E14" s="436">
        <f>kriteriebefolkning!S12+kriteriebefolkning!T12</f>
        <v>1731</v>
      </c>
      <c r="F14" s="444">
        <f>kriteriebefolkning!U12+kriteriebefolkning!V12</f>
        <v>518</v>
      </c>
      <c r="G14" s="573">
        <f t="shared" si="0"/>
        <v>2249</v>
      </c>
      <c r="H14" s="1291">
        <f t="shared" si="1"/>
        <v>8034</v>
      </c>
      <c r="I14" s="687">
        <f>('Tab_3_5_-_hjemmetjenester'!X16+'Tab_3_5_-_hjemmetjenester'!Y16)/'Tab_3_6_-_andel_mottakere_hj_tj'!C14</f>
        <v>8.1206764916826688E-3</v>
      </c>
      <c r="J14" s="527">
        <f>'Tab_3_5_-_hjemmetjenester'!Z16/'Tab_3_6_-_andel_mottakere_hj_tj'!D14</f>
        <v>4.5462402765773555E-2</v>
      </c>
      <c r="K14" s="527">
        <f>'Tab_3_5_-_hjemmetjenester'!AA16/'Tab_3_6_-_andel_mottakere_hj_tj'!E14</f>
        <v>0.18428653957250143</v>
      </c>
      <c r="L14" s="527">
        <f>'Tab_3_5_-_hjemmetjenester'!AB16/'Tab_3_6_-_andel_mottakere_hj_tj'!F14</f>
        <v>0.42857142857142855</v>
      </c>
      <c r="M14" s="527">
        <f>('Tab_3_5_-_hjemmetjenester'!AA16+'Tab_3_5_-_hjemmetjenester'!AB16)/'Tab_3_6_-_andel_mottakere_hj_tj'!G14</f>
        <v>0.24055135615829257</v>
      </c>
      <c r="N14" s="528">
        <f>('Tab_3_5_-_hjemmetjenester'!Z16+'Tab_3_5_-_hjemmetjenester'!AA16+'Tab_3_5_-_hjemmetjenester'!AB16)/'Tab_3_6_-_andel_mottakere_hj_tj'!H14</f>
        <v>0.10007468259895444</v>
      </c>
    </row>
    <row r="15" spans="1:15" x14ac:dyDescent="0.3">
      <c r="A15" s="417">
        <v>8</v>
      </c>
      <c r="B15" s="418" t="s">
        <v>21</v>
      </c>
      <c r="C15" s="443">
        <f>kriteriebefolkning!C13+kriteriebefolkning!D13+kriteriebefolkning!E13+kriteriebefolkning!F13+kriteriebefolkning!G13+kriteriebefolkning!H13+kriteriebefolkning!I13+kriteriebefolkning!J13+kriteriebefolkning!K13+kriteriebefolkning!L13+kriteriebefolkning!M13+kriteriebefolkning!N13+kriteriebefolkning!O13+kriteriebefolkning!P13</f>
        <v>46871</v>
      </c>
      <c r="D15" s="436">
        <f>kriteriebefolkning!Q13+kriteriebefolkning!R13</f>
        <v>4668</v>
      </c>
      <c r="E15" s="436">
        <f>kriteriebefolkning!S13+kriteriebefolkning!T13</f>
        <v>1497</v>
      </c>
      <c r="F15" s="444">
        <f>kriteriebefolkning!U13+kriteriebefolkning!V13</f>
        <v>464</v>
      </c>
      <c r="G15" s="573">
        <f t="shared" si="0"/>
        <v>1961</v>
      </c>
      <c r="H15" s="1291">
        <f t="shared" si="1"/>
        <v>6629</v>
      </c>
      <c r="I15" s="687">
        <f>('Tab_3_5_-_hjemmetjenester'!X17+'Tab_3_5_-_hjemmetjenester'!Y17)/'Tab_3_6_-_andel_mottakere_hj_tj'!C15</f>
        <v>9.408802884512811E-3</v>
      </c>
      <c r="J15" s="527">
        <f>'Tab_3_5_-_hjemmetjenester'!Z17/'Tab_3_6_-_andel_mottakere_hj_tj'!D15</f>
        <v>4.5201371036846613E-2</v>
      </c>
      <c r="K15" s="527">
        <f>'Tab_3_5_-_hjemmetjenester'!AA17/'Tab_3_6_-_andel_mottakere_hj_tj'!E15</f>
        <v>0.19639278557114229</v>
      </c>
      <c r="L15" s="527">
        <f>'Tab_3_5_-_hjemmetjenester'!AB17/'Tab_3_6_-_andel_mottakere_hj_tj'!F15</f>
        <v>0.41594827586206895</v>
      </c>
      <c r="M15" s="527">
        <f>('Tab_3_5_-_hjemmetjenester'!AA17+'Tab_3_5_-_hjemmetjenester'!AB17)/'Tab_3_6_-_andel_mottakere_hj_tj'!G15</f>
        <v>0.24834268230494647</v>
      </c>
      <c r="N15" s="528">
        <f>('Tab_3_5_-_hjemmetjenester'!Z17+'Tab_3_5_-_hjemmetjenester'!AA17+'Tab_3_5_-_hjemmetjenester'!AB17)/'Tab_3_6_-_andel_mottakere_hj_tj'!H15</f>
        <v>0.10529491627696486</v>
      </c>
    </row>
    <row r="16" spans="1:15" x14ac:dyDescent="0.3">
      <c r="A16" s="417">
        <v>9</v>
      </c>
      <c r="B16" s="418" t="s">
        <v>22</v>
      </c>
      <c r="C16" s="443">
        <f>kriteriebefolkning!C14+kriteriebefolkning!D14+kriteriebefolkning!E14+kriteriebefolkning!F14+kriteriebefolkning!G14+kriteriebefolkning!H14+kriteriebefolkning!I14+kriteriebefolkning!J14+kriteriebefolkning!K14+kriteriebefolkning!L14+kriteriebefolkning!M14+kriteriebefolkning!N14+kriteriebefolkning!O14+kriteriebefolkning!P14</f>
        <v>30760</v>
      </c>
      <c r="D16" s="436">
        <f>kriteriebefolkning!Q14+kriteriebefolkning!R14</f>
        <v>2271</v>
      </c>
      <c r="E16" s="436">
        <f>kriteriebefolkning!S14+kriteriebefolkning!T14</f>
        <v>766</v>
      </c>
      <c r="F16" s="444">
        <f>kriteriebefolkning!U14+kriteriebefolkning!V14</f>
        <v>267</v>
      </c>
      <c r="G16" s="573">
        <f t="shared" si="0"/>
        <v>1033</v>
      </c>
      <c r="H16" s="1291">
        <f t="shared" si="1"/>
        <v>3304</v>
      </c>
      <c r="I16" s="687">
        <f>('Tab_3_5_-_hjemmetjenester'!X18+'Tab_3_5_-_hjemmetjenester'!Y18)/'Tab_3_6_-_andel_mottakere_hj_tj'!C16</f>
        <v>1.2451235370611184E-2</v>
      </c>
      <c r="J16" s="527">
        <f>'Tab_3_5_-_hjemmetjenester'!Z18/'Tab_3_6_-_andel_mottakere_hj_tj'!D16</f>
        <v>8.6305592250110086E-2</v>
      </c>
      <c r="K16" s="527">
        <f>'Tab_3_5_-_hjemmetjenester'!AA18/'Tab_3_6_-_andel_mottakere_hj_tj'!E16</f>
        <v>0.27806788511749347</v>
      </c>
      <c r="L16" s="527">
        <f>'Tab_3_5_-_hjemmetjenester'!AB18/'Tab_3_6_-_andel_mottakere_hj_tj'!F16</f>
        <v>0.50187265917602997</v>
      </c>
      <c r="M16" s="527">
        <f>('Tab_3_5_-_hjemmetjenester'!AA18+'Tab_3_5_-_hjemmetjenester'!AB18)/'Tab_3_6_-_andel_mottakere_hj_tj'!G16</f>
        <v>0.33591481122942884</v>
      </c>
      <c r="N16" s="528">
        <f>('Tab_3_5_-_hjemmetjenester'!Z18+'Tab_3_5_-_hjemmetjenester'!AA18+'Tab_3_5_-_hjemmetjenester'!AB18)/'Tab_3_6_-_andel_mottakere_hj_tj'!H16</f>
        <v>0.16434624697336561</v>
      </c>
    </row>
    <row r="17" spans="1:15" x14ac:dyDescent="0.3">
      <c r="A17" s="417">
        <v>10</v>
      </c>
      <c r="B17" s="418" t="s">
        <v>23</v>
      </c>
      <c r="C17" s="443">
        <f>kriteriebefolkning!C15+kriteriebefolkning!D15+kriteriebefolkning!E15+kriteriebefolkning!F15+kriteriebefolkning!G15+kriteriebefolkning!H15+kriteriebefolkning!I15+kriteriebefolkning!J15+kriteriebefolkning!K15+kriteriebefolkning!L15+kriteriebefolkning!M15+kriteriebefolkning!N15+kriteriebefolkning!O15+kriteriebefolkning!P15</f>
        <v>24084</v>
      </c>
      <c r="D17" s="436">
        <f>kriteriebefolkning!Q15+kriteriebefolkning!R15</f>
        <v>2331</v>
      </c>
      <c r="E17" s="436">
        <f>kriteriebefolkning!S15+kriteriebefolkning!T15</f>
        <v>767</v>
      </c>
      <c r="F17" s="444">
        <f>kriteriebefolkning!U15+kriteriebefolkning!V15</f>
        <v>205</v>
      </c>
      <c r="G17" s="573">
        <f t="shared" si="0"/>
        <v>972</v>
      </c>
      <c r="H17" s="1291">
        <f t="shared" si="1"/>
        <v>3303</v>
      </c>
      <c r="I17" s="687">
        <f>('Tab_3_5_-_hjemmetjenester'!X19+'Tab_3_5_-_hjemmetjenester'!Y19)/'Tab_3_6_-_andel_mottakere_hj_tj'!C17</f>
        <v>1.7065271549576481E-2</v>
      </c>
      <c r="J17" s="527">
        <f>'Tab_3_5_-_hjemmetjenester'!Z19/'Tab_3_6_-_andel_mottakere_hj_tj'!D17</f>
        <v>0.1021021021021021</v>
      </c>
      <c r="K17" s="527">
        <f>'Tab_3_5_-_hjemmetjenester'!AA19/'Tab_3_6_-_andel_mottakere_hj_tj'!E17</f>
        <v>0.27770534550195569</v>
      </c>
      <c r="L17" s="527">
        <f>'Tab_3_5_-_hjemmetjenester'!AB19/'Tab_3_6_-_andel_mottakere_hj_tj'!F17</f>
        <v>0.45853658536585368</v>
      </c>
      <c r="M17" s="527">
        <f>('Tab_3_5_-_hjemmetjenester'!AA19+'Tab_3_5_-_hjemmetjenester'!AB19)/'Tab_3_6_-_andel_mottakere_hj_tj'!G17</f>
        <v>0.31584362139917693</v>
      </c>
      <c r="N17" s="528">
        <f>('Tab_3_5_-_hjemmetjenester'!Z19+'Tab_3_5_-_hjemmetjenester'!AA19+'Tab_3_5_-_hjemmetjenester'!AB19)/'Tab_3_6_-_andel_mottakere_hj_tj'!H17</f>
        <v>0.16500151377535574</v>
      </c>
    </row>
    <row r="18" spans="1:15" x14ac:dyDescent="0.3">
      <c r="A18" s="419">
        <v>11</v>
      </c>
      <c r="B18" s="420" t="s">
        <v>24</v>
      </c>
      <c r="C18" s="443">
        <f>kriteriebefolkning!C16+kriteriebefolkning!D16+kriteriebefolkning!E16+kriteriebefolkning!F16+kriteriebefolkning!G16+kriteriebefolkning!H16+kriteriebefolkning!I16+kriteriebefolkning!J16+kriteriebefolkning!K16+kriteriebefolkning!L16+kriteriebefolkning!M16+kriteriebefolkning!N16+kriteriebefolkning!O16+kriteriebefolkning!P16</f>
        <v>28742</v>
      </c>
      <c r="D18" s="436">
        <f>kriteriebefolkning!Q16+kriteriebefolkning!R16</f>
        <v>3294</v>
      </c>
      <c r="E18" s="436">
        <f>kriteriebefolkning!S16+kriteriebefolkning!T16</f>
        <v>1019</v>
      </c>
      <c r="F18" s="444">
        <f>kriteriebefolkning!U16+kriteriebefolkning!V16</f>
        <v>186</v>
      </c>
      <c r="G18" s="573">
        <f t="shared" si="0"/>
        <v>1205</v>
      </c>
      <c r="H18" s="1291">
        <f t="shared" si="1"/>
        <v>4499</v>
      </c>
      <c r="I18" s="687">
        <f>('Tab_3_5_-_hjemmetjenester'!X20+'Tab_3_5_-_hjemmetjenester'!Y20)/'Tab_3_6_-_andel_mottakere_hj_tj'!C18</f>
        <v>1.3151485630784217E-2</v>
      </c>
      <c r="J18" s="527">
        <f>'Tab_3_5_-_hjemmetjenester'!Z20/'Tab_3_6_-_andel_mottakere_hj_tj'!D18</f>
        <v>7.407407407407407E-2</v>
      </c>
      <c r="K18" s="527">
        <f>'Tab_3_5_-_hjemmetjenester'!AA20/'Tab_3_6_-_andel_mottakere_hj_tj'!E18</f>
        <v>0.2168792934249264</v>
      </c>
      <c r="L18" s="527">
        <f>'Tab_3_5_-_hjemmetjenester'!AB20/'Tab_3_6_-_andel_mottakere_hj_tj'!F18</f>
        <v>0.44623655913978494</v>
      </c>
      <c r="M18" s="527">
        <f>('Tab_3_5_-_hjemmetjenester'!AA20+'Tab_3_5_-_hjemmetjenester'!AB20)/'Tab_3_6_-_andel_mottakere_hj_tj'!G18</f>
        <v>0.25228215767634854</v>
      </c>
      <c r="N18" s="528">
        <f>('Tab_3_5_-_hjemmetjenester'!Z20+'Tab_3_5_-_hjemmetjenester'!AA20+'Tab_3_5_-_hjemmetjenester'!AB20)/'Tab_3_6_-_andel_mottakere_hj_tj'!H18</f>
        <v>0.12180484552122695</v>
      </c>
    </row>
    <row r="19" spans="1:15" x14ac:dyDescent="0.3">
      <c r="A19" s="417">
        <v>12</v>
      </c>
      <c r="B19" s="418" t="s">
        <v>25</v>
      </c>
      <c r="C19" s="443">
        <f>kriteriebefolkning!C17+kriteriebefolkning!D17+kriteriebefolkning!E17+kriteriebefolkning!F17+kriteriebefolkning!G17+kriteriebefolkning!H17+kriteriebefolkning!I17+kriteriebefolkning!J17+kriteriebefolkning!K17+kriteriebefolkning!L17+kriteriebefolkning!M17+kriteriebefolkning!N17+kriteriebefolkning!O17+kriteriebefolkning!P17</f>
        <v>43271</v>
      </c>
      <c r="D19" s="436">
        <f>kriteriebefolkning!Q17+kriteriebefolkning!R17</f>
        <v>4690</v>
      </c>
      <c r="E19" s="436">
        <f>kriteriebefolkning!S17+kriteriebefolkning!T17</f>
        <v>1291</v>
      </c>
      <c r="F19" s="444">
        <f>kriteriebefolkning!U17+kriteriebefolkning!V17</f>
        <v>338</v>
      </c>
      <c r="G19" s="573">
        <f t="shared" si="0"/>
        <v>1629</v>
      </c>
      <c r="H19" s="1291">
        <f t="shared" si="1"/>
        <v>6319</v>
      </c>
      <c r="I19" s="687">
        <f>('Tab_3_5_-_hjemmetjenester'!X21+'Tab_3_5_-_hjemmetjenester'!Y21)/'Tab_3_6_-_andel_mottakere_hj_tj'!C19</f>
        <v>1.2363938896720668E-2</v>
      </c>
      <c r="J19" s="527">
        <f>'Tab_3_5_-_hjemmetjenester'!Z21/'Tab_3_6_-_andel_mottakere_hj_tj'!D19</f>
        <v>6.801705756929638E-2</v>
      </c>
      <c r="K19" s="527">
        <f>'Tab_3_5_-_hjemmetjenester'!AA21/'Tab_3_6_-_andel_mottakere_hj_tj'!E19</f>
        <v>0.22230828814872192</v>
      </c>
      <c r="L19" s="527">
        <f>'Tab_3_5_-_hjemmetjenester'!AB21/'Tab_3_6_-_andel_mottakere_hj_tj'!F19</f>
        <v>0.42603550295857989</v>
      </c>
      <c r="M19" s="527">
        <f>('Tab_3_5_-_hjemmetjenester'!AA21+'Tab_3_5_-_hjemmetjenester'!AB21)/'Tab_3_6_-_andel_mottakere_hj_tj'!G19</f>
        <v>0.26457949662369551</v>
      </c>
      <c r="N19" s="528">
        <f>('Tab_3_5_-_hjemmetjenester'!Z21+'Tab_3_5_-_hjemmetjenester'!AA21+'Tab_3_5_-_hjemmetjenester'!AB21)/'Tab_3_6_-_andel_mottakere_hj_tj'!H19</f>
        <v>0.11868966608640608</v>
      </c>
    </row>
    <row r="20" spans="1:15" x14ac:dyDescent="0.3">
      <c r="A20" s="417">
        <v>13</v>
      </c>
      <c r="B20" s="418" t="s">
        <v>26</v>
      </c>
      <c r="C20" s="443">
        <f>kriteriebefolkning!C18+kriteriebefolkning!D18+kriteriebefolkning!E18+kriteriebefolkning!F18+kriteriebefolkning!G18+kriteriebefolkning!H18+kriteriebefolkning!I18+kriteriebefolkning!J18+kriteriebefolkning!K18+kriteriebefolkning!L18+kriteriebefolkning!M18+kriteriebefolkning!N18+kriteriebefolkning!O18+kriteriebefolkning!P18</f>
        <v>44080</v>
      </c>
      <c r="D20" s="436">
        <f>kriteriebefolkning!Q18+kriteriebefolkning!R18</f>
        <v>4182</v>
      </c>
      <c r="E20" s="436">
        <f>kriteriebefolkning!S18+kriteriebefolkning!T18</f>
        <v>1980</v>
      </c>
      <c r="F20" s="444">
        <f>kriteriebefolkning!U18+kriteriebefolkning!V18</f>
        <v>654</v>
      </c>
      <c r="G20" s="573">
        <f t="shared" si="0"/>
        <v>2634</v>
      </c>
      <c r="H20" s="1291">
        <f t="shared" si="1"/>
        <v>6816</v>
      </c>
      <c r="I20" s="687">
        <f>('Tab_3_5_-_hjemmetjenester'!X22+'Tab_3_5_-_hjemmetjenester'!Y22)/'Tab_3_6_-_andel_mottakere_hj_tj'!C20</f>
        <v>1.1388384754990925E-2</v>
      </c>
      <c r="J20" s="527">
        <f>'Tab_3_5_-_hjemmetjenester'!Z22/'Tab_3_6_-_andel_mottakere_hj_tj'!D20</f>
        <v>5.9780009564801527E-2</v>
      </c>
      <c r="K20" s="527">
        <f>'Tab_3_5_-_hjemmetjenester'!AA22/'Tab_3_6_-_andel_mottakere_hj_tj'!E20</f>
        <v>0.24848484848484848</v>
      </c>
      <c r="L20" s="527">
        <f>'Tab_3_5_-_hjemmetjenester'!AB22/'Tab_3_6_-_andel_mottakere_hj_tj'!F20</f>
        <v>0.43883792048929665</v>
      </c>
      <c r="M20" s="527">
        <f>('Tab_3_5_-_hjemmetjenester'!AA22+'Tab_3_5_-_hjemmetjenester'!AB22)/'Tab_3_6_-_andel_mottakere_hj_tj'!G20</f>
        <v>0.29574791192103267</v>
      </c>
      <c r="N20" s="528">
        <f>('Tab_3_5_-_hjemmetjenester'!Z22+'Tab_3_5_-_hjemmetjenester'!AA22+'Tab_3_5_-_hjemmetjenester'!AB22)/'Tab_3_6_-_andel_mottakere_hj_tj'!H20</f>
        <v>0.15096830985915494</v>
      </c>
    </row>
    <row r="21" spans="1:15" x14ac:dyDescent="0.3">
      <c r="A21" s="417">
        <v>14</v>
      </c>
      <c r="B21" s="418" t="s">
        <v>27</v>
      </c>
      <c r="C21" s="443">
        <f>kriteriebefolkning!C19+kriteriebefolkning!D19+kriteriebefolkning!E19+kriteriebefolkning!F19+kriteriebefolkning!G19+kriteriebefolkning!H19+kriteriebefolkning!I19+kriteriebefolkning!J19+kriteriebefolkning!K19+kriteriebefolkning!L19+kriteriebefolkning!M19+kriteriebefolkning!N19+kriteriebefolkning!O19+kriteriebefolkning!P19</f>
        <v>44772</v>
      </c>
      <c r="D21" s="436">
        <f>kriteriebefolkning!Q19+kriteriebefolkning!R19</f>
        <v>5421</v>
      </c>
      <c r="E21" s="436">
        <f>kriteriebefolkning!S19+kriteriebefolkning!T19</f>
        <v>1845</v>
      </c>
      <c r="F21" s="444">
        <f>kriteriebefolkning!U19+kriteriebefolkning!V19</f>
        <v>641</v>
      </c>
      <c r="G21" s="573">
        <f t="shared" si="0"/>
        <v>2486</v>
      </c>
      <c r="H21" s="1291">
        <f t="shared" si="1"/>
        <v>7907</v>
      </c>
      <c r="I21" s="687">
        <f>('Tab_3_5_-_hjemmetjenester'!X23+'Tab_3_5_-_hjemmetjenester'!Y23)/'Tab_3_6_-_andel_mottakere_hj_tj'!C21</f>
        <v>1.0140266237827213E-2</v>
      </c>
      <c r="J21" s="527">
        <f>'Tab_3_5_-_hjemmetjenester'!Z23/'Tab_3_6_-_andel_mottakere_hj_tj'!D21</f>
        <v>5.5155875299760189E-2</v>
      </c>
      <c r="K21" s="527">
        <f>'Tab_3_5_-_hjemmetjenester'!AA23/'Tab_3_6_-_andel_mottakere_hj_tj'!E21</f>
        <v>0.23089430894308943</v>
      </c>
      <c r="L21" s="527">
        <f>'Tab_3_5_-_hjemmetjenester'!AB23/'Tab_3_6_-_andel_mottakere_hj_tj'!F21</f>
        <v>0.44929797191887677</v>
      </c>
      <c r="M21" s="527">
        <f>('Tab_3_5_-_hjemmetjenester'!AA23+'Tab_3_5_-_hjemmetjenester'!AB23)/'Tab_3_6_-_andel_mottakere_hj_tj'!G21</f>
        <v>0.28720836685438456</v>
      </c>
      <c r="N21" s="528">
        <f>('Tab_3_5_-_hjemmetjenester'!Z23+'Tab_3_5_-_hjemmetjenester'!AA23+'Tab_3_5_-_hjemmetjenester'!AB23)/'Tab_3_6_-_andel_mottakere_hj_tj'!H21</f>
        <v>0.12811432907550271</v>
      </c>
    </row>
    <row r="22" spans="1:15" ht="14.25" customHeight="1" thickBot="1" x14ac:dyDescent="0.35">
      <c r="A22" s="421">
        <v>15</v>
      </c>
      <c r="B22" s="422" t="s">
        <v>28</v>
      </c>
      <c r="C22" s="552">
        <f>kriteriebefolkning!C20+kriteriebefolkning!D20+kriteriebefolkning!E20+kriteriebefolkning!F20+kriteriebefolkning!G20+kriteriebefolkning!H20+kriteriebefolkning!I20+kriteriebefolkning!J20+kriteriebefolkning!K20+kriteriebefolkning!L20+kriteriebefolkning!M20+kriteriebefolkning!N20+kriteriebefolkning!O20+kriteriebefolkning!P20</f>
        <v>35292</v>
      </c>
      <c r="D22" s="440">
        <f>kriteriebefolkning!Q20+kriteriebefolkning!R20</f>
        <v>3125</v>
      </c>
      <c r="E22" s="440">
        <f>kriteriebefolkning!S20+kriteriebefolkning!T20</f>
        <v>588</v>
      </c>
      <c r="F22" s="1194">
        <f>kriteriebefolkning!U20+kriteriebefolkning!V20</f>
        <v>136</v>
      </c>
      <c r="G22" s="574">
        <f t="shared" si="0"/>
        <v>724</v>
      </c>
      <c r="H22" s="1292">
        <f t="shared" si="1"/>
        <v>3849</v>
      </c>
      <c r="I22" s="1294">
        <f>('Tab_3_5_-_hjemmetjenester'!X24+'Tab_3_5_-_hjemmetjenester'!Y24)/'Tab_3_6_-_andel_mottakere_hj_tj'!C22</f>
        <v>1.5187577921341948E-2</v>
      </c>
      <c r="J22" s="530">
        <f>'Tab_3_5_-_hjemmetjenester'!Z24/'Tab_3_6_-_andel_mottakere_hj_tj'!D22</f>
        <v>7.2959999999999997E-2</v>
      </c>
      <c r="K22" s="530">
        <f>'Tab_3_5_-_hjemmetjenester'!AA24/'Tab_3_6_-_andel_mottakere_hj_tj'!E22</f>
        <v>0.21598639455782312</v>
      </c>
      <c r="L22" s="530">
        <f>'Tab_3_5_-_hjemmetjenester'!AB24/'Tab_3_6_-_andel_mottakere_hj_tj'!F22</f>
        <v>0.39705882352941174</v>
      </c>
      <c r="M22" s="530">
        <f>('Tab_3_5_-_hjemmetjenester'!AA24+'Tab_3_5_-_hjemmetjenester'!AB24)/'Tab_3_6_-_andel_mottakere_hj_tj'!G22</f>
        <v>0.25</v>
      </c>
      <c r="N22" s="531">
        <f>('Tab_3_5_-_hjemmetjenester'!Z24+'Tab_3_5_-_hjemmetjenester'!AA24+'Tab_3_5_-_hjemmetjenester'!AB24)/'Tab_3_6_-_andel_mottakere_hj_tj'!H22</f>
        <v>0.10626136658872434</v>
      </c>
    </row>
    <row r="23" spans="1:15" s="525" customFormat="1" x14ac:dyDescent="0.3">
      <c r="A23" s="438"/>
      <c r="B23" s="588" t="s">
        <v>486</v>
      </c>
      <c r="C23" s="751">
        <f t="shared" ref="C23:H23" si="2">SUM(C8:C22)</f>
        <v>616943</v>
      </c>
      <c r="D23" s="752">
        <f t="shared" si="2"/>
        <v>56226</v>
      </c>
      <c r="E23" s="752">
        <f t="shared" si="2"/>
        <v>16771</v>
      </c>
      <c r="F23" s="753">
        <f t="shared" si="2"/>
        <v>4918</v>
      </c>
      <c r="G23" s="589">
        <f t="shared" si="2"/>
        <v>21689</v>
      </c>
      <c r="H23" s="682">
        <f t="shared" si="2"/>
        <v>77915</v>
      </c>
      <c r="I23" s="1293">
        <f>('Tab_3_5_-_hjemmetjenester'!X25+'Tab_3_5_-_hjemmetjenester'!Y25)/'Tab_3_6_-_andel_mottakere_hj_tj'!C23</f>
        <v>1.090214168894047E-2</v>
      </c>
      <c r="J23" s="1288">
        <f>'Tab_3_5_-_hjemmetjenester'!Z25/'Tab_3_6_-_andel_mottakere_hj_tj'!D23</f>
        <v>6.5610215914345682E-2</v>
      </c>
      <c r="K23" s="1288">
        <f>'Tab_3_5_-_hjemmetjenester'!AA25/'Tab_3_6_-_andel_mottakere_hj_tj'!E23</f>
        <v>0.22628346550593287</v>
      </c>
      <c r="L23" s="1288">
        <f>'Tab_3_5_-_hjemmetjenester'!AB25/'Tab_3_6_-_andel_mottakere_hj_tj'!F23</f>
        <v>0.42781618544123629</v>
      </c>
      <c r="M23" s="1288">
        <f>('Tab_3_5_-_hjemmetjenester'!AA25+'Tab_3_5_-_hjemmetjenester'!AB25)/'Tab_3_6_-_andel_mottakere_hj_tj'!G23</f>
        <v>0.27198118862095993</v>
      </c>
      <c r="N23" s="1289">
        <f>('Tab_3_5_-_hjemmetjenester'!Z25+'Tab_3_5_-_hjemmetjenester'!AA25+'Tab_3_5_-_hjemmetjenester'!AB25)/'Tab_3_6_-_andel_mottakere_hj_tj'!H23</f>
        <v>0.12305717769364051</v>
      </c>
      <c r="O23" s="56"/>
    </row>
    <row r="24" spans="1:15" x14ac:dyDescent="0.3">
      <c r="A24" s="550"/>
      <c r="B24" s="548" t="s">
        <v>431</v>
      </c>
      <c r="C24" s="586">
        <v>614823</v>
      </c>
      <c r="D24" s="547">
        <v>55034</v>
      </c>
      <c r="E24" s="547">
        <v>16459</v>
      </c>
      <c r="F24" s="805">
        <v>4856</v>
      </c>
      <c r="G24" s="586">
        <v>21315</v>
      </c>
      <c r="H24" s="805">
        <v>76349</v>
      </c>
      <c r="I24" s="1518">
        <v>1.1128406061581952E-2</v>
      </c>
      <c r="J24" s="808">
        <v>6.7013119162699419E-2</v>
      </c>
      <c r="K24" s="808">
        <v>0.24412175709338355</v>
      </c>
      <c r="L24" s="808">
        <v>0.42874794069192751</v>
      </c>
      <c r="M24" s="808">
        <v>0.28618343889279851</v>
      </c>
      <c r="N24" s="809">
        <v>0.12820076228896252</v>
      </c>
    </row>
    <row r="25" spans="1:15" x14ac:dyDescent="0.3">
      <c r="A25" s="550"/>
      <c r="B25" s="548" t="s">
        <v>373</v>
      </c>
      <c r="C25" s="586">
        <v>604219</v>
      </c>
      <c r="D25" s="547">
        <v>53574</v>
      </c>
      <c r="E25" s="547">
        <v>16141</v>
      </c>
      <c r="F25" s="805">
        <v>4796</v>
      </c>
      <c r="G25" s="586">
        <v>20937</v>
      </c>
      <c r="H25" s="805">
        <v>74511</v>
      </c>
      <c r="I25" s="806">
        <v>1.0610391265418665E-2</v>
      </c>
      <c r="J25" s="807">
        <v>6.266099227237093E-2</v>
      </c>
      <c r="K25" s="808">
        <v>0.24000991264481755</v>
      </c>
      <c r="L25" s="808">
        <v>0.42535446205170974</v>
      </c>
      <c r="M25" s="808">
        <v>0.2824664469599274</v>
      </c>
      <c r="N25" s="809">
        <v>0.12442458160540054</v>
      </c>
    </row>
    <row r="26" spans="1:15" x14ac:dyDescent="0.3">
      <c r="A26" s="550"/>
      <c r="B26" s="548" t="s">
        <v>333</v>
      </c>
      <c r="C26" s="586">
        <v>600523</v>
      </c>
      <c r="D26" s="547">
        <v>52087.363489823998</v>
      </c>
      <c r="E26" s="547">
        <v>16088.389025033806</v>
      </c>
      <c r="F26" s="805">
        <v>4839.6222896809222</v>
      </c>
      <c r="G26" s="586">
        <v>20928.011314714728</v>
      </c>
      <c r="H26" s="805">
        <v>73015.374804538718</v>
      </c>
      <c r="I26" s="806">
        <v>1.0675694353088891E-2</v>
      </c>
      <c r="J26" s="807">
        <v>6.4449412968576106E-2</v>
      </c>
      <c r="K26" s="808">
        <v>0.24079477404306859</v>
      </c>
      <c r="L26" s="808">
        <v>0.42152049847974765</v>
      </c>
      <c r="M26" s="808">
        <v>0.28258776770833444</v>
      </c>
      <c r="N26" s="809">
        <v>0.10556680727359441</v>
      </c>
    </row>
    <row r="27" spans="1:15" s="525" customFormat="1" x14ac:dyDescent="0.3">
      <c r="A27" s="550"/>
      <c r="B27" s="548" t="s">
        <v>288</v>
      </c>
      <c r="C27" s="586">
        <v>591892</v>
      </c>
      <c r="D27" s="547">
        <v>50499</v>
      </c>
      <c r="E27" s="547">
        <v>15998</v>
      </c>
      <c r="F27" s="805">
        <v>4965</v>
      </c>
      <c r="G27" s="586">
        <v>20963</v>
      </c>
      <c r="H27" s="805">
        <v>71462</v>
      </c>
      <c r="I27" s="806">
        <v>1.0309313185513574E-2</v>
      </c>
      <c r="J27" s="807">
        <v>6.4258698192043412E-2</v>
      </c>
      <c r="K27" s="808">
        <v>0.25565695711963998</v>
      </c>
      <c r="L27" s="808">
        <v>0.43705941591137965</v>
      </c>
      <c r="M27" s="808">
        <v>0.29862138052759624</v>
      </c>
      <c r="N27" s="809">
        <v>0.10949875458285523</v>
      </c>
      <c r="O27" s="56"/>
    </row>
    <row r="28" spans="1:15" x14ac:dyDescent="0.3">
      <c r="A28" s="435"/>
      <c r="B28" s="549" t="s">
        <v>257</v>
      </c>
      <c r="C28" s="443">
        <v>585090</v>
      </c>
      <c r="D28" s="436">
        <v>48562</v>
      </c>
      <c r="E28" s="436">
        <v>16205</v>
      </c>
      <c r="F28" s="683">
        <v>5015</v>
      </c>
      <c r="G28" s="443">
        <v>21220</v>
      </c>
      <c r="H28" s="683">
        <v>69782</v>
      </c>
      <c r="I28" s="686">
        <v>1.0118101488659863E-2</v>
      </c>
      <c r="J28" s="526">
        <v>6.6677649190725261E-2</v>
      </c>
      <c r="K28" s="527">
        <v>0.27065720456649184</v>
      </c>
      <c r="L28" s="527">
        <v>0.45004985044865403</v>
      </c>
      <c r="M28" s="527">
        <v>0.31305372290292177</v>
      </c>
      <c r="N28" s="528">
        <v>0.11576051130664068</v>
      </c>
    </row>
    <row r="29" spans="1:15" s="575" customFormat="1" x14ac:dyDescent="0.3">
      <c r="A29" s="679"/>
      <c r="B29" s="549" t="s">
        <v>225</v>
      </c>
      <c r="C29" s="681">
        <v>574518</v>
      </c>
      <c r="D29" s="680">
        <v>46503</v>
      </c>
      <c r="E29" s="680">
        <v>16527</v>
      </c>
      <c r="F29" s="684">
        <v>5055</v>
      </c>
      <c r="G29" s="681">
        <v>21582</v>
      </c>
      <c r="H29" s="684">
        <v>68085</v>
      </c>
      <c r="I29" s="687">
        <v>1.0361729310482874E-2</v>
      </c>
      <c r="J29" s="527">
        <v>6.8490204933015081E-2</v>
      </c>
      <c r="K29" s="527">
        <v>0.28825558177527683</v>
      </c>
      <c r="L29" s="527">
        <v>0.44431256181998025</v>
      </c>
      <c r="M29" s="527">
        <v>0.32480771012881104</v>
      </c>
      <c r="N29" s="528">
        <v>0.14973929646765072</v>
      </c>
    </row>
    <row r="30" spans="1:15" s="525" customFormat="1" ht="12" thickBot="1" x14ac:dyDescent="0.35">
      <c r="A30" s="439"/>
      <c r="B30" s="551" t="s">
        <v>103</v>
      </c>
      <c r="C30" s="552">
        <v>555191</v>
      </c>
      <c r="D30" s="440">
        <v>41315</v>
      </c>
      <c r="E30" s="440">
        <v>17503</v>
      </c>
      <c r="F30" s="685">
        <v>4798</v>
      </c>
      <c r="G30" s="552">
        <v>22301</v>
      </c>
      <c r="H30" s="685">
        <v>63616</v>
      </c>
      <c r="I30" s="688">
        <v>1.0322573672844121E-2</v>
      </c>
      <c r="J30" s="529">
        <v>7.6146677961999268E-2</v>
      </c>
      <c r="K30" s="530">
        <v>0.28960749585785295</v>
      </c>
      <c r="L30" s="530">
        <v>0.45706544393497289</v>
      </c>
      <c r="M30" s="530">
        <v>0.32563562172099908</v>
      </c>
      <c r="N30" s="531">
        <v>0.1636066398390342</v>
      </c>
      <c r="O30" s="56"/>
    </row>
    <row r="31" spans="1:15" s="525" customFormat="1" x14ac:dyDescent="0.3">
      <c r="A31" s="538" t="s">
        <v>293</v>
      </c>
      <c r="B31" s="539"/>
      <c r="C31" s="540"/>
      <c r="D31" s="540"/>
      <c r="E31" s="540"/>
      <c r="F31" s="540"/>
      <c r="G31" s="540"/>
      <c r="H31" s="540"/>
      <c r="I31" s="541"/>
      <c r="J31" s="541"/>
      <c r="K31" s="542"/>
      <c r="L31" s="542"/>
      <c r="M31" s="542"/>
      <c r="N31" s="542"/>
      <c r="O31" s="56"/>
    </row>
    <row r="32" spans="1:15" s="525" customFormat="1" x14ac:dyDescent="0.3">
      <c r="A32" s="370" t="s">
        <v>447</v>
      </c>
      <c r="B32" s="539"/>
      <c r="C32" s="540"/>
      <c r="D32" s="540"/>
      <c r="E32" s="540"/>
      <c r="F32" s="540"/>
      <c r="G32" s="540"/>
      <c r="H32" s="540"/>
      <c r="I32" s="541"/>
      <c r="J32" s="541"/>
      <c r="K32" s="542"/>
      <c r="L32" s="542"/>
      <c r="M32" s="542"/>
      <c r="N32" s="542"/>
      <c r="O32" s="56"/>
    </row>
    <row r="33" spans="1:15" s="525" customFormat="1" x14ac:dyDescent="0.3">
      <c r="A33" s="1134" t="s">
        <v>448</v>
      </c>
      <c r="B33" s="539"/>
      <c r="C33" s="540"/>
      <c r="D33" s="540"/>
      <c r="E33" s="540"/>
      <c r="F33" s="540"/>
      <c r="G33" s="540"/>
      <c r="H33" s="540"/>
      <c r="I33" s="541"/>
      <c r="J33" s="541"/>
      <c r="K33" s="542"/>
      <c r="L33" s="542"/>
      <c r="M33" s="542"/>
      <c r="N33" s="542"/>
      <c r="O33" s="56"/>
    </row>
    <row r="34" spans="1:15" s="525" customFormat="1" x14ac:dyDescent="0.3">
      <c r="A34" s="1" t="s">
        <v>449</v>
      </c>
      <c r="B34" s="539"/>
      <c r="C34" s="540"/>
      <c r="D34" s="540"/>
      <c r="E34" s="540"/>
      <c r="F34" s="540"/>
      <c r="G34" s="540"/>
      <c r="H34" s="540"/>
      <c r="I34" s="541"/>
      <c r="J34" s="541"/>
      <c r="K34" s="542"/>
      <c r="L34" s="542"/>
      <c r="M34" s="542"/>
      <c r="N34" s="542"/>
      <c r="O34" s="56"/>
    </row>
    <row r="35" spans="1:15" s="525" customFormat="1" x14ac:dyDescent="0.3">
      <c r="A35" s="538" t="s">
        <v>423</v>
      </c>
      <c r="B35" s="539"/>
      <c r="C35" s="540"/>
      <c r="D35" s="540"/>
      <c r="E35" s="540"/>
      <c r="F35" s="540"/>
      <c r="G35" s="540"/>
      <c r="H35" s="540"/>
      <c r="I35" s="541"/>
      <c r="J35" s="541"/>
      <c r="K35" s="542"/>
      <c r="L35" s="542"/>
      <c r="M35" s="542"/>
      <c r="N35" s="542"/>
      <c r="O35" s="56"/>
    </row>
    <row r="36" spans="1:15" s="525" customFormat="1" x14ac:dyDescent="0.3">
      <c r="A36" s="538" t="s">
        <v>424</v>
      </c>
      <c r="B36" s="539"/>
      <c r="C36" s="540"/>
      <c r="D36" s="540"/>
      <c r="E36" s="540"/>
      <c r="F36" s="540"/>
      <c r="G36" s="540"/>
      <c r="H36" s="540"/>
      <c r="I36" s="541"/>
      <c r="J36" s="541"/>
      <c r="K36" s="542"/>
      <c r="L36" s="542"/>
      <c r="M36" s="542"/>
      <c r="N36" s="542"/>
      <c r="O36" s="56"/>
    </row>
    <row r="37" spans="1:15" s="537" customFormat="1" ht="22.5" customHeight="1" x14ac:dyDescent="0.3">
      <c r="A37" s="57"/>
      <c r="B37" s="532"/>
      <c r="C37" s="533"/>
      <c r="D37" s="533"/>
      <c r="E37" s="533"/>
      <c r="F37" s="533"/>
      <c r="G37" s="533"/>
      <c r="H37" s="533"/>
      <c r="I37" s="534"/>
      <c r="J37" s="534"/>
      <c r="K37" s="535"/>
      <c r="L37" s="535"/>
      <c r="M37" s="535"/>
      <c r="N37" s="535"/>
      <c r="O37" s="536"/>
    </row>
    <row r="43" spans="1:15" x14ac:dyDescent="0.3">
      <c r="O43" s="56" t="s">
        <v>81</v>
      </c>
    </row>
    <row r="53" spans="1:1" x14ac:dyDescent="0.3">
      <c r="A53" s="56"/>
    </row>
  </sheetData>
  <mergeCells count="2">
    <mergeCell ref="C6:H6"/>
    <mergeCell ref="I6:N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M42"/>
  <sheetViews>
    <sheetView showGridLines="0" topLeftCell="A2" zoomScaleNormal="100" workbookViewId="0">
      <selection activeCell="H7" sqref="H7"/>
    </sheetView>
  </sheetViews>
  <sheetFormatPr baseColWidth="10" defaultColWidth="11.4609375" defaultRowHeight="12.45" x14ac:dyDescent="0.3"/>
  <cols>
    <col min="1" max="1" width="6.07421875" style="178" bestFit="1" customWidth="1"/>
    <col min="2" max="2" width="34.07421875" style="81" customWidth="1"/>
    <col min="3" max="3" width="11.84375" style="81" customWidth="1"/>
    <col min="4" max="4" width="11.3046875" style="81" customWidth="1"/>
    <col min="5" max="5" width="12.4609375" style="81" customWidth="1"/>
    <col min="6" max="6" width="11.53515625" style="81" customWidth="1"/>
    <col min="7" max="7" width="12.4609375" style="81" customWidth="1"/>
    <col min="8" max="8" width="11" style="81" customWidth="1"/>
    <col min="9" max="16384" width="11.4609375" style="81"/>
  </cols>
  <sheetData>
    <row r="1" spans="1:13" x14ac:dyDescent="0.3">
      <c r="A1" s="151"/>
      <c r="B1" s="152"/>
    </row>
    <row r="2" spans="1:13" x14ac:dyDescent="0.3">
      <c r="A2" s="153" t="s">
        <v>0</v>
      </c>
    </row>
    <row r="3" spans="1:13" x14ac:dyDescent="0.3">
      <c r="A3" s="153"/>
    </row>
    <row r="4" spans="1:13" x14ac:dyDescent="0.3">
      <c r="A4" s="153" t="str">
        <f>A7</f>
        <v>Tabell 3 -7 - A1 -  Saksbehandlingstider i pleie- og omsorgssektoren - hjemmetjenester hittil i år</v>
      </c>
    </row>
    <row r="5" spans="1:13" x14ac:dyDescent="0.3">
      <c r="A5" s="153"/>
    </row>
    <row r="7" spans="1:13" s="154" customFormat="1" ht="30" customHeight="1" thickBot="1" x14ac:dyDescent="0.35">
      <c r="A7" s="7" t="s">
        <v>96</v>
      </c>
    </row>
    <row r="8" spans="1:13" s="158" customFormat="1" ht="26.25" customHeight="1" thickBot="1" x14ac:dyDescent="0.35">
      <c r="A8" s="155"/>
      <c r="B8" s="156"/>
      <c r="C8" s="1582" t="s">
        <v>30</v>
      </c>
      <c r="D8" s="1583"/>
      <c r="E8" s="1584" t="s">
        <v>57</v>
      </c>
      <c r="F8" s="1585"/>
      <c r="G8" s="154"/>
      <c r="H8" s="157"/>
    </row>
    <row r="9" spans="1:13" s="158" customFormat="1" ht="82.5" customHeight="1" thickBot="1" x14ac:dyDescent="0.35">
      <c r="A9" s="159" t="s">
        <v>2</v>
      </c>
      <c r="B9" s="160" t="s">
        <v>3</v>
      </c>
      <c r="C9" s="161" t="s">
        <v>58</v>
      </c>
      <c r="D9" s="162" t="s">
        <v>59</v>
      </c>
      <c r="E9" s="163" t="s">
        <v>58</v>
      </c>
      <c r="F9" s="164" t="s">
        <v>59</v>
      </c>
      <c r="G9" s="154"/>
      <c r="H9" s="157"/>
    </row>
    <row r="10" spans="1:13" ht="12.9" x14ac:dyDescent="0.35">
      <c r="A10" s="165">
        <v>1</v>
      </c>
      <c r="B10" s="166" t="s">
        <v>14</v>
      </c>
      <c r="C10" s="1295">
        <v>30.5</v>
      </c>
      <c r="D10" s="1296">
        <v>4.0999999999999996</v>
      </c>
      <c r="E10" s="1296">
        <v>6.15</v>
      </c>
      <c r="F10" s="814">
        <v>6.2779999999999996</v>
      </c>
      <c r="H10" s="379"/>
      <c r="I10" s="378"/>
      <c r="J10" s="797"/>
      <c r="K10" s="797"/>
      <c r="L10" s="797"/>
      <c r="M10" s="797"/>
    </row>
    <row r="11" spans="1:13" ht="12.9" x14ac:dyDescent="0.35">
      <c r="A11" s="167">
        <v>2</v>
      </c>
      <c r="B11" s="168" t="s">
        <v>15</v>
      </c>
      <c r="C11" s="1297">
        <v>15</v>
      </c>
      <c r="D11" s="812">
        <v>8</v>
      </c>
      <c r="E11" s="812">
        <v>19.170000000000002</v>
      </c>
      <c r="F11" s="813">
        <v>3.742</v>
      </c>
      <c r="H11" s="379"/>
      <c r="I11" s="378"/>
      <c r="J11" s="797"/>
      <c r="K11" s="797"/>
      <c r="L11" s="797"/>
      <c r="M11" s="797"/>
    </row>
    <row r="12" spans="1:13" ht="12.9" x14ac:dyDescent="0.35">
      <c r="A12" s="167">
        <v>3</v>
      </c>
      <c r="B12" s="168" t="s">
        <v>16</v>
      </c>
      <c r="C12" s="1297">
        <v>28.1</v>
      </c>
      <c r="D12" s="812">
        <v>11.7</v>
      </c>
      <c r="E12" s="812">
        <v>6.08</v>
      </c>
      <c r="F12" s="813">
        <v>1.881</v>
      </c>
      <c r="H12" s="379"/>
      <c r="I12" s="378"/>
      <c r="J12" s="797"/>
      <c r="K12" s="797"/>
      <c r="L12" s="797"/>
      <c r="M12" s="797"/>
    </row>
    <row r="13" spans="1:13" ht="12.9" x14ac:dyDescent="0.35">
      <c r="A13" s="167">
        <v>4</v>
      </c>
      <c r="B13" s="168" t="s">
        <v>17</v>
      </c>
      <c r="C13" s="1297">
        <v>14.5</v>
      </c>
      <c r="D13" s="812">
        <v>1.4</v>
      </c>
      <c r="E13" s="812">
        <v>13.76</v>
      </c>
      <c r="F13" s="813">
        <v>4.2309999999999999</v>
      </c>
      <c r="H13" s="379"/>
      <c r="I13" s="378"/>
      <c r="J13" s="797"/>
      <c r="K13" s="797"/>
      <c r="L13" s="797"/>
      <c r="M13" s="797"/>
    </row>
    <row r="14" spans="1:13" ht="12.9" x14ac:dyDescent="0.35">
      <c r="A14" s="167">
        <v>5</v>
      </c>
      <c r="B14" s="168" t="s">
        <v>18</v>
      </c>
      <c r="C14" s="1297">
        <v>20.9</v>
      </c>
      <c r="D14" s="812">
        <v>8.5</v>
      </c>
      <c r="E14" s="812">
        <v>5.6</v>
      </c>
      <c r="F14" s="813">
        <v>2.9239999999999999</v>
      </c>
      <c r="H14" s="152"/>
      <c r="J14" s="797"/>
      <c r="K14" s="797"/>
      <c r="L14" s="797"/>
      <c r="M14" s="797"/>
    </row>
    <row r="15" spans="1:13" ht="12.9" x14ac:dyDescent="0.35">
      <c r="A15" s="170">
        <v>6</v>
      </c>
      <c r="B15" s="171" t="s">
        <v>19</v>
      </c>
      <c r="C15" s="1297">
        <v>39.5</v>
      </c>
      <c r="D15" s="812">
        <v>3.4</v>
      </c>
      <c r="E15" s="812">
        <v>9.11</v>
      </c>
      <c r="F15" s="813">
        <v>2.069</v>
      </c>
      <c r="H15" s="152"/>
      <c r="J15" s="797"/>
      <c r="K15" s="797"/>
      <c r="L15" s="797"/>
      <c r="M15" s="797"/>
    </row>
    <row r="16" spans="1:13" ht="12.9" x14ac:dyDescent="0.35">
      <c r="A16" s="170">
        <v>7</v>
      </c>
      <c r="B16" s="171" t="s">
        <v>20</v>
      </c>
      <c r="C16" s="1297">
        <v>29.3</v>
      </c>
      <c r="D16" s="812">
        <v>5.0999999999999996</v>
      </c>
      <c r="E16" s="812">
        <v>8.67</v>
      </c>
      <c r="F16" s="813">
        <v>1.57</v>
      </c>
      <c r="H16" s="152"/>
      <c r="J16" s="797"/>
      <c r="K16" s="797"/>
      <c r="L16" s="797"/>
      <c r="M16" s="797"/>
    </row>
    <row r="17" spans="1:13" ht="12.9" x14ac:dyDescent="0.35">
      <c r="A17" s="167">
        <v>8</v>
      </c>
      <c r="B17" s="168" t="s">
        <v>21</v>
      </c>
      <c r="C17" s="1297">
        <v>15.5</v>
      </c>
      <c r="D17" s="812">
        <v>8.3000000000000007</v>
      </c>
      <c r="E17" s="812">
        <v>4.8600000000000003</v>
      </c>
      <c r="F17" s="813">
        <v>1.8839999999999999</v>
      </c>
      <c r="H17" s="152" t="s">
        <v>81</v>
      </c>
      <c r="J17" s="797"/>
      <c r="K17" s="797"/>
      <c r="L17" s="797"/>
      <c r="M17" s="797"/>
    </row>
    <row r="18" spans="1:13" ht="12.9" x14ac:dyDescent="0.35">
      <c r="A18" s="167">
        <v>9</v>
      </c>
      <c r="B18" s="168" t="s">
        <v>22</v>
      </c>
      <c r="C18" s="1297">
        <v>27.4</v>
      </c>
      <c r="D18" s="812">
        <v>1.4</v>
      </c>
      <c r="E18" s="812">
        <v>9.68</v>
      </c>
      <c r="F18" s="813">
        <v>3.226</v>
      </c>
      <c r="H18" s="152"/>
      <c r="J18" s="797"/>
      <c r="K18" s="797"/>
      <c r="L18" s="797"/>
      <c r="M18" s="797"/>
    </row>
    <row r="19" spans="1:13" ht="12.9" x14ac:dyDescent="0.35">
      <c r="A19" s="167">
        <v>10</v>
      </c>
      <c r="B19" s="168" t="s">
        <v>23</v>
      </c>
      <c r="C19" s="1297">
        <v>42.6</v>
      </c>
      <c r="D19" s="812">
        <v>4</v>
      </c>
      <c r="E19" s="812">
        <v>18.86</v>
      </c>
      <c r="F19" s="813">
        <v>2.6549999999999998</v>
      </c>
      <c r="H19" s="152"/>
      <c r="J19" s="797"/>
      <c r="K19" s="797"/>
      <c r="L19" s="797"/>
      <c r="M19" s="797"/>
    </row>
    <row r="20" spans="1:13" ht="12.9" x14ac:dyDescent="0.35">
      <c r="A20" s="170">
        <v>11</v>
      </c>
      <c r="B20" s="171" t="s">
        <v>24</v>
      </c>
      <c r="C20" s="1297">
        <v>28.6</v>
      </c>
      <c r="D20" s="812">
        <v>4.9000000000000004</v>
      </c>
      <c r="E20" s="812">
        <v>4.25</v>
      </c>
      <c r="F20" s="813">
        <v>2.7919999999999998</v>
      </c>
      <c r="H20" s="152"/>
      <c r="J20" s="797"/>
      <c r="K20" s="797"/>
      <c r="L20" s="797"/>
      <c r="M20" s="797"/>
    </row>
    <row r="21" spans="1:13" ht="12.9" x14ac:dyDescent="0.35">
      <c r="A21" s="167">
        <v>12</v>
      </c>
      <c r="B21" s="168" t="s">
        <v>25</v>
      </c>
      <c r="C21" s="1297">
        <v>23.7</v>
      </c>
      <c r="D21" s="812">
        <v>7.5</v>
      </c>
      <c r="E21" s="812">
        <v>3.17</v>
      </c>
      <c r="F21" s="813">
        <v>1.2330000000000001</v>
      </c>
      <c r="G21" s="107"/>
      <c r="H21" s="152"/>
      <c r="J21" s="797"/>
      <c r="K21" s="797"/>
      <c r="L21" s="797"/>
      <c r="M21" s="797"/>
    </row>
    <row r="22" spans="1:13" ht="12.9" x14ac:dyDescent="0.35">
      <c r="A22" s="167">
        <v>13</v>
      </c>
      <c r="B22" s="168" t="s">
        <v>26</v>
      </c>
      <c r="C22" s="1297">
        <v>43.8</v>
      </c>
      <c r="D22" s="812">
        <v>3.5</v>
      </c>
      <c r="E22" s="812">
        <v>11.12</v>
      </c>
      <c r="F22" s="813">
        <v>3.9409999999999998</v>
      </c>
      <c r="H22" s="152"/>
      <c r="J22" s="797"/>
      <c r="K22" s="797"/>
      <c r="L22" s="797"/>
      <c r="M22" s="797"/>
    </row>
    <row r="23" spans="1:13" ht="12.9" x14ac:dyDescent="0.35">
      <c r="A23" s="167">
        <v>14</v>
      </c>
      <c r="B23" s="168" t="s">
        <v>27</v>
      </c>
      <c r="C23" s="1297">
        <v>19</v>
      </c>
      <c r="D23" s="812">
        <v>4.5999999999999996</v>
      </c>
      <c r="E23" s="812">
        <v>10.87</v>
      </c>
      <c r="F23" s="813" t="s">
        <v>534</v>
      </c>
      <c r="H23" s="152"/>
      <c r="J23" s="797"/>
      <c r="K23" s="797"/>
      <c r="L23" s="797"/>
      <c r="M23" s="797"/>
    </row>
    <row r="24" spans="1:13" ht="13.3" thickBot="1" x14ac:dyDescent="0.4">
      <c r="A24" s="172">
        <v>15</v>
      </c>
      <c r="B24" s="173" t="s">
        <v>28</v>
      </c>
      <c r="C24" s="1298">
        <v>33.700000000000003</v>
      </c>
      <c r="D24" s="1299">
        <v>18.2</v>
      </c>
      <c r="E24" s="1299">
        <v>20.86</v>
      </c>
      <c r="F24" s="815">
        <v>4.7</v>
      </c>
      <c r="H24" s="152"/>
      <c r="J24" s="797"/>
      <c r="K24" s="797"/>
      <c r="L24" s="797"/>
      <c r="M24" s="797"/>
    </row>
    <row r="25" spans="1:13" x14ac:dyDescent="0.3">
      <c r="A25" s="174"/>
      <c r="B25" s="634" t="s">
        <v>505</v>
      </c>
      <c r="C25" s="635">
        <v>27</v>
      </c>
      <c r="D25" s="689">
        <v>6</v>
      </c>
      <c r="E25" s="635">
        <v>9.86</v>
      </c>
      <c r="F25" s="633">
        <v>3.1190000000000002</v>
      </c>
      <c r="H25" s="152"/>
    </row>
    <row r="26" spans="1:13" s="372" customFormat="1" x14ac:dyDescent="0.3">
      <c r="A26" s="810"/>
      <c r="B26" s="811" t="s">
        <v>433</v>
      </c>
      <c r="C26" s="377">
        <v>30.293333333333333</v>
      </c>
      <c r="D26" s="812">
        <v>7.8133333333333326</v>
      </c>
      <c r="E26" s="377">
        <v>10.146666666666667</v>
      </c>
      <c r="F26" s="813">
        <v>2.7199999999999998</v>
      </c>
      <c r="H26" s="374"/>
    </row>
    <row r="27" spans="1:13" s="372" customFormat="1" x14ac:dyDescent="0.3">
      <c r="A27" s="810"/>
      <c r="B27" s="811" t="s">
        <v>383</v>
      </c>
      <c r="C27" s="377">
        <v>26.853333333333335</v>
      </c>
      <c r="D27" s="812">
        <v>7.1933333333333325</v>
      </c>
      <c r="E27" s="377">
        <v>11.120000000000001</v>
      </c>
      <c r="F27" s="813">
        <v>3.4666666666666663</v>
      </c>
      <c r="H27" s="374"/>
    </row>
    <row r="28" spans="1:13" s="372" customFormat="1" x14ac:dyDescent="0.3">
      <c r="A28" s="810"/>
      <c r="B28" s="811" t="s">
        <v>335</v>
      </c>
      <c r="C28" s="377">
        <v>26.266666666666666</v>
      </c>
      <c r="D28" s="812">
        <v>9.0200000000000014</v>
      </c>
      <c r="E28" s="377">
        <v>8.3733333333333331</v>
      </c>
      <c r="F28" s="813">
        <v>3.1466666666666665</v>
      </c>
      <c r="H28" s="374"/>
    </row>
    <row r="29" spans="1:13" s="372" customFormat="1" x14ac:dyDescent="0.3">
      <c r="A29" s="810"/>
      <c r="B29" s="811" t="s">
        <v>294</v>
      </c>
      <c r="C29" s="377">
        <v>24.326666666666668</v>
      </c>
      <c r="D29" s="812">
        <v>6.98</v>
      </c>
      <c r="E29" s="377">
        <v>9.7200000000000006</v>
      </c>
      <c r="F29" s="813">
        <v>3.1733333333333333</v>
      </c>
      <c r="H29" s="374"/>
    </row>
    <row r="30" spans="1:13" s="372" customFormat="1" x14ac:dyDescent="0.3">
      <c r="A30" s="175"/>
      <c r="B30" s="576" t="s">
        <v>285</v>
      </c>
      <c r="C30" s="578">
        <v>24.073333333333327</v>
      </c>
      <c r="D30" s="690">
        <v>5.6799999999999988</v>
      </c>
      <c r="E30" s="578">
        <v>10.146666666666667</v>
      </c>
      <c r="F30" s="169">
        <v>2.1533333333333333</v>
      </c>
      <c r="H30" s="374"/>
    </row>
    <row r="31" spans="1:13" s="372" customFormat="1" ht="12.9" thickBot="1" x14ac:dyDescent="0.35">
      <c r="A31" s="176"/>
      <c r="B31" s="577" t="s">
        <v>284</v>
      </c>
      <c r="C31" s="579">
        <v>26.573333333333334</v>
      </c>
      <c r="D31" s="691">
        <v>5.1800000000000006</v>
      </c>
      <c r="E31" s="579">
        <v>9.3199999999999985</v>
      </c>
      <c r="F31" s="177">
        <v>1.4400000000000004</v>
      </c>
      <c r="H31" s="374"/>
    </row>
    <row r="32" spans="1:13" x14ac:dyDescent="0.3">
      <c r="A32" s="153" t="s">
        <v>34</v>
      </c>
    </row>
    <row r="33" spans="1:4" x14ac:dyDescent="0.3">
      <c r="A33" s="153" t="s">
        <v>78</v>
      </c>
    </row>
    <row r="42" spans="1:4" x14ac:dyDescent="0.3">
      <c r="D42" s="81" t="s">
        <v>81</v>
      </c>
    </row>
  </sheetData>
  <mergeCells count="2">
    <mergeCell ref="C8:D8"/>
    <mergeCell ref="E8:F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>
    <tabColor rgb="FFFF0000"/>
  </sheetPr>
  <dimension ref="A1:J29"/>
  <sheetViews>
    <sheetView showGridLines="0" topLeftCell="A6" zoomScaleNormal="100" workbookViewId="0">
      <selection activeCell="F28" sqref="F28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4" width="16.3046875" style="2" customWidth="1"/>
    <col min="5" max="6" width="16.3046875" style="370" customWidth="1"/>
    <col min="7" max="7" width="26.4609375" style="2" customWidth="1"/>
    <col min="8" max="8" width="19.84375" style="2" customWidth="1"/>
    <col min="9" max="9" width="6.4609375" style="2" customWidth="1"/>
    <col min="10" max="10" width="7.07421875" style="2" customWidth="1"/>
    <col min="11" max="11" width="11.4609375" style="2" customWidth="1"/>
    <col min="12" max="16384" width="11.4609375" style="2"/>
  </cols>
  <sheetData>
    <row r="1" spans="1:10" x14ac:dyDescent="0.3">
      <c r="A1" s="101" t="s">
        <v>106</v>
      </c>
      <c r="B1" s="102"/>
    </row>
    <row r="2" spans="1:10" x14ac:dyDescent="0.3">
      <c r="A2" s="1" t="s">
        <v>0</v>
      </c>
    </row>
    <row r="3" spans="1:10" x14ac:dyDescent="0.3">
      <c r="A3" s="1"/>
    </row>
    <row r="4" spans="1:10" x14ac:dyDescent="0.3">
      <c r="A4" s="1"/>
    </row>
    <row r="5" spans="1:10" x14ac:dyDescent="0.3">
      <c r="A5" s="1" t="str">
        <f>A8</f>
        <v>Tabell 3-7 -  Brukerundersøkelse og kvalitetsmåling i hjemmetjenesten</v>
      </c>
    </row>
    <row r="6" spans="1:10" x14ac:dyDescent="0.3">
      <c r="A6" s="1"/>
    </row>
    <row r="8" spans="1:10" s="31" customFormat="1" ht="30" customHeight="1" thickBot="1" x14ac:dyDescent="0.35">
      <c r="A8" s="494" t="s">
        <v>141</v>
      </c>
    </row>
    <row r="9" spans="1:10" s="37" customFormat="1" ht="26.25" customHeight="1" thickBot="1" x14ac:dyDescent="0.35">
      <c r="A9" s="403"/>
      <c r="B9" s="404"/>
      <c r="C9" s="1563" t="s">
        <v>236</v>
      </c>
      <c r="D9" s="1541"/>
      <c r="E9" s="1586" t="s">
        <v>237</v>
      </c>
      <c r="F9" s="1587"/>
      <c r="G9" s="1542" t="s">
        <v>142</v>
      </c>
      <c r="H9" s="1563"/>
      <c r="I9" s="495"/>
    </row>
    <row r="10" spans="1:10" s="37" customFormat="1" ht="53.25" customHeight="1" thickBot="1" x14ac:dyDescent="0.35">
      <c r="A10" s="496" t="s">
        <v>2</v>
      </c>
      <c r="B10" s="497" t="s">
        <v>3</v>
      </c>
      <c r="C10" s="498" t="s">
        <v>143</v>
      </c>
      <c r="D10" s="754" t="s">
        <v>144</v>
      </c>
      <c r="E10" s="918" t="s">
        <v>143</v>
      </c>
      <c r="F10" s="919" t="s">
        <v>144</v>
      </c>
      <c r="G10" s="755" t="s">
        <v>145</v>
      </c>
      <c r="H10" s="499" t="s">
        <v>146</v>
      </c>
    </row>
    <row r="11" spans="1:10" s="6" customFormat="1" ht="12.9" customHeight="1" x14ac:dyDescent="0.35">
      <c r="A11" s="17">
        <v>1</v>
      </c>
      <c r="B11" s="18" t="s">
        <v>14</v>
      </c>
      <c r="C11" s="598"/>
      <c r="D11" s="602"/>
      <c r="E11" s="598"/>
      <c r="F11" s="759"/>
      <c r="G11" s="756"/>
      <c r="H11" s="636"/>
      <c r="I11" s="38"/>
      <c r="J11" s="38"/>
    </row>
    <row r="12" spans="1:10" s="6" customFormat="1" ht="12.9" customHeight="1" x14ac:dyDescent="0.35">
      <c r="A12" s="23">
        <v>2</v>
      </c>
      <c r="B12" s="24" t="s">
        <v>15</v>
      </c>
      <c r="C12" s="599"/>
      <c r="D12" s="603"/>
      <c r="E12" s="599"/>
      <c r="F12" s="760"/>
      <c r="G12" s="757"/>
      <c r="H12" s="637"/>
      <c r="I12" s="38"/>
      <c r="J12" s="38"/>
    </row>
    <row r="13" spans="1:10" s="6" customFormat="1" ht="12.9" customHeight="1" x14ac:dyDescent="0.35">
      <c r="A13" s="23">
        <v>3</v>
      </c>
      <c r="B13" s="24" t="s">
        <v>16</v>
      </c>
      <c r="C13" s="599"/>
      <c r="D13" s="603"/>
      <c r="E13" s="599"/>
      <c r="F13" s="760"/>
      <c r="G13" s="757"/>
      <c r="H13" s="637"/>
      <c r="I13" s="38"/>
      <c r="J13" s="38"/>
    </row>
    <row r="14" spans="1:10" s="6" customFormat="1" ht="12.9" customHeight="1" x14ac:dyDescent="0.35">
      <c r="A14" s="23">
        <v>4</v>
      </c>
      <c r="B14" s="24" t="s">
        <v>17</v>
      </c>
      <c r="C14" s="599"/>
      <c r="D14" s="603"/>
      <c r="E14" s="599"/>
      <c r="F14" s="760"/>
      <c r="G14" s="757"/>
      <c r="H14" s="637"/>
      <c r="I14" s="38"/>
      <c r="J14" s="38"/>
    </row>
    <row r="15" spans="1:10" s="6" customFormat="1" ht="12.9" customHeight="1" x14ac:dyDescent="0.35">
      <c r="A15" s="23">
        <v>5</v>
      </c>
      <c r="B15" s="24" t="s">
        <v>18</v>
      </c>
      <c r="C15" s="599"/>
      <c r="D15" s="603"/>
      <c r="E15" s="599"/>
      <c r="F15" s="760"/>
      <c r="G15" s="757"/>
      <c r="H15" s="637"/>
      <c r="I15" s="38"/>
      <c r="J15" s="38"/>
    </row>
    <row r="16" spans="1:10" s="6" customFormat="1" ht="12.9" customHeight="1" x14ac:dyDescent="0.35">
      <c r="A16" s="23">
        <v>6</v>
      </c>
      <c r="B16" s="24" t="s">
        <v>19</v>
      </c>
      <c r="C16" s="599"/>
      <c r="D16" s="603"/>
      <c r="E16" s="599"/>
      <c r="F16" s="760"/>
      <c r="G16" s="757"/>
      <c r="H16" s="637"/>
      <c r="I16" s="38"/>
      <c r="J16" s="38"/>
    </row>
    <row r="17" spans="1:10" s="6" customFormat="1" ht="12.9" customHeight="1" x14ac:dyDescent="0.35">
      <c r="A17" s="25">
        <v>7</v>
      </c>
      <c r="B17" s="26" t="s">
        <v>20</v>
      </c>
      <c r="C17" s="599"/>
      <c r="D17" s="603"/>
      <c r="E17" s="599"/>
      <c r="F17" s="760"/>
      <c r="G17" s="757"/>
      <c r="H17" s="637"/>
      <c r="I17" s="38"/>
      <c r="J17" s="38"/>
    </row>
    <row r="18" spans="1:10" s="6" customFormat="1" ht="12.9" customHeight="1" x14ac:dyDescent="0.35">
      <c r="A18" s="23">
        <v>8</v>
      </c>
      <c r="B18" s="24" t="s">
        <v>21</v>
      </c>
      <c r="C18" s="599"/>
      <c r="D18" s="603"/>
      <c r="E18" s="599"/>
      <c r="F18" s="760"/>
      <c r="G18" s="757"/>
      <c r="H18" s="637"/>
      <c r="I18" s="38"/>
      <c r="J18" s="38"/>
    </row>
    <row r="19" spans="1:10" s="6" customFormat="1" ht="12.9" customHeight="1" x14ac:dyDescent="0.35">
      <c r="A19" s="23">
        <v>9</v>
      </c>
      <c r="B19" s="24" t="s">
        <v>22</v>
      </c>
      <c r="C19" s="599"/>
      <c r="D19" s="603"/>
      <c r="E19" s="599"/>
      <c r="F19" s="760"/>
      <c r="G19" s="757"/>
      <c r="H19" s="637"/>
      <c r="I19" s="38"/>
      <c r="J19" s="38"/>
    </row>
    <row r="20" spans="1:10" s="6" customFormat="1" ht="12.9" customHeight="1" x14ac:dyDescent="0.35">
      <c r="A20" s="23">
        <v>10</v>
      </c>
      <c r="B20" s="24" t="s">
        <v>23</v>
      </c>
      <c r="C20" s="599"/>
      <c r="D20" s="603"/>
      <c r="E20" s="599"/>
      <c r="F20" s="760"/>
      <c r="G20" s="757"/>
      <c r="H20" s="637"/>
      <c r="I20" s="38"/>
      <c r="J20" s="38"/>
    </row>
    <row r="21" spans="1:10" s="6" customFormat="1" ht="12.9" x14ac:dyDescent="0.35">
      <c r="A21" s="25">
        <v>11</v>
      </c>
      <c r="B21" s="26" t="s">
        <v>24</v>
      </c>
      <c r="C21" s="599"/>
      <c r="D21" s="603"/>
      <c r="E21" s="599"/>
      <c r="F21" s="760"/>
      <c r="G21" s="757"/>
      <c r="H21" s="637"/>
      <c r="I21" s="38"/>
      <c r="J21" s="38"/>
    </row>
    <row r="22" spans="1:10" s="6" customFormat="1" ht="12.9" customHeight="1" x14ac:dyDescent="0.35">
      <c r="A22" s="23">
        <v>12</v>
      </c>
      <c r="B22" s="24" t="s">
        <v>25</v>
      </c>
      <c r="C22" s="599"/>
      <c r="D22" s="603"/>
      <c r="E22" s="599"/>
      <c r="F22" s="760"/>
      <c r="G22" s="757"/>
      <c r="H22" s="637"/>
      <c r="I22" s="38"/>
      <c r="J22" s="38"/>
    </row>
    <row r="23" spans="1:10" s="6" customFormat="1" ht="12.9" customHeight="1" x14ac:dyDescent="0.35">
      <c r="A23" s="23">
        <v>13</v>
      </c>
      <c r="B23" s="24" t="s">
        <v>26</v>
      </c>
      <c r="C23" s="600"/>
      <c r="D23" s="603"/>
      <c r="E23" s="600"/>
      <c r="F23" s="760"/>
      <c r="G23" s="757"/>
      <c r="H23" s="637"/>
      <c r="I23" s="38"/>
      <c r="J23" s="38"/>
    </row>
    <row r="24" spans="1:10" s="6" customFormat="1" ht="12.9" customHeight="1" x14ac:dyDescent="0.35">
      <c r="A24" s="23">
        <v>14</v>
      </c>
      <c r="B24" s="24" t="s">
        <v>27</v>
      </c>
      <c r="C24" s="600"/>
      <c r="D24" s="603"/>
      <c r="E24" s="600"/>
      <c r="F24" s="760"/>
      <c r="G24" s="757"/>
      <c r="H24" s="637"/>
      <c r="I24" s="38"/>
      <c r="J24" s="38"/>
    </row>
    <row r="25" spans="1:10" s="6" customFormat="1" ht="12.9" customHeight="1" thickBot="1" x14ac:dyDescent="0.4">
      <c r="A25" s="500">
        <v>15</v>
      </c>
      <c r="B25" s="501" t="s">
        <v>28</v>
      </c>
      <c r="C25" s="601"/>
      <c r="D25" s="604"/>
      <c r="E25" s="601"/>
      <c r="F25" s="761"/>
      <c r="G25" s="758"/>
      <c r="H25" s="638"/>
      <c r="I25" s="38"/>
      <c r="J25" s="38"/>
    </row>
    <row r="26" spans="1:10" s="39" customFormat="1" ht="22.5" customHeight="1" x14ac:dyDescent="0.3">
      <c r="A26" s="42" t="s">
        <v>349</v>
      </c>
      <c r="B26" s="6"/>
      <c r="C26" s="6"/>
      <c r="D26" s="6"/>
      <c r="E26" s="6"/>
      <c r="F26" s="6"/>
      <c r="G26" s="6"/>
      <c r="H26" s="6"/>
      <c r="I26" s="502"/>
      <c r="J26" s="502"/>
    </row>
    <row r="27" spans="1:10" s="6" customFormat="1" x14ac:dyDescent="0.3">
      <c r="A27" s="42"/>
    </row>
    <row r="28" spans="1:10" s="6" customFormat="1" x14ac:dyDescent="0.3">
      <c r="A28" s="503"/>
    </row>
    <row r="29" spans="1:10" s="6" customFormat="1" x14ac:dyDescent="0.3">
      <c r="A29" s="503"/>
    </row>
  </sheetData>
  <mergeCells count="3">
    <mergeCell ref="C9:D9"/>
    <mergeCell ref="G9:H9"/>
    <mergeCell ref="E9:F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2:E43"/>
  <sheetViews>
    <sheetView showGridLines="0" topLeftCell="A5" zoomScale="80" zoomScaleNormal="80" workbookViewId="0">
      <selection activeCell="G10" sqref="G10"/>
    </sheetView>
  </sheetViews>
  <sheetFormatPr baseColWidth="10" defaultRowHeight="12.45" x14ac:dyDescent="0.3"/>
  <cols>
    <col min="1" max="1" width="5.07421875" customWidth="1"/>
    <col min="2" max="2" width="23.4609375" customWidth="1"/>
    <col min="3" max="3" width="21" customWidth="1"/>
    <col min="4" max="4" width="16.4609375" customWidth="1"/>
  </cols>
  <sheetData>
    <row r="2" spans="1:5" x14ac:dyDescent="0.3">
      <c r="A2" s="153" t="s">
        <v>0</v>
      </c>
      <c r="B2" s="372"/>
      <c r="C2" s="372"/>
      <c r="D2" s="372"/>
      <c r="E2" s="372"/>
    </row>
    <row r="3" spans="1:5" x14ac:dyDescent="0.3">
      <c r="A3" s="372" t="str">
        <f>A6</f>
        <v>Tabell 1 - 16 - B - Psykologer i bydelen 1)</v>
      </c>
      <c r="B3" s="372"/>
      <c r="C3" s="372"/>
      <c r="D3" s="372"/>
      <c r="E3" s="372"/>
    </row>
    <row r="4" spans="1:5" x14ac:dyDescent="0.3">
      <c r="A4" s="372"/>
      <c r="B4" s="372"/>
      <c r="C4" s="372"/>
      <c r="D4" s="372"/>
      <c r="E4" s="372"/>
    </row>
    <row r="5" spans="1:5" x14ac:dyDescent="0.3">
      <c r="A5" s="372"/>
      <c r="B5" s="372"/>
      <c r="C5" s="372"/>
      <c r="D5" s="372"/>
      <c r="E5" s="372"/>
    </row>
    <row r="6" spans="1:5" ht="12.9" thickBot="1" x14ac:dyDescent="0.35">
      <c r="A6" s="7" t="s">
        <v>327</v>
      </c>
      <c r="B6" s="372"/>
      <c r="C6" s="372"/>
      <c r="D6" s="372"/>
      <c r="E6" s="372"/>
    </row>
    <row r="7" spans="1:5" ht="12.9" thickBot="1" x14ac:dyDescent="0.35">
      <c r="A7" s="820"/>
      <c r="B7" s="821"/>
      <c r="C7" s="832" t="s">
        <v>320</v>
      </c>
      <c r="D7" s="833" t="s">
        <v>317</v>
      </c>
      <c r="E7" s="372"/>
    </row>
    <row r="8" spans="1:5" ht="12.9" thickBot="1" x14ac:dyDescent="0.35">
      <c r="A8" s="822" t="s">
        <v>37</v>
      </c>
      <c r="B8" s="160" t="s">
        <v>3</v>
      </c>
      <c r="C8" s="823" t="s">
        <v>328</v>
      </c>
      <c r="D8" s="834" t="s">
        <v>328</v>
      </c>
      <c r="E8" s="372"/>
    </row>
    <row r="9" spans="1:5" x14ac:dyDescent="0.3">
      <c r="A9" s="170">
        <v>1</v>
      </c>
      <c r="B9" s="171" t="s">
        <v>14</v>
      </c>
      <c r="C9" s="1029">
        <v>10</v>
      </c>
      <c r="D9" s="1029">
        <v>11</v>
      </c>
      <c r="E9" s="372"/>
    </row>
    <row r="10" spans="1:5" x14ac:dyDescent="0.3">
      <c r="A10" s="167">
        <v>2</v>
      </c>
      <c r="B10" s="168" t="s">
        <v>15</v>
      </c>
      <c r="C10" s="1030">
        <v>6</v>
      </c>
      <c r="D10" s="1030">
        <v>6</v>
      </c>
      <c r="E10" s="372"/>
    </row>
    <row r="11" spans="1:5" x14ac:dyDescent="0.3">
      <c r="A11" s="167">
        <v>3</v>
      </c>
      <c r="B11" s="168" t="s">
        <v>16</v>
      </c>
      <c r="C11" s="1030">
        <v>3</v>
      </c>
      <c r="D11" s="1030">
        <v>3</v>
      </c>
      <c r="E11" s="372"/>
    </row>
    <row r="12" spans="1:5" x14ac:dyDescent="0.3">
      <c r="A12" s="167">
        <v>4</v>
      </c>
      <c r="B12" s="168" t="s">
        <v>17</v>
      </c>
      <c r="C12" s="1030">
        <v>2</v>
      </c>
      <c r="D12" s="1030">
        <v>3</v>
      </c>
      <c r="E12" s="372"/>
    </row>
    <row r="13" spans="1:5" x14ac:dyDescent="0.3">
      <c r="A13" s="167">
        <v>5</v>
      </c>
      <c r="B13" s="168" t="s">
        <v>18</v>
      </c>
      <c r="C13" s="1030">
        <v>5</v>
      </c>
      <c r="D13" s="1030">
        <v>7</v>
      </c>
      <c r="E13" s="372"/>
    </row>
    <row r="14" spans="1:5" x14ac:dyDescent="0.3">
      <c r="A14" s="167">
        <v>6</v>
      </c>
      <c r="B14" s="168" t="s">
        <v>19</v>
      </c>
      <c r="C14" s="1030">
        <v>2</v>
      </c>
      <c r="D14" s="1030">
        <v>2</v>
      </c>
      <c r="E14" s="372"/>
    </row>
    <row r="15" spans="1:5" x14ac:dyDescent="0.3">
      <c r="A15" s="167">
        <v>7</v>
      </c>
      <c r="B15" s="168" t="s">
        <v>20</v>
      </c>
      <c r="C15" s="1030">
        <v>2</v>
      </c>
      <c r="D15" s="1030">
        <v>2</v>
      </c>
      <c r="E15" s="372"/>
    </row>
    <row r="16" spans="1:5" x14ac:dyDescent="0.3">
      <c r="A16" s="167">
        <v>8</v>
      </c>
      <c r="B16" s="168" t="s">
        <v>21</v>
      </c>
      <c r="C16" s="1030">
        <v>4</v>
      </c>
      <c r="D16" s="1030">
        <v>5</v>
      </c>
      <c r="E16" s="372"/>
    </row>
    <row r="17" spans="1:5" x14ac:dyDescent="0.3">
      <c r="A17" s="167">
        <v>9</v>
      </c>
      <c r="B17" s="168" t="s">
        <v>22</v>
      </c>
      <c r="C17" s="1030">
        <v>4</v>
      </c>
      <c r="D17" s="1030">
        <v>4</v>
      </c>
      <c r="E17" s="372"/>
    </row>
    <row r="18" spans="1:5" x14ac:dyDescent="0.3">
      <c r="A18" s="167">
        <v>10</v>
      </c>
      <c r="B18" s="168" t="s">
        <v>23</v>
      </c>
      <c r="C18" s="1030">
        <v>3</v>
      </c>
      <c r="D18" s="1030">
        <v>3</v>
      </c>
      <c r="E18" s="372"/>
    </row>
    <row r="19" spans="1:5" x14ac:dyDescent="0.3">
      <c r="A19" s="167">
        <v>11</v>
      </c>
      <c r="B19" s="168" t="s">
        <v>24</v>
      </c>
      <c r="C19" s="1030">
        <v>6</v>
      </c>
      <c r="D19" s="1030">
        <v>6</v>
      </c>
      <c r="E19" s="372"/>
    </row>
    <row r="20" spans="1:5" x14ac:dyDescent="0.3">
      <c r="A20" s="167">
        <v>12</v>
      </c>
      <c r="B20" s="168" t="s">
        <v>25</v>
      </c>
      <c r="C20" s="1030">
        <v>7.1</v>
      </c>
      <c r="D20" s="1030">
        <v>8</v>
      </c>
      <c r="E20" s="372"/>
    </row>
    <row r="21" spans="1:5" x14ac:dyDescent="0.3">
      <c r="A21" s="167">
        <v>13</v>
      </c>
      <c r="B21" s="168" t="s">
        <v>26</v>
      </c>
      <c r="C21" s="1030">
        <v>5</v>
      </c>
      <c r="D21" s="1030">
        <v>5</v>
      </c>
      <c r="E21" s="372"/>
    </row>
    <row r="22" spans="1:5" x14ac:dyDescent="0.3">
      <c r="A22" s="167">
        <v>14</v>
      </c>
      <c r="B22" s="168" t="s">
        <v>27</v>
      </c>
      <c r="C22" s="1030">
        <v>6</v>
      </c>
      <c r="D22" s="1030">
        <v>6</v>
      </c>
      <c r="E22" s="372"/>
    </row>
    <row r="23" spans="1:5" ht="12.9" thickBot="1" x14ac:dyDescent="0.35">
      <c r="A23" s="172">
        <v>15</v>
      </c>
      <c r="B23" s="173" t="s">
        <v>28</v>
      </c>
      <c r="C23" s="1031">
        <v>5</v>
      </c>
      <c r="D23" s="1031">
        <v>5</v>
      </c>
      <c r="E23" s="372"/>
    </row>
    <row r="24" spans="1:5" x14ac:dyDescent="0.3">
      <c r="A24" s="854"/>
      <c r="B24" s="855" t="s">
        <v>504</v>
      </c>
      <c r="C24" s="1032">
        <f>SUM(C9:C23)</f>
        <v>70.099999999999994</v>
      </c>
      <c r="D24" s="842">
        <f t="shared" ref="D24" si="0">SUM(D9:D23)</f>
        <v>76</v>
      </c>
      <c r="E24" s="372"/>
    </row>
    <row r="25" spans="1:5" s="372" customFormat="1" x14ac:dyDescent="0.3">
      <c r="A25" s="810"/>
      <c r="B25" s="1028" t="s">
        <v>475</v>
      </c>
      <c r="C25" s="1033">
        <v>66.199999999999989</v>
      </c>
      <c r="D25" s="1007">
        <v>71</v>
      </c>
    </row>
    <row r="26" spans="1:5" s="372" customFormat="1" x14ac:dyDescent="0.3">
      <c r="A26" s="810"/>
      <c r="B26" s="1028" t="s">
        <v>428</v>
      </c>
      <c r="C26" s="1033">
        <v>52.2</v>
      </c>
      <c r="D26" s="1007">
        <v>56.5</v>
      </c>
    </row>
    <row r="27" spans="1:5" s="372" customFormat="1" x14ac:dyDescent="0.3">
      <c r="A27" s="810"/>
      <c r="B27" s="1028" t="s">
        <v>407</v>
      </c>
      <c r="C27" s="1033">
        <v>61.5</v>
      </c>
      <c r="D27" s="1007">
        <v>63.4</v>
      </c>
    </row>
    <row r="28" spans="1:5" s="372" customFormat="1" x14ac:dyDescent="0.3">
      <c r="A28" s="810"/>
      <c r="B28" s="1028" t="s">
        <v>382</v>
      </c>
      <c r="C28" s="1033">
        <v>60.7</v>
      </c>
      <c r="D28" s="1007">
        <v>67</v>
      </c>
    </row>
    <row r="29" spans="1:5" s="372" customFormat="1" x14ac:dyDescent="0.3">
      <c r="A29" s="810"/>
      <c r="B29" s="1028" t="s">
        <v>332</v>
      </c>
      <c r="C29" s="1033">
        <v>44.9</v>
      </c>
      <c r="D29" s="1007">
        <v>56.5</v>
      </c>
    </row>
    <row r="30" spans="1:5" s="372" customFormat="1" x14ac:dyDescent="0.3">
      <c r="A30" s="175"/>
      <c r="B30" s="826" t="s">
        <v>318</v>
      </c>
      <c r="C30" s="1034">
        <v>47</v>
      </c>
      <c r="D30" s="828">
        <v>52</v>
      </c>
    </row>
    <row r="31" spans="1:5" ht="12.9" thickBot="1" x14ac:dyDescent="0.35">
      <c r="A31" s="176"/>
      <c r="B31" s="827" t="s">
        <v>319</v>
      </c>
      <c r="C31" s="1035">
        <v>40.4</v>
      </c>
      <c r="D31" s="839">
        <v>43</v>
      </c>
      <c r="E31" s="372"/>
    </row>
    <row r="32" spans="1:5" x14ac:dyDescent="0.3">
      <c r="A32" s="824" t="s">
        <v>329</v>
      </c>
      <c r="B32" s="372"/>
      <c r="C32" s="372"/>
      <c r="D32" s="372"/>
      <c r="E32" s="372"/>
    </row>
    <row r="43" spans="3:3" x14ac:dyDescent="0.3">
      <c r="C43" t="s">
        <v>81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AG50"/>
  <sheetViews>
    <sheetView showGridLines="0" zoomScale="70" zoomScaleNormal="70" workbookViewId="0">
      <selection activeCell="S9" sqref="S9"/>
    </sheetView>
  </sheetViews>
  <sheetFormatPr baseColWidth="10" defaultRowHeight="12.45" x14ac:dyDescent="0.3"/>
  <cols>
    <col min="1" max="1" width="5.53515625" customWidth="1"/>
    <col min="2" max="2" width="21.4609375" customWidth="1"/>
    <col min="3" max="3" width="8.69140625" customWidth="1"/>
    <col min="4" max="4" width="8.69140625" style="369" customWidth="1"/>
    <col min="5" max="5" width="9.53515625" customWidth="1"/>
    <col min="6" max="6" width="11.07421875" customWidth="1"/>
    <col min="7" max="7" width="11" customWidth="1"/>
    <col min="8" max="8" width="11.84375" customWidth="1"/>
    <col min="9" max="9" width="9.3046875" style="369" customWidth="1"/>
    <col min="10" max="10" width="11.69140625" customWidth="1"/>
    <col min="11" max="11" width="10.69140625" customWidth="1"/>
    <col min="12" max="12" width="11.07421875" customWidth="1"/>
    <col min="13" max="13" width="10" customWidth="1"/>
    <col min="14" max="14" width="9.4609375" style="369" customWidth="1"/>
    <col min="15" max="15" width="8.69140625" customWidth="1"/>
    <col min="16" max="16" width="11.53515625" customWidth="1"/>
    <col min="17" max="17" width="10.84375" customWidth="1"/>
    <col min="18" max="18" width="11.4609375" customWidth="1"/>
    <col min="26" max="26" width="20.53515625" customWidth="1"/>
  </cols>
  <sheetData>
    <row r="1" spans="1:33" x14ac:dyDescent="0.3">
      <c r="A1" s="48"/>
      <c r="B1" s="6"/>
      <c r="C1" s="2"/>
      <c r="D1" s="370"/>
      <c r="E1" s="2"/>
      <c r="F1" s="2"/>
      <c r="G1" s="2"/>
      <c r="H1" s="2"/>
      <c r="I1" s="370"/>
      <c r="J1" s="2"/>
      <c r="K1" s="2"/>
      <c r="L1" s="2"/>
    </row>
    <row r="2" spans="1:33" x14ac:dyDescent="0.3">
      <c r="A2" s="1" t="s">
        <v>0</v>
      </c>
      <c r="B2" s="2"/>
      <c r="C2" s="2"/>
      <c r="D2" s="370"/>
      <c r="E2" s="2"/>
      <c r="F2" s="2"/>
      <c r="G2" s="2"/>
      <c r="H2" s="2"/>
      <c r="I2" s="370"/>
      <c r="J2" s="2"/>
      <c r="K2" s="2"/>
      <c r="L2" s="2"/>
    </row>
    <row r="3" spans="1:33" x14ac:dyDescent="0.3">
      <c r="A3" s="5"/>
      <c r="B3" s="2"/>
      <c r="C3" s="2"/>
      <c r="D3" s="370"/>
      <c r="E3" s="2"/>
      <c r="F3" s="2"/>
      <c r="G3" s="2"/>
      <c r="H3" s="2"/>
      <c r="I3" s="370"/>
      <c r="J3" s="2"/>
      <c r="K3" s="2"/>
      <c r="L3" s="2"/>
    </row>
    <row r="4" spans="1:33" x14ac:dyDescent="0.3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370"/>
      <c r="E4" s="2"/>
      <c r="F4" s="2"/>
      <c r="G4" s="2"/>
      <c r="H4" s="2"/>
      <c r="I4" s="370"/>
      <c r="J4" s="2"/>
      <c r="K4" s="2"/>
      <c r="L4" s="2"/>
    </row>
    <row r="5" spans="1:33" x14ac:dyDescent="0.3">
      <c r="A5" s="5"/>
      <c r="B5" s="2"/>
      <c r="C5" s="2"/>
      <c r="D5" s="370"/>
      <c r="E5" s="2"/>
      <c r="F5" s="2"/>
      <c r="G5" s="2"/>
      <c r="H5" s="2"/>
      <c r="I5" s="370"/>
      <c r="J5" s="2"/>
      <c r="K5" s="2"/>
      <c r="L5" s="2"/>
    </row>
    <row r="6" spans="1:33" x14ac:dyDescent="0.3">
      <c r="A6" s="5"/>
      <c r="B6" s="2"/>
      <c r="C6" s="2"/>
      <c r="D6" s="370"/>
      <c r="E6" s="2"/>
      <c r="F6" s="2"/>
      <c r="G6" s="2"/>
      <c r="H6" s="2"/>
      <c r="I6" s="370"/>
      <c r="J6" s="2"/>
      <c r="K6" s="2"/>
      <c r="L6" s="2"/>
    </row>
    <row r="7" spans="1:33" ht="20.25" customHeight="1" thickBot="1" x14ac:dyDescent="0.35">
      <c r="A7" s="150" t="s">
        <v>102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2"/>
      <c r="N7" s="370"/>
      <c r="O7" s="2"/>
      <c r="P7" s="2"/>
      <c r="Q7" s="2"/>
    </row>
    <row r="8" spans="1:33" s="79" customFormat="1" ht="13.5" customHeight="1" thickBot="1" x14ac:dyDescent="0.4">
      <c r="A8" s="92"/>
      <c r="B8" s="62"/>
      <c r="C8" s="1553" t="s">
        <v>160</v>
      </c>
      <c r="D8" s="1553"/>
      <c r="E8" s="1553"/>
      <c r="F8" s="1553"/>
      <c r="G8" s="1553"/>
      <c r="H8" s="1553" t="s">
        <v>250</v>
      </c>
      <c r="I8" s="1553"/>
      <c r="J8" s="1553"/>
      <c r="K8" s="1553"/>
      <c r="L8" s="1553"/>
      <c r="M8" s="1539" t="s">
        <v>312</v>
      </c>
      <c r="N8" s="1539"/>
      <c r="O8" s="1539"/>
      <c r="P8" s="1539"/>
      <c r="Q8" s="1540"/>
    </row>
    <row r="9" spans="1:33" ht="159" customHeight="1" thickBot="1" x14ac:dyDescent="0.4">
      <c r="A9" s="1222" t="s">
        <v>37</v>
      </c>
      <c r="B9" s="254" t="s">
        <v>3</v>
      </c>
      <c r="C9" s="1223" t="s">
        <v>308</v>
      </c>
      <c r="D9" s="1224" t="s">
        <v>414</v>
      </c>
      <c r="E9" s="1225" t="s">
        <v>415</v>
      </c>
      <c r="F9" s="1226" t="s">
        <v>416</v>
      </c>
      <c r="G9" s="1226" t="s">
        <v>417</v>
      </c>
      <c r="H9" s="1223" t="s">
        <v>308</v>
      </c>
      <c r="I9" s="1224" t="s">
        <v>535</v>
      </c>
      <c r="J9" s="1225" t="s">
        <v>536</v>
      </c>
      <c r="K9" s="1226" t="s">
        <v>538</v>
      </c>
      <c r="L9" s="1226" t="s">
        <v>537</v>
      </c>
      <c r="M9" s="1223" t="s">
        <v>308</v>
      </c>
      <c r="N9" s="1224" t="s">
        <v>360</v>
      </c>
      <c r="O9" s="1225" t="s">
        <v>309</v>
      </c>
      <c r="P9" s="1226" t="s">
        <v>310</v>
      </c>
      <c r="Q9" s="1226" t="s">
        <v>311</v>
      </c>
      <c r="W9" s="146"/>
    </row>
    <row r="10" spans="1:33" ht="15" x14ac:dyDescent="0.35">
      <c r="A10" s="189">
        <v>1</v>
      </c>
      <c r="B10" s="190" t="s">
        <v>14</v>
      </c>
      <c r="C10" s="270">
        <f>SUM(D10:G10)</f>
        <v>186</v>
      </c>
      <c r="D10" s="1300">
        <v>58</v>
      </c>
      <c r="E10" s="1406">
        <v>100</v>
      </c>
      <c r="F10" s="1406">
        <v>4</v>
      </c>
      <c r="G10" s="1409">
        <v>24</v>
      </c>
      <c r="H10" s="1300">
        <f>SUM(I10:L10)</f>
        <v>111512.85552599994</v>
      </c>
      <c r="I10" s="1300">
        <v>4556</v>
      </c>
      <c r="J10" s="1406">
        <v>66381.571204000007</v>
      </c>
      <c r="K10" s="1406">
        <v>2927.9992680000082</v>
      </c>
      <c r="L10" s="272">
        <v>37647.285053999927</v>
      </c>
      <c r="M10" s="270">
        <f>H10/C10</f>
        <v>599.53148132258036</v>
      </c>
      <c r="N10" s="270">
        <f t="shared" ref="N10:N24" si="0">IFERROR(I10/D10,0)</f>
        <v>78.551724137931032</v>
      </c>
      <c r="O10" s="271">
        <f t="shared" ref="O10:O24" si="1">IFERROR(J10/E10,0)</f>
        <v>663.81571204000011</v>
      </c>
      <c r="P10" s="271">
        <f t="shared" ref="P10:P24" si="2">IFERROR(K10/F10,0)</f>
        <v>731.99981700000205</v>
      </c>
      <c r="Q10" s="272">
        <f t="shared" ref="Q10:Q12" si="3">IFERROR(L10/G10,0)</f>
        <v>1568.636877249997</v>
      </c>
      <c r="S10" s="1198"/>
    </row>
    <row r="11" spans="1:33" ht="15" x14ac:dyDescent="0.35">
      <c r="A11" s="187">
        <v>2</v>
      </c>
      <c r="B11" s="188" t="s">
        <v>15</v>
      </c>
      <c r="C11" s="273">
        <f t="shared" ref="C11:C34" si="4">SUM(D11:G11)</f>
        <v>98</v>
      </c>
      <c r="D11" s="1301">
        <v>0</v>
      </c>
      <c r="E11" s="1407">
        <v>74</v>
      </c>
      <c r="F11" s="1407">
        <v>10</v>
      </c>
      <c r="G11" s="1410">
        <v>14</v>
      </c>
      <c r="H11" s="1301">
        <f t="shared" ref="H11:H34" si="5">SUM(I11:L11)</f>
        <v>57599.775364000103</v>
      </c>
      <c r="I11" s="1301">
        <v>0</v>
      </c>
      <c r="J11" s="1407">
        <v>27744.992204999937</v>
      </c>
      <c r="K11" s="1407">
        <v>6140.2841109999872</v>
      </c>
      <c r="L11" s="275">
        <v>23714.49904800018</v>
      </c>
      <c r="M11" s="273">
        <f t="shared" ref="M11:M24" si="6">H11/C11</f>
        <v>587.75280983673576</v>
      </c>
      <c r="N11" s="273">
        <f t="shared" si="0"/>
        <v>0</v>
      </c>
      <c r="O11" s="274">
        <f t="shared" si="1"/>
        <v>374.93232709459375</v>
      </c>
      <c r="P11" s="274">
        <f t="shared" si="2"/>
        <v>614.02841109999872</v>
      </c>
      <c r="Q11" s="275">
        <f t="shared" si="3"/>
        <v>1693.89278914287</v>
      </c>
      <c r="S11" s="1198"/>
      <c r="T11" s="380"/>
      <c r="U11" s="381"/>
      <c r="V11" s="381"/>
      <c r="W11" s="381"/>
      <c r="X11" s="380"/>
      <c r="Y11" s="381"/>
      <c r="Z11" s="380"/>
      <c r="AA11" s="380"/>
      <c r="AB11" s="381"/>
      <c r="AC11" s="381"/>
      <c r="AD11" s="381"/>
      <c r="AE11" s="381"/>
      <c r="AF11" s="381"/>
      <c r="AG11" s="381"/>
    </row>
    <row r="12" spans="1:33" ht="15" x14ac:dyDescent="0.35">
      <c r="A12" s="187">
        <v>3</v>
      </c>
      <c r="B12" s="188" t="s">
        <v>16</v>
      </c>
      <c r="C12" s="273">
        <f t="shared" si="4"/>
        <v>77</v>
      </c>
      <c r="D12" s="1301">
        <v>0</v>
      </c>
      <c r="E12" s="1407">
        <v>45</v>
      </c>
      <c r="F12" s="1407">
        <v>4</v>
      </c>
      <c r="G12" s="1410">
        <v>28</v>
      </c>
      <c r="H12" s="1301">
        <f t="shared" si="5"/>
        <v>63258.994498000044</v>
      </c>
      <c r="I12" s="1301">
        <v>0</v>
      </c>
      <c r="J12" s="1407">
        <v>12900.709908999892</v>
      </c>
      <c r="K12" s="1407">
        <v>2335.7140330000029</v>
      </c>
      <c r="L12" s="275">
        <v>48022.570556000144</v>
      </c>
      <c r="M12" s="273">
        <f t="shared" si="6"/>
        <v>821.5453830909097</v>
      </c>
      <c r="N12" s="273">
        <f t="shared" si="0"/>
        <v>0</v>
      </c>
      <c r="O12" s="274">
        <f t="shared" si="1"/>
        <v>286.68244242221982</v>
      </c>
      <c r="P12" s="274">
        <f t="shared" si="2"/>
        <v>583.92850825000073</v>
      </c>
      <c r="Q12" s="275">
        <f t="shared" si="3"/>
        <v>1715.0918055714337</v>
      </c>
      <c r="S12" s="1198"/>
      <c r="T12" s="380"/>
      <c r="U12" s="381"/>
      <c r="V12" s="381"/>
      <c r="W12" s="381"/>
      <c r="X12" s="380"/>
      <c r="Y12" s="381"/>
      <c r="Z12" s="380"/>
      <c r="AA12" s="380"/>
      <c r="AB12" s="381"/>
      <c r="AC12" s="381"/>
      <c r="AD12" s="381"/>
      <c r="AE12" s="381"/>
      <c r="AF12" s="381"/>
      <c r="AG12" s="381"/>
    </row>
    <row r="13" spans="1:33" ht="15" x14ac:dyDescent="0.35">
      <c r="A13" s="187">
        <v>4</v>
      </c>
      <c r="B13" s="188" t="s">
        <v>17</v>
      </c>
      <c r="C13" s="273">
        <f t="shared" si="4"/>
        <v>54</v>
      </c>
      <c r="D13" s="1301">
        <v>0</v>
      </c>
      <c r="E13" s="1407">
        <v>49</v>
      </c>
      <c r="F13" s="1407">
        <v>5</v>
      </c>
      <c r="G13" s="1198">
        <v>0</v>
      </c>
      <c r="H13" s="1301">
        <f t="shared" si="5"/>
        <v>35226.848978999151</v>
      </c>
      <c r="I13" s="1301">
        <v>0</v>
      </c>
      <c r="J13" s="1407">
        <v>31305.421400999163</v>
      </c>
      <c r="K13" s="1407">
        <v>3921.4275779999871</v>
      </c>
      <c r="L13" s="1198">
        <v>0</v>
      </c>
      <c r="M13" s="273">
        <f t="shared" si="6"/>
        <v>652.34905516665094</v>
      </c>
      <c r="N13" s="273">
        <f t="shared" si="0"/>
        <v>0</v>
      </c>
      <c r="O13" s="274">
        <f t="shared" si="1"/>
        <v>638.88615104079929</v>
      </c>
      <c r="P13" s="274">
        <f t="shared" si="2"/>
        <v>784.28551559999744</v>
      </c>
      <c r="Q13" s="275">
        <f t="shared" ref="Q13:Q23" si="7">IFERROR(L14/G14,0)</f>
        <v>1588.7745780000516</v>
      </c>
      <c r="S13" s="1198"/>
      <c r="T13" s="380"/>
      <c r="U13" s="381"/>
      <c r="V13" s="381"/>
      <c r="W13" s="381"/>
      <c r="X13" s="380"/>
      <c r="Y13" s="381"/>
      <c r="Z13" s="798"/>
      <c r="AA13" s="380"/>
      <c r="AB13" s="381"/>
      <c r="AC13" s="381"/>
      <c r="AD13" s="381"/>
      <c r="AE13" s="381"/>
      <c r="AF13" s="381"/>
      <c r="AG13" s="381"/>
    </row>
    <row r="14" spans="1:33" s="369" customFormat="1" ht="15" x14ac:dyDescent="0.35">
      <c r="A14" s="187">
        <v>5</v>
      </c>
      <c r="B14" s="188" t="s">
        <v>262</v>
      </c>
      <c r="C14" s="273">
        <f t="shared" si="4"/>
        <v>290</v>
      </c>
      <c r="D14" s="1301">
        <v>144</v>
      </c>
      <c r="E14" s="1407">
        <v>127</v>
      </c>
      <c r="F14" s="1407">
        <v>3</v>
      </c>
      <c r="G14" s="1410">
        <v>16</v>
      </c>
      <c r="H14" s="1301">
        <f t="shared" si="5"/>
        <v>78613.590575001406</v>
      </c>
      <c r="I14" s="1301">
        <v>12448</v>
      </c>
      <c r="J14" s="1407">
        <v>38875.126237000564</v>
      </c>
      <c r="K14" s="1407">
        <v>1870.0710900000149</v>
      </c>
      <c r="L14" s="275">
        <v>25420.393248000826</v>
      </c>
      <c r="M14" s="273">
        <f t="shared" si="6"/>
        <v>271.08134681034966</v>
      </c>
      <c r="N14" s="273">
        <f t="shared" si="0"/>
        <v>86.444444444444443</v>
      </c>
      <c r="O14" s="274">
        <f t="shared" si="1"/>
        <v>306.10335619685486</v>
      </c>
      <c r="P14" s="274">
        <f t="shared" si="2"/>
        <v>623.35703000000501</v>
      </c>
      <c r="Q14" s="275">
        <f t="shared" si="7"/>
        <v>1405.3590686857729</v>
      </c>
      <c r="S14" s="1198"/>
      <c r="T14" s="380"/>
      <c r="U14" s="381"/>
      <c r="V14" s="381"/>
      <c r="W14" s="381"/>
      <c r="X14" s="380"/>
      <c r="Y14" s="381"/>
      <c r="Z14" s="380"/>
      <c r="AA14" s="380"/>
      <c r="AB14" s="381"/>
      <c r="AC14" s="381"/>
      <c r="AD14" s="381"/>
      <c r="AE14" s="381"/>
      <c r="AF14" s="381"/>
      <c r="AG14" s="381"/>
    </row>
    <row r="15" spans="1:33" ht="15" x14ac:dyDescent="0.35">
      <c r="A15" s="187">
        <v>6</v>
      </c>
      <c r="B15" s="188" t="s">
        <v>19</v>
      </c>
      <c r="C15" s="273">
        <f t="shared" si="4"/>
        <v>187</v>
      </c>
      <c r="D15" s="1301">
        <v>2</v>
      </c>
      <c r="E15" s="1407">
        <v>147</v>
      </c>
      <c r="F15" s="1407">
        <v>3</v>
      </c>
      <c r="G15" s="1410">
        <v>35</v>
      </c>
      <c r="H15" s="1301">
        <f t="shared" si="5"/>
        <v>89081.999260002136</v>
      </c>
      <c r="I15" s="1301">
        <v>12</v>
      </c>
      <c r="J15" s="1407">
        <v>38767.00354600008</v>
      </c>
      <c r="K15" s="1407">
        <v>1115.4283100000032</v>
      </c>
      <c r="L15" s="275">
        <v>49187.567404002053</v>
      </c>
      <c r="M15" s="273">
        <f t="shared" si="6"/>
        <v>476.37432759359433</v>
      </c>
      <c r="N15" s="273">
        <f t="shared" si="0"/>
        <v>6</v>
      </c>
      <c r="O15" s="274">
        <f t="shared" si="1"/>
        <v>263.72111255782369</v>
      </c>
      <c r="P15" s="274">
        <f t="shared" si="2"/>
        <v>371.80943666666775</v>
      </c>
      <c r="Q15" s="275">
        <f t="shared" si="7"/>
        <v>1395.1532164509763</v>
      </c>
      <c r="S15" s="1198"/>
      <c r="T15" s="380"/>
      <c r="U15" s="381"/>
      <c r="V15" s="381"/>
      <c r="W15" s="381"/>
      <c r="X15" s="380"/>
      <c r="Y15" s="381"/>
      <c r="Z15" s="380"/>
      <c r="AA15" s="380"/>
      <c r="AB15" s="381"/>
      <c r="AC15" s="381"/>
      <c r="AD15" s="381"/>
      <c r="AE15" s="381"/>
      <c r="AF15" s="381"/>
      <c r="AG15" s="381"/>
    </row>
    <row r="16" spans="1:33" ht="15" x14ac:dyDescent="0.35">
      <c r="A16" s="187">
        <v>7</v>
      </c>
      <c r="B16" s="188" t="s">
        <v>263</v>
      </c>
      <c r="C16" s="273">
        <f t="shared" si="4"/>
        <v>203</v>
      </c>
      <c r="D16" s="1301">
        <v>1</v>
      </c>
      <c r="E16" s="1407">
        <v>146</v>
      </c>
      <c r="F16" s="1407">
        <v>5</v>
      </c>
      <c r="G16" s="1410">
        <v>51</v>
      </c>
      <c r="H16" s="1301">
        <f t="shared" si="5"/>
        <v>133356.50682900031</v>
      </c>
      <c r="I16" s="1301">
        <v>0</v>
      </c>
      <c r="J16" s="1407">
        <v>58177.69279000051</v>
      </c>
      <c r="K16" s="1407">
        <v>4026</v>
      </c>
      <c r="L16" s="275">
        <v>71152.814038999786</v>
      </c>
      <c r="M16" s="273">
        <f t="shared" si="6"/>
        <v>656.92860506896704</v>
      </c>
      <c r="N16" s="273">
        <f t="shared" si="0"/>
        <v>0</v>
      </c>
      <c r="O16" s="274">
        <f t="shared" si="1"/>
        <v>398.47734787671584</v>
      </c>
      <c r="P16" s="274">
        <f t="shared" si="2"/>
        <v>805.2</v>
      </c>
      <c r="Q16" s="275">
        <f t="shared" si="7"/>
        <v>1237.2379639444782</v>
      </c>
      <c r="S16" s="1198"/>
    </row>
    <row r="17" spans="1:19" ht="15" x14ac:dyDescent="0.35">
      <c r="A17" s="187">
        <v>8</v>
      </c>
      <c r="B17" s="188" t="s">
        <v>21</v>
      </c>
      <c r="C17" s="273">
        <f t="shared" si="4"/>
        <v>211</v>
      </c>
      <c r="D17" s="1301">
        <v>0</v>
      </c>
      <c r="E17" s="1407">
        <v>153</v>
      </c>
      <c r="F17" s="1407">
        <v>4</v>
      </c>
      <c r="G17" s="1410">
        <v>54</v>
      </c>
      <c r="H17" s="1301">
        <f t="shared" si="5"/>
        <v>107319.48913300273</v>
      </c>
      <c r="I17" s="1301">
        <v>0</v>
      </c>
      <c r="J17" s="1407">
        <v>37603.782646000931</v>
      </c>
      <c r="K17" s="1407">
        <v>2904.8564339999857</v>
      </c>
      <c r="L17" s="275">
        <v>66810.850053001821</v>
      </c>
      <c r="M17" s="273">
        <f t="shared" si="6"/>
        <v>508.62317124645847</v>
      </c>
      <c r="N17" s="273">
        <f t="shared" si="0"/>
        <v>0</v>
      </c>
      <c r="O17" s="274">
        <f t="shared" si="1"/>
        <v>245.77635716340478</v>
      </c>
      <c r="P17" s="274">
        <f t="shared" si="2"/>
        <v>726.21410849999643</v>
      </c>
      <c r="Q17" s="275">
        <f t="shared" si="7"/>
        <v>1382.242270550033</v>
      </c>
      <c r="S17" s="1198"/>
    </row>
    <row r="18" spans="1:19" ht="15" x14ac:dyDescent="0.35">
      <c r="A18" s="187">
        <v>9</v>
      </c>
      <c r="B18" s="188" t="s">
        <v>22</v>
      </c>
      <c r="C18" s="273">
        <f t="shared" si="4"/>
        <v>155</v>
      </c>
      <c r="D18" s="1301">
        <v>0</v>
      </c>
      <c r="E18" s="1407">
        <v>112</v>
      </c>
      <c r="F18" s="1407">
        <v>3</v>
      </c>
      <c r="G18" s="1410">
        <v>40</v>
      </c>
      <c r="H18" s="1301">
        <f t="shared" si="5"/>
        <v>136602.42357400138</v>
      </c>
      <c r="I18" s="1301">
        <v>0</v>
      </c>
      <c r="J18" s="1407">
        <v>78874.161648000052</v>
      </c>
      <c r="K18" s="1407">
        <v>2438.5711040000147</v>
      </c>
      <c r="L18" s="275">
        <v>55289.690822001321</v>
      </c>
      <c r="M18" s="273">
        <f t="shared" si="6"/>
        <v>881.30595854194439</v>
      </c>
      <c r="N18" s="273">
        <f t="shared" si="0"/>
        <v>0</v>
      </c>
      <c r="O18" s="274">
        <f t="shared" si="1"/>
        <v>704.23358614285758</v>
      </c>
      <c r="P18" s="274">
        <f t="shared" si="2"/>
        <v>812.85703466667155</v>
      </c>
      <c r="Q18" s="275">
        <f t="shared" si="7"/>
        <v>1349.999871033928</v>
      </c>
      <c r="S18" s="1198"/>
    </row>
    <row r="19" spans="1:19" ht="15" x14ac:dyDescent="0.35">
      <c r="A19" s="187">
        <v>10</v>
      </c>
      <c r="B19" s="188" t="s">
        <v>23</v>
      </c>
      <c r="C19" s="273">
        <f t="shared" si="4"/>
        <v>167</v>
      </c>
      <c r="D19" s="1301">
        <v>17</v>
      </c>
      <c r="E19" s="1407">
        <v>90</v>
      </c>
      <c r="F19" s="1407">
        <v>1</v>
      </c>
      <c r="G19" s="1410">
        <v>59</v>
      </c>
      <c r="H19" s="1301">
        <f t="shared" si="5"/>
        <v>106633.89590700173</v>
      </c>
      <c r="I19" s="1301">
        <v>2795</v>
      </c>
      <c r="J19" s="1407">
        <v>23666.046529999978</v>
      </c>
      <c r="K19" s="1407">
        <v>522.85698599999671</v>
      </c>
      <c r="L19" s="275">
        <v>79649.992391001753</v>
      </c>
      <c r="M19" s="273">
        <f t="shared" si="6"/>
        <v>638.5263227964175</v>
      </c>
      <c r="N19" s="273">
        <f t="shared" si="0"/>
        <v>164.41176470588235</v>
      </c>
      <c r="O19" s="274">
        <f t="shared" si="1"/>
        <v>262.95607255555529</v>
      </c>
      <c r="P19" s="274">
        <f t="shared" si="2"/>
        <v>522.85698599999671</v>
      </c>
      <c r="Q19" s="275">
        <f t="shared" si="7"/>
        <v>1410.3170866271503</v>
      </c>
      <c r="S19" s="1198"/>
    </row>
    <row r="20" spans="1:19" ht="15" x14ac:dyDescent="0.35">
      <c r="A20" s="187">
        <v>11</v>
      </c>
      <c r="B20" s="188" t="s">
        <v>24</v>
      </c>
      <c r="C20" s="273">
        <f t="shared" si="4"/>
        <v>190</v>
      </c>
      <c r="D20" s="1301">
        <v>10</v>
      </c>
      <c r="E20" s="1407">
        <v>110</v>
      </c>
      <c r="F20" s="1407">
        <v>11</v>
      </c>
      <c r="G20" s="1410">
        <v>59</v>
      </c>
      <c r="H20" s="1301">
        <f t="shared" si="5"/>
        <v>181402.68957899977</v>
      </c>
      <c r="I20" s="1301">
        <v>3196</v>
      </c>
      <c r="J20" s="1407">
        <v>87318.841021997898</v>
      </c>
      <c r="K20" s="1407">
        <v>7679.1404460000222</v>
      </c>
      <c r="L20" s="275">
        <v>83208.708111001863</v>
      </c>
      <c r="M20" s="273">
        <f t="shared" si="6"/>
        <v>954.75099778420929</v>
      </c>
      <c r="N20" s="273">
        <f t="shared" si="0"/>
        <v>319.60000000000002</v>
      </c>
      <c r="O20" s="274">
        <f t="shared" si="1"/>
        <v>793.80764565452637</v>
      </c>
      <c r="P20" s="274">
        <f t="shared" si="2"/>
        <v>698.10367690909288</v>
      </c>
      <c r="Q20" s="275">
        <f t="shared" si="7"/>
        <v>1571.0164697674286</v>
      </c>
      <c r="S20" s="1198"/>
    </row>
    <row r="21" spans="1:19" ht="15" x14ac:dyDescent="0.35">
      <c r="A21" s="187">
        <v>12</v>
      </c>
      <c r="B21" s="188" t="s">
        <v>25</v>
      </c>
      <c r="C21" s="273">
        <f t="shared" si="4"/>
        <v>173</v>
      </c>
      <c r="D21" s="1301">
        <v>36</v>
      </c>
      <c r="E21" s="1407">
        <v>84</v>
      </c>
      <c r="F21" s="1407">
        <v>10</v>
      </c>
      <c r="G21" s="1410">
        <v>43</v>
      </c>
      <c r="H21" s="1301">
        <f t="shared" si="5"/>
        <v>121567.9851450002</v>
      </c>
      <c r="I21" s="1301">
        <v>11825</v>
      </c>
      <c r="J21" s="1407">
        <v>30869.849913000471</v>
      </c>
      <c r="K21" s="1407">
        <v>11319.427032000307</v>
      </c>
      <c r="L21" s="275">
        <v>67553.708199999426</v>
      </c>
      <c r="M21" s="273">
        <f t="shared" si="6"/>
        <v>702.70511644508792</v>
      </c>
      <c r="N21" s="273">
        <f t="shared" si="0"/>
        <v>328.47222222222223</v>
      </c>
      <c r="O21" s="274">
        <f t="shared" si="1"/>
        <v>367.49821325000562</v>
      </c>
      <c r="P21" s="274">
        <f t="shared" si="2"/>
        <v>1131.9427032000308</v>
      </c>
      <c r="Q21" s="275">
        <f t="shared" si="7"/>
        <v>1387.5733859729335</v>
      </c>
      <c r="S21" s="1198"/>
    </row>
    <row r="22" spans="1:19" ht="15" x14ac:dyDescent="0.35">
      <c r="A22" s="187">
        <v>13</v>
      </c>
      <c r="B22" s="188" t="s">
        <v>26</v>
      </c>
      <c r="C22" s="273">
        <f t="shared" si="4"/>
        <v>221</v>
      </c>
      <c r="D22" s="1301">
        <v>0</v>
      </c>
      <c r="E22" s="1407">
        <v>179</v>
      </c>
      <c r="F22" s="1407">
        <v>5</v>
      </c>
      <c r="G22" s="1410">
        <v>37</v>
      </c>
      <c r="H22" s="1301">
        <f t="shared" si="5"/>
        <v>115354.69362099946</v>
      </c>
      <c r="I22" s="1301">
        <v>0</v>
      </c>
      <c r="J22" s="1407">
        <v>61828.550630000929</v>
      </c>
      <c r="K22" s="1407">
        <v>2185.927709999994</v>
      </c>
      <c r="L22" s="275">
        <v>51340.215280998535</v>
      </c>
      <c r="M22" s="273">
        <f t="shared" si="6"/>
        <v>521.96693946153607</v>
      </c>
      <c r="N22" s="273">
        <f t="shared" si="0"/>
        <v>0</v>
      </c>
      <c r="O22" s="274">
        <f t="shared" si="1"/>
        <v>345.41089737430684</v>
      </c>
      <c r="P22" s="274">
        <f t="shared" si="2"/>
        <v>437.1855419999988</v>
      </c>
      <c r="Q22" s="275">
        <f t="shared" si="7"/>
        <v>1262.549873849953</v>
      </c>
      <c r="S22" s="1198"/>
    </row>
    <row r="23" spans="1:19" ht="15" x14ac:dyDescent="0.35">
      <c r="A23" s="187">
        <v>14</v>
      </c>
      <c r="B23" s="188" t="s">
        <v>27</v>
      </c>
      <c r="C23" s="273">
        <f t="shared" si="4"/>
        <v>239</v>
      </c>
      <c r="D23" s="1301">
        <v>0</v>
      </c>
      <c r="E23" s="1407">
        <v>196</v>
      </c>
      <c r="F23" s="1407">
        <v>3</v>
      </c>
      <c r="G23" s="1410">
        <v>40</v>
      </c>
      <c r="H23" s="1301">
        <f t="shared" si="5"/>
        <v>161836.28022299788</v>
      </c>
      <c r="I23" s="1301">
        <v>0</v>
      </c>
      <c r="J23" s="1407">
        <v>109732.14262099976</v>
      </c>
      <c r="K23" s="1407">
        <v>1602.1426480000005</v>
      </c>
      <c r="L23" s="275">
        <v>50501.994953998117</v>
      </c>
      <c r="M23" s="273">
        <f t="shared" si="6"/>
        <v>677.13924779497017</v>
      </c>
      <c r="N23" s="273">
        <f t="shared" si="0"/>
        <v>0</v>
      </c>
      <c r="O23" s="274">
        <f t="shared" si="1"/>
        <v>559.85787051530485</v>
      </c>
      <c r="P23" s="274">
        <f t="shared" si="2"/>
        <v>534.04754933333345</v>
      </c>
      <c r="Q23" s="275">
        <f t="shared" si="7"/>
        <v>1254.7244974258922</v>
      </c>
      <c r="R23" t="s">
        <v>351</v>
      </c>
      <c r="S23" s="1198"/>
    </row>
    <row r="24" spans="1:19" ht="15" customHeight="1" thickBot="1" x14ac:dyDescent="0.4">
      <c r="A24" s="448">
        <v>15</v>
      </c>
      <c r="B24" s="191" t="s">
        <v>28</v>
      </c>
      <c r="C24" s="276">
        <f>SUM(D24:G24)</f>
        <v>142</v>
      </c>
      <c r="D24" s="1302">
        <v>0</v>
      </c>
      <c r="E24" s="1408">
        <v>82</v>
      </c>
      <c r="F24" s="1408">
        <v>6</v>
      </c>
      <c r="G24" s="1410">
        <v>54</v>
      </c>
      <c r="H24" s="1302">
        <f>SUM(I24:L24)</f>
        <v>105733.9334359983</v>
      </c>
      <c r="I24" s="1302">
        <v>0</v>
      </c>
      <c r="J24" s="1408">
        <v>34379.454337000119</v>
      </c>
      <c r="K24" s="1408">
        <v>3599.3562380000139</v>
      </c>
      <c r="L24" s="275">
        <v>67755.122860998177</v>
      </c>
      <c r="M24" s="276">
        <f t="shared" si="6"/>
        <v>744.60516504224154</v>
      </c>
      <c r="N24" s="276">
        <f t="shared" si="0"/>
        <v>0</v>
      </c>
      <c r="O24" s="277">
        <f t="shared" si="1"/>
        <v>419.26163825609899</v>
      </c>
      <c r="P24" s="277">
        <f t="shared" si="2"/>
        <v>599.8927063333357</v>
      </c>
      <c r="Q24" s="278">
        <f>IFERROR(#REF!/#REF!,0)</f>
        <v>0</v>
      </c>
      <c r="S24" s="1198"/>
    </row>
    <row r="25" spans="1:19" ht="15.45" x14ac:dyDescent="0.4">
      <c r="A25" s="1340" t="s">
        <v>392</v>
      </c>
      <c r="B25" s="1341" t="s">
        <v>486</v>
      </c>
      <c r="C25" s="607">
        <f t="shared" ref="C25:F25" si="8">SUM(C10:C24)</f>
        <v>2593</v>
      </c>
      <c r="D25" s="607">
        <f t="shared" ref="D25" si="9">SUM(D10:D24)</f>
        <v>268</v>
      </c>
      <c r="E25" s="605">
        <f t="shared" si="8"/>
        <v>1694</v>
      </c>
      <c r="F25" s="605">
        <f t="shared" si="8"/>
        <v>77</v>
      </c>
      <c r="G25" s="606">
        <f>SUM(G10:G24)</f>
        <v>554</v>
      </c>
      <c r="H25" s="607">
        <f t="shared" ref="H25" si="10">SUM(H10:H24)</f>
        <v>1605101.9616490048</v>
      </c>
      <c r="I25" s="607">
        <f>SUM(I10:I24)</f>
        <v>34832</v>
      </c>
      <c r="J25" s="607">
        <f>SUM(J10:J24)</f>
        <v>738425.34663900023</v>
      </c>
      <c r="K25" s="607">
        <f>SUM(K10:K24)</f>
        <v>54589.202988000339</v>
      </c>
      <c r="L25" s="1411">
        <f>SUM(L10:L24)</f>
        <v>777255.4120220039</v>
      </c>
      <c r="M25" s="607">
        <f>H25/C25</f>
        <v>619.01348308870217</v>
      </c>
      <c r="N25" s="607">
        <f>I25/D25</f>
        <v>129.97014925373134</v>
      </c>
      <c r="O25" s="607">
        <f t="shared" ref="N25:Q34" si="11">J25/E25</f>
        <v>435.90634394273923</v>
      </c>
      <c r="P25" s="607">
        <f t="shared" si="11"/>
        <v>708.95068815584852</v>
      </c>
      <c r="Q25" s="607">
        <f t="shared" si="11"/>
        <v>1402.9881083429673</v>
      </c>
    </row>
    <row r="26" spans="1:19" s="372" customFormat="1" ht="15" x14ac:dyDescent="0.35">
      <c r="A26" s="1342" t="s">
        <v>392</v>
      </c>
      <c r="B26" s="1343" t="s">
        <v>476</v>
      </c>
      <c r="C26" s="816">
        <v>2381</v>
      </c>
      <c r="D26" s="816">
        <v>190</v>
      </c>
      <c r="E26" s="817">
        <v>1574</v>
      </c>
      <c r="F26" s="817">
        <v>75</v>
      </c>
      <c r="G26" s="819">
        <v>542</v>
      </c>
      <c r="H26" s="816">
        <v>1081763</v>
      </c>
      <c r="I26" s="816">
        <v>24638</v>
      </c>
      <c r="J26" s="1519">
        <v>504663</v>
      </c>
      <c r="K26" s="1519">
        <v>36731</v>
      </c>
      <c r="L26" s="1520">
        <v>515731</v>
      </c>
      <c r="M26" s="816">
        <v>454.33137337253254</v>
      </c>
      <c r="N26" s="816">
        <v>129.67368421052632</v>
      </c>
      <c r="O26" s="816">
        <v>320.62452350698857</v>
      </c>
      <c r="P26" s="816">
        <v>489.74666666666667</v>
      </c>
      <c r="Q26" s="816">
        <v>951.53321033210329</v>
      </c>
    </row>
    <row r="27" spans="1:19" s="372" customFormat="1" ht="15" x14ac:dyDescent="0.35">
      <c r="A27" s="1342" t="s">
        <v>392</v>
      </c>
      <c r="B27" s="1343" t="s">
        <v>431</v>
      </c>
      <c r="C27" s="816">
        <v>3086</v>
      </c>
      <c r="D27" s="816">
        <v>307</v>
      </c>
      <c r="E27" s="817">
        <v>2155</v>
      </c>
      <c r="F27" s="817">
        <v>81</v>
      </c>
      <c r="G27" s="819">
        <v>543</v>
      </c>
      <c r="H27" s="816">
        <v>1766118</v>
      </c>
      <c r="I27" s="816">
        <v>35133</v>
      </c>
      <c r="J27" s="817">
        <v>936634</v>
      </c>
      <c r="K27" s="817">
        <v>60789</v>
      </c>
      <c r="L27" s="818">
        <v>733562</v>
      </c>
      <c r="M27" s="816">
        <v>572.300064808814</v>
      </c>
      <c r="N27" s="816">
        <v>114.43973941368078</v>
      </c>
      <c r="O27" s="816">
        <v>434.63294663573083</v>
      </c>
      <c r="P27" s="816">
        <v>750.48148148148152</v>
      </c>
      <c r="Q27" s="816">
        <v>1350.9429097605894</v>
      </c>
    </row>
    <row r="28" spans="1:19" s="372" customFormat="1" ht="15" x14ac:dyDescent="0.35">
      <c r="A28" s="1342" t="s">
        <v>392</v>
      </c>
      <c r="B28" s="1343" t="s">
        <v>394</v>
      </c>
      <c r="C28" s="816">
        <v>2768</v>
      </c>
      <c r="D28" s="816">
        <v>237</v>
      </c>
      <c r="E28" s="817">
        <v>1918</v>
      </c>
      <c r="F28" s="817">
        <v>79</v>
      </c>
      <c r="G28" s="819">
        <v>534</v>
      </c>
      <c r="H28" s="816">
        <v>1186730</v>
      </c>
      <c r="I28" s="816">
        <v>21428</v>
      </c>
      <c r="J28" s="817">
        <v>630422</v>
      </c>
      <c r="K28" s="817">
        <v>40664</v>
      </c>
      <c r="L28" s="818">
        <v>494216</v>
      </c>
      <c r="M28" s="816">
        <v>428.73193641618496</v>
      </c>
      <c r="N28" s="816">
        <v>90.413502109704638</v>
      </c>
      <c r="O28" s="816">
        <v>328.68717413972888</v>
      </c>
      <c r="P28" s="816">
        <v>514.7341772151899</v>
      </c>
      <c r="Q28" s="816">
        <v>925.498127340824</v>
      </c>
    </row>
    <row r="29" spans="1:19" s="372" customFormat="1" ht="15" x14ac:dyDescent="0.35">
      <c r="A29" s="1344"/>
      <c r="B29" s="1343" t="s">
        <v>378</v>
      </c>
      <c r="C29" s="816">
        <v>3291</v>
      </c>
      <c r="D29" s="816">
        <v>422</v>
      </c>
      <c r="E29" s="817">
        <v>2252</v>
      </c>
      <c r="F29" s="817">
        <v>72</v>
      </c>
      <c r="G29" s="819">
        <v>545</v>
      </c>
      <c r="H29" s="816">
        <v>2042055</v>
      </c>
      <c r="I29" s="816">
        <v>38440</v>
      </c>
      <c r="J29" s="817">
        <v>1003641</v>
      </c>
      <c r="K29" s="817">
        <v>52653</v>
      </c>
      <c r="L29" s="818">
        <v>947321</v>
      </c>
      <c r="M29" s="816">
        <v>620.49680948040111</v>
      </c>
      <c r="N29" s="816">
        <v>91.090047393364927</v>
      </c>
      <c r="O29" s="816">
        <v>445.66651865008879</v>
      </c>
      <c r="P29" s="816">
        <v>731.29166666666663</v>
      </c>
      <c r="Q29" s="816">
        <v>1738.2036697247706</v>
      </c>
    </row>
    <row r="30" spans="1:19" s="372" customFormat="1" ht="15" x14ac:dyDescent="0.35">
      <c r="A30" s="1344"/>
      <c r="B30" s="1343" t="s">
        <v>334</v>
      </c>
      <c r="C30" s="816">
        <v>3253</v>
      </c>
      <c r="D30" s="816">
        <v>402</v>
      </c>
      <c r="E30" s="817">
        <v>2231</v>
      </c>
      <c r="F30" s="817">
        <v>81</v>
      </c>
      <c r="G30" s="819">
        <v>539</v>
      </c>
      <c r="H30" s="816">
        <v>1741671</v>
      </c>
      <c r="I30" s="816" t="s">
        <v>97</v>
      </c>
      <c r="J30" s="817">
        <v>932965</v>
      </c>
      <c r="K30" s="817">
        <v>57180</v>
      </c>
      <c r="L30" s="818">
        <v>722294</v>
      </c>
      <c r="M30" s="816">
        <v>535.40454964648018</v>
      </c>
      <c r="N30" s="816" t="s">
        <v>97</v>
      </c>
      <c r="O30" s="816">
        <v>418.18242940385477</v>
      </c>
      <c r="P30" s="816">
        <v>705.92592592592598</v>
      </c>
      <c r="Q30" s="816">
        <v>1340.0630797773656</v>
      </c>
    </row>
    <row r="31" spans="1:19" s="372" customFormat="1" ht="15" x14ac:dyDescent="0.35">
      <c r="A31" s="1344"/>
      <c r="B31" s="1343" t="s">
        <v>289</v>
      </c>
      <c r="C31" s="816">
        <f t="shared" si="4"/>
        <v>3344</v>
      </c>
      <c r="D31" s="816">
        <v>455</v>
      </c>
      <c r="E31" s="817">
        <v>2297</v>
      </c>
      <c r="F31" s="817">
        <v>68</v>
      </c>
      <c r="G31" s="819">
        <v>524</v>
      </c>
      <c r="H31" s="816">
        <f t="shared" si="5"/>
        <v>1804572</v>
      </c>
      <c r="I31" s="816" t="s">
        <v>97</v>
      </c>
      <c r="J31" s="817">
        <v>1048980</v>
      </c>
      <c r="K31" s="817">
        <v>52370</v>
      </c>
      <c r="L31" s="818">
        <v>703222</v>
      </c>
      <c r="M31" s="816">
        <f t="shared" ref="M31:M34" si="12">H31/C31</f>
        <v>539.64473684210532</v>
      </c>
      <c r="N31" s="816" t="s">
        <v>97</v>
      </c>
      <c r="O31" s="816">
        <f t="shared" si="11"/>
        <v>456.67392250761861</v>
      </c>
      <c r="P31" s="816">
        <f t="shared" si="11"/>
        <v>770.14705882352939</v>
      </c>
      <c r="Q31" s="816">
        <f t="shared" si="11"/>
        <v>1342.0267175572519</v>
      </c>
    </row>
    <row r="32" spans="1:19" s="372" customFormat="1" ht="15" x14ac:dyDescent="0.35">
      <c r="A32" s="1345"/>
      <c r="B32" s="1343" t="s">
        <v>258</v>
      </c>
      <c r="C32" s="692">
        <f t="shared" si="4"/>
        <v>3407</v>
      </c>
      <c r="D32" s="692">
        <v>483</v>
      </c>
      <c r="E32" s="279">
        <v>2289</v>
      </c>
      <c r="F32" s="279">
        <v>69</v>
      </c>
      <c r="G32" s="280">
        <v>566</v>
      </c>
      <c r="H32" s="692">
        <f t="shared" si="5"/>
        <v>1752974</v>
      </c>
      <c r="I32" s="692" t="s">
        <v>97</v>
      </c>
      <c r="J32" s="279">
        <v>1053795</v>
      </c>
      <c r="K32" s="279">
        <v>51742</v>
      </c>
      <c r="L32" s="693">
        <v>647437</v>
      </c>
      <c r="M32" s="692">
        <f t="shared" si="12"/>
        <v>514.52127971822722</v>
      </c>
      <c r="N32" s="692" t="s">
        <v>97</v>
      </c>
      <c r="O32" s="692">
        <f t="shared" si="11"/>
        <v>460.37352555701182</v>
      </c>
      <c r="P32" s="692">
        <f t="shared" si="11"/>
        <v>749.8840579710145</v>
      </c>
      <c r="Q32" s="692">
        <f t="shared" si="11"/>
        <v>1143.8816254416961</v>
      </c>
    </row>
    <row r="33" spans="1:19" s="372" customFormat="1" ht="15" x14ac:dyDescent="0.35">
      <c r="A33" s="1345"/>
      <c r="B33" s="1343" t="s">
        <v>227</v>
      </c>
      <c r="C33" s="692">
        <f t="shared" si="4"/>
        <v>3518</v>
      </c>
      <c r="D33" s="692">
        <v>742</v>
      </c>
      <c r="E33" s="279">
        <v>2214</v>
      </c>
      <c r="F33" s="279">
        <v>75</v>
      </c>
      <c r="G33" s="280">
        <v>487</v>
      </c>
      <c r="H33" s="692">
        <f t="shared" si="5"/>
        <v>1813484</v>
      </c>
      <c r="I33" s="692">
        <v>107104</v>
      </c>
      <c r="J33" s="279">
        <v>984929</v>
      </c>
      <c r="K33" s="279">
        <v>57967</v>
      </c>
      <c r="L33" s="693">
        <v>663484</v>
      </c>
      <c r="M33" s="692">
        <f t="shared" si="12"/>
        <v>515.48720864127347</v>
      </c>
      <c r="N33" s="692">
        <f t="shared" si="11"/>
        <v>144.34501347708894</v>
      </c>
      <c r="O33" s="692">
        <f t="shared" si="11"/>
        <v>444.86404697380306</v>
      </c>
      <c r="P33" s="692">
        <f t="shared" si="11"/>
        <v>772.89333333333332</v>
      </c>
      <c r="Q33" s="692">
        <f t="shared" si="11"/>
        <v>1362.3901437371662</v>
      </c>
    </row>
    <row r="34" spans="1:19" s="327" customFormat="1" ht="15.45" thickBot="1" x14ac:dyDescent="0.4">
      <c r="A34" s="1346"/>
      <c r="B34" s="1347" t="s">
        <v>115</v>
      </c>
      <c r="C34" s="608">
        <f t="shared" si="4"/>
        <v>3758</v>
      </c>
      <c r="D34" s="608">
        <v>811</v>
      </c>
      <c r="E34" s="281">
        <v>2391</v>
      </c>
      <c r="F34" s="281">
        <v>80</v>
      </c>
      <c r="G34" s="282">
        <v>476</v>
      </c>
      <c r="H34" s="608">
        <f t="shared" si="5"/>
        <v>1946664</v>
      </c>
      <c r="I34" s="608">
        <v>105967</v>
      </c>
      <c r="J34" s="281">
        <v>1134910</v>
      </c>
      <c r="K34" s="281">
        <v>58621</v>
      </c>
      <c r="L34" s="609">
        <v>647166</v>
      </c>
      <c r="M34" s="608">
        <f t="shared" si="12"/>
        <v>518.00532197977645</v>
      </c>
      <c r="N34" s="608">
        <f t="shared" si="11"/>
        <v>130.66214549938348</v>
      </c>
      <c r="O34" s="608">
        <f t="shared" si="11"/>
        <v>474.65913843580091</v>
      </c>
      <c r="P34" s="608">
        <f t="shared" si="11"/>
        <v>732.76250000000005</v>
      </c>
      <c r="Q34" s="608">
        <f t="shared" si="11"/>
        <v>1359.59243697479</v>
      </c>
    </row>
    <row r="35" spans="1:19" ht="12.9" x14ac:dyDescent="0.35">
      <c r="A35" s="93" t="s">
        <v>83</v>
      </c>
      <c r="B35" s="54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S35" s="647"/>
    </row>
    <row r="36" spans="1:19" ht="12.9" x14ac:dyDescent="0.35">
      <c r="A36" s="93" t="s">
        <v>84</v>
      </c>
      <c r="B36" s="5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S36" s="647"/>
    </row>
    <row r="37" spans="1:19" ht="12.9" x14ac:dyDescent="0.35">
      <c r="A37" s="93" t="s">
        <v>85</v>
      </c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S37" s="647"/>
    </row>
    <row r="38" spans="1:19" ht="12.9" x14ac:dyDescent="0.35">
      <c r="A38" s="93" t="s">
        <v>361</v>
      </c>
      <c r="B38" s="93"/>
      <c r="C38" s="2"/>
      <c r="D38" s="370"/>
      <c r="E38" s="2"/>
      <c r="F38" s="2"/>
      <c r="G38" s="2"/>
      <c r="H38" s="2"/>
      <c r="I38" s="370"/>
      <c r="J38" s="2"/>
      <c r="K38" s="2"/>
      <c r="L38" s="2"/>
      <c r="S38" s="647"/>
    </row>
    <row r="39" spans="1:19" ht="12.9" x14ac:dyDescent="0.35">
      <c r="A39" s="1"/>
      <c r="B39" s="2"/>
      <c r="C39" s="2"/>
      <c r="D39" s="370"/>
      <c r="E39" s="2"/>
      <c r="F39" s="2"/>
      <c r="G39" s="2"/>
      <c r="H39" s="2"/>
      <c r="I39" s="370"/>
      <c r="J39" s="2"/>
      <c r="K39" s="2"/>
      <c r="L39" s="2"/>
      <c r="S39" s="647"/>
    </row>
    <row r="40" spans="1:19" x14ac:dyDescent="0.3">
      <c r="J40" t="s">
        <v>81</v>
      </c>
    </row>
    <row r="41" spans="1:19" x14ac:dyDescent="0.3">
      <c r="D41" s="369" t="s">
        <v>81</v>
      </c>
      <c r="G41" t="s">
        <v>81</v>
      </c>
    </row>
    <row r="43" spans="1:19" x14ac:dyDescent="0.3">
      <c r="H43" t="s">
        <v>81</v>
      </c>
    </row>
    <row r="46" spans="1:19" x14ac:dyDescent="0.3">
      <c r="G46" t="s">
        <v>81</v>
      </c>
    </row>
    <row r="50" spans="10:10" x14ac:dyDescent="0.3">
      <c r="J50" t="s">
        <v>241</v>
      </c>
    </row>
  </sheetData>
  <mergeCells count="3">
    <mergeCell ref="C8:G8"/>
    <mergeCell ref="H8:L8"/>
    <mergeCell ref="M8:Q8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2:I32"/>
  <sheetViews>
    <sheetView showGridLines="0" showRuler="0" topLeftCell="A3" zoomScaleNormal="100" workbookViewId="0">
      <selection activeCell="J8" sqref="J8"/>
    </sheetView>
  </sheetViews>
  <sheetFormatPr baseColWidth="10" defaultRowHeight="12.45" x14ac:dyDescent="0.3"/>
  <cols>
    <col min="1" max="1" width="7.69140625" customWidth="1"/>
    <col min="2" max="2" width="28.4609375" customWidth="1"/>
    <col min="11" max="11" width="11.4609375" customWidth="1"/>
  </cols>
  <sheetData>
    <row r="2" spans="1:9" x14ac:dyDescent="0.3">
      <c r="A2" s="153" t="s">
        <v>0</v>
      </c>
    </row>
    <row r="4" spans="1:9" x14ac:dyDescent="0.3">
      <c r="A4" t="str">
        <f>A6</f>
        <v>Tabell 3 -8 - A-2 - Dagaktivitetstilbud for demente - hittil i år</v>
      </c>
    </row>
    <row r="5" spans="1:9" x14ac:dyDescent="0.3">
      <c r="A5" s="107"/>
    </row>
    <row r="6" spans="1:9" ht="12.9" thickBot="1" x14ac:dyDescent="0.35">
      <c r="A6" s="7" t="s">
        <v>315</v>
      </c>
      <c r="B6" s="154"/>
      <c r="C6" s="154"/>
      <c r="D6" s="154"/>
      <c r="E6" s="154"/>
      <c r="F6" s="154"/>
    </row>
    <row r="7" spans="1:9" ht="13.95" customHeight="1" thickBot="1" x14ac:dyDescent="0.35">
      <c r="A7" s="155"/>
      <c r="B7" s="156"/>
      <c r="C7" s="1582" t="s">
        <v>160</v>
      </c>
      <c r="D7" s="1583"/>
      <c r="E7" s="1584" t="s">
        <v>250</v>
      </c>
      <c r="F7" s="1585"/>
    </row>
    <row r="8" spans="1:9" ht="62.6" thickBot="1" x14ac:dyDescent="0.35">
      <c r="A8" s="159" t="s">
        <v>2</v>
      </c>
      <c r="B8" s="825" t="s">
        <v>3</v>
      </c>
      <c r="C8" s="161" t="s">
        <v>313</v>
      </c>
      <c r="D8" s="161" t="s">
        <v>314</v>
      </c>
      <c r="E8" s="161" t="s">
        <v>313</v>
      </c>
      <c r="F8" s="1203" t="s">
        <v>314</v>
      </c>
    </row>
    <row r="9" spans="1:9" ht="13.5" customHeight="1" x14ac:dyDescent="0.35">
      <c r="A9" s="1421">
        <v>1</v>
      </c>
      <c r="B9" s="1422" t="s">
        <v>14</v>
      </c>
      <c r="C9" s="1199">
        <v>12</v>
      </c>
      <c r="D9" s="1200">
        <v>0</v>
      </c>
      <c r="E9" s="1199">
        <v>9494</v>
      </c>
      <c r="F9" s="1200">
        <v>0</v>
      </c>
      <c r="H9" s="647"/>
      <c r="I9" s="647"/>
    </row>
    <row r="10" spans="1:9" ht="12.9" x14ac:dyDescent="0.35">
      <c r="A10" s="167">
        <v>2</v>
      </c>
      <c r="B10" s="168" t="s">
        <v>15</v>
      </c>
      <c r="C10" s="1201">
        <v>12</v>
      </c>
      <c r="D10" s="1202">
        <v>26</v>
      </c>
      <c r="E10" s="1201">
        <v>1096</v>
      </c>
      <c r="F10" s="1202">
        <v>9313</v>
      </c>
      <c r="H10" s="647"/>
      <c r="I10" s="647"/>
    </row>
    <row r="11" spans="1:9" ht="12.75" customHeight="1" x14ac:dyDescent="0.35">
      <c r="A11" s="167">
        <v>3</v>
      </c>
      <c r="B11" s="168" t="s">
        <v>16</v>
      </c>
      <c r="C11" s="1201">
        <v>19</v>
      </c>
      <c r="D11" s="1202">
        <v>0</v>
      </c>
      <c r="E11" s="1201">
        <v>2865</v>
      </c>
      <c r="F11" s="1202">
        <v>0</v>
      </c>
      <c r="H11" s="647"/>
      <c r="I11" s="647"/>
    </row>
    <row r="12" spans="1:9" ht="12.75" customHeight="1" x14ac:dyDescent="0.35">
      <c r="A12" s="167">
        <v>4</v>
      </c>
      <c r="B12" s="168" t="s">
        <v>17</v>
      </c>
      <c r="C12" s="1201">
        <v>25</v>
      </c>
      <c r="D12" s="1202">
        <v>7</v>
      </c>
      <c r="E12" s="1201">
        <v>5000</v>
      </c>
      <c r="F12" s="1202">
        <v>13356</v>
      </c>
      <c r="H12" s="647"/>
      <c r="I12" s="647"/>
    </row>
    <row r="13" spans="1:9" ht="12.75" customHeight="1" x14ac:dyDescent="0.35">
      <c r="A13" s="167">
        <v>5</v>
      </c>
      <c r="B13" s="168" t="s">
        <v>18</v>
      </c>
      <c r="C13" s="1201">
        <v>107</v>
      </c>
      <c r="D13" s="1202">
        <v>20</v>
      </c>
      <c r="E13" s="1201">
        <v>32111</v>
      </c>
      <c r="F13" s="1202">
        <v>8745</v>
      </c>
      <c r="H13" s="647"/>
      <c r="I13" s="647"/>
    </row>
    <row r="14" spans="1:9" ht="12.75" customHeight="1" x14ac:dyDescent="0.35">
      <c r="A14" s="170">
        <v>6</v>
      </c>
      <c r="B14" s="171" t="s">
        <v>19</v>
      </c>
      <c r="C14" s="1201">
        <v>51</v>
      </c>
      <c r="D14" s="1202">
        <v>3</v>
      </c>
      <c r="E14" s="1201">
        <v>10325</v>
      </c>
      <c r="F14" s="1202">
        <v>1003</v>
      </c>
      <c r="H14" s="647"/>
      <c r="I14" s="647"/>
    </row>
    <row r="15" spans="1:9" ht="12.75" customHeight="1" x14ac:dyDescent="0.35">
      <c r="A15" s="170">
        <v>7</v>
      </c>
      <c r="B15" s="171" t="s">
        <v>20</v>
      </c>
      <c r="C15" s="1201">
        <v>26</v>
      </c>
      <c r="D15" s="1202">
        <v>23</v>
      </c>
      <c r="E15" s="1201">
        <v>5829</v>
      </c>
      <c r="F15" s="1202">
        <v>6110</v>
      </c>
      <c r="H15" s="647"/>
      <c r="I15" s="647"/>
    </row>
    <row r="16" spans="1:9" ht="12.9" x14ac:dyDescent="0.35">
      <c r="A16" s="167">
        <v>8</v>
      </c>
      <c r="B16" s="168" t="s">
        <v>21</v>
      </c>
      <c r="C16" s="1201">
        <v>78</v>
      </c>
      <c r="D16" s="1202">
        <v>4</v>
      </c>
      <c r="E16" s="1201">
        <v>36474</v>
      </c>
      <c r="F16" s="1202">
        <v>2663</v>
      </c>
      <c r="H16" s="647"/>
      <c r="I16" s="647"/>
    </row>
    <row r="17" spans="1:9" ht="12.75" customHeight="1" x14ac:dyDescent="0.35">
      <c r="A17" s="167">
        <v>9</v>
      </c>
      <c r="B17" s="168" t="s">
        <v>22</v>
      </c>
      <c r="C17" s="1201">
        <v>35</v>
      </c>
      <c r="D17" s="1202">
        <v>1</v>
      </c>
      <c r="E17" s="1201">
        <v>0</v>
      </c>
      <c r="F17" s="1202">
        <v>0</v>
      </c>
      <c r="H17" s="647"/>
      <c r="I17" s="647"/>
    </row>
    <row r="18" spans="1:9" ht="12.75" customHeight="1" x14ac:dyDescent="0.35">
      <c r="A18" s="167">
        <v>10</v>
      </c>
      <c r="B18" s="168" t="s">
        <v>23</v>
      </c>
      <c r="C18" s="1201">
        <v>0</v>
      </c>
      <c r="D18" s="1202">
        <v>20</v>
      </c>
      <c r="E18" s="1201">
        <v>0</v>
      </c>
      <c r="F18" s="1202">
        <v>8668</v>
      </c>
      <c r="H18" s="647"/>
      <c r="I18" s="647"/>
    </row>
    <row r="19" spans="1:9" ht="12.75" customHeight="1" x14ac:dyDescent="0.35">
      <c r="A19" s="170">
        <v>11</v>
      </c>
      <c r="B19" s="171" t="s">
        <v>24</v>
      </c>
      <c r="C19" s="1201">
        <v>22</v>
      </c>
      <c r="D19" s="1202">
        <v>10</v>
      </c>
      <c r="E19" s="1201">
        <v>390</v>
      </c>
      <c r="F19" s="1202">
        <v>4585.43</v>
      </c>
      <c r="H19" s="647"/>
      <c r="I19" s="647"/>
    </row>
    <row r="20" spans="1:9" ht="12.75" customHeight="1" x14ac:dyDescent="0.35">
      <c r="A20" s="167">
        <v>12</v>
      </c>
      <c r="B20" s="168" t="s">
        <v>25</v>
      </c>
      <c r="C20" s="1201">
        <v>56</v>
      </c>
      <c r="D20" s="1202">
        <v>25</v>
      </c>
      <c r="E20" s="1201">
        <v>0</v>
      </c>
      <c r="F20" s="1202">
        <v>13567</v>
      </c>
      <c r="H20" s="647"/>
      <c r="I20" s="647"/>
    </row>
    <row r="21" spans="1:9" ht="12.75" customHeight="1" x14ac:dyDescent="0.35">
      <c r="A21" s="167">
        <v>13</v>
      </c>
      <c r="B21" s="168" t="s">
        <v>26</v>
      </c>
      <c r="C21" s="1201">
        <v>85</v>
      </c>
      <c r="D21" s="1202">
        <v>25</v>
      </c>
      <c r="E21" s="1201">
        <v>43918</v>
      </c>
      <c r="F21" s="1202">
        <v>11067</v>
      </c>
      <c r="H21" s="647"/>
      <c r="I21" s="647"/>
    </row>
    <row r="22" spans="1:9" ht="12.9" x14ac:dyDescent="0.35">
      <c r="A22" s="167">
        <v>14</v>
      </c>
      <c r="B22" s="168" t="s">
        <v>27</v>
      </c>
      <c r="C22" s="1201">
        <v>28</v>
      </c>
      <c r="D22" s="1202">
        <v>5</v>
      </c>
      <c r="E22" s="1201">
        <v>11736</v>
      </c>
      <c r="F22" s="1202">
        <v>672</v>
      </c>
      <c r="H22" s="647"/>
      <c r="I22" s="647" t="s">
        <v>81</v>
      </c>
    </row>
    <row r="23" spans="1:9" ht="13.5" customHeight="1" thickBot="1" x14ac:dyDescent="0.4">
      <c r="A23" s="1423">
        <v>15</v>
      </c>
      <c r="B23" s="1424" t="s">
        <v>28</v>
      </c>
      <c r="C23" s="1425">
        <v>20</v>
      </c>
      <c r="D23" s="1426">
        <v>1</v>
      </c>
      <c r="E23" s="1425">
        <v>5661</v>
      </c>
      <c r="F23" s="1426">
        <v>406</v>
      </c>
      <c r="G23" s="107"/>
      <c r="H23" s="647"/>
      <c r="I23" s="647"/>
    </row>
    <row r="24" spans="1:9" s="369" customFormat="1" ht="12.75" customHeight="1" x14ac:dyDescent="0.3">
      <c r="A24" s="1412"/>
      <c r="B24" s="1413" t="s">
        <v>492</v>
      </c>
      <c r="C24" s="1414">
        <f>SUM(C9:C23)</f>
        <v>576</v>
      </c>
      <c r="D24" s="1414">
        <f t="shared" ref="D24:E24" si="0">SUM(D9:D23)</f>
        <v>170</v>
      </c>
      <c r="E24" s="1415">
        <f t="shared" si="0"/>
        <v>164899</v>
      </c>
      <c r="F24" s="1416">
        <f>SUM(F9:F23)</f>
        <v>80155.429999999993</v>
      </c>
    </row>
    <row r="25" spans="1:9" s="372" customFormat="1" ht="12.75" customHeight="1" x14ac:dyDescent="0.3">
      <c r="A25" s="1412"/>
      <c r="B25" s="1417" t="s">
        <v>483</v>
      </c>
      <c r="C25" s="1418">
        <v>430</v>
      </c>
      <c r="D25" s="1418">
        <v>148</v>
      </c>
      <c r="E25" s="1419">
        <v>97886</v>
      </c>
      <c r="F25" s="1420">
        <v>53522</v>
      </c>
    </row>
    <row r="26" spans="1:9" s="372" customFormat="1" ht="12.75" customHeight="1" x14ac:dyDescent="0.3">
      <c r="A26" s="1412"/>
      <c r="B26" s="1417" t="s">
        <v>436</v>
      </c>
      <c r="C26" s="1418">
        <v>748</v>
      </c>
      <c r="D26" s="1418">
        <v>176</v>
      </c>
      <c r="E26" s="1419">
        <v>198638</v>
      </c>
      <c r="F26" s="1420">
        <v>79332</v>
      </c>
    </row>
    <row r="27" spans="1:9" s="369" customFormat="1" ht="12.75" customHeight="1" x14ac:dyDescent="0.3">
      <c r="A27" s="1306"/>
      <c r="B27" s="1303" t="s">
        <v>434</v>
      </c>
      <c r="C27" s="1304">
        <v>575</v>
      </c>
      <c r="D27" s="1304">
        <v>142</v>
      </c>
      <c r="E27" s="1305">
        <v>119786</v>
      </c>
      <c r="F27" s="1307">
        <v>38934</v>
      </c>
    </row>
    <row r="28" spans="1:9" s="369" customFormat="1" ht="12.75" customHeight="1" thickBot="1" x14ac:dyDescent="0.35">
      <c r="A28" s="1308"/>
      <c r="B28" s="1309" t="s">
        <v>387</v>
      </c>
      <c r="C28" s="1310">
        <v>543</v>
      </c>
      <c r="D28" s="1310">
        <v>110</v>
      </c>
      <c r="E28" s="1311">
        <v>175249</v>
      </c>
      <c r="F28" s="1312">
        <v>65684</v>
      </c>
    </row>
    <row r="29" spans="1:9" ht="12.9" x14ac:dyDescent="0.35">
      <c r="A29" s="1603" t="s">
        <v>539</v>
      </c>
    </row>
    <row r="30" spans="1:9" ht="12.9" x14ac:dyDescent="0.35">
      <c r="A30" s="1603" t="s">
        <v>540</v>
      </c>
    </row>
    <row r="31" spans="1:9" ht="12.9" x14ac:dyDescent="0.35">
      <c r="A31" s="1603" t="s">
        <v>541</v>
      </c>
    </row>
    <row r="32" spans="1:9" ht="12.9" x14ac:dyDescent="0.35">
      <c r="A32" s="1603" t="s">
        <v>542</v>
      </c>
    </row>
  </sheetData>
  <mergeCells count="2">
    <mergeCell ref="C7:D7"/>
    <mergeCell ref="E7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/>
  <dimension ref="A1:Q35"/>
  <sheetViews>
    <sheetView showGridLines="0" topLeftCell="A5" zoomScale="90" zoomScaleNormal="90" workbookViewId="0">
      <selection activeCell="I13" sqref="I13"/>
    </sheetView>
  </sheetViews>
  <sheetFormatPr baseColWidth="10" defaultColWidth="11.4609375" defaultRowHeight="14.15" x14ac:dyDescent="0.35"/>
  <cols>
    <col min="1" max="1" width="8.07421875" style="330" customWidth="1"/>
    <col min="2" max="2" width="25.3046875" style="330" customWidth="1"/>
    <col min="3" max="3" width="22.3046875" style="330" customWidth="1"/>
    <col min="4" max="4" width="19.53515625" style="330" customWidth="1"/>
    <col min="5" max="5" width="19.07421875" style="330" customWidth="1"/>
    <col min="6" max="7" width="11.4609375" style="330"/>
    <col min="8" max="8" width="21" style="330" customWidth="1"/>
    <col min="9" max="16384" width="11.4609375" style="330"/>
  </cols>
  <sheetData>
    <row r="1" spans="1:15" x14ac:dyDescent="0.35">
      <c r="A1" s="153" t="s">
        <v>0</v>
      </c>
    </row>
    <row r="2" spans="1:15" x14ac:dyDescent="0.35">
      <c r="A2" s="369"/>
    </row>
    <row r="3" spans="1:15" x14ac:dyDescent="0.35">
      <c r="A3" s="369" t="str">
        <f>A5</f>
        <v>3-8-B Trygghetsalarmer og velferdsteknologi pr. 31.12.</v>
      </c>
    </row>
    <row r="5" spans="1:15" x14ac:dyDescent="0.35">
      <c r="A5" s="516" t="s">
        <v>544</v>
      </c>
    </row>
    <row r="6" spans="1:15" ht="14.6" thickBot="1" x14ac:dyDescent="0.4"/>
    <row r="7" spans="1:15" ht="85.5" customHeight="1" thickBot="1" x14ac:dyDescent="0.4">
      <c r="A7" s="922" t="s">
        <v>2</v>
      </c>
      <c r="B7" s="923" t="s">
        <v>3</v>
      </c>
      <c r="C7" s="799" t="s">
        <v>278</v>
      </c>
      <c r="D7" s="800" t="s">
        <v>279</v>
      </c>
      <c r="E7" s="800" t="s">
        <v>282</v>
      </c>
      <c r="F7" s="800" t="s">
        <v>280</v>
      </c>
      <c r="G7" s="800" t="s">
        <v>281</v>
      </c>
      <c r="H7" s="801" t="s">
        <v>425</v>
      </c>
    </row>
    <row r="8" spans="1:15" x14ac:dyDescent="0.35">
      <c r="A8" s="924">
        <v>1</v>
      </c>
      <c r="B8" s="925" t="s">
        <v>14</v>
      </c>
      <c r="C8" s="1313">
        <v>368</v>
      </c>
      <c r="D8" s="625">
        <v>16</v>
      </c>
      <c r="E8" s="625">
        <v>49</v>
      </c>
      <c r="F8" s="625">
        <v>0</v>
      </c>
      <c r="G8" s="625">
        <v>31</v>
      </c>
      <c r="H8" s="625">
        <v>49</v>
      </c>
      <c r="J8" s="797"/>
      <c r="K8" s="797"/>
      <c r="L8" s="797"/>
      <c r="M8" s="797"/>
      <c r="N8" s="797"/>
      <c r="O8" s="797"/>
    </row>
    <row r="9" spans="1:15" x14ac:dyDescent="0.35">
      <c r="A9" s="376">
        <v>2</v>
      </c>
      <c r="B9" s="1016" t="s">
        <v>15</v>
      </c>
      <c r="C9" s="1314">
        <v>444</v>
      </c>
      <c r="D9" s="1017">
        <v>37</v>
      </c>
      <c r="E9" s="1017">
        <v>88</v>
      </c>
      <c r="F9" s="1017">
        <v>0</v>
      </c>
      <c r="G9" s="1017">
        <v>125</v>
      </c>
      <c r="H9" s="1017">
        <v>74</v>
      </c>
      <c r="J9" s="797"/>
      <c r="K9" s="797"/>
      <c r="L9" s="797"/>
      <c r="M9" s="797"/>
      <c r="N9" s="797"/>
      <c r="O9" s="797"/>
    </row>
    <row r="10" spans="1:15" x14ac:dyDescent="0.35">
      <c r="A10" s="376">
        <v>3</v>
      </c>
      <c r="B10" s="1016" t="s">
        <v>16</v>
      </c>
      <c r="C10" s="1314">
        <v>468</v>
      </c>
      <c r="D10" s="1017">
        <v>52</v>
      </c>
      <c r="E10" s="1017">
        <v>59</v>
      </c>
      <c r="F10" s="1017">
        <v>21</v>
      </c>
      <c r="G10" s="1017">
        <v>102</v>
      </c>
      <c r="H10" s="1017">
        <v>77</v>
      </c>
      <c r="J10" s="797"/>
      <c r="K10" s="797"/>
      <c r="L10" s="797"/>
      <c r="M10" s="797"/>
      <c r="N10" s="797"/>
      <c r="O10" s="797"/>
    </row>
    <row r="11" spans="1:15" x14ac:dyDescent="0.35">
      <c r="A11" s="376">
        <v>4</v>
      </c>
      <c r="B11" s="1016" t="s">
        <v>17</v>
      </c>
      <c r="C11" s="1314">
        <v>374</v>
      </c>
      <c r="D11" s="1017">
        <v>24</v>
      </c>
      <c r="E11" s="1017">
        <v>100</v>
      </c>
      <c r="F11" s="1017">
        <v>17</v>
      </c>
      <c r="G11" s="1017">
        <v>29</v>
      </c>
      <c r="H11" s="1017">
        <v>74</v>
      </c>
      <c r="J11" s="797"/>
      <c r="K11" s="797"/>
      <c r="L11" s="797"/>
      <c r="M11" s="797"/>
      <c r="N11" s="797"/>
      <c r="O11" s="797"/>
    </row>
    <row r="12" spans="1:15" x14ac:dyDescent="0.35">
      <c r="A12" s="376">
        <v>5</v>
      </c>
      <c r="B12" s="1016" t="s">
        <v>18</v>
      </c>
      <c r="C12" s="1314">
        <v>861</v>
      </c>
      <c r="D12" s="1017">
        <v>68</v>
      </c>
      <c r="E12" s="1017">
        <v>48</v>
      </c>
      <c r="F12" s="1017">
        <v>0</v>
      </c>
      <c r="G12" s="1017">
        <v>168</v>
      </c>
      <c r="H12" s="1017">
        <v>0</v>
      </c>
      <c r="J12" s="797"/>
      <c r="K12" s="797"/>
      <c r="L12" s="797"/>
      <c r="M12" s="797"/>
      <c r="N12" s="797"/>
      <c r="O12" s="797"/>
    </row>
    <row r="13" spans="1:15" x14ac:dyDescent="0.35">
      <c r="A13" s="376">
        <v>6</v>
      </c>
      <c r="B13" s="1016" t="s">
        <v>19</v>
      </c>
      <c r="C13" s="1314">
        <v>676</v>
      </c>
      <c r="D13" s="1017">
        <v>157</v>
      </c>
      <c r="E13" s="1017">
        <v>45</v>
      </c>
      <c r="F13" s="1017">
        <v>0</v>
      </c>
      <c r="G13" s="1017">
        <v>15</v>
      </c>
      <c r="H13" s="1017">
        <v>0</v>
      </c>
      <c r="J13" s="797"/>
      <c r="K13" s="797"/>
      <c r="L13" s="797"/>
      <c r="M13" s="797"/>
      <c r="N13" s="797"/>
      <c r="O13" s="797"/>
    </row>
    <row r="14" spans="1:15" x14ac:dyDescent="0.35">
      <c r="A14" s="376">
        <v>7</v>
      </c>
      <c r="B14" s="1016" t="s">
        <v>20</v>
      </c>
      <c r="C14" s="1314">
        <v>820</v>
      </c>
      <c r="D14" s="1017">
        <v>177</v>
      </c>
      <c r="E14" s="1017">
        <v>83</v>
      </c>
      <c r="F14" s="1017">
        <v>0</v>
      </c>
      <c r="G14" s="1017">
        <v>137</v>
      </c>
      <c r="H14" s="1017">
        <v>0</v>
      </c>
      <c r="J14" s="797"/>
      <c r="K14" s="797"/>
      <c r="L14" s="797"/>
      <c r="M14" s="797"/>
      <c r="N14" s="797"/>
      <c r="O14" s="797"/>
    </row>
    <row r="15" spans="1:15" x14ac:dyDescent="0.35">
      <c r="A15" s="376">
        <v>8</v>
      </c>
      <c r="B15" s="1016" t="s">
        <v>21</v>
      </c>
      <c r="C15" s="1314">
        <v>838</v>
      </c>
      <c r="D15" s="1017">
        <v>65</v>
      </c>
      <c r="E15" s="1017">
        <v>35</v>
      </c>
      <c r="F15" s="1017">
        <v>0</v>
      </c>
      <c r="G15" s="1017">
        <v>1</v>
      </c>
      <c r="H15" s="1017">
        <v>0</v>
      </c>
      <c r="I15" s="250"/>
      <c r="J15" s="797"/>
      <c r="K15" s="797"/>
      <c r="L15" s="797"/>
      <c r="M15" s="797"/>
      <c r="N15" s="797"/>
      <c r="O15" s="797"/>
    </row>
    <row r="16" spans="1:15" x14ac:dyDescent="0.35">
      <c r="A16" s="376">
        <v>9</v>
      </c>
      <c r="B16" s="1016" t="s">
        <v>22</v>
      </c>
      <c r="C16" s="1314">
        <v>555</v>
      </c>
      <c r="D16" s="1017">
        <v>77</v>
      </c>
      <c r="E16" s="1017">
        <v>17</v>
      </c>
      <c r="F16" s="1017">
        <v>0</v>
      </c>
      <c r="G16" s="1017">
        <v>131</v>
      </c>
      <c r="H16" s="1017">
        <v>0</v>
      </c>
      <c r="J16" s="797"/>
      <c r="K16" s="797"/>
      <c r="L16" s="797"/>
      <c r="M16" s="797"/>
      <c r="N16" s="797"/>
      <c r="O16" s="797"/>
    </row>
    <row r="17" spans="1:17" x14ac:dyDescent="0.35">
      <c r="A17" s="376">
        <v>10</v>
      </c>
      <c r="B17" s="1016" t="s">
        <v>23</v>
      </c>
      <c r="C17" s="1314">
        <v>520</v>
      </c>
      <c r="D17" s="1017">
        <v>37</v>
      </c>
      <c r="E17" s="1017">
        <v>23</v>
      </c>
      <c r="F17" s="1017">
        <v>0</v>
      </c>
      <c r="G17" s="1017">
        <v>0</v>
      </c>
      <c r="H17" s="1017">
        <v>0</v>
      </c>
      <c r="J17" s="797"/>
      <c r="K17" s="797"/>
      <c r="L17" s="797"/>
      <c r="M17" s="797"/>
      <c r="N17" s="797"/>
      <c r="O17" s="797"/>
    </row>
    <row r="18" spans="1:17" x14ac:dyDescent="0.35">
      <c r="A18" s="376">
        <v>11</v>
      </c>
      <c r="B18" s="1016" t="s">
        <v>24</v>
      </c>
      <c r="C18" s="1314">
        <v>577</v>
      </c>
      <c r="D18" s="1017">
        <v>76</v>
      </c>
      <c r="E18" s="1017">
        <v>59</v>
      </c>
      <c r="F18" s="1017">
        <v>0</v>
      </c>
      <c r="G18" s="1017">
        <v>0</v>
      </c>
      <c r="H18" s="1017">
        <v>0</v>
      </c>
      <c r="J18" s="797"/>
      <c r="K18" s="797"/>
      <c r="L18" s="797"/>
      <c r="M18" s="797"/>
      <c r="N18" s="797"/>
      <c r="O18" s="797"/>
    </row>
    <row r="19" spans="1:17" x14ac:dyDescent="0.35">
      <c r="A19" s="376">
        <v>12</v>
      </c>
      <c r="B19" s="1016" t="s">
        <v>25</v>
      </c>
      <c r="C19" s="1314">
        <v>759</v>
      </c>
      <c r="D19" s="1017">
        <v>156</v>
      </c>
      <c r="E19" s="1017">
        <v>97</v>
      </c>
      <c r="F19" s="1017">
        <v>0</v>
      </c>
      <c r="G19" s="1017">
        <v>302</v>
      </c>
      <c r="H19" s="1017">
        <v>0</v>
      </c>
      <c r="J19" s="797"/>
      <c r="K19" s="797"/>
      <c r="L19" s="797"/>
      <c r="M19" s="797"/>
      <c r="N19" s="797"/>
      <c r="O19" s="797"/>
    </row>
    <row r="20" spans="1:17" x14ac:dyDescent="0.35">
      <c r="A20" s="376">
        <v>13</v>
      </c>
      <c r="B20" s="1016" t="s">
        <v>26</v>
      </c>
      <c r="C20" s="1314">
        <v>1263</v>
      </c>
      <c r="D20" s="1017">
        <v>60</v>
      </c>
      <c r="E20" s="1017">
        <v>72</v>
      </c>
      <c r="F20" s="1017">
        <v>0</v>
      </c>
      <c r="G20" s="1017">
        <v>261</v>
      </c>
      <c r="H20" s="1017">
        <v>0</v>
      </c>
      <c r="J20" s="797"/>
      <c r="K20" s="797"/>
      <c r="L20" s="797"/>
      <c r="M20" s="797"/>
      <c r="N20" s="797"/>
      <c r="O20" s="797"/>
      <c r="Q20" s="330" t="s">
        <v>81</v>
      </c>
    </row>
    <row r="21" spans="1:17" x14ac:dyDescent="0.35">
      <c r="A21" s="376">
        <v>14</v>
      </c>
      <c r="B21" s="1016" t="s">
        <v>27</v>
      </c>
      <c r="C21" s="1314">
        <v>920</v>
      </c>
      <c r="D21" s="1017">
        <v>78</v>
      </c>
      <c r="E21" s="1017">
        <v>77</v>
      </c>
      <c r="F21" s="1017">
        <v>0</v>
      </c>
      <c r="G21" s="1017">
        <v>5</v>
      </c>
      <c r="H21" s="1017">
        <v>0</v>
      </c>
      <c r="J21" s="797"/>
      <c r="K21" s="797"/>
      <c r="L21" s="797"/>
      <c r="M21" s="797"/>
      <c r="N21" s="797"/>
      <c r="O21" s="797"/>
    </row>
    <row r="22" spans="1:17" ht="14.6" thickBot="1" x14ac:dyDescent="0.4">
      <c r="A22" s="654">
        <v>15</v>
      </c>
      <c r="B22" s="1204" t="s">
        <v>28</v>
      </c>
      <c r="C22" s="1315">
        <v>319</v>
      </c>
      <c r="D22" s="1067">
        <v>20</v>
      </c>
      <c r="E22" s="1067">
        <v>26</v>
      </c>
      <c r="F22" s="1067">
        <v>0</v>
      </c>
      <c r="G22" s="1067">
        <v>0</v>
      </c>
      <c r="H22" s="1067">
        <v>0</v>
      </c>
      <c r="J22" s="797"/>
      <c r="K22" s="797"/>
      <c r="L22" s="797"/>
      <c r="M22" s="797"/>
      <c r="N22" s="797"/>
      <c r="O22" s="797"/>
    </row>
    <row r="23" spans="1:17" x14ac:dyDescent="0.35">
      <c r="A23" s="926"/>
      <c r="B23" s="927" t="s">
        <v>543</v>
      </c>
      <c r="C23" s="1068">
        <f>SUM(C8:C22)</f>
        <v>9762</v>
      </c>
      <c r="D23" s="928">
        <f>SUM(D8:D22)</f>
        <v>1100</v>
      </c>
      <c r="E23" s="928">
        <f t="shared" ref="E23:H23" si="0">SUM(E8:E22)</f>
        <v>878</v>
      </c>
      <c r="F23" s="928">
        <f t="shared" si="0"/>
        <v>38</v>
      </c>
      <c r="G23" s="928">
        <f t="shared" si="0"/>
        <v>1307</v>
      </c>
      <c r="H23" s="928">
        <f t="shared" si="0"/>
        <v>274</v>
      </c>
    </row>
    <row r="24" spans="1:17" x14ac:dyDescent="0.35">
      <c r="A24" s="376"/>
      <c r="B24" s="1016" t="s">
        <v>484</v>
      </c>
      <c r="C24" s="1044">
        <v>9334</v>
      </c>
      <c r="D24" s="1017">
        <v>751</v>
      </c>
      <c r="E24" s="1017">
        <v>402</v>
      </c>
      <c r="F24" s="1017">
        <v>77</v>
      </c>
      <c r="G24" s="1017">
        <v>884</v>
      </c>
      <c r="H24" s="1017">
        <v>366</v>
      </c>
    </row>
    <row r="25" spans="1:17" x14ac:dyDescent="0.35">
      <c r="A25" s="376"/>
      <c r="B25" s="1016" t="s">
        <v>450</v>
      </c>
      <c r="C25" s="1044">
        <v>10311</v>
      </c>
      <c r="D25" s="1017">
        <v>501</v>
      </c>
      <c r="E25" s="1017">
        <v>392</v>
      </c>
      <c r="F25" s="1017">
        <v>83</v>
      </c>
      <c r="G25" s="1017">
        <v>860</v>
      </c>
      <c r="H25" s="1017">
        <v>286</v>
      </c>
    </row>
    <row r="26" spans="1:17" x14ac:dyDescent="0.35">
      <c r="A26" s="376"/>
      <c r="B26" s="1016" t="s">
        <v>418</v>
      </c>
      <c r="C26" s="1044">
        <v>9245</v>
      </c>
      <c r="D26" s="1017">
        <v>465</v>
      </c>
      <c r="E26" s="1017">
        <v>308</v>
      </c>
      <c r="F26" s="1017">
        <v>67</v>
      </c>
      <c r="G26" s="1017">
        <v>772</v>
      </c>
      <c r="H26" s="1017">
        <v>254</v>
      </c>
    </row>
    <row r="27" spans="1:17" x14ac:dyDescent="0.35">
      <c r="A27" s="376"/>
      <c r="B27" s="1016" t="s">
        <v>386</v>
      </c>
      <c r="C27" s="1044">
        <v>8970</v>
      </c>
      <c r="D27" s="1017">
        <v>295</v>
      </c>
      <c r="E27" s="1017">
        <v>282</v>
      </c>
      <c r="F27" s="1017">
        <v>107</v>
      </c>
      <c r="G27" s="1017">
        <v>564</v>
      </c>
      <c r="H27" s="1017">
        <v>258</v>
      </c>
    </row>
    <row r="28" spans="1:17" x14ac:dyDescent="0.35">
      <c r="A28" s="376"/>
      <c r="B28" s="1016" t="s">
        <v>350</v>
      </c>
      <c r="C28" s="1044">
        <v>8915</v>
      </c>
      <c r="D28" s="1017">
        <v>314</v>
      </c>
      <c r="E28" s="1017">
        <v>145</v>
      </c>
      <c r="F28" s="1017">
        <v>95</v>
      </c>
      <c r="G28" s="1017">
        <v>472</v>
      </c>
      <c r="H28" s="1017">
        <v>277</v>
      </c>
    </row>
    <row r="29" spans="1:17" x14ac:dyDescent="0.35">
      <c r="A29" s="192"/>
      <c r="B29" s="920" t="s">
        <v>295</v>
      </c>
      <c r="C29" s="1069">
        <v>8479</v>
      </c>
      <c r="D29" s="623">
        <v>202</v>
      </c>
      <c r="E29" s="623">
        <v>126</v>
      </c>
      <c r="F29" s="623">
        <v>159</v>
      </c>
      <c r="G29" s="623">
        <v>197</v>
      </c>
      <c r="H29" s="623">
        <v>200</v>
      </c>
    </row>
    <row r="30" spans="1:17" x14ac:dyDescent="0.35">
      <c r="A30" s="192"/>
      <c r="B30" s="920" t="s">
        <v>272</v>
      </c>
      <c r="C30" s="1069">
        <v>9263</v>
      </c>
      <c r="D30" s="623" t="s">
        <v>239</v>
      </c>
      <c r="E30" s="623" t="s">
        <v>239</v>
      </c>
      <c r="F30" s="623" t="s">
        <v>239</v>
      </c>
      <c r="G30" s="623" t="s">
        <v>239</v>
      </c>
      <c r="H30" s="623" t="s">
        <v>239</v>
      </c>
      <c r="J30" s="330" t="s">
        <v>81</v>
      </c>
    </row>
    <row r="31" spans="1:17" x14ac:dyDescent="0.35">
      <c r="A31" s="192"/>
      <c r="B31" s="920" t="s">
        <v>238</v>
      </c>
      <c r="C31" s="1069">
        <v>9419</v>
      </c>
      <c r="D31" s="623" t="s">
        <v>239</v>
      </c>
      <c r="E31" s="623" t="s">
        <v>239</v>
      </c>
      <c r="F31" s="623" t="s">
        <v>239</v>
      </c>
      <c r="G31" s="623" t="s">
        <v>239</v>
      </c>
      <c r="H31" s="623" t="s">
        <v>239</v>
      </c>
      <c r="K31" s="330" t="s">
        <v>81</v>
      </c>
    </row>
    <row r="32" spans="1:17" ht="14.6" thickBot="1" x14ac:dyDescent="0.4">
      <c r="A32" s="193"/>
      <c r="B32" s="921" t="s">
        <v>147</v>
      </c>
      <c r="C32" s="1070">
        <v>9741</v>
      </c>
      <c r="D32" s="624" t="s">
        <v>239</v>
      </c>
      <c r="E32" s="624" t="s">
        <v>239</v>
      </c>
      <c r="F32" s="624" t="s">
        <v>239</v>
      </c>
      <c r="G32" s="624" t="s">
        <v>239</v>
      </c>
      <c r="H32" s="624" t="s">
        <v>239</v>
      </c>
    </row>
    <row r="34" spans="2:7" x14ac:dyDescent="0.35">
      <c r="B34" s="330" t="s">
        <v>81</v>
      </c>
      <c r="E34" s="730"/>
      <c r="G34" s="330" t="s">
        <v>81</v>
      </c>
    </row>
    <row r="35" spans="2:7" x14ac:dyDescent="0.35">
      <c r="C35" s="330" t="s">
        <v>81</v>
      </c>
      <c r="E35" s="330" t="s">
        <v>81</v>
      </c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4"/>
  <sheetViews>
    <sheetView showGridLines="0" workbookViewId="0">
      <selection activeCell="E3" sqref="E3"/>
    </sheetView>
  </sheetViews>
  <sheetFormatPr baseColWidth="10" defaultRowHeight="12.45" x14ac:dyDescent="0.3"/>
  <cols>
    <col min="2" max="2" width="24.4609375" customWidth="1"/>
    <col min="3" max="3" width="22.61328125" customWidth="1"/>
    <col min="4" max="4" width="19.15234375" customWidth="1"/>
    <col min="5" max="5" width="26.765625" customWidth="1"/>
  </cols>
  <sheetData>
    <row r="4" spans="1:8" ht="14.15" x14ac:dyDescent="0.35">
      <c r="A4" s="1316" t="s">
        <v>451</v>
      </c>
      <c r="B4" s="330"/>
    </row>
    <row r="5" spans="1:8" ht="14.6" thickBot="1" x14ac:dyDescent="0.4">
      <c r="A5" s="330"/>
      <c r="B5" s="330"/>
    </row>
    <row r="6" spans="1:8" ht="50.15" thickBot="1" x14ac:dyDescent="0.4">
      <c r="A6" s="1317" t="s">
        <v>2</v>
      </c>
      <c r="B6" s="1318" t="s">
        <v>3</v>
      </c>
      <c r="C6" s="1452" t="s">
        <v>452</v>
      </c>
      <c r="D6" s="1453" t="s">
        <v>500</v>
      </c>
      <c r="E6" s="1454" t="s">
        <v>501</v>
      </c>
    </row>
    <row r="7" spans="1:8" ht="14.15" x14ac:dyDescent="0.35">
      <c r="A7" s="376">
        <v>1</v>
      </c>
      <c r="B7" s="1016" t="s">
        <v>14</v>
      </c>
      <c r="C7" s="1455">
        <v>427</v>
      </c>
      <c r="D7" s="1455">
        <v>501</v>
      </c>
      <c r="E7" s="1451">
        <f>C7/D7</f>
        <v>0.85229540918163671</v>
      </c>
      <c r="H7" s="369"/>
    </row>
    <row r="8" spans="1:8" ht="14.15" x14ac:dyDescent="0.35">
      <c r="A8" s="376">
        <v>2</v>
      </c>
      <c r="B8" s="1016" t="s">
        <v>15</v>
      </c>
      <c r="C8" s="1456">
        <v>128</v>
      </c>
      <c r="D8" s="1456">
        <v>540</v>
      </c>
      <c r="E8" s="1446">
        <f t="shared" ref="E8:E22" si="0">C8/D8</f>
        <v>0.23703703703703705</v>
      </c>
      <c r="H8" s="369"/>
    </row>
    <row r="9" spans="1:8" ht="14.15" x14ac:dyDescent="0.35">
      <c r="A9" s="376">
        <v>3</v>
      </c>
      <c r="B9" s="1016" t="s">
        <v>16</v>
      </c>
      <c r="C9" s="1456">
        <v>282</v>
      </c>
      <c r="D9" s="1456">
        <v>483</v>
      </c>
      <c r="E9" s="1446">
        <f t="shared" si="0"/>
        <v>0.58385093167701863</v>
      </c>
      <c r="H9" s="369"/>
    </row>
    <row r="10" spans="1:8" ht="14.15" x14ac:dyDescent="0.35">
      <c r="A10" s="376">
        <v>4</v>
      </c>
      <c r="B10" s="1016" t="s">
        <v>17</v>
      </c>
      <c r="C10" s="1456">
        <v>234</v>
      </c>
      <c r="D10" s="1456">
        <v>382</v>
      </c>
      <c r="E10" s="1446">
        <f t="shared" si="0"/>
        <v>0.61256544502617805</v>
      </c>
      <c r="H10" s="369"/>
    </row>
    <row r="11" spans="1:8" ht="14.15" x14ac:dyDescent="0.35">
      <c r="A11" s="376">
        <v>5</v>
      </c>
      <c r="B11" s="1016" t="s">
        <v>18</v>
      </c>
      <c r="C11" s="1456">
        <v>400</v>
      </c>
      <c r="D11" s="1456">
        <v>996</v>
      </c>
      <c r="E11" s="1446">
        <f t="shared" si="0"/>
        <v>0.40160642570281124</v>
      </c>
      <c r="H11" s="369"/>
    </row>
    <row r="12" spans="1:8" ht="14.15" x14ac:dyDescent="0.35">
      <c r="A12" s="376">
        <v>6</v>
      </c>
      <c r="B12" s="1016" t="s">
        <v>19</v>
      </c>
      <c r="C12" s="1456">
        <v>285</v>
      </c>
      <c r="D12" s="1456">
        <v>657</v>
      </c>
      <c r="E12" s="1446">
        <f t="shared" si="0"/>
        <v>0.43378995433789952</v>
      </c>
      <c r="H12" s="369"/>
    </row>
    <row r="13" spans="1:8" ht="14.15" x14ac:dyDescent="0.35">
      <c r="A13" s="376">
        <v>7</v>
      </c>
      <c r="B13" s="1016" t="s">
        <v>20</v>
      </c>
      <c r="C13" s="1456">
        <v>532</v>
      </c>
      <c r="D13" s="1456">
        <v>770</v>
      </c>
      <c r="E13" s="1446">
        <f t="shared" si="0"/>
        <v>0.69090909090909092</v>
      </c>
      <c r="H13" s="369"/>
    </row>
    <row r="14" spans="1:8" ht="14.15" x14ac:dyDescent="0.35">
      <c r="A14" s="376">
        <v>8</v>
      </c>
      <c r="B14" s="1016" t="s">
        <v>21</v>
      </c>
      <c r="C14" s="1456">
        <v>141</v>
      </c>
      <c r="D14" s="1456">
        <v>803</v>
      </c>
      <c r="E14" s="1446">
        <f t="shared" si="0"/>
        <v>0.17559153175591533</v>
      </c>
      <c r="H14" s="369"/>
    </row>
    <row r="15" spans="1:8" ht="14.15" x14ac:dyDescent="0.35">
      <c r="A15" s="376">
        <v>9</v>
      </c>
      <c r="B15" s="1016" t="s">
        <v>22</v>
      </c>
      <c r="C15" s="1456">
        <v>371</v>
      </c>
      <c r="D15" s="1456">
        <v>615</v>
      </c>
      <c r="E15" s="1446">
        <f t="shared" si="0"/>
        <v>0.60325203252032522</v>
      </c>
      <c r="H15" s="369"/>
    </row>
    <row r="16" spans="1:8" ht="14.15" x14ac:dyDescent="0.35">
      <c r="A16" s="376">
        <v>10</v>
      </c>
      <c r="B16" s="1016" t="s">
        <v>23</v>
      </c>
      <c r="C16" s="1456">
        <v>150</v>
      </c>
      <c r="D16" s="1456">
        <v>646</v>
      </c>
      <c r="E16" s="1446">
        <f t="shared" si="0"/>
        <v>0.23219814241486067</v>
      </c>
      <c r="H16" s="369"/>
    </row>
    <row r="17" spans="1:8" ht="14.15" x14ac:dyDescent="0.35">
      <c r="A17" s="376">
        <v>11</v>
      </c>
      <c r="B17" s="1016" t="s">
        <v>24</v>
      </c>
      <c r="C17" s="1456">
        <v>57</v>
      </c>
      <c r="D17" s="1456">
        <v>547</v>
      </c>
      <c r="E17" s="1446">
        <f t="shared" si="0"/>
        <v>0.10420475319926874</v>
      </c>
      <c r="H17" s="369"/>
    </row>
    <row r="18" spans="1:8" ht="14.15" x14ac:dyDescent="0.35">
      <c r="A18" s="376">
        <v>12</v>
      </c>
      <c r="B18" s="1016" t="s">
        <v>25</v>
      </c>
      <c r="C18" s="1456">
        <v>147</v>
      </c>
      <c r="D18" s="1456">
        <v>763</v>
      </c>
      <c r="E18" s="1446">
        <f t="shared" si="0"/>
        <v>0.19266055045871561</v>
      </c>
      <c r="H18" s="369"/>
    </row>
    <row r="19" spans="1:8" ht="14.15" x14ac:dyDescent="0.35">
      <c r="A19" s="376">
        <v>13</v>
      </c>
      <c r="B19" s="1016" t="s">
        <v>26</v>
      </c>
      <c r="C19" s="1456">
        <v>267</v>
      </c>
      <c r="D19" s="1456">
        <v>1053</v>
      </c>
      <c r="E19" s="1446">
        <f t="shared" si="0"/>
        <v>0.25356125356125359</v>
      </c>
      <c r="H19" s="369"/>
    </row>
    <row r="20" spans="1:8" ht="14.15" x14ac:dyDescent="0.35">
      <c r="A20" s="376">
        <v>14</v>
      </c>
      <c r="B20" s="1016" t="s">
        <v>27</v>
      </c>
      <c r="C20" s="1456">
        <v>369</v>
      </c>
      <c r="D20" s="1456">
        <v>1054</v>
      </c>
      <c r="E20" s="1446">
        <f t="shared" si="0"/>
        <v>0.35009487666034156</v>
      </c>
      <c r="H20" s="369"/>
    </row>
    <row r="21" spans="1:8" ht="14.6" thickBot="1" x14ac:dyDescent="0.4">
      <c r="A21" s="1319">
        <v>15</v>
      </c>
      <c r="B21" s="1320" t="s">
        <v>28</v>
      </c>
      <c r="C21" s="1457">
        <v>82</v>
      </c>
      <c r="D21" s="1457">
        <v>395</v>
      </c>
      <c r="E21" s="1448">
        <f t="shared" si="0"/>
        <v>0.20759493670886076</v>
      </c>
      <c r="H21" s="369"/>
    </row>
    <row r="22" spans="1:8" ht="14.6" thickBot="1" x14ac:dyDescent="0.4">
      <c r="A22" s="1321"/>
      <c r="B22" s="1322" t="s">
        <v>492</v>
      </c>
      <c r="C22" s="1449">
        <f>SUM(C7:C21)</f>
        <v>3872</v>
      </c>
      <c r="D22" s="1449">
        <f>SUM(D7:D21)</f>
        <v>10205</v>
      </c>
      <c r="E22" s="1450">
        <f t="shared" si="0"/>
        <v>0.37942185203331702</v>
      </c>
      <c r="H22" s="369"/>
    </row>
    <row r="23" spans="1:8" s="372" customFormat="1" ht="14.6" thickBot="1" x14ac:dyDescent="0.4">
      <c r="A23" s="1428"/>
      <c r="B23" s="1429" t="s">
        <v>436</v>
      </c>
      <c r="C23" s="1430">
        <v>3787</v>
      </c>
      <c r="D23" s="1430">
        <v>9851</v>
      </c>
      <c r="E23" s="1447">
        <v>0.38442797685514163</v>
      </c>
    </row>
    <row r="24" spans="1:8" x14ac:dyDescent="0.3">
      <c r="A24" s="1427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>
    <tabColor rgb="FFFF0000"/>
  </sheetPr>
  <dimension ref="A1:AP333"/>
  <sheetViews>
    <sheetView showGridLines="0" topLeftCell="A4" zoomScale="80" zoomScaleNormal="80" zoomScaleSheetLayoutView="110" workbookViewId="0">
      <selection activeCell="O6" sqref="O6"/>
    </sheetView>
  </sheetViews>
  <sheetFormatPr baseColWidth="10" defaultColWidth="11.4609375" defaultRowHeight="15.75" customHeight="1" x14ac:dyDescent="0.35"/>
  <cols>
    <col min="1" max="1" width="7" style="194" customWidth="1"/>
    <col min="2" max="2" width="20.84375" style="330" customWidth="1"/>
    <col min="3" max="3" width="6.69140625" style="330" customWidth="1"/>
    <col min="4" max="4" width="9.4609375" style="330" customWidth="1"/>
    <col min="5" max="5" width="9.53515625" style="330" customWidth="1"/>
    <col min="6" max="6" width="10.3046875" style="330" customWidth="1"/>
    <col min="7" max="7" width="5.69140625" style="330" customWidth="1"/>
    <col min="8" max="8" width="6.84375" style="330" customWidth="1"/>
    <col min="9" max="9" width="10.07421875" style="330" customWidth="1"/>
    <col min="10" max="10" width="9.84375" style="330" customWidth="1"/>
    <col min="11" max="11" width="9.69140625" style="330" customWidth="1"/>
    <col min="12" max="12" width="5.69140625" style="330" customWidth="1"/>
    <col min="13" max="13" width="6.3046875" style="330" customWidth="1"/>
    <col min="14" max="14" width="9.3046875" style="330" customWidth="1"/>
    <col min="15" max="15" width="9.07421875" style="330" customWidth="1"/>
    <col min="16" max="16" width="10" style="330" customWidth="1"/>
    <col min="17" max="17" width="5.69140625" style="330" customWidth="1"/>
    <col min="18" max="18" width="11.69140625" style="330" customWidth="1"/>
    <col min="19" max="19" width="7.07421875" style="330" customWidth="1"/>
    <col min="20" max="20" width="11.4609375" style="330" customWidth="1"/>
    <col min="21" max="21" width="9.53515625" style="330" customWidth="1"/>
    <col min="22" max="22" width="20" style="330" customWidth="1"/>
    <col min="23" max="23" width="7.3046875" style="330" customWidth="1"/>
    <col min="24" max="24" width="6.84375" style="330" customWidth="1"/>
    <col min="25" max="25" width="9.4609375" style="330" customWidth="1"/>
    <col min="26" max="26" width="10.4609375" style="330" customWidth="1"/>
    <col min="27" max="27" width="7" style="330" customWidth="1"/>
    <col min="28" max="28" width="8.3046875" style="330" customWidth="1"/>
    <col min="29" max="29" width="6.69140625" style="330" customWidth="1"/>
    <col min="30" max="30" width="9.07421875" style="330" customWidth="1"/>
    <col min="31" max="31" width="10.53515625" style="330" customWidth="1"/>
    <col min="32" max="32" width="6.4609375" style="330" customWidth="1"/>
    <col min="33" max="33" width="7.4609375" style="330" customWidth="1"/>
    <col min="34" max="34" width="8.69140625" style="330" customWidth="1"/>
    <col min="35" max="35" width="8.84375" style="330" customWidth="1"/>
    <col min="36" max="36" width="9.69140625" style="330" customWidth="1"/>
    <col min="37" max="37" width="6.84375" style="330" customWidth="1"/>
    <col min="38" max="38" width="11" style="330" customWidth="1"/>
    <col min="39" max="16384" width="11.4609375" style="330"/>
  </cols>
  <sheetData>
    <row r="1" spans="1:27" ht="15.75" customHeight="1" x14ac:dyDescent="0.35">
      <c r="A1" s="180" t="s">
        <v>0</v>
      </c>
    </row>
    <row r="2" spans="1:27" ht="15.75" customHeight="1" x14ac:dyDescent="0.35">
      <c r="A2" s="180"/>
    </row>
    <row r="3" spans="1:27" ht="15.75" customHeight="1" x14ac:dyDescent="0.35">
      <c r="A3" s="180" t="str">
        <f>A18</f>
        <v>Tabell 3 -9 - A1 -  Beboere med vedtak om bolig til pleie og omsorgsformål - sum alle aldersgrupper - pr. 31.12.  *)</v>
      </c>
    </row>
    <row r="4" spans="1:27" ht="15.75" customHeight="1" x14ac:dyDescent="0.35">
      <c r="A4" s="180" t="str">
        <f>A47</f>
        <v>Tabell 3 -9 - A2 -  Beboere med vedtak om bolig til pleie og omsorgsformål - antall 0 - 17 år - pr. 31.12.  *)</v>
      </c>
    </row>
    <row r="5" spans="1:27" ht="15.75" customHeight="1" x14ac:dyDescent="0.35">
      <c r="A5" s="180" t="str">
        <f>A76</f>
        <v>Tabell 3 -9 - A3 -  Beboere med vedtak om bolig til pleie og omsorgsformål - antall 18 - 49 år - pr. 31.12*)</v>
      </c>
    </row>
    <row r="6" spans="1:27" ht="15.75" customHeight="1" x14ac:dyDescent="0.35">
      <c r="A6" s="180" t="str">
        <f>A104</f>
        <v>Tabell 3 -9 - A4 -  Beboere med vedtak om bolig til pleie og omsorgsformål - antall 50 - 66 år - pr. 31.12.  *)</v>
      </c>
    </row>
    <row r="7" spans="1:27" ht="15.75" customHeight="1" x14ac:dyDescent="0.35">
      <c r="A7" s="180" t="str">
        <f>A132</f>
        <v>Tabell 3 -9 - A5 -  Beboere med vedtak om bolig til pleie og omsorgsformål - antall 67 - 74 år - pr. 31.12.  *)</v>
      </c>
    </row>
    <row r="8" spans="1:27" ht="15.75" customHeight="1" x14ac:dyDescent="0.35">
      <c r="A8" s="180" t="str">
        <f>A160</f>
        <v>Tabell 3 -9 - A6 -  Beboere med vedtak om bolig til pleie og omsorgsformål - antall 75 - 79 år - pr. 31.12.  *)</v>
      </c>
    </row>
    <row r="9" spans="1:27" ht="15.75" customHeight="1" x14ac:dyDescent="0.35">
      <c r="A9" s="180" t="str">
        <f>A189</f>
        <v>Tabell 3 -9 - A7 -  Beboere med vedtak om bolig til pleie og omsorgsformål - antall 80 - 84 år - pr. 31.12.  *)</v>
      </c>
    </row>
    <row r="10" spans="1:27" ht="15.75" customHeight="1" x14ac:dyDescent="0.35">
      <c r="A10" s="180" t="str">
        <f>A218</f>
        <v>Tabell 3 -9 - A8 -  Beboere med vedtak om bolig til pleie og omsorgsformål - antall 85 - 89 år - pr. 31.12.  *)</v>
      </c>
    </row>
    <row r="11" spans="1:27" ht="15.75" customHeight="1" x14ac:dyDescent="0.35">
      <c r="A11" s="180" t="str">
        <f>A247</f>
        <v>Tabell 3 -9 - A9 -  Beboere med vedtak om bolig til pleie og omsorgsformål - antall 90 - 94 år - pr. 31.12.  *)</v>
      </c>
    </row>
    <row r="12" spans="1:27" ht="15.75" customHeight="1" x14ac:dyDescent="0.35">
      <c r="A12" s="180" t="str">
        <f>A275</f>
        <v>Tabell 3 -9 - A10 -  Beboere med vedtak om bolig til pleie og omsorgsformål - antall ≥ 95 år - pr. 31.12.  *)</v>
      </c>
      <c r="AA12" s="330" t="s">
        <v>81</v>
      </c>
    </row>
    <row r="13" spans="1:27" ht="15.75" customHeight="1" x14ac:dyDescent="0.35">
      <c r="A13" s="180" t="str">
        <f>A305</f>
        <v>Tabell 3 -9 - A11 -  Beboere med vedtak om bolig til pleie og omsorgsformål - sum antall  ≥ 90 år - pr. 31.12.  *)</v>
      </c>
    </row>
    <row r="14" spans="1:27" ht="15.75" customHeight="1" x14ac:dyDescent="0.35">
      <c r="A14" s="180"/>
    </row>
    <row r="15" spans="1:27" ht="15.75" customHeight="1" x14ac:dyDescent="0.35">
      <c r="A15" s="180"/>
    </row>
    <row r="16" spans="1:27" ht="15.75" customHeight="1" x14ac:dyDescent="0.35">
      <c r="A16" s="180"/>
      <c r="E16" s="779" t="s">
        <v>296</v>
      </c>
    </row>
    <row r="18" spans="1:40" s="181" customFormat="1" ht="15.75" customHeight="1" thickBot="1" x14ac:dyDescent="0.4">
      <c r="A18" s="149" t="s">
        <v>458</v>
      </c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</row>
    <row r="19" spans="1:40" s="183" customFormat="1" ht="15.75" customHeight="1" thickBot="1" x14ac:dyDescent="0.4">
      <c r="A19" s="201"/>
      <c r="B19" s="202"/>
      <c r="C19" s="1588" t="s">
        <v>60</v>
      </c>
      <c r="D19" s="1589"/>
      <c r="E19" s="1589"/>
      <c r="F19" s="1589"/>
      <c r="G19" s="1590"/>
      <c r="H19" s="1588" t="s">
        <v>61</v>
      </c>
      <c r="I19" s="1589"/>
      <c r="J19" s="1589"/>
      <c r="K19" s="1589"/>
      <c r="L19" s="1590"/>
      <c r="M19" s="1588" t="s">
        <v>62</v>
      </c>
      <c r="N19" s="1589"/>
      <c r="O19" s="1589"/>
      <c r="P19" s="1589"/>
      <c r="Q19" s="1589"/>
      <c r="R19" s="159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</row>
    <row r="20" spans="1:40" s="183" customFormat="1" ht="78" customHeight="1" thickBot="1" x14ac:dyDescent="0.4">
      <c r="A20" s="203" t="s">
        <v>2</v>
      </c>
      <c r="B20" s="184" t="s">
        <v>3</v>
      </c>
      <c r="C20" s="232" t="s">
        <v>63</v>
      </c>
      <c r="D20" s="229" t="s">
        <v>223</v>
      </c>
      <c r="E20" s="229" t="s">
        <v>224</v>
      </c>
      <c r="F20" s="229" t="s">
        <v>64</v>
      </c>
      <c r="G20" s="259" t="s">
        <v>65</v>
      </c>
      <c r="H20" s="249" t="s">
        <v>63</v>
      </c>
      <c r="I20" s="229" t="s">
        <v>223</v>
      </c>
      <c r="J20" s="229" t="s">
        <v>224</v>
      </c>
      <c r="K20" s="229" t="s">
        <v>64</v>
      </c>
      <c r="L20" s="259" t="s">
        <v>13</v>
      </c>
      <c r="M20" s="249" t="s">
        <v>63</v>
      </c>
      <c r="N20" s="229" t="s">
        <v>223</v>
      </c>
      <c r="O20" s="229" t="s">
        <v>224</v>
      </c>
      <c r="P20" s="229" t="s">
        <v>64</v>
      </c>
      <c r="Q20" s="259" t="s">
        <v>13</v>
      </c>
      <c r="R20" s="356" t="s">
        <v>66</v>
      </c>
      <c r="T20" s="228" t="s">
        <v>426</v>
      </c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</row>
    <row r="21" spans="1:40" ht="15.75" customHeight="1" x14ac:dyDescent="0.35">
      <c r="A21" s="206">
        <v>1</v>
      </c>
      <c r="B21" s="186" t="s">
        <v>14</v>
      </c>
      <c r="C21" s="948">
        <f>C50+C79+C107+C135+C163+C192+C221+C250+C278</f>
        <v>54</v>
      </c>
      <c r="D21" s="949">
        <f>D50+D79+D107+D135+D163+D192+D221+D250+D278</f>
        <v>26</v>
      </c>
      <c r="E21" s="949">
        <f>E50+E79+E107+E135+E163+E192+E221+E250+E278</f>
        <v>19</v>
      </c>
      <c r="F21" s="949">
        <f>F50+F79+F107+F135+F163+F192+F221+F250+F278</f>
        <v>30</v>
      </c>
      <c r="G21" s="950">
        <f t="shared" ref="G21:G35" si="0">SUM(C21:F21)</f>
        <v>129</v>
      </c>
      <c r="H21" s="948">
        <f>H50+H79+H107+H135+H163+H192+H221+H250+H278</f>
        <v>94</v>
      </c>
      <c r="I21" s="949">
        <f>I50+I79+I107+I135+I163+I192+I221+I250+I278</f>
        <v>26</v>
      </c>
      <c r="J21" s="949">
        <f>J50+J79+J107+J135+J163+J192+J221+J250+J278</f>
        <v>18</v>
      </c>
      <c r="K21" s="949">
        <f>K50+K79+K107+K135+K163+K192+K221+K250+K278</f>
        <v>21</v>
      </c>
      <c r="L21" s="951">
        <f t="shared" ref="L21:L35" si="1">SUM(H21:K21)</f>
        <v>159</v>
      </c>
      <c r="M21" s="948">
        <f t="shared" ref="M21:M35" si="2">C21+H21</f>
        <v>148</v>
      </c>
      <c r="N21" s="949">
        <f t="shared" ref="N21:N35" si="3">D21+I21</f>
        <v>52</v>
      </c>
      <c r="O21" s="949">
        <f t="shared" ref="O21:O35" si="4">E21+J21</f>
        <v>37</v>
      </c>
      <c r="P21" s="949">
        <f t="shared" ref="P21:P35" si="5">F21+K21</f>
        <v>51</v>
      </c>
      <c r="Q21" s="767">
        <f t="shared" ref="Q21:Q35" si="6">SUM(M21:P21)</f>
        <v>288</v>
      </c>
      <c r="R21" s="768">
        <f>SUM(R50,R79,R107,R135,R163,R192,R221,R250,R278)</f>
        <v>148</v>
      </c>
      <c r="S21" s="332"/>
      <c r="T21" s="332"/>
      <c r="W21" s="330" t="s">
        <v>371</v>
      </c>
    </row>
    <row r="22" spans="1:40" ht="15.75" customHeight="1" x14ac:dyDescent="0.35">
      <c r="A22" s="208">
        <v>2</v>
      </c>
      <c r="B22" s="188" t="s">
        <v>15</v>
      </c>
      <c r="C22" s="769">
        <f>C51+C80+C108+C136+C164+C193+C222+C251+C279</f>
        <v>34</v>
      </c>
      <c r="D22" s="770">
        <f>D51+D80+D108+D136+D164+D193+D222+D251+D279</f>
        <v>0</v>
      </c>
      <c r="E22" s="770">
        <f>E51+E80+E108+E136+E164+E193+E222+E251+E279</f>
        <v>17</v>
      </c>
      <c r="F22" s="770">
        <f>F51+F80+F108+F136+F164+F193+F222+F251+F279</f>
        <v>39</v>
      </c>
      <c r="G22" s="771">
        <f t="shared" si="0"/>
        <v>90</v>
      </c>
      <c r="H22" s="769">
        <f>H51+H80+H108+H136+H164+H193+H222+H251+H279</f>
        <v>81</v>
      </c>
      <c r="I22" s="770">
        <f>I51+I80+I108+I136+I164+I193+I222+I251+I279</f>
        <v>0</v>
      </c>
      <c r="J22" s="770">
        <f>J51+J80+J108+J136+J164+J193+J222+J251+J279</f>
        <v>11</v>
      </c>
      <c r="K22" s="770">
        <f>K51+K80+K108+K136+K164+K193+K222+K251+K279</f>
        <v>31</v>
      </c>
      <c r="L22" s="772">
        <f t="shared" si="1"/>
        <v>123</v>
      </c>
      <c r="M22" s="769">
        <f t="shared" si="2"/>
        <v>115</v>
      </c>
      <c r="N22" s="770">
        <f t="shared" si="3"/>
        <v>0</v>
      </c>
      <c r="O22" s="770">
        <f t="shared" si="4"/>
        <v>28</v>
      </c>
      <c r="P22" s="770">
        <f t="shared" si="5"/>
        <v>70</v>
      </c>
      <c r="Q22" s="772">
        <f t="shared" si="6"/>
        <v>213</v>
      </c>
      <c r="R22" s="773">
        <f>SUM(R51,R80,R108,R136,R164,R193,R222,R251,R279)</f>
        <v>91</v>
      </c>
      <c r="S22" s="332"/>
      <c r="T22" s="332" t="s">
        <v>368</v>
      </c>
      <c r="V22" s="330">
        <f>R94+R122</f>
        <v>34</v>
      </c>
      <c r="W22" s="1019">
        <f>V22/$V$25</f>
        <v>4.0236686390532544E-2</v>
      </c>
    </row>
    <row r="23" spans="1:40" ht="15.75" customHeight="1" x14ac:dyDescent="0.35">
      <c r="A23" s="208">
        <v>3</v>
      </c>
      <c r="B23" s="188" t="s">
        <v>16</v>
      </c>
      <c r="C23" s="769">
        <f>C52+C81+C109+C137+C165+C194+C223+C252+C280</f>
        <v>94</v>
      </c>
      <c r="D23" s="770">
        <f>D52+D81+D109+D137+D165+D194+D223+D252+D280</f>
        <v>1</v>
      </c>
      <c r="E23" s="770">
        <f>E52+E81+E109+E137+E165+E194+E223+E252+E280</f>
        <v>13</v>
      </c>
      <c r="F23" s="770">
        <f>F52+F81+F109+F137+F165+F194+F223+F252+F280</f>
        <v>48</v>
      </c>
      <c r="G23" s="771">
        <f t="shared" si="0"/>
        <v>156</v>
      </c>
      <c r="H23" s="769">
        <f>H52+H81+H109+H137+H165+H194+H223+H252+H280</f>
        <v>113</v>
      </c>
      <c r="I23" s="770">
        <f>I52+I81+I109+I137+I165+I194+I223+I252+I280</f>
        <v>1</v>
      </c>
      <c r="J23" s="770">
        <f>J52+J81+J109+J137+J165+J194+J223+J252+J280</f>
        <v>12</v>
      </c>
      <c r="K23" s="770">
        <f>K52+K81+K109+K137+K165+K194+K223+K252+K280</f>
        <v>37</v>
      </c>
      <c r="L23" s="772">
        <f t="shared" si="1"/>
        <v>163</v>
      </c>
      <c r="M23" s="769">
        <f t="shared" si="2"/>
        <v>207</v>
      </c>
      <c r="N23" s="770">
        <f t="shared" si="3"/>
        <v>2</v>
      </c>
      <c r="O23" s="770">
        <f t="shared" si="4"/>
        <v>25</v>
      </c>
      <c r="P23" s="770">
        <f t="shared" si="5"/>
        <v>85</v>
      </c>
      <c r="Q23" s="772">
        <f t="shared" si="6"/>
        <v>319</v>
      </c>
      <c r="R23" s="773">
        <f>SUM(R52,R81,R109,R137,R165,R194,R223,R252,R280)</f>
        <v>70</v>
      </c>
      <c r="S23" s="332"/>
      <c r="T23" s="332" t="s">
        <v>369</v>
      </c>
      <c r="V23" s="330">
        <f>R150+R178</f>
        <v>250</v>
      </c>
      <c r="W23" s="1019">
        <f t="shared" ref="W23:W24" si="7">V23/$V$25</f>
        <v>0.29585798816568049</v>
      </c>
    </row>
    <row r="24" spans="1:40" ht="15.75" customHeight="1" x14ac:dyDescent="0.35">
      <c r="A24" s="208">
        <v>4</v>
      </c>
      <c r="B24" s="188" t="s">
        <v>17</v>
      </c>
      <c r="C24" s="769">
        <f>C53+C82+C110+C138+C166+C195+C224+C253+C281</f>
        <v>40</v>
      </c>
      <c r="D24" s="770">
        <f>D53+D82+D110+D138+D166+D195+D224+D253+D281</f>
        <v>1</v>
      </c>
      <c r="E24" s="770">
        <f>E53+E82+E110+E138+E166+E195+E224+E253+E281</f>
        <v>1</v>
      </c>
      <c r="F24" s="770">
        <f>F53+F82+F110+F138+F166+F195+F224+F253+F281</f>
        <v>57</v>
      </c>
      <c r="G24" s="771">
        <f t="shared" si="0"/>
        <v>99</v>
      </c>
      <c r="H24" s="769">
        <f>H53+H82+H110+H138+H166+H195+H224+H253+H281</f>
        <v>66</v>
      </c>
      <c r="I24" s="770">
        <f>I53+I82+I110+I138+I166+I195+I224+I253+I281</f>
        <v>0</v>
      </c>
      <c r="J24" s="770">
        <f>J53+J82+J110+J138+J166+J195+J224+J253+J281</f>
        <v>1</v>
      </c>
      <c r="K24" s="770">
        <f>K53+K82+K110+K138+K166+K195+K224+K253+K281</f>
        <v>42</v>
      </c>
      <c r="L24" s="772">
        <f t="shared" si="1"/>
        <v>109</v>
      </c>
      <c r="M24" s="769">
        <f t="shared" si="2"/>
        <v>106</v>
      </c>
      <c r="N24" s="770">
        <f t="shared" si="3"/>
        <v>1</v>
      </c>
      <c r="O24" s="770">
        <f t="shared" si="4"/>
        <v>2</v>
      </c>
      <c r="P24" s="770">
        <f t="shared" si="5"/>
        <v>99</v>
      </c>
      <c r="Q24" s="772">
        <f t="shared" si="6"/>
        <v>208</v>
      </c>
      <c r="R24" s="773">
        <f>SUM(R53,R82,R110,R138,R166,R195,R224,R253,R281)</f>
        <v>55</v>
      </c>
      <c r="S24" s="332"/>
      <c r="T24" s="332" t="s">
        <v>370</v>
      </c>
      <c r="V24" s="330">
        <f>R207+R236+R265+R293</f>
        <v>561</v>
      </c>
      <c r="W24" s="1019">
        <f t="shared" si="7"/>
        <v>0.663905325443787</v>
      </c>
    </row>
    <row r="25" spans="1:40" ht="15.75" customHeight="1" x14ac:dyDescent="0.35">
      <c r="A25" s="208">
        <v>5</v>
      </c>
      <c r="B25" s="188" t="s">
        <v>18</v>
      </c>
      <c r="C25" s="769">
        <f>C54+C83+C111+C139+C167+C196+C225+C254+C282</f>
        <v>35</v>
      </c>
      <c r="D25" s="770">
        <f>D54+D83+D111+D139+D167+D196+D225+D254+D282</f>
        <v>22</v>
      </c>
      <c r="E25" s="770">
        <f>E54+E83+E111+E139+E167+E196+E225+E254+E282</f>
        <v>15</v>
      </c>
      <c r="F25" s="770">
        <f>F54+F83+F111+F139+F167+F196+F225+F254+F282</f>
        <v>21</v>
      </c>
      <c r="G25" s="771">
        <f t="shared" si="0"/>
        <v>93</v>
      </c>
      <c r="H25" s="769">
        <f>H54+H83+H111+H139+H167+H196+H225+H254+H282</f>
        <v>47</v>
      </c>
      <c r="I25" s="770">
        <f>I54+I83+I111+I139+I167+I196+I225+I254+I282</f>
        <v>14</v>
      </c>
      <c r="J25" s="770">
        <f>J54+J83+J111+J139+J167+J196+J225+J254+J282</f>
        <v>18</v>
      </c>
      <c r="K25" s="770">
        <f>K54+K83+K111+K139+K167+K196+K225+K254+K282</f>
        <v>13</v>
      </c>
      <c r="L25" s="772">
        <f t="shared" si="1"/>
        <v>92</v>
      </c>
      <c r="M25" s="769">
        <f t="shared" si="2"/>
        <v>82</v>
      </c>
      <c r="N25" s="770">
        <f t="shared" si="3"/>
        <v>36</v>
      </c>
      <c r="O25" s="770">
        <f t="shared" si="4"/>
        <v>33</v>
      </c>
      <c r="P25" s="770">
        <f t="shared" si="5"/>
        <v>34</v>
      </c>
      <c r="Q25" s="772">
        <f t="shared" si="6"/>
        <v>185</v>
      </c>
      <c r="R25" s="773">
        <f>SUM(R54,R83,R111,R139,R167,R196,R225,R254,R282)</f>
        <v>8</v>
      </c>
      <c r="S25" s="332"/>
      <c r="T25" s="332"/>
      <c r="V25" s="330">
        <f>SUM(V22:V24)</f>
        <v>845</v>
      </c>
      <c r="W25" s="1019">
        <f>V25/$V$25</f>
        <v>1</v>
      </c>
    </row>
    <row r="26" spans="1:40" ht="15.75" customHeight="1" x14ac:dyDescent="0.35">
      <c r="A26" s="210">
        <v>6</v>
      </c>
      <c r="B26" s="190" t="s">
        <v>19</v>
      </c>
      <c r="C26" s="769">
        <f>C55+C84+C112+C140+C168+C197+C226+C255+C283</f>
        <v>15</v>
      </c>
      <c r="D26" s="770">
        <f>D55+D84+D112+D140+D168+D197+D226+D255+D283</f>
        <v>0</v>
      </c>
      <c r="E26" s="770">
        <f>E55+E84+E112+E140+E168+E197+E226+E255+E283</f>
        <v>27</v>
      </c>
      <c r="F26" s="770">
        <f>F55+F84+F112+F140+F168+F197+F226+F255+F283</f>
        <v>0</v>
      </c>
      <c r="G26" s="771">
        <f t="shared" si="0"/>
        <v>42</v>
      </c>
      <c r="H26" s="769">
        <f>H55+H84+H112+H140+H168+H197+H226+H255+H283</f>
        <v>38</v>
      </c>
      <c r="I26" s="770">
        <f>I55+I84+I112+I140+I168+I197+I226+I255+I283</f>
        <v>0</v>
      </c>
      <c r="J26" s="770">
        <f>J55+J84+J112+J140+J168+J197+J226+J255+J283</f>
        <v>18</v>
      </c>
      <c r="K26" s="770">
        <f>K55+K84+K112+K140+K168+K197+K226+K255+K283</f>
        <v>0</v>
      </c>
      <c r="L26" s="772">
        <f t="shared" si="1"/>
        <v>56</v>
      </c>
      <c r="M26" s="769">
        <f t="shared" si="2"/>
        <v>53</v>
      </c>
      <c r="N26" s="770">
        <f t="shared" si="3"/>
        <v>0</v>
      </c>
      <c r="O26" s="770">
        <f t="shared" si="4"/>
        <v>45</v>
      </c>
      <c r="P26" s="770">
        <f t="shared" si="5"/>
        <v>0</v>
      </c>
      <c r="Q26" s="772">
        <f t="shared" si="6"/>
        <v>98</v>
      </c>
      <c r="R26" s="773">
        <f>SUM(R55,R84,R112,R140,R168,R197,R226,R255,R283)</f>
        <v>53</v>
      </c>
      <c r="S26" s="332"/>
      <c r="T26" s="332"/>
    </row>
    <row r="27" spans="1:40" ht="15.75" customHeight="1" x14ac:dyDescent="0.35">
      <c r="A27" s="210">
        <v>7</v>
      </c>
      <c r="B27" s="190" t="s">
        <v>20</v>
      </c>
      <c r="C27" s="769">
        <f>C56+C85+C113+C141+C169+C198+C227+C256+C284</f>
        <v>41</v>
      </c>
      <c r="D27" s="770">
        <f>D56+D85+D113+D141+D169+D198+D227+D256+D284</f>
        <v>2</v>
      </c>
      <c r="E27" s="770">
        <f>E56+E85+E113+E141+E169+E198+E227+E256+E284</f>
        <v>36</v>
      </c>
      <c r="F27" s="770">
        <f>F56+F85+F113+F141+F169+F198+F227+F256+F284</f>
        <v>10</v>
      </c>
      <c r="G27" s="771">
        <f t="shared" si="0"/>
        <v>89</v>
      </c>
      <c r="H27" s="769">
        <f>H56+H85+H113+H141+H169+H198+H227+H256+H284</f>
        <v>67</v>
      </c>
      <c r="I27" s="770">
        <f>I56+I85+I113+I141+I169+I198+I227+I256+I284</f>
        <v>2</v>
      </c>
      <c r="J27" s="770">
        <f>J56+J85+J113+J141+J169+J198+J227+J256+J284</f>
        <v>40</v>
      </c>
      <c r="K27" s="770">
        <f>K56+K85+K113+K141+K169+K198+K227+K256+K284</f>
        <v>16</v>
      </c>
      <c r="L27" s="772">
        <f t="shared" si="1"/>
        <v>125</v>
      </c>
      <c r="M27" s="769">
        <f t="shared" si="2"/>
        <v>108</v>
      </c>
      <c r="N27" s="770">
        <f t="shared" si="3"/>
        <v>4</v>
      </c>
      <c r="O27" s="770">
        <f t="shared" si="4"/>
        <v>76</v>
      </c>
      <c r="P27" s="770">
        <f t="shared" si="5"/>
        <v>26</v>
      </c>
      <c r="Q27" s="772">
        <f t="shared" si="6"/>
        <v>214</v>
      </c>
      <c r="R27" s="773">
        <f>SUM(R56,R85,R113,R141,R169,R198,R227,R256,R284)</f>
        <v>31</v>
      </c>
      <c r="S27" s="332"/>
      <c r="T27" s="332"/>
    </row>
    <row r="28" spans="1:40" ht="15.75" customHeight="1" x14ac:dyDescent="0.35">
      <c r="A28" s="208">
        <v>8</v>
      </c>
      <c r="B28" s="188" t="s">
        <v>21</v>
      </c>
      <c r="C28" s="769">
        <f>C57+C86+C114+C142+C170+C199+C228+C257+C285</f>
        <v>40</v>
      </c>
      <c r="D28" s="770">
        <f>D57+D86+D114+D142+D170+D199+D228+D257+D285</f>
        <v>12</v>
      </c>
      <c r="E28" s="770">
        <f>E57+E86+E114+E142+E170+E199+E228+E257+E285</f>
        <v>47</v>
      </c>
      <c r="F28" s="770">
        <f>F57+F86+F114+F142+F170+F199+F228+F257+F285</f>
        <v>51</v>
      </c>
      <c r="G28" s="771">
        <f t="shared" si="0"/>
        <v>150</v>
      </c>
      <c r="H28" s="769">
        <f>H57+H86+H114+H142+H170+H199+H228+H257+H285</f>
        <v>55</v>
      </c>
      <c r="I28" s="770">
        <f>I57+I86+I114+I142+I170+I199+I228+I257+I285</f>
        <v>6</v>
      </c>
      <c r="J28" s="770">
        <f>J57+J86+J114+J142+J170+J199+J228+J257+J285</f>
        <v>28</v>
      </c>
      <c r="K28" s="770">
        <f>K57+K86+K114+K142+K170+K199+K228+K257+K285</f>
        <v>15</v>
      </c>
      <c r="L28" s="772">
        <f t="shared" si="1"/>
        <v>104</v>
      </c>
      <c r="M28" s="769">
        <f t="shared" si="2"/>
        <v>95</v>
      </c>
      <c r="N28" s="770">
        <f t="shared" si="3"/>
        <v>18</v>
      </c>
      <c r="O28" s="770">
        <f t="shared" si="4"/>
        <v>75</v>
      </c>
      <c r="P28" s="770">
        <f t="shared" si="5"/>
        <v>66</v>
      </c>
      <c r="Q28" s="772">
        <f t="shared" si="6"/>
        <v>254</v>
      </c>
      <c r="R28" s="773">
        <f>SUM(R57,R86,R114,R142,R170,R199,R228,R257,R285)</f>
        <v>74</v>
      </c>
      <c r="S28" s="332"/>
      <c r="T28" s="332"/>
      <c r="W28" s="330" t="s">
        <v>81</v>
      </c>
    </row>
    <row r="29" spans="1:40" ht="15.75" customHeight="1" x14ac:dyDescent="0.35">
      <c r="A29" s="208">
        <v>9</v>
      </c>
      <c r="B29" s="188" t="s">
        <v>22</v>
      </c>
      <c r="C29" s="769">
        <f>C58+C87+C115+C143+C171+C200+C229+C258+C286</f>
        <v>22</v>
      </c>
      <c r="D29" s="770">
        <f>D58+D87+D115+D143+D171+D200+D229+D258+D286</f>
        <v>0</v>
      </c>
      <c r="E29" s="770">
        <f>E58+E87+E115+E143+E171+E200+E229+E258+E286</f>
        <v>21</v>
      </c>
      <c r="F29" s="770">
        <f>F58+F87+F115+F143+F171+F200+F229+F258+F286</f>
        <v>20</v>
      </c>
      <c r="G29" s="771">
        <f t="shared" si="0"/>
        <v>63</v>
      </c>
      <c r="H29" s="769">
        <f>H58+H87+H115+H143+H171+H200+H229+H258+H286</f>
        <v>53</v>
      </c>
      <c r="I29" s="770">
        <f>I58+I87+I115+I143+I171+I200+I229+I258+I286</f>
        <v>0</v>
      </c>
      <c r="J29" s="770">
        <f>J58+J87+J115+J143+J171+J200+J229+J258+J286</f>
        <v>26</v>
      </c>
      <c r="K29" s="770">
        <f>K58+K87+K115+K143+K171+K200+K229+K258+K286</f>
        <v>4</v>
      </c>
      <c r="L29" s="772">
        <f t="shared" si="1"/>
        <v>83</v>
      </c>
      <c r="M29" s="769">
        <f t="shared" si="2"/>
        <v>75</v>
      </c>
      <c r="N29" s="770">
        <f t="shared" si="3"/>
        <v>0</v>
      </c>
      <c r="O29" s="770">
        <f t="shared" si="4"/>
        <v>47</v>
      </c>
      <c r="P29" s="770">
        <f t="shared" si="5"/>
        <v>24</v>
      </c>
      <c r="Q29" s="772">
        <f t="shared" si="6"/>
        <v>146</v>
      </c>
      <c r="R29" s="773">
        <f>SUM(R58,R87,R115,R143,R171,R200,R229,R258,R286)</f>
        <v>75</v>
      </c>
      <c r="S29" s="332"/>
      <c r="T29" s="332"/>
    </row>
    <row r="30" spans="1:40" ht="15.75" customHeight="1" x14ac:dyDescent="0.35">
      <c r="A30" s="208">
        <v>10</v>
      </c>
      <c r="B30" s="188" t="s">
        <v>23</v>
      </c>
      <c r="C30" s="769">
        <f>C59+C88+C116+C144+C172+C201+C230+C259+C287</f>
        <v>39</v>
      </c>
      <c r="D30" s="770">
        <f>D59+D88+D116+D144+D172+D201+D230+D259+D287</f>
        <v>24</v>
      </c>
      <c r="E30" s="770">
        <f>E59+E88+E116+E144+E172+E201+E230+E259+E287</f>
        <v>32</v>
      </c>
      <c r="F30" s="770">
        <f>F59+F88+F116+F144+F172+F201+F230+F259+F287</f>
        <v>17</v>
      </c>
      <c r="G30" s="771">
        <f t="shared" si="0"/>
        <v>112</v>
      </c>
      <c r="H30" s="769">
        <f>H59+H88+H116+H144+H172+H201+H230+H259+H287</f>
        <v>61</v>
      </c>
      <c r="I30" s="770">
        <f>I59+I88+I116+I144+I172+I201+I230+I259+I287</f>
        <v>28</v>
      </c>
      <c r="J30" s="770">
        <f>J59+J88+J116+J144+J172+J201+J230+J259+J287</f>
        <v>22</v>
      </c>
      <c r="K30" s="770">
        <f>K59+K88+K116+K144+K172+K201+K230+K259+K287</f>
        <v>16</v>
      </c>
      <c r="L30" s="772">
        <f t="shared" si="1"/>
        <v>127</v>
      </c>
      <c r="M30" s="769">
        <f t="shared" si="2"/>
        <v>100</v>
      </c>
      <c r="N30" s="770">
        <f t="shared" si="3"/>
        <v>52</v>
      </c>
      <c r="O30" s="770">
        <f t="shared" si="4"/>
        <v>54</v>
      </c>
      <c r="P30" s="770">
        <f t="shared" si="5"/>
        <v>33</v>
      </c>
      <c r="Q30" s="772">
        <f t="shared" si="6"/>
        <v>239</v>
      </c>
      <c r="R30" s="773">
        <f>SUM(R59,R88,R116,R144,R172,R201,R230,R259,R287)</f>
        <v>80</v>
      </c>
      <c r="S30" s="332"/>
      <c r="T30" s="332"/>
    </row>
    <row r="31" spans="1:40" ht="15.75" customHeight="1" x14ac:dyDescent="0.35">
      <c r="A31" s="210">
        <v>11</v>
      </c>
      <c r="B31" s="190" t="s">
        <v>24</v>
      </c>
      <c r="C31" s="769">
        <f>C60+C89+C117+C145+C173+C202+C231+C260+C288</f>
        <v>22</v>
      </c>
      <c r="D31" s="770">
        <f>D60+D89+D117+D145+D173+D202+D231+D260+D288</f>
        <v>14</v>
      </c>
      <c r="E31" s="770">
        <f>E60+E89+E117+E145+E173+E202+E231+E260+E288</f>
        <v>28</v>
      </c>
      <c r="F31" s="770">
        <f>F60+F89+F117+F145+F173+F202+F231+F260+F288</f>
        <v>27</v>
      </c>
      <c r="G31" s="771">
        <f t="shared" si="0"/>
        <v>91</v>
      </c>
      <c r="H31" s="769">
        <f>H60+H89+H117+H145+H173+H202+H231+H260+H288</f>
        <v>25</v>
      </c>
      <c r="I31" s="770">
        <f>I60+I89+I117+I145+I173+I202+I231+I260+I288</f>
        <v>3</v>
      </c>
      <c r="J31" s="770">
        <f>J60+J89+J117+J145+J173+J202+J231+J260+J288</f>
        <v>20</v>
      </c>
      <c r="K31" s="770">
        <f>K60+K89+K117+K145+K173+K202+K231+K260+K288</f>
        <v>12</v>
      </c>
      <c r="L31" s="772">
        <f t="shared" si="1"/>
        <v>60</v>
      </c>
      <c r="M31" s="769">
        <f t="shared" si="2"/>
        <v>47</v>
      </c>
      <c r="N31" s="770">
        <f t="shared" si="3"/>
        <v>17</v>
      </c>
      <c r="O31" s="770">
        <f t="shared" si="4"/>
        <v>48</v>
      </c>
      <c r="P31" s="770">
        <f t="shared" si="5"/>
        <v>39</v>
      </c>
      <c r="Q31" s="772">
        <f t="shared" si="6"/>
        <v>151</v>
      </c>
      <c r="R31" s="773">
        <f>SUM(R60,R89,R117,R145,R173,R202,R231,R260,R288)</f>
        <v>5</v>
      </c>
      <c r="S31" s="332"/>
      <c r="T31" s="332"/>
    </row>
    <row r="32" spans="1:40" ht="15.75" customHeight="1" x14ac:dyDescent="0.35">
      <c r="A32" s="208">
        <v>12</v>
      </c>
      <c r="B32" s="188" t="s">
        <v>25</v>
      </c>
      <c r="C32" s="769">
        <f>C61+C90+C118+C146+C174+C203+C232+C261+C289</f>
        <v>6</v>
      </c>
      <c r="D32" s="770">
        <f>D61+D90+D118+D146+D174+D203+D232+D261+D289</f>
        <v>4</v>
      </c>
      <c r="E32" s="770">
        <f>E61+E90+E118+E146+E174+E203+E232+E261+E289</f>
        <v>56</v>
      </c>
      <c r="F32" s="770">
        <f>F61+F90+F118+F146+F174+F203+F232+F261+F289</f>
        <v>40</v>
      </c>
      <c r="G32" s="771">
        <f t="shared" si="0"/>
        <v>106</v>
      </c>
      <c r="H32" s="769">
        <f>H61+H90+H118+H146+H174+H203+H232+H261+H289</f>
        <v>14</v>
      </c>
      <c r="I32" s="770">
        <f>I61+I90+I118+I146+I174+I203+I232+I261+I289</f>
        <v>3</v>
      </c>
      <c r="J32" s="770">
        <f>J61+J90+J118+J146+J174+J203+J232+J261+J289</f>
        <v>28</v>
      </c>
      <c r="K32" s="770">
        <f>K61+K90+K118+K146+K174+K203+K232+K261+K289</f>
        <v>19</v>
      </c>
      <c r="L32" s="772">
        <f t="shared" si="1"/>
        <v>64</v>
      </c>
      <c r="M32" s="769">
        <f t="shared" si="2"/>
        <v>20</v>
      </c>
      <c r="N32" s="770">
        <f t="shared" si="3"/>
        <v>7</v>
      </c>
      <c r="O32" s="770">
        <f t="shared" si="4"/>
        <v>84</v>
      </c>
      <c r="P32" s="770">
        <f t="shared" si="5"/>
        <v>59</v>
      </c>
      <c r="Q32" s="772">
        <f t="shared" si="6"/>
        <v>170</v>
      </c>
      <c r="R32" s="773">
        <f>SUM(R61,R90,R118,R146,R174,R203,R232,R261,R289)</f>
        <v>19</v>
      </c>
      <c r="S32" s="332"/>
      <c r="T32" s="332"/>
    </row>
    <row r="33" spans="1:42" ht="15.75" customHeight="1" x14ac:dyDescent="0.35">
      <c r="A33" s="208">
        <v>13</v>
      </c>
      <c r="B33" s="188" t="s">
        <v>26</v>
      </c>
      <c r="C33" s="769">
        <f>C62+C91+C119+C147+C175+C204+C233+C262+C290</f>
        <v>81</v>
      </c>
      <c r="D33" s="770">
        <f>D62+D91+D119+D147+D175+D204+D233+D262+D290</f>
        <v>4</v>
      </c>
      <c r="E33" s="770">
        <f>E62+E91+E119+E147+E175+E204+E233+E262+E290</f>
        <v>21</v>
      </c>
      <c r="F33" s="770">
        <f>F62+F91+F119+F147+F175+F204+F233+F262+F290</f>
        <v>25</v>
      </c>
      <c r="G33" s="771">
        <f t="shared" si="0"/>
        <v>131</v>
      </c>
      <c r="H33" s="769">
        <f>H62+H91+H119+H147+H175+H204+H233+H262+H290</f>
        <v>123</v>
      </c>
      <c r="I33" s="770">
        <f>I62+I91+I119+I147+I175+I204+I233+I262+I290</f>
        <v>13</v>
      </c>
      <c r="J33" s="770">
        <f>J62+J91+J119+J147+J175+J204+J233+J262+J290</f>
        <v>21</v>
      </c>
      <c r="K33" s="770">
        <f>K62+K91+K119+K147+K175+K204+K233+K262+K290</f>
        <v>17</v>
      </c>
      <c r="L33" s="772">
        <f t="shared" si="1"/>
        <v>174</v>
      </c>
      <c r="M33" s="769">
        <f t="shared" si="2"/>
        <v>204</v>
      </c>
      <c r="N33" s="770">
        <f t="shared" si="3"/>
        <v>17</v>
      </c>
      <c r="O33" s="770">
        <f t="shared" si="4"/>
        <v>42</v>
      </c>
      <c r="P33" s="770">
        <f t="shared" si="5"/>
        <v>42</v>
      </c>
      <c r="Q33" s="772">
        <f t="shared" si="6"/>
        <v>305</v>
      </c>
      <c r="R33" s="773">
        <f>SUM(R62,R91,R119,R147,R175,R204,R233,R262,R290)</f>
        <v>85</v>
      </c>
      <c r="S33" s="332"/>
      <c r="T33" s="332"/>
    </row>
    <row r="34" spans="1:42" ht="15.75" customHeight="1" x14ac:dyDescent="0.35">
      <c r="A34" s="208">
        <v>14</v>
      </c>
      <c r="B34" s="188" t="s">
        <v>27</v>
      </c>
      <c r="C34" s="769">
        <f>C63+C92+C120+C148+C176+C205+C234+C263+C291</f>
        <v>31</v>
      </c>
      <c r="D34" s="770">
        <f>D63+D92+D120+D148+D176+D205+D234+D263+D291</f>
        <v>1</v>
      </c>
      <c r="E34" s="770">
        <f>E63+E92+E120+E148+E176+E205+E234+E263+E291</f>
        <v>43</v>
      </c>
      <c r="F34" s="770">
        <f>F63+F92+F120+F148+F176+F205+F234+F263+F291</f>
        <v>37</v>
      </c>
      <c r="G34" s="771">
        <f t="shared" si="0"/>
        <v>112</v>
      </c>
      <c r="H34" s="769">
        <f>H63+H92+H120+H148+H176+H205+H234+H263+H291</f>
        <v>56</v>
      </c>
      <c r="I34" s="770">
        <f>I63+I92+I120+I148+I176+I205+I234+I263+I291</f>
        <v>0</v>
      </c>
      <c r="J34" s="770">
        <f>J63+J92+J120+J148+J176+J205+J234+J263+J291</f>
        <v>37</v>
      </c>
      <c r="K34" s="770">
        <f>K63+K92+K120+K148+K176+K205+K234+K263+K291</f>
        <v>22</v>
      </c>
      <c r="L34" s="772">
        <f t="shared" si="1"/>
        <v>115</v>
      </c>
      <c r="M34" s="769">
        <f t="shared" si="2"/>
        <v>87</v>
      </c>
      <c r="N34" s="770">
        <f t="shared" si="3"/>
        <v>1</v>
      </c>
      <c r="O34" s="770">
        <f t="shared" si="4"/>
        <v>80</v>
      </c>
      <c r="P34" s="770">
        <f t="shared" si="5"/>
        <v>59</v>
      </c>
      <c r="Q34" s="772">
        <f t="shared" si="6"/>
        <v>227</v>
      </c>
      <c r="R34" s="773">
        <f>SUM(R63,R92,R120,R148,R176,R205,R234,R263,R291)</f>
        <v>51</v>
      </c>
      <c r="S34" s="332"/>
      <c r="T34" s="332"/>
    </row>
    <row r="35" spans="1:42" ht="31.5" customHeight="1" thickBot="1" x14ac:dyDescent="0.4">
      <c r="A35" s="211">
        <v>15</v>
      </c>
      <c r="B35" s="191" t="s">
        <v>28</v>
      </c>
      <c r="C35" s="774">
        <f>C64+C93+C121+C149+C177+C206+C235+C264+C292</f>
        <v>5</v>
      </c>
      <c r="D35" s="775">
        <f>D64+D93+D121+D149+D177+D206+D235+D264+D292</f>
        <v>0</v>
      </c>
      <c r="E35" s="775">
        <f>E64+E93+E121+E149+E177+E206+E235+E264+E292</f>
        <v>40</v>
      </c>
      <c r="F35" s="775">
        <f>F64+F93+F121+F149+F177+F206+F235+F264+F292</f>
        <v>31</v>
      </c>
      <c r="G35" s="776">
        <f t="shared" si="0"/>
        <v>76</v>
      </c>
      <c r="H35" s="774">
        <f>H64+H93+H121+H149+H177+H206+H235+H264+H292</f>
        <v>8</v>
      </c>
      <c r="I35" s="775">
        <f>I64+I93+I121+I149+I177+I206+I235+I264+I292</f>
        <v>0</v>
      </c>
      <c r="J35" s="775">
        <f>J64+J93+J121+J149+J177+J206+J235+J264+J292</f>
        <v>23</v>
      </c>
      <c r="K35" s="775">
        <f>K64+K93+K121+K149+K177+K206+K235+K264+K292</f>
        <v>6</v>
      </c>
      <c r="L35" s="777">
        <f t="shared" si="1"/>
        <v>37</v>
      </c>
      <c r="M35" s="774">
        <f t="shared" si="2"/>
        <v>13</v>
      </c>
      <c r="N35" s="775">
        <f t="shared" si="3"/>
        <v>0</v>
      </c>
      <c r="O35" s="775">
        <f t="shared" si="4"/>
        <v>63</v>
      </c>
      <c r="P35" s="775">
        <f t="shared" si="5"/>
        <v>37</v>
      </c>
      <c r="Q35" s="777">
        <f t="shared" si="6"/>
        <v>113</v>
      </c>
      <c r="R35" s="778">
        <f>SUM(R64,R93,R121,R149,R177,R206,R235,R264,R292)</f>
        <v>0</v>
      </c>
      <c r="S35" s="332"/>
      <c r="T35" s="332"/>
    </row>
    <row r="36" spans="1:42" s="375" customFormat="1" ht="15.75" customHeight="1" x14ac:dyDescent="0.35">
      <c r="A36" s="283"/>
      <c r="B36" s="284" t="s">
        <v>486</v>
      </c>
      <c r="C36" s="285">
        <f t="shared" ref="C36:R36" si="8">SUM(C21:C35)</f>
        <v>559</v>
      </c>
      <c r="D36" s="286">
        <f t="shared" si="8"/>
        <v>111</v>
      </c>
      <c r="E36" s="286">
        <f t="shared" si="8"/>
        <v>416</v>
      </c>
      <c r="F36" s="286">
        <f t="shared" si="8"/>
        <v>453</v>
      </c>
      <c r="G36" s="287">
        <f t="shared" si="8"/>
        <v>1539</v>
      </c>
      <c r="H36" s="285">
        <f t="shared" si="8"/>
        <v>901</v>
      </c>
      <c r="I36" s="286">
        <f t="shared" si="8"/>
        <v>96</v>
      </c>
      <c r="J36" s="286">
        <f t="shared" si="8"/>
        <v>323</v>
      </c>
      <c r="K36" s="286">
        <f t="shared" si="8"/>
        <v>271</v>
      </c>
      <c r="L36" s="287">
        <f t="shared" si="8"/>
        <v>1591</v>
      </c>
      <c r="M36" s="285">
        <f t="shared" si="8"/>
        <v>1460</v>
      </c>
      <c r="N36" s="286">
        <f t="shared" si="8"/>
        <v>207</v>
      </c>
      <c r="O36" s="286">
        <f t="shared" si="8"/>
        <v>739</v>
      </c>
      <c r="P36" s="286">
        <f t="shared" si="8"/>
        <v>724</v>
      </c>
      <c r="Q36" s="287">
        <f t="shared" si="8"/>
        <v>3130</v>
      </c>
      <c r="R36" s="288">
        <f t="shared" si="8"/>
        <v>845</v>
      </c>
      <c r="S36" s="289"/>
      <c r="T36" s="289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</row>
    <row r="37" spans="1:42" ht="15.75" customHeight="1" x14ac:dyDescent="0.35">
      <c r="A37" s="341"/>
      <c r="B37" s="333" t="s">
        <v>431</v>
      </c>
      <c r="C37" s="342">
        <v>537</v>
      </c>
      <c r="D37" s="343">
        <v>118</v>
      </c>
      <c r="E37" s="343">
        <v>404</v>
      </c>
      <c r="F37" s="343">
        <v>442</v>
      </c>
      <c r="G37" s="331">
        <v>1501</v>
      </c>
      <c r="H37" s="342">
        <v>829</v>
      </c>
      <c r="I37" s="343">
        <v>102</v>
      </c>
      <c r="J37" s="343">
        <v>324</v>
      </c>
      <c r="K37" s="343">
        <v>277</v>
      </c>
      <c r="L37" s="331">
        <v>1532</v>
      </c>
      <c r="M37" s="342">
        <v>1366</v>
      </c>
      <c r="N37" s="343">
        <v>220</v>
      </c>
      <c r="O37" s="343">
        <v>728</v>
      </c>
      <c r="P37" s="343">
        <v>719</v>
      </c>
      <c r="Q37" s="331">
        <v>3033</v>
      </c>
      <c r="R37" s="344">
        <v>634</v>
      </c>
      <c r="S37" s="332"/>
      <c r="T37" s="332"/>
    </row>
    <row r="38" spans="1:42" s="375" customFormat="1" ht="15.75" customHeight="1" x14ac:dyDescent="0.35">
      <c r="A38" s="341"/>
      <c r="B38" s="333" t="s">
        <v>373</v>
      </c>
      <c r="C38" s="342">
        <v>440</v>
      </c>
      <c r="D38" s="343">
        <v>121</v>
      </c>
      <c r="E38" s="343">
        <v>419</v>
      </c>
      <c r="F38" s="343">
        <v>477</v>
      </c>
      <c r="G38" s="331">
        <v>1457</v>
      </c>
      <c r="H38" s="342">
        <v>650</v>
      </c>
      <c r="I38" s="343">
        <v>106</v>
      </c>
      <c r="J38" s="343">
        <v>312</v>
      </c>
      <c r="K38" s="343">
        <v>317</v>
      </c>
      <c r="L38" s="331">
        <v>1385</v>
      </c>
      <c r="M38" s="342">
        <v>1090</v>
      </c>
      <c r="N38" s="343">
        <v>227</v>
      </c>
      <c r="O38" s="343">
        <v>731</v>
      </c>
      <c r="P38" s="343">
        <v>794</v>
      </c>
      <c r="Q38" s="331">
        <v>2842</v>
      </c>
      <c r="R38" s="344">
        <v>638</v>
      </c>
      <c r="S38" s="289"/>
      <c r="T38" s="289"/>
      <c r="U38" s="330"/>
      <c r="V38" s="330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</row>
    <row r="39" spans="1:42" ht="15.75" customHeight="1" x14ac:dyDescent="0.35">
      <c r="A39" s="341"/>
      <c r="B39" s="333" t="s">
        <v>333</v>
      </c>
      <c r="C39" s="342">
        <v>453</v>
      </c>
      <c r="D39" s="343">
        <v>156</v>
      </c>
      <c r="E39" s="343">
        <v>437</v>
      </c>
      <c r="F39" s="343">
        <v>422</v>
      </c>
      <c r="G39" s="331">
        <v>1468</v>
      </c>
      <c r="H39" s="342">
        <v>759</v>
      </c>
      <c r="I39" s="343">
        <v>102</v>
      </c>
      <c r="J39" s="343">
        <v>339</v>
      </c>
      <c r="K39" s="343">
        <v>291</v>
      </c>
      <c r="L39" s="331">
        <v>1491</v>
      </c>
      <c r="M39" s="342">
        <v>1212</v>
      </c>
      <c r="N39" s="343">
        <v>258</v>
      </c>
      <c r="O39" s="343">
        <v>776</v>
      </c>
      <c r="P39" s="343">
        <v>713</v>
      </c>
      <c r="Q39" s="331">
        <v>2959</v>
      </c>
      <c r="R39" s="344">
        <v>593</v>
      </c>
      <c r="S39" s="332"/>
      <c r="T39" s="332"/>
    </row>
    <row r="40" spans="1:42" ht="15.75" customHeight="1" x14ac:dyDescent="0.35">
      <c r="A40" s="341"/>
      <c r="B40" s="333" t="s">
        <v>288</v>
      </c>
      <c r="C40" s="342">
        <v>469</v>
      </c>
      <c r="D40" s="343">
        <v>134</v>
      </c>
      <c r="E40" s="343">
        <v>392</v>
      </c>
      <c r="F40" s="343">
        <v>433</v>
      </c>
      <c r="G40" s="331">
        <v>1428</v>
      </c>
      <c r="H40" s="342">
        <v>747</v>
      </c>
      <c r="I40" s="343">
        <v>102</v>
      </c>
      <c r="J40" s="343">
        <v>315</v>
      </c>
      <c r="K40" s="343">
        <v>316</v>
      </c>
      <c r="L40" s="331">
        <v>1480</v>
      </c>
      <c r="M40" s="342">
        <v>1216</v>
      </c>
      <c r="N40" s="343">
        <v>236</v>
      </c>
      <c r="O40" s="343">
        <v>707</v>
      </c>
      <c r="P40" s="343">
        <v>749</v>
      </c>
      <c r="Q40" s="331">
        <v>2908</v>
      </c>
      <c r="R40" s="344">
        <v>577</v>
      </c>
      <c r="S40" s="332"/>
      <c r="T40" s="332"/>
      <c r="AP40" s="330" t="s">
        <v>81</v>
      </c>
    </row>
    <row r="41" spans="1:42" ht="15.75" customHeight="1" x14ac:dyDescent="0.35">
      <c r="A41" s="341"/>
      <c r="B41" s="333" t="s">
        <v>257</v>
      </c>
      <c r="C41" s="342">
        <v>461</v>
      </c>
      <c r="D41" s="343">
        <v>138</v>
      </c>
      <c r="E41" s="343">
        <v>364</v>
      </c>
      <c r="F41" s="343">
        <v>437</v>
      </c>
      <c r="G41" s="331">
        <v>1400</v>
      </c>
      <c r="H41" s="342">
        <v>792</v>
      </c>
      <c r="I41" s="343">
        <v>127</v>
      </c>
      <c r="J41" s="343">
        <v>304</v>
      </c>
      <c r="K41" s="343">
        <v>288</v>
      </c>
      <c r="L41" s="331">
        <v>1511</v>
      </c>
      <c r="M41" s="342">
        <v>1253</v>
      </c>
      <c r="N41" s="343">
        <v>265</v>
      </c>
      <c r="O41" s="343">
        <v>668</v>
      </c>
      <c r="P41" s="343">
        <v>725</v>
      </c>
      <c r="Q41" s="331">
        <v>2911</v>
      </c>
      <c r="R41" s="344">
        <v>542</v>
      </c>
      <c r="S41" s="332"/>
      <c r="T41" s="332"/>
    </row>
    <row r="42" spans="1:42" ht="15.75" customHeight="1" x14ac:dyDescent="0.35">
      <c r="A42" s="341"/>
      <c r="B42" s="333" t="s">
        <v>225</v>
      </c>
      <c r="C42" s="342">
        <v>454</v>
      </c>
      <c r="D42" s="343">
        <v>159</v>
      </c>
      <c r="E42" s="343">
        <v>365</v>
      </c>
      <c r="F42" s="343">
        <v>409</v>
      </c>
      <c r="G42" s="331">
        <v>1387</v>
      </c>
      <c r="H42" s="342">
        <v>798</v>
      </c>
      <c r="I42" s="343">
        <v>137</v>
      </c>
      <c r="J42" s="343">
        <v>309</v>
      </c>
      <c r="K42" s="343">
        <v>270</v>
      </c>
      <c r="L42" s="331">
        <v>1514</v>
      </c>
      <c r="M42" s="342">
        <v>1252</v>
      </c>
      <c r="N42" s="343">
        <v>296</v>
      </c>
      <c r="O42" s="343">
        <v>674</v>
      </c>
      <c r="P42" s="343">
        <v>679</v>
      </c>
      <c r="Q42" s="331">
        <v>2901</v>
      </c>
      <c r="R42" s="344">
        <v>545</v>
      </c>
      <c r="S42" s="332"/>
      <c r="T42" s="332"/>
    </row>
    <row r="43" spans="1:42" ht="15.75" customHeight="1" thickBot="1" x14ac:dyDescent="0.4">
      <c r="A43" s="290"/>
      <c r="B43" s="291" t="s">
        <v>103</v>
      </c>
      <c r="C43" s="292">
        <v>483</v>
      </c>
      <c r="D43" s="293">
        <v>171</v>
      </c>
      <c r="E43" s="293">
        <v>346</v>
      </c>
      <c r="F43" s="293">
        <v>402</v>
      </c>
      <c r="G43" s="294">
        <v>1402</v>
      </c>
      <c r="H43" s="292">
        <v>910</v>
      </c>
      <c r="I43" s="293">
        <v>149</v>
      </c>
      <c r="J43" s="293">
        <v>287</v>
      </c>
      <c r="K43" s="293">
        <v>257</v>
      </c>
      <c r="L43" s="294">
        <v>1603</v>
      </c>
      <c r="M43" s="292">
        <v>1393</v>
      </c>
      <c r="N43" s="293">
        <v>320</v>
      </c>
      <c r="O43" s="293">
        <v>633</v>
      </c>
      <c r="P43" s="293">
        <v>659</v>
      </c>
      <c r="Q43" s="294">
        <v>3005</v>
      </c>
      <c r="R43" s="295">
        <v>503</v>
      </c>
      <c r="S43" s="332"/>
      <c r="T43" s="332"/>
    </row>
    <row r="44" spans="1:42" ht="15.75" customHeight="1" x14ac:dyDescent="0.35">
      <c r="A44" s="180" t="s">
        <v>67</v>
      </c>
    </row>
    <row r="45" spans="1:42" s="298" customFormat="1" ht="15.75" customHeight="1" x14ac:dyDescent="0.35">
      <c r="A45" s="296"/>
      <c r="B45" s="297"/>
      <c r="S45" s="299"/>
      <c r="T45" s="299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</row>
    <row r="47" spans="1:42" s="181" customFormat="1" ht="50.25" customHeight="1" thickBot="1" x14ac:dyDescent="0.35">
      <c r="A47" s="149" t="s">
        <v>459</v>
      </c>
    </row>
    <row r="48" spans="1:42" s="183" customFormat="1" ht="22.5" customHeight="1" thickBot="1" x14ac:dyDescent="0.4">
      <c r="A48" s="182"/>
      <c r="B48" s="300"/>
      <c r="C48" s="1591" t="s">
        <v>60</v>
      </c>
      <c r="D48" s="1592"/>
      <c r="E48" s="1592"/>
      <c r="F48" s="1592"/>
      <c r="G48" s="1593"/>
      <c r="H48" s="1591" t="s">
        <v>61</v>
      </c>
      <c r="I48" s="1592"/>
      <c r="J48" s="1592"/>
      <c r="K48" s="1592"/>
      <c r="L48" s="1593"/>
      <c r="M48" s="1591" t="s">
        <v>62</v>
      </c>
      <c r="N48" s="1592"/>
      <c r="O48" s="1592"/>
      <c r="P48" s="1592"/>
      <c r="Q48" s="1592"/>
      <c r="R48" s="1594"/>
    </row>
    <row r="49" spans="1:22" s="183" customFormat="1" ht="91.5" customHeight="1" thickBot="1" x14ac:dyDescent="0.4">
      <c r="A49" s="507" t="s">
        <v>2</v>
      </c>
      <c r="B49" s="184" t="s">
        <v>3</v>
      </c>
      <c r="C49" s="232" t="s">
        <v>63</v>
      </c>
      <c r="D49" s="229" t="s">
        <v>223</v>
      </c>
      <c r="E49" s="229" t="s">
        <v>224</v>
      </c>
      <c r="F49" s="229" t="s">
        <v>64</v>
      </c>
      <c r="G49" s="259" t="s">
        <v>65</v>
      </c>
      <c r="H49" s="249" t="s">
        <v>63</v>
      </c>
      <c r="I49" s="229" t="s">
        <v>223</v>
      </c>
      <c r="J49" s="229" t="s">
        <v>224</v>
      </c>
      <c r="K49" s="229" t="s">
        <v>64</v>
      </c>
      <c r="L49" s="259" t="s">
        <v>13</v>
      </c>
      <c r="M49" s="249" t="s">
        <v>63</v>
      </c>
      <c r="N49" s="229" t="s">
        <v>223</v>
      </c>
      <c r="O49" s="229" t="s">
        <v>224</v>
      </c>
      <c r="P49" s="229" t="s">
        <v>64</v>
      </c>
      <c r="Q49" s="259" t="s">
        <v>13</v>
      </c>
      <c r="R49" s="705" t="s">
        <v>66</v>
      </c>
    </row>
    <row r="50" spans="1:22" ht="15.75" customHeight="1" x14ac:dyDescent="0.35">
      <c r="A50" s="185">
        <v>1</v>
      </c>
      <c r="B50" s="186" t="s">
        <v>14</v>
      </c>
      <c r="C50" s="334">
        <v>0</v>
      </c>
      <c r="D50" s="335">
        <v>0</v>
      </c>
      <c r="E50" s="335">
        <v>0</v>
      </c>
      <c r="F50" s="335">
        <v>0</v>
      </c>
      <c r="G50" s="336">
        <f t="shared" ref="G50:G64" si="9">SUM(C50:F50)</f>
        <v>0</v>
      </c>
      <c r="H50" s="334">
        <v>0</v>
      </c>
      <c r="I50" s="335">
        <v>0</v>
      </c>
      <c r="J50" s="335">
        <v>0</v>
      </c>
      <c r="K50" s="335">
        <v>0</v>
      </c>
      <c r="L50" s="336">
        <f t="shared" ref="L50:L64" si="10">SUM(H50:K50)</f>
        <v>0</v>
      </c>
      <c r="M50" s="334">
        <f t="shared" ref="M50:M64" si="11">C50+H50</f>
        <v>0</v>
      </c>
      <c r="N50" s="335">
        <f t="shared" ref="N50:N64" si="12">D50+I50</f>
        <v>0</v>
      </c>
      <c r="O50" s="335">
        <f t="shared" ref="O50:O64" si="13">E50+J50</f>
        <v>0</v>
      </c>
      <c r="P50" s="335">
        <f t="shared" ref="P50:P64" si="14">F50+K50</f>
        <v>0</v>
      </c>
      <c r="Q50" s="336">
        <f t="shared" ref="Q50:Q64" si="15">SUM(M50:P50)</f>
        <v>0</v>
      </c>
      <c r="R50" s="345" t="s">
        <v>97</v>
      </c>
      <c r="S50" s="332"/>
      <c r="T50" s="332"/>
    </row>
    <row r="51" spans="1:22" ht="15.75" customHeight="1" x14ac:dyDescent="0.35">
      <c r="A51" s="187">
        <v>2</v>
      </c>
      <c r="B51" s="188" t="s">
        <v>15</v>
      </c>
      <c r="C51" s="337">
        <v>0</v>
      </c>
      <c r="D51" s="338">
        <v>0</v>
      </c>
      <c r="E51" s="338">
        <v>0</v>
      </c>
      <c r="F51" s="338">
        <v>0</v>
      </c>
      <c r="G51" s="340">
        <f t="shared" si="9"/>
        <v>0</v>
      </c>
      <c r="H51" s="337">
        <v>0</v>
      </c>
      <c r="I51" s="338">
        <v>0</v>
      </c>
      <c r="J51" s="338">
        <v>0</v>
      </c>
      <c r="K51" s="338">
        <v>0</v>
      </c>
      <c r="L51" s="340">
        <f t="shared" si="10"/>
        <v>0</v>
      </c>
      <c r="M51" s="337">
        <f t="shared" si="11"/>
        <v>0</v>
      </c>
      <c r="N51" s="338">
        <f t="shared" si="12"/>
        <v>0</v>
      </c>
      <c r="O51" s="338">
        <f t="shared" si="13"/>
        <v>0</v>
      </c>
      <c r="P51" s="338">
        <f t="shared" si="14"/>
        <v>0</v>
      </c>
      <c r="Q51" s="340">
        <f t="shared" si="15"/>
        <v>0</v>
      </c>
      <c r="R51" s="346" t="s">
        <v>97</v>
      </c>
      <c r="S51" s="332"/>
      <c r="T51" s="332"/>
    </row>
    <row r="52" spans="1:22" ht="15.75" customHeight="1" x14ac:dyDescent="0.35">
      <c r="A52" s="187">
        <v>3</v>
      </c>
      <c r="B52" s="188" t="s">
        <v>16</v>
      </c>
      <c r="C52" s="337">
        <v>0</v>
      </c>
      <c r="D52" s="338">
        <v>0</v>
      </c>
      <c r="E52" s="338">
        <v>0</v>
      </c>
      <c r="F52" s="338">
        <v>0</v>
      </c>
      <c r="G52" s="340">
        <f t="shared" si="9"/>
        <v>0</v>
      </c>
      <c r="H52" s="337">
        <v>0</v>
      </c>
      <c r="I52" s="338">
        <v>0</v>
      </c>
      <c r="J52" s="338">
        <v>0</v>
      </c>
      <c r="K52" s="338">
        <v>0</v>
      </c>
      <c r="L52" s="340">
        <f t="shared" si="10"/>
        <v>0</v>
      </c>
      <c r="M52" s="337">
        <f t="shared" si="11"/>
        <v>0</v>
      </c>
      <c r="N52" s="338">
        <f t="shared" si="12"/>
        <v>0</v>
      </c>
      <c r="O52" s="338">
        <f t="shared" si="13"/>
        <v>0</v>
      </c>
      <c r="P52" s="338">
        <f t="shared" si="14"/>
        <v>0</v>
      </c>
      <c r="Q52" s="340">
        <f t="shared" si="15"/>
        <v>0</v>
      </c>
      <c r="R52" s="346" t="s">
        <v>97</v>
      </c>
      <c r="S52" s="332"/>
      <c r="T52" s="332"/>
    </row>
    <row r="53" spans="1:22" ht="15.75" customHeight="1" x14ac:dyDescent="0.35">
      <c r="A53" s="187">
        <v>4</v>
      </c>
      <c r="B53" s="188" t="s">
        <v>17</v>
      </c>
      <c r="C53" s="337">
        <v>0</v>
      </c>
      <c r="D53" s="338">
        <v>0</v>
      </c>
      <c r="E53" s="338">
        <v>0</v>
      </c>
      <c r="F53" s="338">
        <v>0</v>
      </c>
      <c r="G53" s="340">
        <f t="shared" si="9"/>
        <v>0</v>
      </c>
      <c r="H53" s="337">
        <v>0</v>
      </c>
      <c r="I53" s="338">
        <v>0</v>
      </c>
      <c r="J53" s="338">
        <v>0</v>
      </c>
      <c r="K53" s="338">
        <v>0</v>
      </c>
      <c r="L53" s="340">
        <f t="shared" si="10"/>
        <v>0</v>
      </c>
      <c r="M53" s="337">
        <f t="shared" si="11"/>
        <v>0</v>
      </c>
      <c r="N53" s="338">
        <f t="shared" si="12"/>
        <v>0</v>
      </c>
      <c r="O53" s="338">
        <f t="shared" si="13"/>
        <v>0</v>
      </c>
      <c r="P53" s="338">
        <f t="shared" si="14"/>
        <v>0</v>
      </c>
      <c r="Q53" s="340">
        <f t="shared" si="15"/>
        <v>0</v>
      </c>
      <c r="R53" s="346" t="s">
        <v>97</v>
      </c>
      <c r="S53" s="332"/>
      <c r="T53" s="332"/>
    </row>
    <row r="54" spans="1:22" ht="15.75" customHeight="1" x14ac:dyDescent="0.35">
      <c r="A54" s="187">
        <v>5</v>
      </c>
      <c r="B54" s="188" t="s">
        <v>18</v>
      </c>
      <c r="C54" s="337">
        <v>0</v>
      </c>
      <c r="D54" s="338">
        <v>0</v>
      </c>
      <c r="E54" s="338">
        <v>0</v>
      </c>
      <c r="F54" s="338">
        <v>0</v>
      </c>
      <c r="G54" s="340">
        <f t="shared" si="9"/>
        <v>0</v>
      </c>
      <c r="H54" s="337">
        <v>0</v>
      </c>
      <c r="I54" s="338">
        <v>0</v>
      </c>
      <c r="J54" s="338">
        <v>0</v>
      </c>
      <c r="K54" s="338">
        <v>0</v>
      </c>
      <c r="L54" s="340">
        <f t="shared" si="10"/>
        <v>0</v>
      </c>
      <c r="M54" s="337">
        <f t="shared" si="11"/>
        <v>0</v>
      </c>
      <c r="N54" s="338">
        <f t="shared" si="12"/>
        <v>0</v>
      </c>
      <c r="O54" s="338">
        <f t="shared" si="13"/>
        <v>0</v>
      </c>
      <c r="P54" s="338">
        <f t="shared" si="14"/>
        <v>0</v>
      </c>
      <c r="Q54" s="340">
        <f t="shared" si="15"/>
        <v>0</v>
      </c>
      <c r="R54" s="346" t="s">
        <v>97</v>
      </c>
      <c r="S54" s="332"/>
      <c r="T54" s="332" t="s">
        <v>81</v>
      </c>
      <c r="V54" s="330" t="s">
        <v>81</v>
      </c>
    </row>
    <row r="55" spans="1:22" ht="15.75" customHeight="1" x14ac:dyDescent="0.35">
      <c r="A55" s="189">
        <v>6</v>
      </c>
      <c r="B55" s="190" t="s">
        <v>19</v>
      </c>
      <c r="C55" s="337">
        <v>0</v>
      </c>
      <c r="D55" s="338">
        <v>0</v>
      </c>
      <c r="E55" s="338">
        <v>0</v>
      </c>
      <c r="F55" s="338">
        <v>0</v>
      </c>
      <c r="G55" s="340">
        <f t="shared" si="9"/>
        <v>0</v>
      </c>
      <c r="H55" s="337">
        <v>0</v>
      </c>
      <c r="I55" s="338">
        <v>0</v>
      </c>
      <c r="J55" s="338">
        <v>0</v>
      </c>
      <c r="K55" s="338">
        <v>0</v>
      </c>
      <c r="L55" s="340">
        <f t="shared" si="10"/>
        <v>0</v>
      </c>
      <c r="M55" s="337">
        <f t="shared" si="11"/>
        <v>0</v>
      </c>
      <c r="N55" s="338">
        <f t="shared" si="12"/>
        <v>0</v>
      </c>
      <c r="O55" s="338">
        <f t="shared" si="13"/>
        <v>0</v>
      </c>
      <c r="P55" s="338">
        <f t="shared" si="14"/>
        <v>0</v>
      </c>
      <c r="Q55" s="340">
        <f t="shared" si="15"/>
        <v>0</v>
      </c>
      <c r="R55" s="346" t="s">
        <v>97</v>
      </c>
      <c r="S55" s="332"/>
      <c r="T55" s="332"/>
    </row>
    <row r="56" spans="1:22" ht="15.75" customHeight="1" x14ac:dyDescent="0.35">
      <c r="A56" s="189">
        <v>7</v>
      </c>
      <c r="B56" s="190" t="s">
        <v>20</v>
      </c>
      <c r="C56" s="337">
        <v>0</v>
      </c>
      <c r="D56" s="338">
        <v>0</v>
      </c>
      <c r="E56" s="338">
        <v>0</v>
      </c>
      <c r="F56" s="338">
        <v>0</v>
      </c>
      <c r="G56" s="340">
        <f t="shared" si="9"/>
        <v>0</v>
      </c>
      <c r="H56" s="337">
        <v>0</v>
      </c>
      <c r="I56" s="338">
        <v>0</v>
      </c>
      <c r="J56" s="338">
        <v>0</v>
      </c>
      <c r="K56" s="338">
        <v>0</v>
      </c>
      <c r="L56" s="340">
        <f t="shared" si="10"/>
        <v>0</v>
      </c>
      <c r="M56" s="337">
        <f t="shared" si="11"/>
        <v>0</v>
      </c>
      <c r="N56" s="338">
        <f t="shared" si="12"/>
        <v>0</v>
      </c>
      <c r="O56" s="338">
        <f t="shared" si="13"/>
        <v>0</v>
      </c>
      <c r="P56" s="338">
        <f t="shared" si="14"/>
        <v>0</v>
      </c>
      <c r="Q56" s="340">
        <f t="shared" si="15"/>
        <v>0</v>
      </c>
      <c r="R56" s="346" t="s">
        <v>97</v>
      </c>
      <c r="S56" s="332"/>
      <c r="T56" s="332"/>
      <c r="V56" s="330" t="s">
        <v>81</v>
      </c>
    </row>
    <row r="57" spans="1:22" ht="15.75" customHeight="1" x14ac:dyDescent="0.35">
      <c r="A57" s="187">
        <v>8</v>
      </c>
      <c r="B57" s="188" t="s">
        <v>21</v>
      </c>
      <c r="C57" s="337">
        <v>0</v>
      </c>
      <c r="D57" s="338">
        <v>0</v>
      </c>
      <c r="E57" s="338">
        <v>0</v>
      </c>
      <c r="F57" s="338">
        <v>0</v>
      </c>
      <c r="G57" s="340">
        <f t="shared" si="9"/>
        <v>0</v>
      </c>
      <c r="H57" s="337">
        <v>0</v>
      </c>
      <c r="I57" s="338">
        <v>0</v>
      </c>
      <c r="J57" s="338">
        <v>0</v>
      </c>
      <c r="K57" s="338">
        <v>0</v>
      </c>
      <c r="L57" s="340">
        <f t="shared" si="10"/>
        <v>0</v>
      </c>
      <c r="M57" s="337">
        <f t="shared" si="11"/>
        <v>0</v>
      </c>
      <c r="N57" s="338">
        <f t="shared" si="12"/>
        <v>0</v>
      </c>
      <c r="O57" s="338">
        <f t="shared" si="13"/>
        <v>0</v>
      </c>
      <c r="P57" s="338">
        <f t="shared" si="14"/>
        <v>0</v>
      </c>
      <c r="Q57" s="340">
        <f t="shared" si="15"/>
        <v>0</v>
      </c>
      <c r="R57" s="346" t="s">
        <v>97</v>
      </c>
      <c r="S57" s="332"/>
      <c r="T57" s="332"/>
    </row>
    <row r="58" spans="1:22" ht="15.75" customHeight="1" x14ac:dyDescent="0.35">
      <c r="A58" s="187">
        <v>9</v>
      </c>
      <c r="B58" s="188" t="s">
        <v>22</v>
      </c>
      <c r="C58" s="337">
        <v>0</v>
      </c>
      <c r="D58" s="338">
        <v>0</v>
      </c>
      <c r="E58" s="338">
        <v>0</v>
      </c>
      <c r="F58" s="338">
        <v>0</v>
      </c>
      <c r="G58" s="340">
        <f t="shared" si="9"/>
        <v>0</v>
      </c>
      <c r="H58" s="337">
        <v>0</v>
      </c>
      <c r="I58" s="338">
        <v>0</v>
      </c>
      <c r="J58" s="338">
        <v>0</v>
      </c>
      <c r="K58" s="338">
        <v>0</v>
      </c>
      <c r="L58" s="340">
        <f t="shared" si="10"/>
        <v>0</v>
      </c>
      <c r="M58" s="337">
        <f t="shared" si="11"/>
        <v>0</v>
      </c>
      <c r="N58" s="338">
        <f t="shared" si="12"/>
        <v>0</v>
      </c>
      <c r="O58" s="338">
        <f t="shared" si="13"/>
        <v>0</v>
      </c>
      <c r="P58" s="338">
        <f t="shared" si="14"/>
        <v>0</v>
      </c>
      <c r="Q58" s="340">
        <f t="shared" si="15"/>
        <v>0</v>
      </c>
      <c r="R58" s="346" t="s">
        <v>97</v>
      </c>
      <c r="S58" s="332"/>
      <c r="T58" s="332"/>
    </row>
    <row r="59" spans="1:22" ht="15.75" customHeight="1" x14ac:dyDescent="0.35">
      <c r="A59" s="187">
        <v>10</v>
      </c>
      <c r="B59" s="188" t="s">
        <v>23</v>
      </c>
      <c r="C59" s="337">
        <v>0</v>
      </c>
      <c r="D59" s="338">
        <v>0</v>
      </c>
      <c r="E59" s="338">
        <v>0</v>
      </c>
      <c r="F59" s="338">
        <v>0</v>
      </c>
      <c r="G59" s="340">
        <f t="shared" si="9"/>
        <v>0</v>
      </c>
      <c r="H59" s="337">
        <v>0</v>
      </c>
      <c r="I59" s="338">
        <v>0</v>
      </c>
      <c r="J59" s="338">
        <v>0</v>
      </c>
      <c r="K59" s="338">
        <v>0</v>
      </c>
      <c r="L59" s="340">
        <f t="shared" si="10"/>
        <v>0</v>
      </c>
      <c r="M59" s="337">
        <f t="shared" si="11"/>
        <v>0</v>
      </c>
      <c r="N59" s="338">
        <f t="shared" si="12"/>
        <v>0</v>
      </c>
      <c r="O59" s="338">
        <f t="shared" si="13"/>
        <v>0</v>
      </c>
      <c r="P59" s="338">
        <f t="shared" si="14"/>
        <v>0</v>
      </c>
      <c r="Q59" s="340">
        <f t="shared" si="15"/>
        <v>0</v>
      </c>
      <c r="R59" s="346" t="s">
        <v>97</v>
      </c>
      <c r="S59" s="332"/>
      <c r="T59" s="332"/>
    </row>
    <row r="60" spans="1:22" ht="15.75" customHeight="1" x14ac:dyDescent="0.35">
      <c r="A60" s="189">
        <v>11</v>
      </c>
      <c r="B60" s="190" t="s">
        <v>24</v>
      </c>
      <c r="C60" s="337">
        <v>0</v>
      </c>
      <c r="D60" s="338">
        <v>0</v>
      </c>
      <c r="E60" s="338">
        <v>0</v>
      </c>
      <c r="F60" s="338">
        <v>0</v>
      </c>
      <c r="G60" s="340">
        <f t="shared" si="9"/>
        <v>0</v>
      </c>
      <c r="H60" s="337">
        <v>0</v>
      </c>
      <c r="I60" s="338">
        <v>0</v>
      </c>
      <c r="J60" s="338">
        <v>0</v>
      </c>
      <c r="K60" s="338">
        <v>0</v>
      </c>
      <c r="L60" s="340">
        <f t="shared" si="10"/>
        <v>0</v>
      </c>
      <c r="M60" s="337">
        <f t="shared" si="11"/>
        <v>0</v>
      </c>
      <c r="N60" s="338">
        <f t="shared" si="12"/>
        <v>0</v>
      </c>
      <c r="O60" s="338">
        <f t="shared" si="13"/>
        <v>0</v>
      </c>
      <c r="P60" s="338">
        <f t="shared" si="14"/>
        <v>0</v>
      </c>
      <c r="Q60" s="340">
        <f t="shared" si="15"/>
        <v>0</v>
      </c>
      <c r="R60" s="346" t="s">
        <v>97</v>
      </c>
      <c r="S60" s="332"/>
      <c r="T60" s="332"/>
    </row>
    <row r="61" spans="1:22" ht="15.75" customHeight="1" x14ac:dyDescent="0.35">
      <c r="A61" s="187">
        <v>12</v>
      </c>
      <c r="B61" s="188" t="s">
        <v>25</v>
      </c>
      <c r="C61" s="337">
        <v>0</v>
      </c>
      <c r="D61" s="338">
        <v>0</v>
      </c>
      <c r="E61" s="338">
        <v>1</v>
      </c>
      <c r="F61" s="338">
        <v>0</v>
      </c>
      <c r="G61" s="340">
        <f t="shared" si="9"/>
        <v>1</v>
      </c>
      <c r="H61" s="337">
        <v>0</v>
      </c>
      <c r="I61" s="338">
        <v>1</v>
      </c>
      <c r="J61" s="338">
        <v>0</v>
      </c>
      <c r="K61" s="338">
        <v>0</v>
      </c>
      <c r="L61" s="340">
        <f t="shared" si="10"/>
        <v>1</v>
      </c>
      <c r="M61" s="337">
        <f t="shared" si="11"/>
        <v>0</v>
      </c>
      <c r="N61" s="338">
        <f t="shared" si="12"/>
        <v>1</v>
      </c>
      <c r="O61" s="338">
        <f t="shared" si="13"/>
        <v>1</v>
      </c>
      <c r="P61" s="338">
        <f t="shared" si="14"/>
        <v>0</v>
      </c>
      <c r="Q61" s="340">
        <f t="shared" si="15"/>
        <v>2</v>
      </c>
      <c r="R61" s="346" t="s">
        <v>97</v>
      </c>
      <c r="S61" s="332"/>
      <c r="T61" s="332"/>
      <c r="V61" s="330" t="s">
        <v>81</v>
      </c>
    </row>
    <row r="62" spans="1:22" ht="15.75" customHeight="1" x14ac:dyDescent="0.35">
      <c r="A62" s="187">
        <v>13</v>
      </c>
      <c r="B62" s="188" t="s">
        <v>26</v>
      </c>
      <c r="C62" s="337">
        <v>0</v>
      </c>
      <c r="D62" s="338">
        <v>0</v>
      </c>
      <c r="E62" s="338">
        <v>0</v>
      </c>
      <c r="F62" s="338">
        <v>0</v>
      </c>
      <c r="G62" s="340">
        <f t="shared" si="9"/>
        <v>0</v>
      </c>
      <c r="H62" s="337">
        <v>0</v>
      </c>
      <c r="I62" s="338">
        <v>0</v>
      </c>
      <c r="J62" s="338">
        <v>0</v>
      </c>
      <c r="K62" s="338">
        <v>0</v>
      </c>
      <c r="L62" s="340">
        <f t="shared" si="10"/>
        <v>0</v>
      </c>
      <c r="M62" s="337">
        <f t="shared" si="11"/>
        <v>0</v>
      </c>
      <c r="N62" s="338">
        <f t="shared" si="12"/>
        <v>0</v>
      </c>
      <c r="O62" s="338">
        <f t="shared" si="13"/>
        <v>0</v>
      </c>
      <c r="P62" s="338">
        <f t="shared" si="14"/>
        <v>0</v>
      </c>
      <c r="Q62" s="340">
        <f t="shared" si="15"/>
        <v>0</v>
      </c>
      <c r="R62" s="346" t="s">
        <v>97</v>
      </c>
      <c r="S62" s="332"/>
      <c r="T62" s="332"/>
    </row>
    <row r="63" spans="1:22" ht="15.75" customHeight="1" x14ac:dyDescent="0.35">
      <c r="A63" s="187">
        <v>14</v>
      </c>
      <c r="B63" s="188" t="s">
        <v>27</v>
      </c>
      <c r="C63" s="337">
        <v>0</v>
      </c>
      <c r="D63" s="338">
        <v>0</v>
      </c>
      <c r="E63" s="338">
        <v>0</v>
      </c>
      <c r="F63" s="338">
        <v>0</v>
      </c>
      <c r="G63" s="340">
        <f t="shared" si="9"/>
        <v>0</v>
      </c>
      <c r="H63" s="337">
        <v>0</v>
      </c>
      <c r="I63" s="338">
        <v>0</v>
      </c>
      <c r="J63" s="338">
        <v>1</v>
      </c>
      <c r="K63" s="338">
        <v>0</v>
      </c>
      <c r="L63" s="340">
        <f t="shared" si="10"/>
        <v>1</v>
      </c>
      <c r="M63" s="337">
        <f t="shared" si="11"/>
        <v>0</v>
      </c>
      <c r="N63" s="338">
        <f t="shared" si="12"/>
        <v>0</v>
      </c>
      <c r="O63" s="338">
        <f t="shared" si="13"/>
        <v>1</v>
      </c>
      <c r="P63" s="338">
        <f t="shared" si="14"/>
        <v>0</v>
      </c>
      <c r="Q63" s="340">
        <f t="shared" si="15"/>
        <v>1</v>
      </c>
      <c r="R63" s="346" t="s">
        <v>97</v>
      </c>
      <c r="S63" s="332"/>
      <c r="T63" s="332"/>
    </row>
    <row r="64" spans="1:22" ht="33.75" customHeight="1" thickBot="1" x14ac:dyDescent="0.4">
      <c r="A64" s="301">
        <v>15</v>
      </c>
      <c r="B64" s="302" t="s">
        <v>28</v>
      </c>
      <c r="C64" s="303">
        <v>0</v>
      </c>
      <c r="D64" s="347">
        <v>0</v>
      </c>
      <c r="E64" s="347">
        <v>0</v>
      </c>
      <c r="F64" s="347">
        <v>0</v>
      </c>
      <c r="G64" s="348">
        <f t="shared" si="9"/>
        <v>0</v>
      </c>
      <c r="H64" s="303">
        <v>0</v>
      </c>
      <c r="I64" s="347">
        <v>0</v>
      </c>
      <c r="J64" s="347">
        <v>0</v>
      </c>
      <c r="K64" s="347">
        <v>0</v>
      </c>
      <c r="L64" s="348">
        <f t="shared" si="10"/>
        <v>0</v>
      </c>
      <c r="M64" s="303">
        <f t="shared" si="11"/>
        <v>0</v>
      </c>
      <c r="N64" s="347">
        <f t="shared" si="12"/>
        <v>0</v>
      </c>
      <c r="O64" s="347">
        <f t="shared" si="13"/>
        <v>0</v>
      </c>
      <c r="P64" s="347">
        <f t="shared" si="14"/>
        <v>0</v>
      </c>
      <c r="Q64" s="348">
        <f t="shared" si="15"/>
        <v>0</v>
      </c>
      <c r="R64" s="349" t="s">
        <v>97</v>
      </c>
      <c r="S64" s="332"/>
      <c r="T64" s="332"/>
    </row>
    <row r="65" spans="1:34" s="375" customFormat="1" ht="24.75" customHeight="1" x14ac:dyDescent="0.35">
      <c r="A65" s="283"/>
      <c r="B65" s="284" t="s">
        <v>486</v>
      </c>
      <c r="C65" s="285">
        <f t="shared" ref="C65:Q65" si="16">SUM(C50:C64)</f>
        <v>0</v>
      </c>
      <c r="D65" s="286">
        <f t="shared" si="16"/>
        <v>0</v>
      </c>
      <c r="E65" s="286">
        <f t="shared" si="16"/>
        <v>1</v>
      </c>
      <c r="F65" s="286">
        <f t="shared" si="16"/>
        <v>0</v>
      </c>
      <c r="G65" s="287">
        <f t="shared" si="16"/>
        <v>1</v>
      </c>
      <c r="H65" s="285">
        <f t="shared" si="16"/>
        <v>0</v>
      </c>
      <c r="I65" s="286">
        <f t="shared" si="16"/>
        <v>1</v>
      </c>
      <c r="J65" s="286">
        <f t="shared" si="16"/>
        <v>1</v>
      </c>
      <c r="K65" s="286">
        <f t="shared" si="16"/>
        <v>0</v>
      </c>
      <c r="L65" s="287">
        <f t="shared" si="16"/>
        <v>2</v>
      </c>
      <c r="M65" s="285">
        <f t="shared" si="16"/>
        <v>0</v>
      </c>
      <c r="N65" s="286">
        <f t="shared" si="16"/>
        <v>1</v>
      </c>
      <c r="O65" s="286">
        <f t="shared" si="16"/>
        <v>2</v>
      </c>
      <c r="P65" s="286">
        <f t="shared" si="16"/>
        <v>0</v>
      </c>
      <c r="Q65" s="287">
        <f t="shared" si="16"/>
        <v>3</v>
      </c>
      <c r="R65" s="1210" t="s">
        <v>97</v>
      </c>
      <c r="S65" s="289"/>
      <c r="T65" s="289"/>
    </row>
    <row r="66" spans="1:34" ht="15.75" customHeight="1" x14ac:dyDescent="0.35">
      <c r="A66" s="189"/>
      <c r="B66" s="190" t="s">
        <v>431</v>
      </c>
      <c r="C66" s="337">
        <v>0</v>
      </c>
      <c r="D66" s="338">
        <v>0</v>
      </c>
      <c r="E66" s="338">
        <v>8</v>
      </c>
      <c r="F66" s="338">
        <v>0</v>
      </c>
      <c r="G66" s="340">
        <v>8</v>
      </c>
      <c r="H66" s="337">
        <v>0</v>
      </c>
      <c r="I66" s="338">
        <v>0</v>
      </c>
      <c r="J66" s="338">
        <v>10</v>
      </c>
      <c r="K66" s="338">
        <v>1</v>
      </c>
      <c r="L66" s="340">
        <v>11</v>
      </c>
      <c r="M66" s="337">
        <v>0</v>
      </c>
      <c r="N66" s="338">
        <v>0</v>
      </c>
      <c r="O66" s="338">
        <v>18</v>
      </c>
      <c r="P66" s="338">
        <v>1</v>
      </c>
      <c r="Q66" s="340">
        <v>19</v>
      </c>
      <c r="R66" s="346" t="s">
        <v>97</v>
      </c>
      <c r="S66" s="332"/>
      <c r="T66" s="332"/>
    </row>
    <row r="67" spans="1:34" s="375" customFormat="1" ht="18.75" customHeight="1" x14ac:dyDescent="0.35">
      <c r="A67" s="1205"/>
      <c r="B67" s="190" t="s">
        <v>373</v>
      </c>
      <c r="C67" s="1206">
        <v>0</v>
      </c>
      <c r="D67" s="1207">
        <v>1</v>
      </c>
      <c r="E67" s="1207">
        <v>11</v>
      </c>
      <c r="F67" s="1207">
        <v>0</v>
      </c>
      <c r="G67" s="1208">
        <v>12</v>
      </c>
      <c r="H67" s="1206">
        <v>0</v>
      </c>
      <c r="I67" s="1207">
        <v>0</v>
      </c>
      <c r="J67" s="1207">
        <v>4</v>
      </c>
      <c r="K67" s="1207">
        <v>0</v>
      </c>
      <c r="L67" s="1208">
        <v>4</v>
      </c>
      <c r="M67" s="1206">
        <v>0</v>
      </c>
      <c r="N67" s="1207">
        <v>1</v>
      </c>
      <c r="O67" s="1207">
        <v>15</v>
      </c>
      <c r="P67" s="1207">
        <v>0</v>
      </c>
      <c r="Q67" s="340">
        <v>16</v>
      </c>
      <c r="R67" s="346" t="s">
        <v>97</v>
      </c>
      <c r="S67" s="289"/>
      <c r="T67" s="289"/>
    </row>
    <row r="68" spans="1:34" ht="15.75" customHeight="1" x14ac:dyDescent="0.35">
      <c r="A68" s="189"/>
      <c r="B68" s="190" t="s">
        <v>333</v>
      </c>
      <c r="C68" s="337">
        <v>0</v>
      </c>
      <c r="D68" s="338">
        <v>1</v>
      </c>
      <c r="E68" s="338">
        <v>3</v>
      </c>
      <c r="F68" s="338">
        <v>1</v>
      </c>
      <c r="G68" s="340">
        <v>5</v>
      </c>
      <c r="H68" s="337">
        <v>0</v>
      </c>
      <c r="I68" s="338">
        <v>0</v>
      </c>
      <c r="J68" s="338">
        <v>2</v>
      </c>
      <c r="K68" s="338">
        <v>1</v>
      </c>
      <c r="L68" s="340">
        <v>3</v>
      </c>
      <c r="M68" s="337">
        <v>0</v>
      </c>
      <c r="N68" s="338">
        <v>1</v>
      </c>
      <c r="O68" s="338">
        <v>5</v>
      </c>
      <c r="P68" s="338">
        <v>2</v>
      </c>
      <c r="Q68" s="340">
        <v>8</v>
      </c>
      <c r="R68" s="346" t="s">
        <v>97</v>
      </c>
      <c r="S68" s="332"/>
      <c r="T68" s="332"/>
    </row>
    <row r="69" spans="1:34" ht="15.75" customHeight="1" x14ac:dyDescent="0.35">
      <c r="A69" s="189"/>
      <c r="B69" s="190" t="s">
        <v>288</v>
      </c>
      <c r="C69" s="337">
        <v>0</v>
      </c>
      <c r="D69" s="338">
        <v>1</v>
      </c>
      <c r="E69" s="338">
        <v>3</v>
      </c>
      <c r="F69" s="338">
        <v>0</v>
      </c>
      <c r="G69" s="340">
        <v>4</v>
      </c>
      <c r="H69" s="337">
        <v>0</v>
      </c>
      <c r="I69" s="338">
        <v>0</v>
      </c>
      <c r="J69" s="338">
        <v>3</v>
      </c>
      <c r="K69" s="338">
        <v>1</v>
      </c>
      <c r="L69" s="340">
        <v>4</v>
      </c>
      <c r="M69" s="337">
        <v>0</v>
      </c>
      <c r="N69" s="338">
        <v>1</v>
      </c>
      <c r="O69" s="338">
        <v>6</v>
      </c>
      <c r="P69" s="338">
        <v>1</v>
      </c>
      <c r="Q69" s="340">
        <v>8</v>
      </c>
      <c r="R69" s="346" t="s">
        <v>97</v>
      </c>
      <c r="S69" s="332"/>
      <c r="T69" s="332"/>
    </row>
    <row r="70" spans="1:34" ht="15.75" customHeight="1" x14ac:dyDescent="0.35">
      <c r="A70" s="189"/>
      <c r="B70" s="190" t="s">
        <v>257</v>
      </c>
      <c r="C70" s="337">
        <v>0</v>
      </c>
      <c r="D70" s="338">
        <v>1</v>
      </c>
      <c r="E70" s="338">
        <v>3</v>
      </c>
      <c r="F70" s="338">
        <v>0</v>
      </c>
      <c r="G70" s="340">
        <v>4</v>
      </c>
      <c r="H70" s="337">
        <v>0</v>
      </c>
      <c r="I70" s="338">
        <v>0</v>
      </c>
      <c r="J70" s="338">
        <v>4</v>
      </c>
      <c r="K70" s="338">
        <v>1</v>
      </c>
      <c r="L70" s="340">
        <v>5</v>
      </c>
      <c r="M70" s="337">
        <v>0</v>
      </c>
      <c r="N70" s="338">
        <v>1</v>
      </c>
      <c r="O70" s="338">
        <v>7</v>
      </c>
      <c r="P70" s="338">
        <v>1</v>
      </c>
      <c r="Q70" s="340">
        <v>9</v>
      </c>
      <c r="R70" s="346" t="s">
        <v>97</v>
      </c>
      <c r="S70" s="332"/>
      <c r="T70" s="332"/>
    </row>
    <row r="71" spans="1:34" ht="15.75" customHeight="1" x14ac:dyDescent="0.35">
      <c r="A71" s="189"/>
      <c r="B71" s="190" t="s">
        <v>225</v>
      </c>
      <c r="C71" s="337">
        <v>0</v>
      </c>
      <c r="D71" s="338">
        <v>1</v>
      </c>
      <c r="E71" s="338">
        <v>21</v>
      </c>
      <c r="F71" s="338">
        <v>10</v>
      </c>
      <c r="G71" s="340">
        <v>32</v>
      </c>
      <c r="H71" s="337">
        <v>0</v>
      </c>
      <c r="I71" s="338">
        <v>0</v>
      </c>
      <c r="J71" s="338">
        <v>15</v>
      </c>
      <c r="K71" s="338">
        <v>3</v>
      </c>
      <c r="L71" s="340">
        <v>18</v>
      </c>
      <c r="M71" s="337">
        <v>0</v>
      </c>
      <c r="N71" s="338">
        <v>1</v>
      </c>
      <c r="O71" s="338">
        <v>36</v>
      </c>
      <c r="P71" s="338">
        <v>13</v>
      </c>
      <c r="Q71" s="340">
        <v>50</v>
      </c>
      <c r="R71" s="346" t="s">
        <v>97</v>
      </c>
      <c r="S71" s="332"/>
      <c r="T71" s="332"/>
    </row>
    <row r="72" spans="1:34" ht="15.75" customHeight="1" thickBot="1" x14ac:dyDescent="0.4">
      <c r="A72" s="706"/>
      <c r="B72" s="707" t="s">
        <v>103</v>
      </c>
      <c r="C72" s="303">
        <v>0</v>
      </c>
      <c r="D72" s="347">
        <v>0</v>
      </c>
      <c r="E72" s="347">
        <v>0</v>
      </c>
      <c r="F72" s="347">
        <v>0</v>
      </c>
      <c r="G72" s="348">
        <v>0</v>
      </c>
      <c r="H72" s="303">
        <v>0</v>
      </c>
      <c r="I72" s="347">
        <v>0</v>
      </c>
      <c r="J72" s="347">
        <v>0</v>
      </c>
      <c r="K72" s="347">
        <v>0</v>
      </c>
      <c r="L72" s="348">
        <v>0</v>
      </c>
      <c r="M72" s="303">
        <v>0</v>
      </c>
      <c r="N72" s="347">
        <v>0</v>
      </c>
      <c r="O72" s="347">
        <v>0</v>
      </c>
      <c r="P72" s="347">
        <v>0</v>
      </c>
      <c r="Q72" s="348">
        <v>0</v>
      </c>
      <c r="R72" s="349" t="s">
        <v>97</v>
      </c>
      <c r="S72" s="332"/>
      <c r="T72" s="332"/>
    </row>
    <row r="73" spans="1:34" ht="15.75" customHeight="1" x14ac:dyDescent="0.35">
      <c r="A73" s="180" t="s">
        <v>67</v>
      </c>
    </row>
    <row r="74" spans="1:34" ht="15.75" customHeight="1" x14ac:dyDescent="0.35">
      <c r="K74" s="330" t="s">
        <v>81</v>
      </c>
    </row>
    <row r="76" spans="1:34" s="181" customFormat="1" ht="31.5" customHeight="1" thickBot="1" x14ac:dyDescent="0.35">
      <c r="A76" s="149" t="s">
        <v>460</v>
      </c>
    </row>
    <row r="77" spans="1:34" s="183" customFormat="1" ht="27.75" customHeight="1" thickBot="1" x14ac:dyDescent="0.4">
      <c r="A77" s="201"/>
      <c r="B77" s="202"/>
      <c r="C77" s="1588" t="s">
        <v>60</v>
      </c>
      <c r="D77" s="1589"/>
      <c r="E77" s="1589"/>
      <c r="F77" s="1589"/>
      <c r="G77" s="1590"/>
      <c r="H77" s="1588" t="s">
        <v>61</v>
      </c>
      <c r="I77" s="1589"/>
      <c r="J77" s="1589"/>
      <c r="K77" s="1589"/>
      <c r="L77" s="1590"/>
      <c r="M77" s="1588" t="s">
        <v>62</v>
      </c>
      <c r="N77" s="1589"/>
      <c r="O77" s="1589"/>
      <c r="P77" s="1589"/>
      <c r="Q77" s="1589"/>
      <c r="R77" s="1590"/>
    </row>
    <row r="78" spans="1:34" s="183" customFormat="1" ht="81" customHeight="1" thickBot="1" x14ac:dyDescent="0.4">
      <c r="A78" s="203" t="s">
        <v>2</v>
      </c>
      <c r="B78" s="184" t="s">
        <v>3</v>
      </c>
      <c r="C78" s="232" t="s">
        <v>63</v>
      </c>
      <c r="D78" s="229" t="s">
        <v>223</v>
      </c>
      <c r="E78" s="229" t="s">
        <v>224</v>
      </c>
      <c r="F78" s="229" t="s">
        <v>64</v>
      </c>
      <c r="G78" s="259" t="s">
        <v>65</v>
      </c>
      <c r="H78" s="232" t="s">
        <v>63</v>
      </c>
      <c r="I78" s="229" t="s">
        <v>223</v>
      </c>
      <c r="J78" s="229" t="s">
        <v>224</v>
      </c>
      <c r="K78" s="229" t="s">
        <v>64</v>
      </c>
      <c r="L78" s="259" t="s">
        <v>13</v>
      </c>
      <c r="M78" s="249" t="s">
        <v>63</v>
      </c>
      <c r="N78" s="229" t="s">
        <v>223</v>
      </c>
      <c r="O78" s="229" t="s">
        <v>224</v>
      </c>
      <c r="P78" s="229" t="s">
        <v>64</v>
      </c>
      <c r="Q78" s="259" t="s">
        <v>13</v>
      </c>
      <c r="R78" s="356" t="s">
        <v>66</v>
      </c>
    </row>
    <row r="79" spans="1:34" ht="14.15" x14ac:dyDescent="0.35">
      <c r="A79" s="206">
        <v>1</v>
      </c>
      <c r="B79" s="186" t="s">
        <v>14</v>
      </c>
      <c r="C79" s="334">
        <v>0</v>
      </c>
      <c r="D79" s="335">
        <v>9</v>
      </c>
      <c r="E79" s="335">
        <v>9</v>
      </c>
      <c r="F79" s="335">
        <v>16</v>
      </c>
      <c r="G79" s="336">
        <f t="shared" ref="G79:G93" si="17">SUM(C79:F79)</f>
        <v>34</v>
      </c>
      <c r="H79" s="334">
        <v>0</v>
      </c>
      <c r="I79" s="335">
        <v>11</v>
      </c>
      <c r="J79" s="335">
        <v>12</v>
      </c>
      <c r="K79" s="335">
        <v>8</v>
      </c>
      <c r="L79" s="336">
        <f t="shared" ref="L79:L93" si="18">SUM(H79:K79)</f>
        <v>31</v>
      </c>
      <c r="M79" s="334">
        <f t="shared" ref="M79:M93" si="19">C79+H79</f>
        <v>0</v>
      </c>
      <c r="N79" s="335">
        <f t="shared" ref="N79:N93" si="20">D79+I79</f>
        <v>20</v>
      </c>
      <c r="O79" s="335">
        <f t="shared" ref="O79:O93" si="21">E79+J79</f>
        <v>21</v>
      </c>
      <c r="P79" s="335">
        <f t="shared" ref="P79:P93" si="22">F79+K79</f>
        <v>24</v>
      </c>
      <c r="Q79" s="336">
        <f t="shared" ref="Q79:Q93" si="23">SUM(M79:P79)</f>
        <v>65</v>
      </c>
      <c r="R79" s="345">
        <v>0</v>
      </c>
      <c r="S79" s="332"/>
      <c r="T79" s="383"/>
      <c r="U79" s="382"/>
      <c r="V79" s="383"/>
      <c r="W79" s="383"/>
      <c r="X79" s="383"/>
      <c r="Y79" s="383"/>
      <c r="Z79" s="383"/>
      <c r="AA79" s="383"/>
      <c r="AB79" s="383"/>
      <c r="AC79" s="383"/>
      <c r="AD79" s="383"/>
      <c r="AE79" s="383"/>
      <c r="AF79" s="383"/>
      <c r="AG79" s="383"/>
      <c r="AH79" s="383"/>
    </row>
    <row r="80" spans="1:34" ht="14.15" x14ac:dyDescent="0.35">
      <c r="A80" s="208">
        <v>2</v>
      </c>
      <c r="B80" s="188" t="s">
        <v>15</v>
      </c>
      <c r="C80" s="337">
        <v>0</v>
      </c>
      <c r="D80" s="338">
        <v>0</v>
      </c>
      <c r="E80" s="338">
        <v>12</v>
      </c>
      <c r="F80" s="338">
        <v>21</v>
      </c>
      <c r="G80" s="340">
        <f t="shared" si="17"/>
        <v>33</v>
      </c>
      <c r="H80" s="337">
        <v>0</v>
      </c>
      <c r="I80" s="338">
        <v>0</v>
      </c>
      <c r="J80" s="338">
        <v>5</v>
      </c>
      <c r="K80" s="338">
        <v>11</v>
      </c>
      <c r="L80" s="340">
        <f t="shared" si="18"/>
        <v>16</v>
      </c>
      <c r="M80" s="337">
        <f t="shared" si="19"/>
        <v>0</v>
      </c>
      <c r="N80" s="338">
        <f t="shared" si="20"/>
        <v>0</v>
      </c>
      <c r="O80" s="338">
        <f t="shared" si="21"/>
        <v>17</v>
      </c>
      <c r="P80" s="338">
        <f t="shared" si="22"/>
        <v>32</v>
      </c>
      <c r="Q80" s="340">
        <f t="shared" si="23"/>
        <v>49</v>
      </c>
      <c r="R80" s="346">
        <v>1</v>
      </c>
      <c r="S80" s="332"/>
      <c r="T80" s="383"/>
      <c r="U80" s="382"/>
      <c r="V80" s="383"/>
      <c r="W80" s="383"/>
      <c r="X80" s="383"/>
      <c r="Y80" s="383"/>
      <c r="Z80" s="383"/>
      <c r="AA80" s="383"/>
      <c r="AB80" s="383"/>
      <c r="AC80" s="383"/>
      <c r="AD80" s="383"/>
      <c r="AE80" s="383"/>
      <c r="AF80" s="383"/>
      <c r="AG80" s="383"/>
      <c r="AH80" s="383"/>
    </row>
    <row r="81" spans="1:34" ht="14.15" x14ac:dyDescent="0.35">
      <c r="A81" s="208">
        <v>3</v>
      </c>
      <c r="B81" s="188" t="s">
        <v>16</v>
      </c>
      <c r="C81" s="337">
        <v>1</v>
      </c>
      <c r="D81" s="338">
        <v>0</v>
      </c>
      <c r="E81" s="338">
        <v>7</v>
      </c>
      <c r="F81" s="338">
        <v>22</v>
      </c>
      <c r="G81" s="340">
        <f t="shared" si="17"/>
        <v>30</v>
      </c>
      <c r="H81" s="337">
        <v>0</v>
      </c>
      <c r="I81" s="338">
        <v>0</v>
      </c>
      <c r="J81" s="338">
        <v>6</v>
      </c>
      <c r="K81" s="338">
        <v>16</v>
      </c>
      <c r="L81" s="340">
        <f t="shared" si="18"/>
        <v>22</v>
      </c>
      <c r="M81" s="337">
        <f t="shared" si="19"/>
        <v>1</v>
      </c>
      <c r="N81" s="338">
        <f t="shared" si="20"/>
        <v>0</v>
      </c>
      <c r="O81" s="338">
        <f t="shared" si="21"/>
        <v>13</v>
      </c>
      <c r="P81" s="338">
        <f t="shared" si="22"/>
        <v>38</v>
      </c>
      <c r="Q81" s="340">
        <f t="shared" si="23"/>
        <v>52</v>
      </c>
      <c r="R81" s="346">
        <v>0</v>
      </c>
      <c r="S81" s="332"/>
      <c r="T81" s="383"/>
      <c r="U81" s="382"/>
      <c r="V81" s="383"/>
      <c r="W81" s="383"/>
      <c r="X81" s="383"/>
      <c r="Y81" s="383"/>
      <c r="Z81" s="383"/>
      <c r="AA81" s="383"/>
      <c r="AB81" s="383"/>
      <c r="AC81" s="383"/>
      <c r="AD81" s="383"/>
      <c r="AE81" s="383"/>
      <c r="AF81" s="383"/>
      <c r="AG81" s="383"/>
      <c r="AH81" s="383"/>
    </row>
    <row r="82" spans="1:34" ht="14.15" x14ac:dyDescent="0.35">
      <c r="A82" s="208">
        <v>4</v>
      </c>
      <c r="B82" s="188" t="s">
        <v>17</v>
      </c>
      <c r="C82" s="337">
        <v>0</v>
      </c>
      <c r="D82" s="338">
        <v>0</v>
      </c>
      <c r="E82" s="338">
        <v>1</v>
      </c>
      <c r="F82" s="338">
        <v>29</v>
      </c>
      <c r="G82" s="340">
        <f t="shared" si="17"/>
        <v>30</v>
      </c>
      <c r="H82" s="337">
        <v>0</v>
      </c>
      <c r="I82" s="338">
        <v>0</v>
      </c>
      <c r="J82" s="338">
        <v>1</v>
      </c>
      <c r="K82" s="338">
        <v>24</v>
      </c>
      <c r="L82" s="340">
        <f t="shared" si="18"/>
        <v>25</v>
      </c>
      <c r="M82" s="337">
        <f t="shared" si="19"/>
        <v>0</v>
      </c>
      <c r="N82" s="338">
        <f t="shared" si="20"/>
        <v>0</v>
      </c>
      <c r="O82" s="338">
        <f t="shared" si="21"/>
        <v>2</v>
      </c>
      <c r="P82" s="338">
        <f t="shared" si="22"/>
        <v>53</v>
      </c>
      <c r="Q82" s="340">
        <f t="shared" si="23"/>
        <v>55</v>
      </c>
      <c r="R82" s="346">
        <v>0</v>
      </c>
      <c r="S82" s="332"/>
      <c r="T82" s="383"/>
      <c r="U82" s="382"/>
      <c r="V82" s="383"/>
      <c r="W82" s="383"/>
      <c r="X82" s="383"/>
      <c r="Y82" s="383"/>
      <c r="Z82" s="383"/>
      <c r="AA82" s="383"/>
      <c r="AB82" s="383"/>
      <c r="AC82" s="383"/>
      <c r="AD82" s="383"/>
      <c r="AE82" s="383"/>
      <c r="AF82" s="383"/>
      <c r="AG82" s="383"/>
      <c r="AH82" s="383"/>
    </row>
    <row r="83" spans="1:34" ht="14.15" x14ac:dyDescent="0.35">
      <c r="A83" s="208">
        <v>5</v>
      </c>
      <c r="B83" s="188" t="s">
        <v>18</v>
      </c>
      <c r="C83" s="337">
        <v>0</v>
      </c>
      <c r="D83" s="338">
        <v>4</v>
      </c>
      <c r="E83" s="338">
        <v>7</v>
      </c>
      <c r="F83" s="338">
        <v>9</v>
      </c>
      <c r="G83" s="340">
        <f t="shared" si="17"/>
        <v>20</v>
      </c>
      <c r="H83" s="337">
        <v>0</v>
      </c>
      <c r="I83" s="338">
        <v>4</v>
      </c>
      <c r="J83" s="338">
        <v>11</v>
      </c>
      <c r="K83" s="338">
        <v>8</v>
      </c>
      <c r="L83" s="340">
        <f t="shared" si="18"/>
        <v>23</v>
      </c>
      <c r="M83" s="337">
        <f t="shared" si="19"/>
        <v>0</v>
      </c>
      <c r="N83" s="338">
        <f t="shared" si="20"/>
        <v>8</v>
      </c>
      <c r="O83" s="338">
        <f t="shared" si="21"/>
        <v>18</v>
      </c>
      <c r="P83" s="338">
        <f t="shared" si="22"/>
        <v>17</v>
      </c>
      <c r="Q83" s="340">
        <f t="shared" si="23"/>
        <v>43</v>
      </c>
      <c r="R83" s="346">
        <v>0</v>
      </c>
      <c r="S83" s="332"/>
      <c r="T83" s="332" t="s">
        <v>81</v>
      </c>
    </row>
    <row r="84" spans="1:34" ht="14.15" x14ac:dyDescent="0.35">
      <c r="A84" s="210">
        <v>6</v>
      </c>
      <c r="B84" s="190" t="s">
        <v>19</v>
      </c>
      <c r="C84" s="337">
        <v>0</v>
      </c>
      <c r="D84" s="338">
        <v>0</v>
      </c>
      <c r="E84" s="338">
        <v>26</v>
      </c>
      <c r="F84" s="338">
        <v>0</v>
      </c>
      <c r="G84" s="340">
        <f t="shared" si="17"/>
        <v>26</v>
      </c>
      <c r="H84" s="337">
        <v>0</v>
      </c>
      <c r="I84" s="338">
        <v>0</v>
      </c>
      <c r="J84" s="338">
        <v>12</v>
      </c>
      <c r="K84" s="338">
        <v>0</v>
      </c>
      <c r="L84" s="340">
        <f t="shared" si="18"/>
        <v>12</v>
      </c>
      <c r="M84" s="337">
        <f t="shared" si="19"/>
        <v>0</v>
      </c>
      <c r="N84" s="338">
        <f t="shared" si="20"/>
        <v>0</v>
      </c>
      <c r="O84" s="338">
        <f t="shared" si="21"/>
        <v>38</v>
      </c>
      <c r="P84" s="338">
        <f t="shared" si="22"/>
        <v>0</v>
      </c>
      <c r="Q84" s="340">
        <f t="shared" si="23"/>
        <v>38</v>
      </c>
      <c r="R84" s="346">
        <v>0</v>
      </c>
      <c r="S84" s="332"/>
      <c r="T84" s="332"/>
    </row>
    <row r="85" spans="1:34" ht="14.15" x14ac:dyDescent="0.35">
      <c r="A85" s="210">
        <v>7</v>
      </c>
      <c r="B85" s="190" t="s">
        <v>20</v>
      </c>
      <c r="C85" s="337">
        <v>1</v>
      </c>
      <c r="D85" s="338">
        <v>1</v>
      </c>
      <c r="E85" s="338">
        <v>17</v>
      </c>
      <c r="F85" s="338">
        <v>7</v>
      </c>
      <c r="G85" s="340">
        <f t="shared" si="17"/>
        <v>26</v>
      </c>
      <c r="H85" s="337">
        <v>1</v>
      </c>
      <c r="I85" s="338">
        <v>0</v>
      </c>
      <c r="J85" s="338">
        <v>22</v>
      </c>
      <c r="K85" s="338">
        <v>12</v>
      </c>
      <c r="L85" s="340">
        <f t="shared" si="18"/>
        <v>35</v>
      </c>
      <c r="M85" s="337">
        <f t="shared" si="19"/>
        <v>2</v>
      </c>
      <c r="N85" s="338">
        <f t="shared" si="20"/>
        <v>1</v>
      </c>
      <c r="O85" s="338">
        <f t="shared" si="21"/>
        <v>39</v>
      </c>
      <c r="P85" s="338">
        <f t="shared" si="22"/>
        <v>19</v>
      </c>
      <c r="Q85" s="340">
        <f t="shared" si="23"/>
        <v>61</v>
      </c>
      <c r="R85" s="346">
        <v>0</v>
      </c>
      <c r="S85" s="332"/>
      <c r="T85" s="332"/>
    </row>
    <row r="86" spans="1:34" ht="14.15" x14ac:dyDescent="0.35">
      <c r="A86" s="208">
        <v>8</v>
      </c>
      <c r="B86" s="188" t="s">
        <v>21</v>
      </c>
      <c r="C86" s="337">
        <v>0</v>
      </c>
      <c r="D86" s="338">
        <v>4</v>
      </c>
      <c r="E86" s="338">
        <v>31</v>
      </c>
      <c r="F86" s="338">
        <v>38</v>
      </c>
      <c r="G86" s="340">
        <f t="shared" si="17"/>
        <v>73</v>
      </c>
      <c r="H86" s="337">
        <v>0</v>
      </c>
      <c r="I86" s="338">
        <v>5</v>
      </c>
      <c r="J86" s="338">
        <v>21</v>
      </c>
      <c r="K86" s="338">
        <v>8</v>
      </c>
      <c r="L86" s="340">
        <f t="shared" si="18"/>
        <v>34</v>
      </c>
      <c r="M86" s="337">
        <f t="shared" si="19"/>
        <v>0</v>
      </c>
      <c r="N86" s="338">
        <f t="shared" si="20"/>
        <v>9</v>
      </c>
      <c r="O86" s="338">
        <f t="shared" si="21"/>
        <v>52</v>
      </c>
      <c r="P86" s="338">
        <f t="shared" si="22"/>
        <v>46</v>
      </c>
      <c r="Q86" s="340">
        <f t="shared" si="23"/>
        <v>107</v>
      </c>
      <c r="R86" s="346">
        <v>0</v>
      </c>
      <c r="S86" s="332"/>
      <c r="T86" s="332"/>
    </row>
    <row r="87" spans="1:34" ht="14.15" x14ac:dyDescent="0.35">
      <c r="A87" s="208">
        <v>9</v>
      </c>
      <c r="B87" s="188" t="s">
        <v>22</v>
      </c>
      <c r="C87" s="337">
        <v>0</v>
      </c>
      <c r="D87" s="338">
        <v>0</v>
      </c>
      <c r="E87" s="338">
        <v>13</v>
      </c>
      <c r="F87" s="338">
        <v>15</v>
      </c>
      <c r="G87" s="340">
        <f t="shared" si="17"/>
        <v>28</v>
      </c>
      <c r="H87" s="337">
        <v>0</v>
      </c>
      <c r="I87" s="338">
        <v>0</v>
      </c>
      <c r="J87" s="338">
        <v>17</v>
      </c>
      <c r="K87" s="338">
        <v>2</v>
      </c>
      <c r="L87" s="340">
        <f t="shared" si="18"/>
        <v>19</v>
      </c>
      <c r="M87" s="337">
        <f t="shared" si="19"/>
        <v>0</v>
      </c>
      <c r="N87" s="338">
        <f t="shared" si="20"/>
        <v>0</v>
      </c>
      <c r="O87" s="338">
        <f t="shared" si="21"/>
        <v>30</v>
      </c>
      <c r="P87" s="338">
        <f t="shared" si="22"/>
        <v>17</v>
      </c>
      <c r="Q87" s="340">
        <f t="shared" si="23"/>
        <v>47</v>
      </c>
      <c r="R87" s="346">
        <v>0</v>
      </c>
      <c r="S87" s="332"/>
      <c r="T87" s="332"/>
    </row>
    <row r="88" spans="1:34" ht="14.15" x14ac:dyDescent="0.35">
      <c r="A88" s="208">
        <v>10</v>
      </c>
      <c r="B88" s="188" t="s">
        <v>23</v>
      </c>
      <c r="C88" s="337">
        <v>0</v>
      </c>
      <c r="D88" s="338">
        <v>5</v>
      </c>
      <c r="E88" s="338">
        <v>24</v>
      </c>
      <c r="F88" s="338">
        <v>8</v>
      </c>
      <c r="G88" s="340">
        <f t="shared" si="17"/>
        <v>37</v>
      </c>
      <c r="H88" s="337">
        <v>0</v>
      </c>
      <c r="I88" s="338">
        <v>4</v>
      </c>
      <c r="J88" s="338">
        <v>11</v>
      </c>
      <c r="K88" s="338">
        <v>8</v>
      </c>
      <c r="L88" s="340">
        <f t="shared" si="18"/>
        <v>23</v>
      </c>
      <c r="M88" s="337">
        <f t="shared" si="19"/>
        <v>0</v>
      </c>
      <c r="N88" s="338">
        <f t="shared" si="20"/>
        <v>9</v>
      </c>
      <c r="O88" s="338">
        <f t="shared" si="21"/>
        <v>35</v>
      </c>
      <c r="P88" s="338">
        <f t="shared" si="22"/>
        <v>16</v>
      </c>
      <c r="Q88" s="340">
        <f t="shared" si="23"/>
        <v>60</v>
      </c>
      <c r="R88" s="346">
        <v>0</v>
      </c>
      <c r="S88" s="332"/>
      <c r="T88" s="332"/>
    </row>
    <row r="89" spans="1:34" ht="14.15" x14ac:dyDescent="0.35">
      <c r="A89" s="210">
        <v>11</v>
      </c>
      <c r="B89" s="190" t="s">
        <v>24</v>
      </c>
      <c r="C89" s="337">
        <v>0</v>
      </c>
      <c r="D89" s="338">
        <v>5</v>
      </c>
      <c r="E89" s="338">
        <v>18</v>
      </c>
      <c r="F89" s="338">
        <v>11</v>
      </c>
      <c r="G89" s="340">
        <f t="shared" si="17"/>
        <v>34</v>
      </c>
      <c r="H89" s="337">
        <v>0</v>
      </c>
      <c r="I89" s="338">
        <v>1</v>
      </c>
      <c r="J89" s="338">
        <v>17</v>
      </c>
      <c r="K89" s="338">
        <v>3</v>
      </c>
      <c r="L89" s="340">
        <f t="shared" si="18"/>
        <v>21</v>
      </c>
      <c r="M89" s="337">
        <f t="shared" si="19"/>
        <v>0</v>
      </c>
      <c r="N89" s="338">
        <f t="shared" si="20"/>
        <v>6</v>
      </c>
      <c r="O89" s="338">
        <f t="shared" si="21"/>
        <v>35</v>
      </c>
      <c r="P89" s="338">
        <f t="shared" si="22"/>
        <v>14</v>
      </c>
      <c r="Q89" s="340">
        <f t="shared" si="23"/>
        <v>55</v>
      </c>
      <c r="R89" s="346">
        <v>0</v>
      </c>
      <c r="S89" s="332"/>
      <c r="T89" s="332"/>
    </row>
    <row r="90" spans="1:34" ht="14.15" x14ac:dyDescent="0.35">
      <c r="A90" s="208">
        <v>12</v>
      </c>
      <c r="B90" s="188" t="s">
        <v>25</v>
      </c>
      <c r="C90" s="337">
        <v>0</v>
      </c>
      <c r="D90" s="338">
        <v>3</v>
      </c>
      <c r="E90" s="338">
        <v>36</v>
      </c>
      <c r="F90" s="338">
        <v>21</v>
      </c>
      <c r="G90" s="340">
        <f t="shared" si="17"/>
        <v>60</v>
      </c>
      <c r="H90" s="337">
        <v>0</v>
      </c>
      <c r="I90" s="338">
        <v>1</v>
      </c>
      <c r="J90" s="338">
        <v>18</v>
      </c>
      <c r="K90" s="338">
        <v>7</v>
      </c>
      <c r="L90" s="340">
        <f t="shared" si="18"/>
        <v>26</v>
      </c>
      <c r="M90" s="337">
        <f t="shared" si="19"/>
        <v>0</v>
      </c>
      <c r="N90" s="338">
        <f t="shared" si="20"/>
        <v>4</v>
      </c>
      <c r="O90" s="338">
        <f t="shared" si="21"/>
        <v>54</v>
      </c>
      <c r="P90" s="338">
        <f t="shared" si="22"/>
        <v>28</v>
      </c>
      <c r="Q90" s="340">
        <f t="shared" si="23"/>
        <v>86</v>
      </c>
      <c r="R90" s="346">
        <v>0</v>
      </c>
      <c r="S90" s="332"/>
      <c r="T90" s="332"/>
    </row>
    <row r="91" spans="1:34" ht="14.15" x14ac:dyDescent="0.35">
      <c r="A91" s="208">
        <v>13</v>
      </c>
      <c r="B91" s="188" t="s">
        <v>26</v>
      </c>
      <c r="C91" s="337">
        <v>6</v>
      </c>
      <c r="D91" s="338">
        <v>2</v>
      </c>
      <c r="E91" s="338">
        <v>7</v>
      </c>
      <c r="F91" s="338">
        <v>17</v>
      </c>
      <c r="G91" s="340">
        <f t="shared" si="17"/>
        <v>32</v>
      </c>
      <c r="H91" s="337">
        <v>6</v>
      </c>
      <c r="I91" s="338">
        <v>5</v>
      </c>
      <c r="J91" s="338">
        <v>8</v>
      </c>
      <c r="K91" s="338">
        <v>7</v>
      </c>
      <c r="L91" s="340">
        <f t="shared" si="18"/>
        <v>26</v>
      </c>
      <c r="M91" s="337">
        <f t="shared" si="19"/>
        <v>12</v>
      </c>
      <c r="N91" s="338">
        <f t="shared" si="20"/>
        <v>7</v>
      </c>
      <c r="O91" s="338">
        <f t="shared" si="21"/>
        <v>15</v>
      </c>
      <c r="P91" s="338">
        <f t="shared" si="22"/>
        <v>24</v>
      </c>
      <c r="Q91" s="340">
        <f t="shared" si="23"/>
        <v>58</v>
      </c>
      <c r="R91" s="346">
        <v>0</v>
      </c>
      <c r="S91" s="332"/>
      <c r="T91" s="332"/>
    </row>
    <row r="92" spans="1:34" ht="14.15" x14ac:dyDescent="0.35">
      <c r="A92" s="208">
        <v>14</v>
      </c>
      <c r="B92" s="188" t="s">
        <v>27</v>
      </c>
      <c r="C92" s="337">
        <v>6</v>
      </c>
      <c r="D92" s="338">
        <v>0</v>
      </c>
      <c r="E92" s="338">
        <v>25</v>
      </c>
      <c r="F92" s="338">
        <v>21</v>
      </c>
      <c r="G92" s="340">
        <f t="shared" si="17"/>
        <v>52</v>
      </c>
      <c r="H92" s="337">
        <v>1</v>
      </c>
      <c r="I92" s="338">
        <v>0</v>
      </c>
      <c r="J92" s="338">
        <v>19</v>
      </c>
      <c r="K92" s="338">
        <v>7</v>
      </c>
      <c r="L92" s="340">
        <f t="shared" si="18"/>
        <v>27</v>
      </c>
      <c r="M92" s="337">
        <f t="shared" si="19"/>
        <v>7</v>
      </c>
      <c r="N92" s="338">
        <f t="shared" si="20"/>
        <v>0</v>
      </c>
      <c r="O92" s="338">
        <f t="shared" si="21"/>
        <v>44</v>
      </c>
      <c r="P92" s="338">
        <f t="shared" si="22"/>
        <v>28</v>
      </c>
      <c r="Q92" s="340">
        <f t="shared" si="23"/>
        <v>79</v>
      </c>
      <c r="R92" s="346">
        <v>0</v>
      </c>
      <c r="S92" s="332"/>
      <c r="T92" s="332"/>
      <c r="V92" s="330" t="s">
        <v>81</v>
      </c>
    </row>
    <row r="93" spans="1:34" ht="28.75" thickBot="1" x14ac:dyDescent="0.4">
      <c r="A93" s="211">
        <v>15</v>
      </c>
      <c r="B93" s="191" t="s">
        <v>28</v>
      </c>
      <c r="C93" s="303">
        <v>0</v>
      </c>
      <c r="D93" s="347">
        <v>0</v>
      </c>
      <c r="E93" s="347">
        <v>31</v>
      </c>
      <c r="F93" s="347">
        <v>23</v>
      </c>
      <c r="G93" s="348">
        <f t="shared" si="17"/>
        <v>54</v>
      </c>
      <c r="H93" s="303">
        <v>0</v>
      </c>
      <c r="I93" s="347">
        <v>0</v>
      </c>
      <c r="J93" s="347">
        <v>16</v>
      </c>
      <c r="K93" s="347">
        <v>4</v>
      </c>
      <c r="L93" s="348">
        <f t="shared" si="18"/>
        <v>20</v>
      </c>
      <c r="M93" s="303">
        <f t="shared" si="19"/>
        <v>0</v>
      </c>
      <c r="N93" s="347">
        <f t="shared" si="20"/>
        <v>0</v>
      </c>
      <c r="O93" s="347">
        <f t="shared" si="21"/>
        <v>47</v>
      </c>
      <c r="P93" s="347">
        <f t="shared" si="22"/>
        <v>27</v>
      </c>
      <c r="Q93" s="348">
        <f t="shared" si="23"/>
        <v>74</v>
      </c>
      <c r="R93" s="349">
        <v>0</v>
      </c>
      <c r="S93" s="332"/>
      <c r="T93" s="332"/>
      <c r="U93" s="330" t="s">
        <v>81</v>
      </c>
    </row>
    <row r="94" spans="1:34" s="375" customFormat="1" ht="14.15" x14ac:dyDescent="0.35">
      <c r="A94" s="283"/>
      <c r="B94" s="284" t="s">
        <v>486</v>
      </c>
      <c r="C94" s="285">
        <f t="shared" ref="C94:R94" si="24">SUM(C79:C93)</f>
        <v>14</v>
      </c>
      <c r="D94" s="286">
        <f t="shared" si="24"/>
        <v>33</v>
      </c>
      <c r="E94" s="286">
        <f t="shared" si="24"/>
        <v>264</v>
      </c>
      <c r="F94" s="286">
        <f t="shared" si="24"/>
        <v>258</v>
      </c>
      <c r="G94" s="287">
        <f t="shared" si="24"/>
        <v>569</v>
      </c>
      <c r="H94" s="285">
        <f t="shared" si="24"/>
        <v>8</v>
      </c>
      <c r="I94" s="286">
        <f t="shared" si="24"/>
        <v>31</v>
      </c>
      <c r="J94" s="286">
        <f t="shared" si="24"/>
        <v>196</v>
      </c>
      <c r="K94" s="286">
        <f t="shared" si="24"/>
        <v>125</v>
      </c>
      <c r="L94" s="287">
        <f t="shared" si="24"/>
        <v>360</v>
      </c>
      <c r="M94" s="285">
        <f t="shared" si="24"/>
        <v>22</v>
      </c>
      <c r="N94" s="286">
        <f t="shared" si="24"/>
        <v>64</v>
      </c>
      <c r="O94" s="286">
        <f t="shared" si="24"/>
        <v>460</v>
      </c>
      <c r="P94" s="286">
        <f t="shared" si="24"/>
        <v>383</v>
      </c>
      <c r="Q94" s="287">
        <f t="shared" si="24"/>
        <v>929</v>
      </c>
      <c r="R94" s="288">
        <f t="shared" si="24"/>
        <v>1</v>
      </c>
      <c r="S94" s="289"/>
      <c r="T94" s="289"/>
    </row>
    <row r="95" spans="1:34" ht="14.15" x14ac:dyDescent="0.35">
      <c r="A95" s="187"/>
      <c r="B95" s="188" t="s">
        <v>431</v>
      </c>
      <c r="C95" s="337">
        <v>16</v>
      </c>
      <c r="D95" s="338">
        <v>34</v>
      </c>
      <c r="E95" s="338">
        <v>264</v>
      </c>
      <c r="F95" s="338">
        <v>255</v>
      </c>
      <c r="G95" s="340">
        <v>569</v>
      </c>
      <c r="H95" s="337">
        <v>10</v>
      </c>
      <c r="I95" s="338">
        <v>31</v>
      </c>
      <c r="J95" s="338">
        <v>198</v>
      </c>
      <c r="K95" s="338">
        <v>134</v>
      </c>
      <c r="L95" s="339">
        <v>373</v>
      </c>
      <c r="M95" s="337">
        <v>26</v>
      </c>
      <c r="N95" s="338">
        <v>65</v>
      </c>
      <c r="O95" s="338">
        <v>462</v>
      </c>
      <c r="P95" s="338">
        <v>389</v>
      </c>
      <c r="Q95" s="340">
        <v>942</v>
      </c>
      <c r="R95" s="479">
        <v>1</v>
      </c>
      <c r="S95" s="332"/>
      <c r="T95" s="332"/>
    </row>
    <row r="96" spans="1:34" s="375" customFormat="1" ht="14.15" x14ac:dyDescent="0.35">
      <c r="A96" s="1205"/>
      <c r="B96" s="190" t="s">
        <v>373</v>
      </c>
      <c r="C96" s="1206">
        <v>10</v>
      </c>
      <c r="D96" s="1207">
        <v>36</v>
      </c>
      <c r="E96" s="1207">
        <v>262</v>
      </c>
      <c r="F96" s="1207">
        <v>287</v>
      </c>
      <c r="G96" s="1208">
        <v>595</v>
      </c>
      <c r="H96" s="1206">
        <v>5</v>
      </c>
      <c r="I96" s="1207">
        <v>34</v>
      </c>
      <c r="J96" s="1207">
        <v>194</v>
      </c>
      <c r="K96" s="1207">
        <v>169</v>
      </c>
      <c r="L96" s="1209">
        <v>402</v>
      </c>
      <c r="M96" s="1206">
        <v>15</v>
      </c>
      <c r="N96" s="1207">
        <v>70</v>
      </c>
      <c r="O96" s="1207">
        <v>456</v>
      </c>
      <c r="P96" s="1207">
        <v>456</v>
      </c>
      <c r="Q96" s="340">
        <v>997</v>
      </c>
      <c r="R96" s="479">
        <v>0</v>
      </c>
      <c r="S96" s="289"/>
      <c r="T96" s="289"/>
    </row>
    <row r="97" spans="1:34" ht="14.15" x14ac:dyDescent="0.35">
      <c r="A97" s="187"/>
      <c r="B97" s="188" t="s">
        <v>333</v>
      </c>
      <c r="C97" s="337">
        <v>12</v>
      </c>
      <c r="D97" s="338">
        <v>59</v>
      </c>
      <c r="E97" s="338">
        <v>288</v>
      </c>
      <c r="F97" s="338">
        <v>257</v>
      </c>
      <c r="G97" s="340">
        <v>616</v>
      </c>
      <c r="H97" s="337">
        <v>3</v>
      </c>
      <c r="I97" s="338">
        <v>29</v>
      </c>
      <c r="J97" s="338">
        <v>218</v>
      </c>
      <c r="K97" s="338">
        <v>158</v>
      </c>
      <c r="L97" s="339">
        <v>408</v>
      </c>
      <c r="M97" s="337">
        <v>15</v>
      </c>
      <c r="N97" s="338">
        <v>88</v>
      </c>
      <c r="O97" s="338">
        <v>506</v>
      </c>
      <c r="P97" s="338">
        <v>415</v>
      </c>
      <c r="Q97" s="340">
        <v>1024</v>
      </c>
      <c r="R97" s="479">
        <v>1</v>
      </c>
      <c r="S97" s="332"/>
      <c r="T97" s="332"/>
    </row>
    <row r="98" spans="1:34" ht="14.15" x14ac:dyDescent="0.35">
      <c r="A98" s="187"/>
      <c r="B98" s="188" t="s">
        <v>288</v>
      </c>
      <c r="C98" s="337">
        <v>6</v>
      </c>
      <c r="D98" s="338">
        <v>44</v>
      </c>
      <c r="E98" s="338">
        <v>254</v>
      </c>
      <c r="F98" s="338">
        <v>276</v>
      </c>
      <c r="G98" s="340">
        <v>580</v>
      </c>
      <c r="H98" s="337">
        <v>2</v>
      </c>
      <c r="I98" s="338">
        <v>33</v>
      </c>
      <c r="J98" s="338">
        <v>201</v>
      </c>
      <c r="K98" s="338">
        <v>187</v>
      </c>
      <c r="L98" s="339">
        <v>423</v>
      </c>
      <c r="M98" s="337">
        <v>8</v>
      </c>
      <c r="N98" s="338">
        <v>77</v>
      </c>
      <c r="O98" s="338">
        <v>455</v>
      </c>
      <c r="P98" s="338">
        <v>463</v>
      </c>
      <c r="Q98" s="340">
        <v>1003</v>
      </c>
      <c r="R98" s="479">
        <v>0</v>
      </c>
      <c r="S98" s="332"/>
      <c r="T98" s="332"/>
    </row>
    <row r="99" spans="1:34" ht="14.15" x14ac:dyDescent="0.35">
      <c r="A99" s="187"/>
      <c r="B99" s="188" t="s">
        <v>257</v>
      </c>
      <c r="C99" s="337">
        <v>5</v>
      </c>
      <c r="D99" s="338">
        <v>48</v>
      </c>
      <c r="E99" s="338">
        <v>236</v>
      </c>
      <c r="F99" s="338">
        <v>288</v>
      </c>
      <c r="G99" s="340">
        <v>577</v>
      </c>
      <c r="H99" s="337">
        <v>2</v>
      </c>
      <c r="I99" s="338">
        <v>40</v>
      </c>
      <c r="J99" s="338">
        <v>191</v>
      </c>
      <c r="K99" s="338">
        <v>167</v>
      </c>
      <c r="L99" s="339">
        <v>400</v>
      </c>
      <c r="M99" s="337">
        <v>7</v>
      </c>
      <c r="N99" s="338">
        <v>88</v>
      </c>
      <c r="O99" s="338">
        <v>427</v>
      </c>
      <c r="P99" s="338">
        <v>455</v>
      </c>
      <c r="Q99" s="340">
        <v>977</v>
      </c>
      <c r="R99" s="479">
        <v>0</v>
      </c>
      <c r="S99" s="332"/>
      <c r="T99" s="332"/>
    </row>
    <row r="100" spans="1:34" ht="14.15" x14ac:dyDescent="0.35">
      <c r="A100" s="187"/>
      <c r="B100" s="188" t="s">
        <v>225</v>
      </c>
      <c r="C100" s="337">
        <v>6</v>
      </c>
      <c r="D100" s="338">
        <v>57</v>
      </c>
      <c r="E100" s="338">
        <v>227</v>
      </c>
      <c r="F100" s="338">
        <v>268</v>
      </c>
      <c r="G100" s="340">
        <v>558</v>
      </c>
      <c r="H100" s="337">
        <v>2</v>
      </c>
      <c r="I100" s="338">
        <v>46</v>
      </c>
      <c r="J100" s="338">
        <v>197</v>
      </c>
      <c r="K100" s="338">
        <v>149</v>
      </c>
      <c r="L100" s="339">
        <v>394</v>
      </c>
      <c r="M100" s="337">
        <v>8</v>
      </c>
      <c r="N100" s="338">
        <v>103</v>
      </c>
      <c r="O100" s="338">
        <v>424</v>
      </c>
      <c r="P100" s="338">
        <v>417</v>
      </c>
      <c r="Q100" s="340">
        <v>952</v>
      </c>
      <c r="R100" s="479">
        <v>1</v>
      </c>
      <c r="S100" s="332"/>
      <c r="T100" s="332"/>
    </row>
    <row r="101" spans="1:34" ht="14.6" thickBot="1" x14ac:dyDescent="0.4">
      <c r="A101" s="301"/>
      <c r="B101" s="302" t="s">
        <v>103</v>
      </c>
      <c r="C101" s="303">
        <v>5</v>
      </c>
      <c r="D101" s="347">
        <v>61</v>
      </c>
      <c r="E101" s="347">
        <v>236</v>
      </c>
      <c r="F101" s="347">
        <v>262</v>
      </c>
      <c r="G101" s="348">
        <v>564</v>
      </c>
      <c r="H101" s="303">
        <v>2</v>
      </c>
      <c r="I101" s="347">
        <v>52</v>
      </c>
      <c r="J101" s="347">
        <v>190</v>
      </c>
      <c r="K101" s="347">
        <v>140</v>
      </c>
      <c r="L101" s="708">
        <v>384</v>
      </c>
      <c r="M101" s="303">
        <v>7</v>
      </c>
      <c r="N101" s="347">
        <v>113</v>
      </c>
      <c r="O101" s="347">
        <v>426</v>
      </c>
      <c r="P101" s="347">
        <v>402</v>
      </c>
      <c r="Q101" s="348">
        <v>948</v>
      </c>
      <c r="R101" s="480">
        <v>0</v>
      </c>
      <c r="S101" s="332"/>
      <c r="T101" s="332"/>
    </row>
    <row r="102" spans="1:34" ht="15.75" customHeight="1" x14ac:dyDescent="0.35">
      <c r="A102" s="180" t="s">
        <v>67</v>
      </c>
      <c r="U102" s="330" t="s">
        <v>81</v>
      </c>
    </row>
    <row r="104" spans="1:34" s="181" customFormat="1" ht="36.75" customHeight="1" thickBot="1" x14ac:dyDescent="0.35">
      <c r="A104" s="149" t="s">
        <v>461</v>
      </c>
    </row>
    <row r="105" spans="1:34" s="183" customFormat="1" ht="20.25" customHeight="1" thickBot="1" x14ac:dyDescent="0.4">
      <c r="A105" s="182"/>
      <c r="B105" s="300"/>
      <c r="C105" s="1591" t="s">
        <v>60</v>
      </c>
      <c r="D105" s="1592"/>
      <c r="E105" s="1592"/>
      <c r="F105" s="1592"/>
      <c r="G105" s="1593"/>
      <c r="H105" s="1591" t="s">
        <v>61</v>
      </c>
      <c r="I105" s="1592"/>
      <c r="J105" s="1592"/>
      <c r="K105" s="1592"/>
      <c r="L105" s="1593"/>
      <c r="M105" s="1595" t="s">
        <v>62</v>
      </c>
      <c r="N105" s="1596"/>
      <c r="O105" s="1596"/>
      <c r="P105" s="1596"/>
      <c r="Q105" s="1596"/>
      <c r="R105" s="1597"/>
    </row>
    <row r="106" spans="1:34" s="183" customFormat="1" ht="83.25" customHeight="1" thickBot="1" x14ac:dyDescent="0.4">
      <c r="A106" s="507" t="s">
        <v>2</v>
      </c>
      <c r="B106" s="709" t="s">
        <v>3</v>
      </c>
      <c r="C106" s="232" t="s">
        <v>63</v>
      </c>
      <c r="D106" s="229" t="s">
        <v>223</v>
      </c>
      <c r="E106" s="229" t="s">
        <v>224</v>
      </c>
      <c r="F106" s="229" t="s">
        <v>64</v>
      </c>
      <c r="G106" s="259" t="s">
        <v>65</v>
      </c>
      <c r="H106" s="249" t="s">
        <v>63</v>
      </c>
      <c r="I106" s="229" t="s">
        <v>223</v>
      </c>
      <c r="J106" s="229" t="s">
        <v>224</v>
      </c>
      <c r="K106" s="229" t="s">
        <v>64</v>
      </c>
      <c r="L106" s="354" t="s">
        <v>13</v>
      </c>
      <c r="M106" s="352" t="s">
        <v>63</v>
      </c>
      <c r="N106" s="355" t="s">
        <v>223</v>
      </c>
      <c r="O106" s="355" t="s">
        <v>224</v>
      </c>
      <c r="P106" s="355" t="s">
        <v>64</v>
      </c>
      <c r="Q106" s="353" t="s">
        <v>13</v>
      </c>
      <c r="R106" s="481" t="s">
        <v>66</v>
      </c>
      <c r="T106" s="183" t="s">
        <v>81</v>
      </c>
    </row>
    <row r="107" spans="1:34" ht="15.75" customHeight="1" x14ac:dyDescent="0.35">
      <c r="A107" s="710">
        <v>1</v>
      </c>
      <c r="B107" s="711" t="s">
        <v>14</v>
      </c>
      <c r="C107" s="334">
        <v>3</v>
      </c>
      <c r="D107" s="335">
        <v>16</v>
      </c>
      <c r="E107" s="335">
        <v>10</v>
      </c>
      <c r="F107" s="335">
        <v>14</v>
      </c>
      <c r="G107" s="336">
        <f t="shared" ref="G107:G121" si="25">SUM(C107:F107)</f>
        <v>43</v>
      </c>
      <c r="H107" s="334">
        <v>1</v>
      </c>
      <c r="I107" s="335">
        <v>14</v>
      </c>
      <c r="J107" s="335">
        <v>6</v>
      </c>
      <c r="K107" s="335">
        <v>10</v>
      </c>
      <c r="L107" s="336">
        <f t="shared" ref="L107:L121" si="26">SUM(H107:K107)</f>
        <v>31</v>
      </c>
      <c r="M107" s="334">
        <f t="shared" ref="M107:M121" si="27">C107+H107</f>
        <v>4</v>
      </c>
      <c r="N107" s="335">
        <f t="shared" ref="N107:N121" si="28">D107+I107</f>
        <v>30</v>
      </c>
      <c r="O107" s="335">
        <f t="shared" ref="O107:O121" si="29">E107+J107</f>
        <v>16</v>
      </c>
      <c r="P107" s="335">
        <f t="shared" ref="P107:P121" si="30">F107+K107</f>
        <v>24</v>
      </c>
      <c r="Q107" s="336">
        <f t="shared" ref="Q107:Q121" si="31">SUM(M107:P107)</f>
        <v>74</v>
      </c>
      <c r="R107" s="345">
        <v>4</v>
      </c>
      <c r="S107" s="332"/>
      <c r="T107" s="357"/>
    </row>
    <row r="108" spans="1:34" ht="15.75" customHeight="1" x14ac:dyDescent="0.35">
      <c r="A108" s="187">
        <v>2</v>
      </c>
      <c r="B108" s="188" t="s">
        <v>15</v>
      </c>
      <c r="C108" s="337">
        <v>7</v>
      </c>
      <c r="D108" s="338">
        <v>0</v>
      </c>
      <c r="E108" s="338">
        <v>5</v>
      </c>
      <c r="F108" s="338">
        <v>11</v>
      </c>
      <c r="G108" s="340">
        <f t="shared" si="25"/>
        <v>23</v>
      </c>
      <c r="H108" s="337">
        <v>5</v>
      </c>
      <c r="I108" s="338">
        <v>0</v>
      </c>
      <c r="J108" s="338">
        <v>6</v>
      </c>
      <c r="K108" s="338">
        <v>17</v>
      </c>
      <c r="L108" s="340">
        <f t="shared" si="26"/>
        <v>28</v>
      </c>
      <c r="M108" s="337">
        <f t="shared" si="27"/>
        <v>12</v>
      </c>
      <c r="N108" s="338">
        <f t="shared" si="28"/>
        <v>0</v>
      </c>
      <c r="O108" s="338">
        <f t="shared" si="29"/>
        <v>11</v>
      </c>
      <c r="P108" s="338">
        <f t="shared" si="30"/>
        <v>28</v>
      </c>
      <c r="Q108" s="340">
        <f t="shared" si="31"/>
        <v>51</v>
      </c>
      <c r="R108" s="346">
        <v>11</v>
      </c>
      <c r="S108" s="332"/>
      <c r="T108" s="357"/>
    </row>
    <row r="109" spans="1:34" ht="15.75" customHeight="1" x14ac:dyDescent="0.35">
      <c r="A109" s="187">
        <v>3</v>
      </c>
      <c r="B109" s="188" t="s">
        <v>16</v>
      </c>
      <c r="C109" s="337">
        <v>14</v>
      </c>
      <c r="D109" s="338">
        <v>0</v>
      </c>
      <c r="E109" s="338">
        <v>5</v>
      </c>
      <c r="F109" s="338">
        <v>20</v>
      </c>
      <c r="G109" s="340">
        <f t="shared" si="25"/>
        <v>39</v>
      </c>
      <c r="H109" s="337">
        <v>16</v>
      </c>
      <c r="I109" s="338">
        <v>1</v>
      </c>
      <c r="J109" s="338">
        <v>6</v>
      </c>
      <c r="K109" s="338">
        <v>15</v>
      </c>
      <c r="L109" s="340">
        <f t="shared" si="26"/>
        <v>38</v>
      </c>
      <c r="M109" s="337">
        <f t="shared" si="27"/>
        <v>30</v>
      </c>
      <c r="N109" s="338">
        <f t="shared" si="28"/>
        <v>1</v>
      </c>
      <c r="O109" s="338">
        <f t="shared" si="29"/>
        <v>11</v>
      </c>
      <c r="P109" s="338">
        <f t="shared" si="30"/>
        <v>35</v>
      </c>
      <c r="Q109" s="340">
        <f t="shared" si="31"/>
        <v>77</v>
      </c>
      <c r="R109" s="346">
        <v>3</v>
      </c>
      <c r="S109" s="332"/>
      <c r="T109" s="383"/>
      <c r="U109" s="382"/>
      <c r="V109" s="383"/>
      <c r="W109" s="383"/>
      <c r="X109" s="383"/>
      <c r="Y109" s="383"/>
      <c r="Z109" s="383"/>
      <c r="AA109" s="383"/>
      <c r="AB109" s="383"/>
      <c r="AC109" s="383"/>
      <c r="AD109" s="383"/>
      <c r="AE109" s="383"/>
      <c r="AF109" s="383"/>
      <c r="AG109" s="383"/>
      <c r="AH109" s="383"/>
    </row>
    <row r="110" spans="1:34" ht="29.25" customHeight="1" x14ac:dyDescent="0.35">
      <c r="A110" s="187">
        <v>4</v>
      </c>
      <c r="B110" s="304" t="s">
        <v>17</v>
      </c>
      <c r="C110" s="337">
        <v>4</v>
      </c>
      <c r="D110" s="338">
        <v>1</v>
      </c>
      <c r="E110" s="338">
        <v>0</v>
      </c>
      <c r="F110" s="338">
        <v>25</v>
      </c>
      <c r="G110" s="340">
        <f t="shared" si="25"/>
        <v>30</v>
      </c>
      <c r="H110" s="337">
        <v>1</v>
      </c>
      <c r="I110" s="338">
        <v>0</v>
      </c>
      <c r="J110" s="338">
        <v>0</v>
      </c>
      <c r="K110" s="338">
        <v>15</v>
      </c>
      <c r="L110" s="340">
        <f t="shared" si="26"/>
        <v>16</v>
      </c>
      <c r="M110" s="337">
        <f t="shared" si="27"/>
        <v>5</v>
      </c>
      <c r="N110" s="338">
        <f t="shared" si="28"/>
        <v>1</v>
      </c>
      <c r="O110" s="338">
        <f t="shared" si="29"/>
        <v>0</v>
      </c>
      <c r="P110" s="338">
        <f t="shared" si="30"/>
        <v>40</v>
      </c>
      <c r="Q110" s="340">
        <f t="shared" si="31"/>
        <v>46</v>
      </c>
      <c r="R110" s="346">
        <v>1</v>
      </c>
      <c r="S110" s="332"/>
      <c r="T110" s="383"/>
      <c r="U110" s="382"/>
      <c r="V110" s="383"/>
      <c r="W110" s="383"/>
      <c r="X110" s="383"/>
      <c r="Y110" s="383"/>
      <c r="Z110" s="383"/>
      <c r="AA110" s="383"/>
      <c r="AB110" s="383"/>
      <c r="AC110" s="383"/>
      <c r="AD110" s="383"/>
      <c r="AE110" s="383"/>
      <c r="AF110" s="383"/>
      <c r="AG110" s="383"/>
      <c r="AH110" s="383"/>
    </row>
    <row r="111" spans="1:34" ht="15.75" customHeight="1" x14ac:dyDescent="0.35">
      <c r="A111" s="187">
        <v>5</v>
      </c>
      <c r="B111" s="304" t="s">
        <v>18</v>
      </c>
      <c r="C111" s="337">
        <v>0</v>
      </c>
      <c r="D111" s="338">
        <v>18</v>
      </c>
      <c r="E111" s="338">
        <v>6</v>
      </c>
      <c r="F111" s="338">
        <v>11</v>
      </c>
      <c r="G111" s="340">
        <f t="shared" si="25"/>
        <v>35</v>
      </c>
      <c r="H111" s="337">
        <v>0</v>
      </c>
      <c r="I111" s="338">
        <v>10</v>
      </c>
      <c r="J111" s="338">
        <v>6</v>
      </c>
      <c r="K111" s="338">
        <v>3</v>
      </c>
      <c r="L111" s="340">
        <f t="shared" si="26"/>
        <v>19</v>
      </c>
      <c r="M111" s="337">
        <f t="shared" si="27"/>
        <v>0</v>
      </c>
      <c r="N111" s="338">
        <f t="shared" si="28"/>
        <v>28</v>
      </c>
      <c r="O111" s="338">
        <f t="shared" si="29"/>
        <v>12</v>
      </c>
      <c r="P111" s="338">
        <f t="shared" si="30"/>
        <v>14</v>
      </c>
      <c r="Q111" s="340">
        <f t="shared" si="31"/>
        <v>54</v>
      </c>
      <c r="R111" s="346">
        <v>0</v>
      </c>
      <c r="S111" s="332"/>
      <c r="T111" s="383"/>
      <c r="U111" s="382"/>
      <c r="V111" s="383"/>
      <c r="W111" s="383"/>
      <c r="X111" s="383"/>
      <c r="Y111" s="383"/>
      <c r="Z111" s="383"/>
      <c r="AA111" s="383"/>
      <c r="AB111" s="383"/>
      <c r="AC111" s="383"/>
      <c r="AD111" s="383"/>
      <c r="AE111" s="383"/>
      <c r="AF111" s="383"/>
      <c r="AG111" s="383"/>
      <c r="AH111" s="383"/>
    </row>
    <row r="112" spans="1:34" ht="15.75" customHeight="1" x14ac:dyDescent="0.35">
      <c r="A112" s="189">
        <v>6</v>
      </c>
      <c r="B112" s="305" t="s">
        <v>19</v>
      </c>
      <c r="C112" s="337">
        <v>0</v>
      </c>
      <c r="D112" s="338">
        <v>0</v>
      </c>
      <c r="E112" s="338">
        <v>1</v>
      </c>
      <c r="F112" s="338">
        <v>0</v>
      </c>
      <c r="G112" s="340">
        <f t="shared" si="25"/>
        <v>1</v>
      </c>
      <c r="H112" s="337">
        <v>4</v>
      </c>
      <c r="I112" s="338">
        <v>0</v>
      </c>
      <c r="J112" s="338">
        <v>5</v>
      </c>
      <c r="K112" s="338">
        <v>0</v>
      </c>
      <c r="L112" s="340">
        <f t="shared" si="26"/>
        <v>9</v>
      </c>
      <c r="M112" s="337">
        <f t="shared" si="27"/>
        <v>4</v>
      </c>
      <c r="N112" s="338">
        <f t="shared" si="28"/>
        <v>0</v>
      </c>
      <c r="O112" s="338">
        <f t="shared" si="29"/>
        <v>6</v>
      </c>
      <c r="P112" s="338">
        <f t="shared" si="30"/>
        <v>0</v>
      </c>
      <c r="Q112" s="340">
        <f t="shared" si="31"/>
        <v>10</v>
      </c>
      <c r="R112" s="346">
        <v>4</v>
      </c>
      <c r="S112" s="332"/>
      <c r="T112" s="383"/>
      <c r="U112" s="382"/>
      <c r="V112" s="383"/>
      <c r="W112" s="383"/>
      <c r="X112" s="383"/>
      <c r="Y112" s="383"/>
      <c r="Z112" s="383"/>
      <c r="AA112" s="383"/>
      <c r="AB112" s="383"/>
      <c r="AC112" s="383"/>
      <c r="AD112" s="383"/>
      <c r="AE112" s="383"/>
      <c r="AF112" s="383"/>
      <c r="AG112" s="383"/>
      <c r="AH112" s="383"/>
    </row>
    <row r="113" spans="1:34" ht="15.75" customHeight="1" x14ac:dyDescent="0.35">
      <c r="A113" s="189">
        <v>7</v>
      </c>
      <c r="B113" s="305" t="s">
        <v>20</v>
      </c>
      <c r="C113" s="337">
        <v>3</v>
      </c>
      <c r="D113" s="338">
        <v>1</v>
      </c>
      <c r="E113" s="338">
        <v>17</v>
      </c>
      <c r="F113" s="338">
        <v>2</v>
      </c>
      <c r="G113" s="340">
        <f t="shared" si="25"/>
        <v>23</v>
      </c>
      <c r="H113" s="337">
        <v>3</v>
      </c>
      <c r="I113" s="338">
        <v>2</v>
      </c>
      <c r="J113" s="338">
        <v>12</v>
      </c>
      <c r="K113" s="338">
        <v>3</v>
      </c>
      <c r="L113" s="340">
        <f t="shared" si="26"/>
        <v>20</v>
      </c>
      <c r="M113" s="337">
        <f t="shared" si="27"/>
        <v>6</v>
      </c>
      <c r="N113" s="338">
        <f t="shared" si="28"/>
        <v>3</v>
      </c>
      <c r="O113" s="338">
        <f t="shared" si="29"/>
        <v>29</v>
      </c>
      <c r="P113" s="338">
        <f t="shared" si="30"/>
        <v>5</v>
      </c>
      <c r="Q113" s="340">
        <f t="shared" si="31"/>
        <v>43</v>
      </c>
      <c r="R113" s="346">
        <v>2</v>
      </c>
      <c r="S113" s="332"/>
      <c r="T113" s="357"/>
    </row>
    <row r="114" spans="1:34" ht="15.75" customHeight="1" x14ac:dyDescent="0.35">
      <c r="A114" s="187">
        <v>8</v>
      </c>
      <c r="B114" s="304" t="s">
        <v>21</v>
      </c>
      <c r="C114" s="337">
        <v>3</v>
      </c>
      <c r="D114" s="338">
        <v>5</v>
      </c>
      <c r="E114" s="338">
        <v>13</v>
      </c>
      <c r="F114" s="338">
        <v>11</v>
      </c>
      <c r="G114" s="340">
        <f t="shared" si="25"/>
        <v>32</v>
      </c>
      <c r="H114" s="337">
        <v>1</v>
      </c>
      <c r="I114" s="338">
        <v>1</v>
      </c>
      <c r="J114" s="338">
        <v>5</v>
      </c>
      <c r="K114" s="338">
        <v>6</v>
      </c>
      <c r="L114" s="340">
        <f t="shared" si="26"/>
        <v>13</v>
      </c>
      <c r="M114" s="337">
        <f t="shared" si="27"/>
        <v>4</v>
      </c>
      <c r="N114" s="338">
        <f t="shared" si="28"/>
        <v>6</v>
      </c>
      <c r="O114" s="338">
        <f t="shared" si="29"/>
        <v>18</v>
      </c>
      <c r="P114" s="338">
        <f t="shared" si="30"/>
        <v>17</v>
      </c>
      <c r="Q114" s="340">
        <f t="shared" si="31"/>
        <v>45</v>
      </c>
      <c r="R114" s="346">
        <v>4</v>
      </c>
      <c r="S114" s="332"/>
      <c r="T114" s="332"/>
    </row>
    <row r="115" spans="1:34" ht="15.75" customHeight="1" x14ac:dyDescent="0.35">
      <c r="A115" s="187">
        <v>9</v>
      </c>
      <c r="B115" s="304" t="s">
        <v>22</v>
      </c>
      <c r="C115" s="337">
        <v>0</v>
      </c>
      <c r="D115" s="338">
        <v>0</v>
      </c>
      <c r="E115" s="338">
        <v>6</v>
      </c>
      <c r="F115" s="338">
        <v>4</v>
      </c>
      <c r="G115" s="340">
        <f t="shared" si="25"/>
        <v>10</v>
      </c>
      <c r="H115" s="337">
        <v>1</v>
      </c>
      <c r="I115" s="338">
        <v>0</v>
      </c>
      <c r="J115" s="338">
        <v>8</v>
      </c>
      <c r="K115" s="338">
        <v>0</v>
      </c>
      <c r="L115" s="340">
        <f t="shared" si="26"/>
        <v>9</v>
      </c>
      <c r="M115" s="337">
        <f t="shared" si="27"/>
        <v>1</v>
      </c>
      <c r="N115" s="338">
        <f t="shared" si="28"/>
        <v>0</v>
      </c>
      <c r="O115" s="338">
        <f t="shared" si="29"/>
        <v>14</v>
      </c>
      <c r="P115" s="338">
        <f t="shared" si="30"/>
        <v>4</v>
      </c>
      <c r="Q115" s="340">
        <f t="shared" si="31"/>
        <v>19</v>
      </c>
      <c r="R115" s="346">
        <v>1</v>
      </c>
      <c r="S115" s="332"/>
      <c r="T115" s="383"/>
      <c r="U115" s="382"/>
      <c r="V115" s="383"/>
      <c r="W115" s="383"/>
      <c r="X115" s="383"/>
      <c r="Y115" s="383"/>
      <c r="Z115" s="383"/>
      <c r="AA115" s="383"/>
      <c r="AB115" s="383"/>
      <c r="AC115" s="383"/>
      <c r="AD115" s="383"/>
      <c r="AE115" s="383"/>
      <c r="AF115" s="383"/>
      <c r="AG115" s="383"/>
      <c r="AH115" s="383"/>
    </row>
    <row r="116" spans="1:34" ht="15.75" customHeight="1" x14ac:dyDescent="0.35">
      <c r="A116" s="187">
        <v>10</v>
      </c>
      <c r="B116" s="304" t="s">
        <v>23</v>
      </c>
      <c r="C116" s="337">
        <v>0</v>
      </c>
      <c r="D116" s="338">
        <v>15</v>
      </c>
      <c r="E116" s="338">
        <v>6</v>
      </c>
      <c r="F116" s="338">
        <v>7</v>
      </c>
      <c r="G116" s="340">
        <f t="shared" si="25"/>
        <v>28</v>
      </c>
      <c r="H116" s="337">
        <v>2</v>
      </c>
      <c r="I116" s="338">
        <v>14</v>
      </c>
      <c r="J116" s="338">
        <v>9</v>
      </c>
      <c r="K116" s="338">
        <v>6</v>
      </c>
      <c r="L116" s="340">
        <f t="shared" si="26"/>
        <v>31</v>
      </c>
      <c r="M116" s="337">
        <f t="shared" si="27"/>
        <v>2</v>
      </c>
      <c r="N116" s="338">
        <f t="shared" si="28"/>
        <v>29</v>
      </c>
      <c r="O116" s="338">
        <f t="shared" si="29"/>
        <v>15</v>
      </c>
      <c r="P116" s="338">
        <f t="shared" si="30"/>
        <v>13</v>
      </c>
      <c r="Q116" s="340">
        <f t="shared" si="31"/>
        <v>59</v>
      </c>
      <c r="R116" s="346">
        <v>1</v>
      </c>
      <c r="S116" s="332"/>
      <c r="T116" s="332"/>
    </row>
    <row r="117" spans="1:34" ht="15.75" customHeight="1" x14ac:dyDescent="0.35">
      <c r="A117" s="189">
        <v>11</v>
      </c>
      <c r="B117" s="305" t="s">
        <v>24</v>
      </c>
      <c r="C117" s="337">
        <v>4</v>
      </c>
      <c r="D117" s="338">
        <v>9</v>
      </c>
      <c r="E117" s="338">
        <v>9</v>
      </c>
      <c r="F117" s="338">
        <v>10</v>
      </c>
      <c r="G117" s="340">
        <f t="shared" si="25"/>
        <v>32</v>
      </c>
      <c r="H117" s="337">
        <v>0</v>
      </c>
      <c r="I117" s="338">
        <v>2</v>
      </c>
      <c r="J117" s="338">
        <v>2</v>
      </c>
      <c r="K117" s="338">
        <v>7</v>
      </c>
      <c r="L117" s="340">
        <f t="shared" si="26"/>
        <v>11</v>
      </c>
      <c r="M117" s="337">
        <f t="shared" si="27"/>
        <v>4</v>
      </c>
      <c r="N117" s="338">
        <f t="shared" si="28"/>
        <v>11</v>
      </c>
      <c r="O117" s="338">
        <f t="shared" si="29"/>
        <v>11</v>
      </c>
      <c r="P117" s="338">
        <f t="shared" si="30"/>
        <v>17</v>
      </c>
      <c r="Q117" s="340">
        <f t="shared" si="31"/>
        <v>43</v>
      </c>
      <c r="R117" s="346">
        <v>0</v>
      </c>
      <c r="S117" s="332"/>
      <c r="T117" s="332"/>
      <c r="V117" s="330" t="s">
        <v>81</v>
      </c>
    </row>
    <row r="118" spans="1:34" ht="15.75" customHeight="1" x14ac:dyDescent="0.35">
      <c r="A118" s="187">
        <v>12</v>
      </c>
      <c r="B118" s="304" t="s">
        <v>25</v>
      </c>
      <c r="C118" s="337">
        <v>0</v>
      </c>
      <c r="D118" s="338">
        <v>1</v>
      </c>
      <c r="E118" s="338">
        <v>17</v>
      </c>
      <c r="F118" s="338">
        <v>15</v>
      </c>
      <c r="G118" s="340">
        <f t="shared" si="25"/>
        <v>33</v>
      </c>
      <c r="H118" s="337">
        <v>0</v>
      </c>
      <c r="I118" s="338">
        <v>1</v>
      </c>
      <c r="J118" s="338">
        <v>8</v>
      </c>
      <c r="K118" s="338">
        <v>8</v>
      </c>
      <c r="L118" s="340">
        <f t="shared" si="26"/>
        <v>17</v>
      </c>
      <c r="M118" s="337">
        <f t="shared" si="27"/>
        <v>0</v>
      </c>
      <c r="N118" s="338">
        <f t="shared" si="28"/>
        <v>2</v>
      </c>
      <c r="O118" s="338">
        <f t="shared" si="29"/>
        <v>25</v>
      </c>
      <c r="P118" s="338">
        <f t="shared" si="30"/>
        <v>23</v>
      </c>
      <c r="Q118" s="340">
        <f t="shared" si="31"/>
        <v>50</v>
      </c>
      <c r="R118" s="346">
        <v>0</v>
      </c>
      <c r="S118" s="332"/>
      <c r="T118" s="332"/>
    </row>
    <row r="119" spans="1:34" ht="15.75" customHeight="1" x14ac:dyDescent="0.35">
      <c r="A119" s="187">
        <v>13</v>
      </c>
      <c r="B119" s="304" t="s">
        <v>26</v>
      </c>
      <c r="C119" s="337">
        <v>25</v>
      </c>
      <c r="D119" s="338">
        <v>2</v>
      </c>
      <c r="E119" s="338">
        <v>11</v>
      </c>
      <c r="F119" s="338">
        <v>6</v>
      </c>
      <c r="G119" s="340">
        <f t="shared" si="25"/>
        <v>44</v>
      </c>
      <c r="H119" s="337">
        <v>12</v>
      </c>
      <c r="I119" s="338">
        <v>6</v>
      </c>
      <c r="J119" s="338">
        <v>10</v>
      </c>
      <c r="K119" s="338">
        <v>10</v>
      </c>
      <c r="L119" s="340">
        <f t="shared" si="26"/>
        <v>38</v>
      </c>
      <c r="M119" s="337">
        <f t="shared" si="27"/>
        <v>37</v>
      </c>
      <c r="N119" s="338">
        <f t="shared" si="28"/>
        <v>8</v>
      </c>
      <c r="O119" s="338">
        <f t="shared" si="29"/>
        <v>21</v>
      </c>
      <c r="P119" s="338">
        <f t="shared" si="30"/>
        <v>16</v>
      </c>
      <c r="Q119" s="340">
        <f t="shared" si="31"/>
        <v>82</v>
      </c>
      <c r="R119" s="346">
        <v>1</v>
      </c>
      <c r="S119" s="332"/>
      <c r="T119" s="332"/>
    </row>
    <row r="120" spans="1:34" ht="15.75" customHeight="1" x14ac:dyDescent="0.35">
      <c r="A120" s="187">
        <v>14</v>
      </c>
      <c r="B120" s="304" t="s">
        <v>27</v>
      </c>
      <c r="C120" s="337">
        <v>3</v>
      </c>
      <c r="D120" s="338">
        <v>0</v>
      </c>
      <c r="E120" s="338">
        <v>14</v>
      </c>
      <c r="F120" s="338">
        <v>14</v>
      </c>
      <c r="G120" s="340">
        <f t="shared" si="25"/>
        <v>31</v>
      </c>
      <c r="H120" s="337">
        <v>3</v>
      </c>
      <c r="I120" s="338">
        <v>0</v>
      </c>
      <c r="J120" s="338">
        <v>14</v>
      </c>
      <c r="K120" s="338">
        <v>11</v>
      </c>
      <c r="L120" s="340">
        <f t="shared" si="26"/>
        <v>28</v>
      </c>
      <c r="M120" s="337">
        <f t="shared" si="27"/>
        <v>6</v>
      </c>
      <c r="N120" s="338">
        <f t="shared" si="28"/>
        <v>0</v>
      </c>
      <c r="O120" s="338">
        <f t="shared" si="29"/>
        <v>28</v>
      </c>
      <c r="P120" s="338">
        <f t="shared" si="30"/>
        <v>25</v>
      </c>
      <c r="Q120" s="340">
        <f t="shared" si="31"/>
        <v>59</v>
      </c>
      <c r="R120" s="346">
        <v>1</v>
      </c>
      <c r="S120" s="332"/>
      <c r="T120" s="332"/>
    </row>
    <row r="121" spans="1:34" ht="34.5" customHeight="1" thickBot="1" x14ac:dyDescent="0.4">
      <c r="A121" s="301">
        <v>15</v>
      </c>
      <c r="B121" s="712" t="s">
        <v>28</v>
      </c>
      <c r="C121" s="303">
        <v>0</v>
      </c>
      <c r="D121" s="347">
        <v>0</v>
      </c>
      <c r="E121" s="347">
        <v>9</v>
      </c>
      <c r="F121" s="347">
        <v>7</v>
      </c>
      <c r="G121" s="348">
        <f t="shared" si="25"/>
        <v>16</v>
      </c>
      <c r="H121" s="303">
        <v>0</v>
      </c>
      <c r="I121" s="347">
        <v>0</v>
      </c>
      <c r="J121" s="347">
        <v>5</v>
      </c>
      <c r="K121" s="347">
        <v>2</v>
      </c>
      <c r="L121" s="348">
        <f t="shared" si="26"/>
        <v>7</v>
      </c>
      <c r="M121" s="303">
        <f t="shared" si="27"/>
        <v>0</v>
      </c>
      <c r="N121" s="347">
        <f t="shared" si="28"/>
        <v>0</v>
      </c>
      <c r="O121" s="347">
        <f t="shared" si="29"/>
        <v>14</v>
      </c>
      <c r="P121" s="347">
        <f t="shared" si="30"/>
        <v>9</v>
      </c>
      <c r="Q121" s="348">
        <f t="shared" si="31"/>
        <v>23</v>
      </c>
      <c r="R121" s="349">
        <v>0</v>
      </c>
      <c r="S121" s="332"/>
      <c r="T121" s="332"/>
    </row>
    <row r="122" spans="1:34" s="375" customFormat="1" ht="22.5" customHeight="1" x14ac:dyDescent="0.35">
      <c r="A122" s="283"/>
      <c r="B122" s="284" t="s">
        <v>486</v>
      </c>
      <c r="C122" s="285">
        <f t="shared" ref="C122:R122" si="32">SUM(C107:C121)</f>
        <v>66</v>
      </c>
      <c r="D122" s="286">
        <f t="shared" si="32"/>
        <v>68</v>
      </c>
      <c r="E122" s="286">
        <f t="shared" si="32"/>
        <v>129</v>
      </c>
      <c r="F122" s="286">
        <f t="shared" si="32"/>
        <v>157</v>
      </c>
      <c r="G122" s="287">
        <f t="shared" si="32"/>
        <v>420</v>
      </c>
      <c r="H122" s="285">
        <f t="shared" si="32"/>
        <v>49</v>
      </c>
      <c r="I122" s="286">
        <f t="shared" si="32"/>
        <v>51</v>
      </c>
      <c r="J122" s="286">
        <f t="shared" si="32"/>
        <v>102</v>
      </c>
      <c r="K122" s="286">
        <f t="shared" si="32"/>
        <v>113</v>
      </c>
      <c r="L122" s="287">
        <f t="shared" si="32"/>
        <v>315</v>
      </c>
      <c r="M122" s="285">
        <f t="shared" si="32"/>
        <v>115</v>
      </c>
      <c r="N122" s="286">
        <f t="shared" si="32"/>
        <v>119</v>
      </c>
      <c r="O122" s="286">
        <f t="shared" si="32"/>
        <v>231</v>
      </c>
      <c r="P122" s="286">
        <f t="shared" si="32"/>
        <v>270</v>
      </c>
      <c r="Q122" s="287">
        <f t="shared" si="32"/>
        <v>735</v>
      </c>
      <c r="R122" s="288">
        <f t="shared" si="32"/>
        <v>33</v>
      </c>
      <c r="S122" s="289"/>
      <c r="T122" s="289"/>
    </row>
    <row r="123" spans="1:34" ht="15.75" customHeight="1" x14ac:dyDescent="0.35">
      <c r="A123" s="187"/>
      <c r="B123" s="188" t="s">
        <v>431</v>
      </c>
      <c r="C123" s="337">
        <v>63</v>
      </c>
      <c r="D123" s="338">
        <v>68</v>
      </c>
      <c r="E123" s="338">
        <v>117</v>
      </c>
      <c r="F123" s="338">
        <v>154</v>
      </c>
      <c r="G123" s="340">
        <v>402</v>
      </c>
      <c r="H123" s="337">
        <v>42</v>
      </c>
      <c r="I123" s="338">
        <v>53</v>
      </c>
      <c r="J123" s="338">
        <v>89</v>
      </c>
      <c r="K123" s="338">
        <v>112</v>
      </c>
      <c r="L123" s="339">
        <v>296</v>
      </c>
      <c r="M123" s="337">
        <v>105</v>
      </c>
      <c r="N123" s="338">
        <v>121</v>
      </c>
      <c r="O123" s="338">
        <v>206</v>
      </c>
      <c r="P123" s="338">
        <v>266</v>
      </c>
      <c r="Q123" s="340">
        <v>698</v>
      </c>
      <c r="R123" s="479">
        <v>17</v>
      </c>
      <c r="S123" s="332"/>
      <c r="T123" s="332"/>
    </row>
    <row r="124" spans="1:34" ht="15.75" customHeight="1" x14ac:dyDescent="0.35">
      <c r="A124" s="187"/>
      <c r="B124" s="188" t="s">
        <v>373</v>
      </c>
      <c r="C124" s="337">
        <v>56</v>
      </c>
      <c r="D124" s="338">
        <v>70</v>
      </c>
      <c r="E124" s="338">
        <v>122</v>
      </c>
      <c r="F124" s="338">
        <v>153</v>
      </c>
      <c r="G124" s="340">
        <v>401</v>
      </c>
      <c r="H124" s="337">
        <v>39</v>
      </c>
      <c r="I124" s="338">
        <v>57</v>
      </c>
      <c r="J124" s="338">
        <v>89</v>
      </c>
      <c r="K124" s="338">
        <v>123</v>
      </c>
      <c r="L124" s="339">
        <v>308</v>
      </c>
      <c r="M124" s="337">
        <v>95</v>
      </c>
      <c r="N124" s="338">
        <v>127</v>
      </c>
      <c r="O124" s="338">
        <v>211</v>
      </c>
      <c r="P124" s="338">
        <v>276</v>
      </c>
      <c r="Q124" s="340">
        <v>709</v>
      </c>
      <c r="R124" s="479">
        <v>27</v>
      </c>
      <c r="S124" s="332"/>
      <c r="T124" s="332"/>
    </row>
    <row r="125" spans="1:34" ht="15.75" customHeight="1" x14ac:dyDescent="0.35">
      <c r="A125" s="187"/>
      <c r="B125" s="188" t="s">
        <v>333</v>
      </c>
      <c r="C125" s="337">
        <v>45</v>
      </c>
      <c r="D125" s="338">
        <v>67</v>
      </c>
      <c r="E125" s="338">
        <v>119</v>
      </c>
      <c r="F125" s="338">
        <v>138</v>
      </c>
      <c r="G125" s="340">
        <v>369</v>
      </c>
      <c r="H125" s="337">
        <v>44</v>
      </c>
      <c r="I125" s="338">
        <v>51</v>
      </c>
      <c r="J125" s="338">
        <v>95</v>
      </c>
      <c r="K125" s="338">
        <v>106</v>
      </c>
      <c r="L125" s="339">
        <v>296</v>
      </c>
      <c r="M125" s="337">
        <v>89</v>
      </c>
      <c r="N125" s="338">
        <v>118</v>
      </c>
      <c r="O125" s="338">
        <v>214</v>
      </c>
      <c r="P125" s="338">
        <v>244</v>
      </c>
      <c r="Q125" s="340">
        <v>665</v>
      </c>
      <c r="R125" s="479">
        <v>17</v>
      </c>
      <c r="S125" s="332"/>
      <c r="T125" s="332"/>
    </row>
    <row r="126" spans="1:34" ht="15.75" customHeight="1" x14ac:dyDescent="0.35">
      <c r="A126" s="187"/>
      <c r="B126" s="188" t="s">
        <v>288</v>
      </c>
      <c r="C126" s="337">
        <v>61</v>
      </c>
      <c r="D126" s="338">
        <v>72</v>
      </c>
      <c r="E126" s="338">
        <v>111</v>
      </c>
      <c r="F126" s="338">
        <v>135</v>
      </c>
      <c r="G126" s="340">
        <v>379</v>
      </c>
      <c r="H126" s="337">
        <v>49</v>
      </c>
      <c r="I126" s="338">
        <v>47</v>
      </c>
      <c r="J126" s="338">
        <v>93</v>
      </c>
      <c r="K126" s="338">
        <v>108</v>
      </c>
      <c r="L126" s="339">
        <v>297</v>
      </c>
      <c r="M126" s="337">
        <v>110</v>
      </c>
      <c r="N126" s="338">
        <v>119</v>
      </c>
      <c r="O126" s="338">
        <v>204</v>
      </c>
      <c r="P126" s="338">
        <v>243</v>
      </c>
      <c r="Q126" s="340">
        <v>676</v>
      </c>
      <c r="R126" s="479">
        <v>24</v>
      </c>
      <c r="S126" s="332"/>
      <c r="T126" s="332"/>
    </row>
    <row r="127" spans="1:34" ht="15.75" customHeight="1" x14ac:dyDescent="0.35">
      <c r="A127" s="187"/>
      <c r="B127" s="188" t="s">
        <v>257</v>
      </c>
      <c r="C127" s="337">
        <v>58</v>
      </c>
      <c r="D127" s="338">
        <v>68</v>
      </c>
      <c r="E127" s="338">
        <v>102</v>
      </c>
      <c r="F127" s="338">
        <v>129</v>
      </c>
      <c r="G127" s="340">
        <v>357</v>
      </c>
      <c r="H127" s="337">
        <v>57</v>
      </c>
      <c r="I127" s="338">
        <v>58</v>
      </c>
      <c r="J127" s="338">
        <v>92</v>
      </c>
      <c r="K127" s="338">
        <v>106</v>
      </c>
      <c r="L127" s="339">
        <v>313</v>
      </c>
      <c r="M127" s="337">
        <v>115</v>
      </c>
      <c r="N127" s="338">
        <v>126</v>
      </c>
      <c r="O127" s="338">
        <v>194</v>
      </c>
      <c r="P127" s="338">
        <v>235</v>
      </c>
      <c r="Q127" s="340">
        <v>670</v>
      </c>
      <c r="R127" s="479">
        <v>26</v>
      </c>
      <c r="S127" s="332"/>
      <c r="T127" s="332"/>
    </row>
    <row r="128" spans="1:34" ht="15.75" customHeight="1" x14ac:dyDescent="0.35">
      <c r="A128" s="187"/>
      <c r="B128" s="188" t="s">
        <v>225</v>
      </c>
      <c r="C128" s="337">
        <v>53</v>
      </c>
      <c r="D128" s="338">
        <v>82</v>
      </c>
      <c r="E128" s="338">
        <v>94</v>
      </c>
      <c r="F128" s="338">
        <v>117</v>
      </c>
      <c r="G128" s="340">
        <v>346</v>
      </c>
      <c r="H128" s="337">
        <v>62</v>
      </c>
      <c r="I128" s="338">
        <v>58</v>
      </c>
      <c r="J128" s="338">
        <v>79</v>
      </c>
      <c r="K128" s="338">
        <v>106</v>
      </c>
      <c r="L128" s="339">
        <v>305</v>
      </c>
      <c r="M128" s="337">
        <v>115</v>
      </c>
      <c r="N128" s="338">
        <v>140</v>
      </c>
      <c r="O128" s="338">
        <v>173</v>
      </c>
      <c r="P128" s="338">
        <v>223</v>
      </c>
      <c r="Q128" s="340">
        <v>651</v>
      </c>
      <c r="R128" s="479">
        <v>30</v>
      </c>
      <c r="S128" s="332"/>
      <c r="T128" s="332"/>
    </row>
    <row r="129" spans="1:34" ht="15.75" customHeight="1" thickBot="1" x14ac:dyDescent="0.4">
      <c r="A129" s="301"/>
      <c r="B129" s="302" t="s">
        <v>103</v>
      </c>
      <c r="C129" s="303">
        <v>66</v>
      </c>
      <c r="D129" s="347">
        <v>87</v>
      </c>
      <c r="E129" s="347">
        <v>88</v>
      </c>
      <c r="F129" s="347">
        <v>125</v>
      </c>
      <c r="G129" s="348">
        <v>366</v>
      </c>
      <c r="H129" s="303">
        <v>74</v>
      </c>
      <c r="I129" s="347">
        <v>65</v>
      </c>
      <c r="J129" s="347">
        <v>77</v>
      </c>
      <c r="K129" s="347">
        <v>102</v>
      </c>
      <c r="L129" s="708">
        <v>318</v>
      </c>
      <c r="M129" s="303">
        <v>140</v>
      </c>
      <c r="N129" s="347">
        <v>152</v>
      </c>
      <c r="O129" s="347">
        <v>165</v>
      </c>
      <c r="P129" s="347">
        <v>227</v>
      </c>
      <c r="Q129" s="348">
        <v>684</v>
      </c>
      <c r="R129" s="480">
        <v>31</v>
      </c>
      <c r="S129" s="332"/>
      <c r="T129" s="332"/>
      <c r="U129" s="330" t="s">
        <v>81</v>
      </c>
    </row>
    <row r="130" spans="1:34" ht="15.75" customHeight="1" x14ac:dyDescent="0.35">
      <c r="A130" s="180" t="s">
        <v>67</v>
      </c>
      <c r="T130" s="330" t="s">
        <v>81</v>
      </c>
    </row>
    <row r="132" spans="1:34" s="181" customFormat="1" ht="32.25" customHeight="1" thickBot="1" x14ac:dyDescent="0.35">
      <c r="A132" s="149" t="s">
        <v>462</v>
      </c>
    </row>
    <row r="133" spans="1:34" s="183" customFormat="1" ht="21.75" customHeight="1" thickBot="1" x14ac:dyDescent="0.4">
      <c r="A133" s="201"/>
      <c r="B133" s="202"/>
      <c r="C133" s="1588" t="s">
        <v>60</v>
      </c>
      <c r="D133" s="1589"/>
      <c r="E133" s="1589"/>
      <c r="F133" s="1589"/>
      <c r="G133" s="1590"/>
      <c r="H133" s="1588" t="s">
        <v>61</v>
      </c>
      <c r="I133" s="1589"/>
      <c r="J133" s="1589"/>
      <c r="K133" s="1589"/>
      <c r="L133" s="1590"/>
      <c r="M133" s="1588" t="s">
        <v>62</v>
      </c>
      <c r="N133" s="1589"/>
      <c r="O133" s="1589"/>
      <c r="P133" s="1589"/>
      <c r="Q133" s="1589"/>
      <c r="R133" s="1590"/>
    </row>
    <row r="134" spans="1:34" s="183" customFormat="1" ht="83.25" customHeight="1" thickBot="1" x14ac:dyDescent="0.4">
      <c r="A134" s="203" t="s">
        <v>2</v>
      </c>
      <c r="B134" s="184" t="s">
        <v>3</v>
      </c>
      <c r="C134" s="232" t="s">
        <v>63</v>
      </c>
      <c r="D134" s="229" t="s">
        <v>223</v>
      </c>
      <c r="E134" s="229" t="s">
        <v>224</v>
      </c>
      <c r="F134" s="229" t="s">
        <v>64</v>
      </c>
      <c r="G134" s="259" t="s">
        <v>65</v>
      </c>
      <c r="H134" s="249" t="s">
        <v>63</v>
      </c>
      <c r="I134" s="229" t="s">
        <v>223</v>
      </c>
      <c r="J134" s="229" t="s">
        <v>224</v>
      </c>
      <c r="K134" s="229" t="s">
        <v>64</v>
      </c>
      <c r="L134" s="259" t="s">
        <v>13</v>
      </c>
      <c r="M134" s="249" t="s">
        <v>63</v>
      </c>
      <c r="N134" s="229" t="s">
        <v>223</v>
      </c>
      <c r="O134" s="229" t="s">
        <v>224</v>
      </c>
      <c r="P134" s="229" t="s">
        <v>64</v>
      </c>
      <c r="Q134" s="259" t="s">
        <v>13</v>
      </c>
      <c r="R134" s="356" t="s">
        <v>66</v>
      </c>
    </row>
    <row r="135" spans="1:34" ht="22.5" customHeight="1" x14ac:dyDescent="0.35">
      <c r="A135" s="206">
        <v>1</v>
      </c>
      <c r="B135" s="186" t="s">
        <v>14</v>
      </c>
      <c r="C135" s="334">
        <v>18</v>
      </c>
      <c r="D135" s="335">
        <v>0</v>
      </c>
      <c r="E135" s="335">
        <v>0</v>
      </c>
      <c r="F135" s="335">
        <v>0</v>
      </c>
      <c r="G135" s="336">
        <f t="shared" ref="G135:G149" si="33">SUM(C135:F135)</f>
        <v>18</v>
      </c>
      <c r="H135" s="334">
        <v>18</v>
      </c>
      <c r="I135" s="335">
        <v>0</v>
      </c>
      <c r="J135" s="335">
        <v>0</v>
      </c>
      <c r="K135" s="335">
        <v>2</v>
      </c>
      <c r="L135" s="336">
        <f t="shared" ref="L135:L149" si="34">SUM(H135:K135)</f>
        <v>20</v>
      </c>
      <c r="M135" s="334">
        <f t="shared" ref="M135:M149" si="35">C135+H135</f>
        <v>36</v>
      </c>
      <c r="N135" s="335">
        <f t="shared" ref="N135:N149" si="36">D135+I135</f>
        <v>0</v>
      </c>
      <c r="O135" s="335">
        <f t="shared" ref="O135:O149" si="37">E135+J135</f>
        <v>0</v>
      </c>
      <c r="P135" s="335">
        <f t="shared" ref="P135:P149" si="38">F135+K135</f>
        <v>2</v>
      </c>
      <c r="Q135" s="336">
        <f t="shared" ref="Q135:Q149" si="39">SUM(M135:P135)</f>
        <v>38</v>
      </c>
      <c r="R135" s="345">
        <v>36</v>
      </c>
      <c r="S135" s="332"/>
      <c r="T135" s="357"/>
    </row>
    <row r="136" spans="1:34" ht="15.75" customHeight="1" x14ac:dyDescent="0.35">
      <c r="A136" s="208">
        <v>2</v>
      </c>
      <c r="B136" s="188" t="s">
        <v>15</v>
      </c>
      <c r="C136" s="337">
        <v>9</v>
      </c>
      <c r="D136" s="338">
        <v>0</v>
      </c>
      <c r="E136" s="338">
        <v>0</v>
      </c>
      <c r="F136" s="338">
        <v>6</v>
      </c>
      <c r="G136" s="340">
        <f t="shared" si="33"/>
        <v>15</v>
      </c>
      <c r="H136" s="337">
        <v>23</v>
      </c>
      <c r="I136" s="338">
        <v>0</v>
      </c>
      <c r="J136" s="338">
        <v>0</v>
      </c>
      <c r="K136" s="338">
        <v>3</v>
      </c>
      <c r="L136" s="340">
        <f t="shared" si="34"/>
        <v>26</v>
      </c>
      <c r="M136" s="337">
        <f t="shared" si="35"/>
        <v>32</v>
      </c>
      <c r="N136" s="338">
        <f t="shared" si="36"/>
        <v>0</v>
      </c>
      <c r="O136" s="338">
        <f t="shared" si="37"/>
        <v>0</v>
      </c>
      <c r="P136" s="338">
        <f t="shared" si="38"/>
        <v>9</v>
      </c>
      <c r="Q136" s="340">
        <f t="shared" si="39"/>
        <v>41</v>
      </c>
      <c r="R136" s="346">
        <v>24</v>
      </c>
      <c r="S136" s="332"/>
      <c r="T136" s="357"/>
    </row>
    <row r="137" spans="1:34" ht="15.75" customHeight="1" x14ac:dyDescent="0.35">
      <c r="A137" s="208">
        <v>3</v>
      </c>
      <c r="B137" s="188" t="s">
        <v>16</v>
      </c>
      <c r="C137" s="337">
        <v>28</v>
      </c>
      <c r="D137" s="338">
        <v>1</v>
      </c>
      <c r="E137" s="338">
        <v>1</v>
      </c>
      <c r="F137" s="338">
        <v>4</v>
      </c>
      <c r="G137" s="340">
        <f t="shared" si="33"/>
        <v>34</v>
      </c>
      <c r="H137" s="337">
        <v>24</v>
      </c>
      <c r="I137" s="338">
        <v>0</v>
      </c>
      <c r="J137" s="338">
        <v>0</v>
      </c>
      <c r="K137" s="338">
        <v>5</v>
      </c>
      <c r="L137" s="340">
        <f t="shared" si="34"/>
        <v>29</v>
      </c>
      <c r="M137" s="337">
        <f t="shared" si="35"/>
        <v>52</v>
      </c>
      <c r="N137" s="338">
        <f t="shared" si="36"/>
        <v>1</v>
      </c>
      <c r="O137" s="338">
        <f t="shared" si="37"/>
        <v>1</v>
      </c>
      <c r="P137" s="338">
        <f t="shared" si="38"/>
        <v>9</v>
      </c>
      <c r="Q137" s="340">
        <f t="shared" si="39"/>
        <v>63</v>
      </c>
      <c r="R137" s="346">
        <v>11</v>
      </c>
      <c r="S137" s="332"/>
      <c r="T137" s="383"/>
      <c r="U137" s="382"/>
      <c r="V137" s="383"/>
      <c r="W137" s="383"/>
      <c r="X137" s="383"/>
      <c r="Y137" s="383"/>
      <c r="Z137" s="383"/>
      <c r="AA137" s="383"/>
      <c r="AB137" s="383"/>
      <c r="AC137" s="383"/>
      <c r="AD137" s="383"/>
      <c r="AE137" s="383"/>
      <c r="AF137" s="383"/>
      <c r="AG137" s="383"/>
      <c r="AH137" s="383"/>
    </row>
    <row r="138" spans="1:34" ht="15.75" customHeight="1" x14ac:dyDescent="0.35">
      <c r="A138" s="208">
        <v>4</v>
      </c>
      <c r="B138" s="188" t="s">
        <v>17</v>
      </c>
      <c r="C138" s="337">
        <v>12</v>
      </c>
      <c r="D138" s="338">
        <v>0</v>
      </c>
      <c r="E138" s="338">
        <v>0</v>
      </c>
      <c r="F138" s="338">
        <v>3</v>
      </c>
      <c r="G138" s="340">
        <f t="shared" si="33"/>
        <v>15</v>
      </c>
      <c r="H138" s="337">
        <v>8</v>
      </c>
      <c r="I138" s="338">
        <v>0</v>
      </c>
      <c r="J138" s="338">
        <v>0</v>
      </c>
      <c r="K138" s="338">
        <v>2</v>
      </c>
      <c r="L138" s="340">
        <f t="shared" si="34"/>
        <v>10</v>
      </c>
      <c r="M138" s="337">
        <f t="shared" si="35"/>
        <v>20</v>
      </c>
      <c r="N138" s="338">
        <f t="shared" si="36"/>
        <v>0</v>
      </c>
      <c r="O138" s="338">
        <f t="shared" si="37"/>
        <v>0</v>
      </c>
      <c r="P138" s="338">
        <f t="shared" si="38"/>
        <v>5</v>
      </c>
      <c r="Q138" s="340">
        <f t="shared" si="39"/>
        <v>25</v>
      </c>
      <c r="R138" s="346">
        <v>5</v>
      </c>
      <c r="S138" s="332"/>
      <c r="T138" s="383" t="s">
        <v>287</v>
      </c>
      <c r="U138" s="382" t="s">
        <v>241</v>
      </c>
      <c r="V138" s="383"/>
      <c r="W138" s="383"/>
      <c r="X138" s="383"/>
      <c r="Y138" s="383"/>
      <c r="Z138" s="383"/>
      <c r="AA138" s="383"/>
      <c r="AB138" s="383"/>
      <c r="AC138" s="383"/>
      <c r="AD138" s="383"/>
      <c r="AE138" s="383"/>
      <c r="AF138" s="383"/>
      <c r="AG138" s="383"/>
      <c r="AH138" s="383"/>
    </row>
    <row r="139" spans="1:34" ht="16.5" customHeight="1" x14ac:dyDescent="0.35">
      <c r="A139" s="208">
        <v>5</v>
      </c>
      <c r="B139" s="188" t="s">
        <v>18</v>
      </c>
      <c r="C139" s="337">
        <v>11</v>
      </c>
      <c r="D139" s="338">
        <v>0</v>
      </c>
      <c r="E139" s="338">
        <v>1</v>
      </c>
      <c r="F139" s="338">
        <v>1</v>
      </c>
      <c r="G139" s="340">
        <f t="shared" si="33"/>
        <v>13</v>
      </c>
      <c r="H139" s="337">
        <v>7</v>
      </c>
      <c r="I139" s="338">
        <v>0</v>
      </c>
      <c r="J139" s="338">
        <v>0</v>
      </c>
      <c r="K139" s="338">
        <v>2</v>
      </c>
      <c r="L139" s="340">
        <f t="shared" si="34"/>
        <v>9</v>
      </c>
      <c r="M139" s="337">
        <f t="shared" si="35"/>
        <v>18</v>
      </c>
      <c r="N139" s="338">
        <f t="shared" si="36"/>
        <v>0</v>
      </c>
      <c r="O139" s="338">
        <f t="shared" si="37"/>
        <v>1</v>
      </c>
      <c r="P139" s="338">
        <f t="shared" si="38"/>
        <v>3</v>
      </c>
      <c r="Q139" s="340">
        <f t="shared" si="39"/>
        <v>22</v>
      </c>
      <c r="R139" s="346">
        <v>2</v>
      </c>
      <c r="S139" s="332"/>
      <c r="T139" s="383"/>
      <c r="U139" s="382"/>
      <c r="V139" s="383"/>
      <c r="W139" s="383"/>
      <c r="X139" s="383"/>
      <c r="Y139" s="383"/>
      <c r="Z139" s="383"/>
      <c r="AA139" s="383"/>
      <c r="AB139" s="383"/>
      <c r="AC139" s="383"/>
      <c r="AD139" s="383"/>
      <c r="AE139" s="383"/>
      <c r="AF139" s="383"/>
      <c r="AG139" s="383"/>
      <c r="AH139" s="383"/>
    </row>
    <row r="140" spans="1:34" ht="15.75" customHeight="1" x14ac:dyDescent="0.35">
      <c r="A140" s="210">
        <v>6</v>
      </c>
      <c r="B140" s="190" t="s">
        <v>19</v>
      </c>
      <c r="C140" s="337">
        <v>4</v>
      </c>
      <c r="D140" s="338">
        <v>0</v>
      </c>
      <c r="E140" s="338">
        <v>0</v>
      </c>
      <c r="F140" s="338">
        <v>0</v>
      </c>
      <c r="G140" s="340">
        <f t="shared" si="33"/>
        <v>4</v>
      </c>
      <c r="H140" s="337">
        <v>2</v>
      </c>
      <c r="I140" s="338">
        <v>0</v>
      </c>
      <c r="J140" s="338">
        <v>1</v>
      </c>
      <c r="K140" s="338">
        <v>0</v>
      </c>
      <c r="L140" s="340">
        <f t="shared" si="34"/>
        <v>3</v>
      </c>
      <c r="M140" s="337">
        <f t="shared" si="35"/>
        <v>6</v>
      </c>
      <c r="N140" s="338">
        <f t="shared" si="36"/>
        <v>0</v>
      </c>
      <c r="O140" s="338">
        <f t="shared" si="37"/>
        <v>1</v>
      </c>
      <c r="P140" s="338">
        <f t="shared" si="38"/>
        <v>0</v>
      </c>
      <c r="Q140" s="340">
        <f t="shared" si="39"/>
        <v>7</v>
      </c>
      <c r="R140" s="346">
        <v>6</v>
      </c>
      <c r="S140" s="332"/>
      <c r="T140" s="383"/>
      <c r="U140" s="382"/>
      <c r="V140" s="383"/>
      <c r="W140" s="383"/>
      <c r="X140" s="383"/>
      <c r="Y140" s="383"/>
      <c r="Z140" s="383"/>
      <c r="AA140" s="383"/>
      <c r="AB140" s="383"/>
      <c r="AC140" s="383"/>
      <c r="AD140" s="383"/>
      <c r="AE140" s="383"/>
      <c r="AF140" s="383"/>
      <c r="AG140" s="383"/>
      <c r="AH140" s="383"/>
    </row>
    <row r="141" spans="1:34" ht="15.75" customHeight="1" x14ac:dyDescent="0.35">
      <c r="A141" s="210">
        <v>7</v>
      </c>
      <c r="B141" s="190" t="s">
        <v>20</v>
      </c>
      <c r="C141" s="337">
        <v>5</v>
      </c>
      <c r="D141" s="338">
        <v>0</v>
      </c>
      <c r="E141" s="338">
        <v>0</v>
      </c>
      <c r="F141" s="338">
        <v>1</v>
      </c>
      <c r="G141" s="340">
        <f t="shared" si="33"/>
        <v>6</v>
      </c>
      <c r="H141" s="337">
        <v>5</v>
      </c>
      <c r="I141" s="338">
        <v>0</v>
      </c>
      <c r="J141" s="338">
        <v>3</v>
      </c>
      <c r="K141" s="338">
        <v>0</v>
      </c>
      <c r="L141" s="340">
        <f t="shared" si="34"/>
        <v>8</v>
      </c>
      <c r="M141" s="337">
        <f t="shared" si="35"/>
        <v>10</v>
      </c>
      <c r="N141" s="338">
        <f t="shared" si="36"/>
        <v>0</v>
      </c>
      <c r="O141" s="338">
        <f t="shared" si="37"/>
        <v>3</v>
      </c>
      <c r="P141" s="338">
        <f t="shared" si="38"/>
        <v>1</v>
      </c>
      <c r="Q141" s="340">
        <f t="shared" si="39"/>
        <v>14</v>
      </c>
      <c r="R141" s="346">
        <v>4</v>
      </c>
      <c r="S141" s="332"/>
      <c r="T141" s="332"/>
    </row>
    <row r="142" spans="1:34" ht="15.75" customHeight="1" x14ac:dyDescent="0.35">
      <c r="A142" s="208">
        <v>8</v>
      </c>
      <c r="B142" s="188" t="s">
        <v>21</v>
      </c>
      <c r="C142" s="337">
        <v>8</v>
      </c>
      <c r="D142" s="338">
        <v>1</v>
      </c>
      <c r="E142" s="338">
        <v>1</v>
      </c>
      <c r="F142" s="338">
        <v>2</v>
      </c>
      <c r="G142" s="340">
        <f t="shared" si="33"/>
        <v>12</v>
      </c>
      <c r="H142" s="337">
        <v>3</v>
      </c>
      <c r="I142" s="338">
        <v>0</v>
      </c>
      <c r="J142" s="338">
        <v>2</v>
      </c>
      <c r="K142" s="338">
        <v>1</v>
      </c>
      <c r="L142" s="340">
        <f t="shared" si="34"/>
        <v>6</v>
      </c>
      <c r="M142" s="337">
        <f t="shared" si="35"/>
        <v>11</v>
      </c>
      <c r="N142" s="338">
        <f t="shared" si="36"/>
        <v>1</v>
      </c>
      <c r="O142" s="338">
        <f t="shared" si="37"/>
        <v>3</v>
      </c>
      <c r="P142" s="338">
        <f t="shared" si="38"/>
        <v>3</v>
      </c>
      <c r="Q142" s="340">
        <f t="shared" si="39"/>
        <v>18</v>
      </c>
      <c r="R142" s="346">
        <v>11</v>
      </c>
      <c r="S142" s="332"/>
      <c r="T142" s="383"/>
      <c r="U142" s="382"/>
      <c r="V142" s="383"/>
      <c r="W142" s="383"/>
      <c r="X142" s="383"/>
      <c r="Y142" s="383"/>
      <c r="Z142" s="383"/>
      <c r="AA142" s="383" t="s">
        <v>351</v>
      </c>
      <c r="AB142" s="383"/>
      <c r="AC142" s="383"/>
      <c r="AD142" s="383"/>
      <c r="AE142" s="383"/>
      <c r="AF142" s="383"/>
      <c r="AG142" s="383"/>
      <c r="AH142" s="383"/>
    </row>
    <row r="143" spans="1:34" ht="15.75" customHeight="1" x14ac:dyDescent="0.35">
      <c r="A143" s="208">
        <v>9</v>
      </c>
      <c r="B143" s="188" t="s">
        <v>22</v>
      </c>
      <c r="C143" s="337">
        <v>2</v>
      </c>
      <c r="D143" s="338">
        <v>0</v>
      </c>
      <c r="E143" s="338">
        <v>1</v>
      </c>
      <c r="F143" s="338">
        <v>1</v>
      </c>
      <c r="G143" s="340">
        <f t="shared" si="33"/>
        <v>4</v>
      </c>
      <c r="H143" s="337">
        <v>4</v>
      </c>
      <c r="I143" s="338">
        <v>0</v>
      </c>
      <c r="J143" s="338">
        <v>0</v>
      </c>
      <c r="K143" s="338">
        <v>1</v>
      </c>
      <c r="L143" s="340">
        <f t="shared" si="34"/>
        <v>5</v>
      </c>
      <c r="M143" s="337">
        <f t="shared" si="35"/>
        <v>6</v>
      </c>
      <c r="N143" s="338">
        <f t="shared" si="36"/>
        <v>0</v>
      </c>
      <c r="O143" s="338">
        <f t="shared" si="37"/>
        <v>1</v>
      </c>
      <c r="P143" s="338">
        <f t="shared" si="38"/>
        <v>2</v>
      </c>
      <c r="Q143" s="340">
        <f t="shared" si="39"/>
        <v>9</v>
      </c>
      <c r="R143" s="346">
        <v>6</v>
      </c>
      <c r="S143" s="332"/>
      <c r="T143" s="332"/>
    </row>
    <row r="144" spans="1:34" ht="15.75" customHeight="1" x14ac:dyDescent="0.35">
      <c r="A144" s="208">
        <v>10</v>
      </c>
      <c r="B144" s="188" t="s">
        <v>23</v>
      </c>
      <c r="C144" s="337">
        <v>9</v>
      </c>
      <c r="D144" s="338">
        <v>2</v>
      </c>
      <c r="E144" s="338">
        <v>2</v>
      </c>
      <c r="F144" s="338">
        <v>0</v>
      </c>
      <c r="G144" s="340">
        <f t="shared" si="33"/>
        <v>13</v>
      </c>
      <c r="H144" s="337">
        <v>8</v>
      </c>
      <c r="I144" s="338">
        <v>6</v>
      </c>
      <c r="J144" s="338">
        <v>2</v>
      </c>
      <c r="K144" s="338">
        <v>2</v>
      </c>
      <c r="L144" s="340">
        <f t="shared" si="34"/>
        <v>18</v>
      </c>
      <c r="M144" s="337">
        <f t="shared" si="35"/>
        <v>17</v>
      </c>
      <c r="N144" s="338">
        <f t="shared" si="36"/>
        <v>8</v>
      </c>
      <c r="O144" s="338">
        <f t="shared" si="37"/>
        <v>4</v>
      </c>
      <c r="P144" s="338">
        <f t="shared" si="38"/>
        <v>2</v>
      </c>
      <c r="Q144" s="340">
        <f t="shared" si="39"/>
        <v>31</v>
      </c>
      <c r="R144" s="346">
        <v>12</v>
      </c>
      <c r="S144" s="332"/>
      <c r="T144" s="332"/>
    </row>
    <row r="145" spans="1:21" ht="15.75" customHeight="1" x14ac:dyDescent="0.35">
      <c r="A145" s="210">
        <v>11</v>
      </c>
      <c r="B145" s="190" t="s">
        <v>24</v>
      </c>
      <c r="C145" s="337">
        <v>7</v>
      </c>
      <c r="D145" s="338">
        <v>0</v>
      </c>
      <c r="E145" s="338">
        <v>1</v>
      </c>
      <c r="F145" s="338">
        <v>3</v>
      </c>
      <c r="G145" s="340">
        <f t="shared" si="33"/>
        <v>11</v>
      </c>
      <c r="H145" s="337">
        <v>4</v>
      </c>
      <c r="I145" s="338">
        <v>0</v>
      </c>
      <c r="J145" s="338">
        <v>1</v>
      </c>
      <c r="K145" s="338">
        <v>2</v>
      </c>
      <c r="L145" s="340">
        <f t="shared" si="34"/>
        <v>7</v>
      </c>
      <c r="M145" s="337">
        <f t="shared" si="35"/>
        <v>11</v>
      </c>
      <c r="N145" s="338">
        <f t="shared" si="36"/>
        <v>0</v>
      </c>
      <c r="O145" s="338">
        <f t="shared" si="37"/>
        <v>2</v>
      </c>
      <c r="P145" s="338">
        <f t="shared" si="38"/>
        <v>5</v>
      </c>
      <c r="Q145" s="340">
        <f t="shared" si="39"/>
        <v>18</v>
      </c>
      <c r="R145" s="346">
        <v>1</v>
      </c>
      <c r="S145" s="332"/>
      <c r="T145" s="332"/>
    </row>
    <row r="146" spans="1:21" ht="15.75" customHeight="1" x14ac:dyDescent="0.35">
      <c r="A146" s="208">
        <v>12</v>
      </c>
      <c r="B146" s="188" t="s">
        <v>25</v>
      </c>
      <c r="C146" s="337">
        <v>2</v>
      </c>
      <c r="D146" s="338">
        <v>0</v>
      </c>
      <c r="E146" s="338">
        <v>1</v>
      </c>
      <c r="F146" s="338">
        <v>4</v>
      </c>
      <c r="G146" s="340">
        <f t="shared" si="33"/>
        <v>7</v>
      </c>
      <c r="H146" s="337">
        <v>1</v>
      </c>
      <c r="I146" s="338">
        <v>0</v>
      </c>
      <c r="J146" s="338">
        <v>1</v>
      </c>
      <c r="K146" s="338">
        <v>4</v>
      </c>
      <c r="L146" s="340">
        <f t="shared" si="34"/>
        <v>6</v>
      </c>
      <c r="M146" s="337">
        <f t="shared" si="35"/>
        <v>3</v>
      </c>
      <c r="N146" s="338">
        <f t="shared" si="36"/>
        <v>0</v>
      </c>
      <c r="O146" s="338">
        <f t="shared" si="37"/>
        <v>2</v>
      </c>
      <c r="P146" s="338">
        <f t="shared" si="38"/>
        <v>8</v>
      </c>
      <c r="Q146" s="340">
        <f t="shared" si="39"/>
        <v>13</v>
      </c>
      <c r="R146" s="346">
        <v>2</v>
      </c>
      <c r="S146" s="332"/>
      <c r="T146" s="332"/>
    </row>
    <row r="147" spans="1:21" ht="15.75" customHeight="1" x14ac:dyDescent="0.35">
      <c r="A147" s="208">
        <v>13</v>
      </c>
      <c r="B147" s="188" t="s">
        <v>26</v>
      </c>
      <c r="C147" s="337">
        <v>16</v>
      </c>
      <c r="D147" s="338">
        <v>0</v>
      </c>
      <c r="E147" s="338">
        <v>2</v>
      </c>
      <c r="F147" s="338">
        <v>0</v>
      </c>
      <c r="G147" s="340">
        <f t="shared" si="33"/>
        <v>18</v>
      </c>
      <c r="H147" s="337">
        <v>13</v>
      </c>
      <c r="I147" s="338">
        <v>1</v>
      </c>
      <c r="J147" s="338">
        <v>2</v>
      </c>
      <c r="K147" s="338">
        <v>0</v>
      </c>
      <c r="L147" s="340">
        <f t="shared" si="34"/>
        <v>16</v>
      </c>
      <c r="M147" s="337">
        <f t="shared" si="35"/>
        <v>29</v>
      </c>
      <c r="N147" s="338">
        <f t="shared" si="36"/>
        <v>1</v>
      </c>
      <c r="O147" s="338">
        <f t="shared" si="37"/>
        <v>4</v>
      </c>
      <c r="P147" s="338">
        <f t="shared" si="38"/>
        <v>0</v>
      </c>
      <c r="Q147" s="340">
        <f t="shared" si="39"/>
        <v>34</v>
      </c>
      <c r="R147" s="346">
        <v>7</v>
      </c>
      <c r="S147" s="332"/>
      <c r="T147" s="332"/>
    </row>
    <row r="148" spans="1:21" ht="15.75" customHeight="1" x14ac:dyDescent="0.35">
      <c r="A148" s="208">
        <v>14</v>
      </c>
      <c r="B148" s="188" t="s">
        <v>27</v>
      </c>
      <c r="C148" s="337">
        <v>9</v>
      </c>
      <c r="D148" s="338">
        <v>0</v>
      </c>
      <c r="E148" s="338">
        <v>3</v>
      </c>
      <c r="F148" s="338">
        <v>2</v>
      </c>
      <c r="G148" s="340">
        <f t="shared" si="33"/>
        <v>14</v>
      </c>
      <c r="H148" s="337">
        <v>3</v>
      </c>
      <c r="I148" s="338">
        <v>0</v>
      </c>
      <c r="J148" s="338">
        <v>2</v>
      </c>
      <c r="K148" s="338">
        <v>4</v>
      </c>
      <c r="L148" s="340">
        <f t="shared" si="34"/>
        <v>9</v>
      </c>
      <c r="M148" s="337">
        <f t="shared" si="35"/>
        <v>12</v>
      </c>
      <c r="N148" s="338">
        <f t="shared" si="36"/>
        <v>0</v>
      </c>
      <c r="O148" s="338">
        <f t="shared" si="37"/>
        <v>5</v>
      </c>
      <c r="P148" s="338">
        <f t="shared" si="38"/>
        <v>6</v>
      </c>
      <c r="Q148" s="340">
        <f t="shared" si="39"/>
        <v>23</v>
      </c>
      <c r="R148" s="346">
        <v>1</v>
      </c>
      <c r="S148" s="332"/>
      <c r="T148" s="332"/>
    </row>
    <row r="149" spans="1:21" ht="34.5" customHeight="1" thickBot="1" x14ac:dyDescent="0.4">
      <c r="A149" s="211">
        <v>15</v>
      </c>
      <c r="B149" s="191" t="s">
        <v>28</v>
      </c>
      <c r="C149" s="303">
        <v>3</v>
      </c>
      <c r="D149" s="347">
        <v>0</v>
      </c>
      <c r="E149" s="347">
        <v>0</v>
      </c>
      <c r="F149" s="347">
        <v>1</v>
      </c>
      <c r="G149" s="348">
        <f t="shared" si="33"/>
        <v>4</v>
      </c>
      <c r="H149" s="303">
        <v>2</v>
      </c>
      <c r="I149" s="347">
        <v>0</v>
      </c>
      <c r="J149" s="347">
        <v>2</v>
      </c>
      <c r="K149" s="347">
        <v>0</v>
      </c>
      <c r="L149" s="348">
        <f t="shared" si="34"/>
        <v>4</v>
      </c>
      <c r="M149" s="303">
        <f t="shared" si="35"/>
        <v>5</v>
      </c>
      <c r="N149" s="347">
        <f t="shared" si="36"/>
        <v>0</v>
      </c>
      <c r="O149" s="347">
        <f t="shared" si="37"/>
        <v>2</v>
      </c>
      <c r="P149" s="347">
        <f t="shared" si="38"/>
        <v>1</v>
      </c>
      <c r="Q149" s="348">
        <f t="shared" si="39"/>
        <v>8</v>
      </c>
      <c r="R149" s="349">
        <v>0</v>
      </c>
      <c r="S149" s="332"/>
      <c r="T149" s="332"/>
    </row>
    <row r="150" spans="1:21" s="375" customFormat="1" ht="22.5" customHeight="1" x14ac:dyDescent="0.35">
      <c r="A150" s="283"/>
      <c r="B150" s="284" t="s">
        <v>431</v>
      </c>
      <c r="C150" s="285">
        <f t="shared" ref="C150:R150" si="40">SUM(C135:C149)</f>
        <v>143</v>
      </c>
      <c r="D150" s="286">
        <f t="shared" si="40"/>
        <v>4</v>
      </c>
      <c r="E150" s="286">
        <f t="shared" si="40"/>
        <v>13</v>
      </c>
      <c r="F150" s="286">
        <f t="shared" si="40"/>
        <v>28</v>
      </c>
      <c r="G150" s="287">
        <f t="shared" si="40"/>
        <v>188</v>
      </c>
      <c r="H150" s="285">
        <f t="shared" si="40"/>
        <v>125</v>
      </c>
      <c r="I150" s="286">
        <f t="shared" si="40"/>
        <v>7</v>
      </c>
      <c r="J150" s="286">
        <f t="shared" si="40"/>
        <v>16</v>
      </c>
      <c r="K150" s="286">
        <f t="shared" si="40"/>
        <v>28</v>
      </c>
      <c r="L150" s="287">
        <f t="shared" si="40"/>
        <v>176</v>
      </c>
      <c r="M150" s="285">
        <f t="shared" si="40"/>
        <v>268</v>
      </c>
      <c r="N150" s="286">
        <f t="shared" si="40"/>
        <v>11</v>
      </c>
      <c r="O150" s="286">
        <f t="shared" si="40"/>
        <v>29</v>
      </c>
      <c r="P150" s="286">
        <f t="shared" si="40"/>
        <v>56</v>
      </c>
      <c r="Q150" s="287">
        <f t="shared" si="40"/>
        <v>364</v>
      </c>
      <c r="R150" s="288">
        <f t="shared" si="40"/>
        <v>128</v>
      </c>
      <c r="S150" s="289"/>
      <c r="T150" s="289"/>
      <c r="U150" s="375" t="s">
        <v>81</v>
      </c>
    </row>
    <row r="151" spans="1:21" ht="15.75" customHeight="1" x14ac:dyDescent="0.35">
      <c r="A151" s="187"/>
      <c r="B151" s="188" t="s">
        <v>431</v>
      </c>
      <c r="C151" s="337">
        <v>151</v>
      </c>
      <c r="D151" s="338">
        <v>6</v>
      </c>
      <c r="E151" s="338">
        <v>10</v>
      </c>
      <c r="F151" s="338">
        <v>25</v>
      </c>
      <c r="G151" s="340">
        <v>192</v>
      </c>
      <c r="H151" s="337">
        <v>126</v>
      </c>
      <c r="I151" s="338">
        <v>11</v>
      </c>
      <c r="J151" s="338">
        <v>20</v>
      </c>
      <c r="K151" s="338">
        <v>25</v>
      </c>
      <c r="L151" s="339">
        <v>182</v>
      </c>
      <c r="M151" s="337">
        <v>277</v>
      </c>
      <c r="N151" s="338">
        <v>17</v>
      </c>
      <c r="O151" s="338">
        <v>30</v>
      </c>
      <c r="P151" s="338">
        <v>50</v>
      </c>
      <c r="Q151" s="340">
        <v>374</v>
      </c>
      <c r="R151" s="479">
        <v>108</v>
      </c>
      <c r="S151" s="332"/>
      <c r="T151" s="289"/>
      <c r="U151" s="330" t="s">
        <v>81</v>
      </c>
    </row>
    <row r="152" spans="1:21" ht="15.75" customHeight="1" x14ac:dyDescent="0.35">
      <c r="A152" s="187"/>
      <c r="B152" s="188" t="s">
        <v>373</v>
      </c>
      <c r="C152" s="337">
        <v>132</v>
      </c>
      <c r="D152" s="338">
        <v>9</v>
      </c>
      <c r="E152" s="338">
        <v>18</v>
      </c>
      <c r="F152" s="338">
        <v>25</v>
      </c>
      <c r="G152" s="340">
        <v>184</v>
      </c>
      <c r="H152" s="337">
        <v>87</v>
      </c>
      <c r="I152" s="338">
        <v>8</v>
      </c>
      <c r="J152" s="338">
        <v>20</v>
      </c>
      <c r="K152" s="338">
        <v>21</v>
      </c>
      <c r="L152" s="339">
        <v>136</v>
      </c>
      <c r="M152" s="337">
        <v>219</v>
      </c>
      <c r="N152" s="338">
        <v>17</v>
      </c>
      <c r="O152" s="338">
        <v>38</v>
      </c>
      <c r="P152" s="338">
        <v>46</v>
      </c>
      <c r="Q152" s="340">
        <v>320</v>
      </c>
      <c r="R152" s="479">
        <v>96</v>
      </c>
      <c r="S152" s="332"/>
      <c r="T152" s="289"/>
    </row>
    <row r="153" spans="1:21" ht="15.75" customHeight="1" x14ac:dyDescent="0.35">
      <c r="A153" s="187"/>
      <c r="B153" s="188" t="s">
        <v>333</v>
      </c>
      <c r="C153" s="337">
        <v>135</v>
      </c>
      <c r="D153" s="338">
        <v>11</v>
      </c>
      <c r="E153" s="338">
        <v>20</v>
      </c>
      <c r="F153" s="338">
        <v>18</v>
      </c>
      <c r="G153" s="340">
        <v>184</v>
      </c>
      <c r="H153" s="337">
        <v>122</v>
      </c>
      <c r="I153" s="338">
        <v>14</v>
      </c>
      <c r="J153" s="338">
        <v>16</v>
      </c>
      <c r="K153" s="338">
        <v>18</v>
      </c>
      <c r="L153" s="339">
        <v>170</v>
      </c>
      <c r="M153" s="337">
        <v>257</v>
      </c>
      <c r="N153" s="338">
        <v>25</v>
      </c>
      <c r="O153" s="338">
        <v>36</v>
      </c>
      <c r="P153" s="338">
        <v>36</v>
      </c>
      <c r="Q153" s="340">
        <v>354</v>
      </c>
      <c r="R153" s="479">
        <v>93</v>
      </c>
      <c r="S153" s="332"/>
      <c r="T153" s="289"/>
      <c r="U153" s="330" t="s">
        <v>81</v>
      </c>
    </row>
    <row r="154" spans="1:21" ht="15.75" customHeight="1" x14ac:dyDescent="0.35">
      <c r="A154" s="187"/>
      <c r="B154" s="188" t="s">
        <v>288</v>
      </c>
      <c r="C154" s="337">
        <v>128</v>
      </c>
      <c r="D154" s="338">
        <v>12</v>
      </c>
      <c r="E154" s="338">
        <v>17</v>
      </c>
      <c r="F154" s="338">
        <v>18</v>
      </c>
      <c r="G154" s="340">
        <v>175</v>
      </c>
      <c r="H154" s="337">
        <v>115</v>
      </c>
      <c r="I154" s="338">
        <v>12</v>
      </c>
      <c r="J154" s="338">
        <v>14</v>
      </c>
      <c r="K154" s="338">
        <v>9</v>
      </c>
      <c r="L154" s="339">
        <v>150</v>
      </c>
      <c r="M154" s="337">
        <v>243</v>
      </c>
      <c r="N154" s="338">
        <v>24</v>
      </c>
      <c r="O154" s="338">
        <v>31</v>
      </c>
      <c r="P154" s="338">
        <v>27</v>
      </c>
      <c r="Q154" s="340">
        <v>325</v>
      </c>
      <c r="R154" s="479">
        <v>102</v>
      </c>
      <c r="S154" s="332"/>
      <c r="T154" s="289"/>
      <c r="U154" s="330" t="s">
        <v>81</v>
      </c>
    </row>
    <row r="155" spans="1:21" ht="15.75" customHeight="1" x14ac:dyDescent="0.35">
      <c r="A155" s="187"/>
      <c r="B155" s="188" t="s">
        <v>257</v>
      </c>
      <c r="C155" s="337">
        <v>131</v>
      </c>
      <c r="D155" s="338">
        <v>16</v>
      </c>
      <c r="E155" s="338">
        <v>18</v>
      </c>
      <c r="F155" s="338">
        <v>16</v>
      </c>
      <c r="G155" s="340">
        <v>181</v>
      </c>
      <c r="H155" s="337">
        <v>118</v>
      </c>
      <c r="I155" s="338">
        <v>13</v>
      </c>
      <c r="J155" s="338">
        <v>13</v>
      </c>
      <c r="K155" s="338">
        <v>8</v>
      </c>
      <c r="L155" s="339">
        <v>152</v>
      </c>
      <c r="M155" s="337">
        <v>249</v>
      </c>
      <c r="N155" s="338">
        <v>29</v>
      </c>
      <c r="O155" s="338">
        <v>31</v>
      </c>
      <c r="P155" s="338">
        <v>24</v>
      </c>
      <c r="Q155" s="340">
        <v>333</v>
      </c>
      <c r="R155" s="479">
        <v>90</v>
      </c>
      <c r="S155" s="332"/>
      <c r="T155" s="332"/>
    </row>
    <row r="156" spans="1:21" ht="15.75" customHeight="1" x14ac:dyDescent="0.35">
      <c r="A156" s="187"/>
      <c r="B156" s="188" t="s">
        <v>225</v>
      </c>
      <c r="C156" s="337">
        <v>124</v>
      </c>
      <c r="D156" s="338">
        <v>15</v>
      </c>
      <c r="E156" s="338">
        <v>19</v>
      </c>
      <c r="F156" s="338">
        <v>9</v>
      </c>
      <c r="G156" s="340">
        <v>167</v>
      </c>
      <c r="H156" s="337">
        <v>120</v>
      </c>
      <c r="I156" s="338">
        <v>13</v>
      </c>
      <c r="J156" s="338">
        <v>16</v>
      </c>
      <c r="K156" s="338">
        <v>8</v>
      </c>
      <c r="L156" s="339">
        <v>157</v>
      </c>
      <c r="M156" s="337">
        <v>244</v>
      </c>
      <c r="N156" s="338">
        <v>28</v>
      </c>
      <c r="O156" s="338">
        <v>35</v>
      </c>
      <c r="P156" s="338">
        <v>17</v>
      </c>
      <c r="Q156" s="340">
        <v>324</v>
      </c>
      <c r="R156" s="479">
        <v>94</v>
      </c>
      <c r="S156" s="332"/>
      <c r="T156" s="332"/>
    </row>
    <row r="157" spans="1:21" ht="15.75" customHeight="1" thickBot="1" x14ac:dyDescent="0.4">
      <c r="A157" s="301"/>
      <c r="B157" s="302" t="s">
        <v>103</v>
      </c>
      <c r="C157" s="303">
        <v>132</v>
      </c>
      <c r="D157" s="347">
        <v>14</v>
      </c>
      <c r="E157" s="347">
        <v>19</v>
      </c>
      <c r="F157" s="347">
        <v>11</v>
      </c>
      <c r="G157" s="348">
        <v>176</v>
      </c>
      <c r="H157" s="303">
        <v>129</v>
      </c>
      <c r="I157" s="347">
        <v>16</v>
      </c>
      <c r="J157" s="347">
        <v>14</v>
      </c>
      <c r="K157" s="347">
        <v>8</v>
      </c>
      <c r="L157" s="708">
        <v>167</v>
      </c>
      <c r="M157" s="303">
        <v>261</v>
      </c>
      <c r="N157" s="347">
        <v>30</v>
      </c>
      <c r="O157" s="347">
        <v>33</v>
      </c>
      <c r="P157" s="347">
        <v>19</v>
      </c>
      <c r="Q157" s="348">
        <v>343</v>
      </c>
      <c r="R157" s="480">
        <v>90</v>
      </c>
      <c r="S157" s="332"/>
      <c r="T157" s="332"/>
    </row>
    <row r="158" spans="1:21" ht="15.75" customHeight="1" x14ac:dyDescent="0.35">
      <c r="A158" s="180" t="s">
        <v>67</v>
      </c>
    </row>
    <row r="160" spans="1:21" s="181" customFormat="1" ht="30.75" customHeight="1" thickBot="1" x14ac:dyDescent="0.35">
      <c r="A160" s="149" t="s">
        <v>463</v>
      </c>
    </row>
    <row r="161" spans="1:34" s="183" customFormat="1" ht="24.75" customHeight="1" thickBot="1" x14ac:dyDescent="0.4">
      <c r="A161" s="201"/>
      <c r="B161" s="202"/>
      <c r="C161" s="1588" t="s">
        <v>60</v>
      </c>
      <c r="D161" s="1589"/>
      <c r="E161" s="1589"/>
      <c r="F161" s="1589"/>
      <c r="G161" s="1590"/>
      <c r="H161" s="1588" t="s">
        <v>61</v>
      </c>
      <c r="I161" s="1589"/>
      <c r="J161" s="1589"/>
      <c r="K161" s="1589"/>
      <c r="L161" s="1590"/>
      <c r="M161" s="1588" t="s">
        <v>62</v>
      </c>
      <c r="N161" s="1589"/>
      <c r="O161" s="1589"/>
      <c r="P161" s="1589"/>
      <c r="Q161" s="1589"/>
      <c r="R161" s="1590"/>
    </row>
    <row r="162" spans="1:34" s="183" customFormat="1" ht="80.25" customHeight="1" thickBot="1" x14ac:dyDescent="0.4">
      <c r="A162" s="203" t="s">
        <v>2</v>
      </c>
      <c r="B162" s="184" t="s">
        <v>3</v>
      </c>
      <c r="C162" s="232" t="s">
        <v>63</v>
      </c>
      <c r="D162" s="229" t="s">
        <v>223</v>
      </c>
      <c r="E162" s="229" t="s">
        <v>224</v>
      </c>
      <c r="F162" s="229" t="s">
        <v>64</v>
      </c>
      <c r="G162" s="259" t="s">
        <v>65</v>
      </c>
      <c r="H162" s="249" t="s">
        <v>63</v>
      </c>
      <c r="I162" s="229" t="s">
        <v>223</v>
      </c>
      <c r="J162" s="229" t="s">
        <v>224</v>
      </c>
      <c r="K162" s="229" t="s">
        <v>64</v>
      </c>
      <c r="L162" s="259" t="s">
        <v>13</v>
      </c>
      <c r="M162" s="249" t="s">
        <v>63</v>
      </c>
      <c r="N162" s="229" t="s">
        <v>223</v>
      </c>
      <c r="O162" s="229" t="s">
        <v>224</v>
      </c>
      <c r="P162" s="229" t="s">
        <v>64</v>
      </c>
      <c r="Q162" s="259" t="s">
        <v>13</v>
      </c>
      <c r="R162" s="356" t="s">
        <v>66</v>
      </c>
      <c r="Y162" s="183" t="s">
        <v>81</v>
      </c>
    </row>
    <row r="163" spans="1:34" ht="17.25" customHeight="1" x14ac:dyDescent="0.35">
      <c r="A163" s="206">
        <v>1</v>
      </c>
      <c r="B163" s="186" t="s">
        <v>14</v>
      </c>
      <c r="C163" s="334">
        <v>10</v>
      </c>
      <c r="D163" s="335">
        <v>0</v>
      </c>
      <c r="E163" s="335">
        <v>0</v>
      </c>
      <c r="F163" s="335">
        <v>0</v>
      </c>
      <c r="G163" s="336">
        <f t="shared" ref="G163:G177" si="41">SUM(C163:F163)</f>
        <v>10</v>
      </c>
      <c r="H163" s="334">
        <v>12</v>
      </c>
      <c r="I163" s="335">
        <v>1</v>
      </c>
      <c r="J163" s="335">
        <v>0</v>
      </c>
      <c r="K163" s="335">
        <v>1</v>
      </c>
      <c r="L163" s="336">
        <f t="shared" ref="L163:L177" si="42">SUM(H163:K163)</f>
        <v>14</v>
      </c>
      <c r="M163" s="334">
        <f t="shared" ref="M163:M177" si="43">C163+H163</f>
        <v>22</v>
      </c>
      <c r="N163" s="335">
        <f t="shared" ref="N163:N177" si="44">D163+I163</f>
        <v>1</v>
      </c>
      <c r="O163" s="335">
        <f t="shared" ref="O163:O177" si="45">E163+J163</f>
        <v>0</v>
      </c>
      <c r="P163" s="335">
        <f t="shared" ref="P163:P177" si="46">F163+K163</f>
        <v>1</v>
      </c>
      <c r="Q163" s="336">
        <f t="shared" ref="Q163:Q177" si="47">SUM(M163:P163)</f>
        <v>24</v>
      </c>
      <c r="R163" s="345">
        <v>22</v>
      </c>
      <c r="S163" s="332"/>
      <c r="T163" s="357"/>
    </row>
    <row r="164" spans="1:34" ht="15.75" customHeight="1" x14ac:dyDescent="0.35">
      <c r="A164" s="208">
        <v>2</v>
      </c>
      <c r="B164" s="188" t="s">
        <v>15</v>
      </c>
      <c r="C164" s="337">
        <v>7</v>
      </c>
      <c r="D164" s="338">
        <v>0</v>
      </c>
      <c r="E164" s="338">
        <v>0</v>
      </c>
      <c r="F164" s="338">
        <v>0</v>
      </c>
      <c r="G164" s="340">
        <f t="shared" si="41"/>
        <v>7</v>
      </c>
      <c r="H164" s="337">
        <v>13</v>
      </c>
      <c r="I164" s="338">
        <v>0</v>
      </c>
      <c r="J164" s="338">
        <v>0</v>
      </c>
      <c r="K164" s="338">
        <v>0</v>
      </c>
      <c r="L164" s="340">
        <f t="shared" si="42"/>
        <v>13</v>
      </c>
      <c r="M164" s="337">
        <f t="shared" si="43"/>
        <v>20</v>
      </c>
      <c r="N164" s="338" t="s">
        <v>81</v>
      </c>
      <c r="O164" s="338">
        <f t="shared" si="45"/>
        <v>0</v>
      </c>
      <c r="P164" s="338">
        <f t="shared" si="46"/>
        <v>0</v>
      </c>
      <c r="Q164" s="340">
        <f t="shared" si="47"/>
        <v>20</v>
      </c>
      <c r="R164" s="346">
        <v>19</v>
      </c>
      <c r="S164" s="332"/>
      <c r="T164" s="332"/>
    </row>
    <row r="165" spans="1:34" ht="15.75" customHeight="1" x14ac:dyDescent="0.35">
      <c r="A165" s="208">
        <v>3</v>
      </c>
      <c r="B165" s="188" t="s">
        <v>16</v>
      </c>
      <c r="C165" s="337">
        <v>20</v>
      </c>
      <c r="D165" s="338">
        <v>0</v>
      </c>
      <c r="E165" s="338">
        <v>0</v>
      </c>
      <c r="F165" s="338">
        <v>0</v>
      </c>
      <c r="G165" s="340">
        <f t="shared" si="41"/>
        <v>20</v>
      </c>
      <c r="H165" s="337">
        <v>27</v>
      </c>
      <c r="I165" s="338">
        <v>0</v>
      </c>
      <c r="J165" s="338">
        <v>0</v>
      </c>
      <c r="K165" s="338">
        <v>0</v>
      </c>
      <c r="L165" s="340">
        <f t="shared" si="42"/>
        <v>27</v>
      </c>
      <c r="M165" s="337">
        <f t="shared" si="43"/>
        <v>47</v>
      </c>
      <c r="N165" s="338">
        <f t="shared" si="44"/>
        <v>0</v>
      </c>
      <c r="O165" s="338">
        <f t="shared" si="45"/>
        <v>0</v>
      </c>
      <c r="P165" s="338">
        <f t="shared" si="46"/>
        <v>0</v>
      </c>
      <c r="Q165" s="340">
        <f t="shared" si="47"/>
        <v>47</v>
      </c>
      <c r="R165" s="346">
        <v>18</v>
      </c>
      <c r="S165" s="332"/>
      <c r="T165" s="383"/>
      <c r="U165" s="382"/>
      <c r="V165" s="383"/>
      <c r="W165" s="383"/>
      <c r="X165" s="383"/>
      <c r="Y165" s="383"/>
      <c r="Z165" s="383"/>
      <c r="AA165" s="383"/>
      <c r="AB165" s="383"/>
      <c r="AC165" s="383"/>
      <c r="AD165" s="383"/>
      <c r="AE165" s="383"/>
      <c r="AF165" s="383"/>
      <c r="AG165" s="383"/>
      <c r="AH165" s="383"/>
    </row>
    <row r="166" spans="1:34" ht="15.75" customHeight="1" x14ac:dyDescent="0.35">
      <c r="A166" s="208">
        <v>4</v>
      </c>
      <c r="B166" s="188" t="s">
        <v>17</v>
      </c>
      <c r="C166" s="337">
        <v>6</v>
      </c>
      <c r="D166" s="338">
        <v>0</v>
      </c>
      <c r="E166" s="338">
        <v>0</v>
      </c>
      <c r="F166" s="338">
        <v>0</v>
      </c>
      <c r="G166" s="340">
        <f t="shared" si="41"/>
        <v>6</v>
      </c>
      <c r="H166" s="337">
        <v>4</v>
      </c>
      <c r="I166" s="338">
        <v>0</v>
      </c>
      <c r="J166" s="338">
        <v>0</v>
      </c>
      <c r="K166" s="338">
        <v>1</v>
      </c>
      <c r="L166" s="340">
        <f t="shared" si="42"/>
        <v>5</v>
      </c>
      <c r="M166" s="337">
        <f t="shared" si="43"/>
        <v>10</v>
      </c>
      <c r="N166" s="338">
        <f t="shared" si="44"/>
        <v>0</v>
      </c>
      <c r="O166" s="338">
        <f t="shared" si="45"/>
        <v>0</v>
      </c>
      <c r="P166" s="338">
        <f t="shared" si="46"/>
        <v>1</v>
      </c>
      <c r="Q166" s="340">
        <f t="shared" si="47"/>
        <v>11</v>
      </c>
      <c r="R166" s="346">
        <v>7</v>
      </c>
      <c r="S166" s="332"/>
      <c r="T166" s="383"/>
      <c r="U166" s="382"/>
      <c r="V166" s="383"/>
      <c r="W166" s="383"/>
      <c r="X166" s="383"/>
      <c r="Y166" s="383"/>
      <c r="Z166" s="383"/>
      <c r="AA166" s="383"/>
      <c r="AB166" s="383"/>
      <c r="AC166" s="383"/>
      <c r="AD166" s="383"/>
      <c r="AE166" s="383"/>
      <c r="AF166" s="383"/>
      <c r="AG166" s="383"/>
      <c r="AH166" s="383"/>
    </row>
    <row r="167" spans="1:34" ht="15.75" customHeight="1" x14ac:dyDescent="0.35">
      <c r="A167" s="208">
        <v>5</v>
      </c>
      <c r="B167" s="188" t="s">
        <v>18</v>
      </c>
      <c r="C167" s="337">
        <v>9</v>
      </c>
      <c r="D167" s="338">
        <v>0</v>
      </c>
      <c r="E167" s="338">
        <v>0</v>
      </c>
      <c r="F167" s="338">
        <v>0</v>
      </c>
      <c r="G167" s="340">
        <f t="shared" si="41"/>
        <v>9</v>
      </c>
      <c r="H167" s="337">
        <v>12</v>
      </c>
      <c r="I167" s="338">
        <v>0</v>
      </c>
      <c r="J167" s="338">
        <v>1</v>
      </c>
      <c r="K167" s="338">
        <v>0</v>
      </c>
      <c r="L167" s="340">
        <f t="shared" si="42"/>
        <v>13</v>
      </c>
      <c r="M167" s="337">
        <f t="shared" si="43"/>
        <v>21</v>
      </c>
      <c r="N167" s="338">
        <f t="shared" si="44"/>
        <v>0</v>
      </c>
      <c r="O167" s="338">
        <f t="shared" si="45"/>
        <v>1</v>
      </c>
      <c r="P167" s="338">
        <f t="shared" si="46"/>
        <v>0</v>
      </c>
      <c r="Q167" s="340">
        <f t="shared" si="47"/>
        <v>22</v>
      </c>
      <c r="R167" s="346">
        <v>2</v>
      </c>
      <c r="S167" s="332"/>
      <c r="T167" s="383"/>
      <c r="U167" s="382"/>
      <c r="V167" s="383"/>
      <c r="W167" s="383"/>
      <c r="X167" s="383"/>
      <c r="Y167" s="383"/>
      <c r="Z167" s="383"/>
      <c r="AA167" s="383"/>
      <c r="AB167" s="383"/>
      <c r="AC167" s="383"/>
      <c r="AD167" s="383"/>
      <c r="AE167" s="383"/>
      <c r="AF167" s="383"/>
      <c r="AG167" s="383"/>
      <c r="AH167" s="383"/>
    </row>
    <row r="168" spans="1:34" ht="18.75" customHeight="1" x14ac:dyDescent="0.35">
      <c r="A168" s="210">
        <v>6</v>
      </c>
      <c r="B168" s="190" t="s">
        <v>19</v>
      </c>
      <c r="C168" s="337">
        <v>2</v>
      </c>
      <c r="D168" s="338">
        <v>0</v>
      </c>
      <c r="E168" s="338">
        <v>0</v>
      </c>
      <c r="F168" s="338">
        <v>0</v>
      </c>
      <c r="G168" s="340">
        <f t="shared" si="41"/>
        <v>2</v>
      </c>
      <c r="H168" s="337">
        <v>5</v>
      </c>
      <c r="I168" s="338">
        <v>0</v>
      </c>
      <c r="J168" s="338">
        <v>0</v>
      </c>
      <c r="K168" s="338">
        <v>0</v>
      </c>
      <c r="L168" s="340">
        <f t="shared" si="42"/>
        <v>5</v>
      </c>
      <c r="M168" s="337">
        <f t="shared" si="43"/>
        <v>7</v>
      </c>
      <c r="N168" s="338">
        <f t="shared" si="44"/>
        <v>0</v>
      </c>
      <c r="O168" s="338">
        <f t="shared" si="45"/>
        <v>0</v>
      </c>
      <c r="P168" s="338">
        <f t="shared" si="46"/>
        <v>0</v>
      </c>
      <c r="Q168" s="340">
        <f t="shared" si="47"/>
        <v>7</v>
      </c>
      <c r="R168" s="346">
        <v>7</v>
      </c>
      <c r="S168" s="332"/>
      <c r="T168" s="383"/>
      <c r="U168" s="382"/>
      <c r="V168" s="383"/>
      <c r="W168" s="383"/>
      <c r="X168" s="383"/>
      <c r="Y168" s="383"/>
      <c r="Z168" s="383"/>
      <c r="AA168" s="383"/>
      <c r="AB168" s="383"/>
      <c r="AC168" s="383"/>
      <c r="AD168" s="383"/>
      <c r="AE168" s="383"/>
      <c r="AF168" s="383"/>
      <c r="AG168" s="383"/>
      <c r="AH168" s="383"/>
    </row>
    <row r="169" spans="1:34" ht="15.75" customHeight="1" x14ac:dyDescent="0.35">
      <c r="A169" s="210">
        <v>7</v>
      </c>
      <c r="B169" s="190" t="s">
        <v>20</v>
      </c>
      <c r="C169" s="337">
        <v>4</v>
      </c>
      <c r="D169" s="338">
        <v>0</v>
      </c>
      <c r="E169" s="338">
        <v>2</v>
      </c>
      <c r="F169" s="338">
        <v>0</v>
      </c>
      <c r="G169" s="340">
        <f t="shared" si="41"/>
        <v>6</v>
      </c>
      <c r="H169" s="337">
        <v>11</v>
      </c>
      <c r="I169" s="338">
        <v>0</v>
      </c>
      <c r="J169" s="338">
        <v>3</v>
      </c>
      <c r="K169" s="338">
        <v>1</v>
      </c>
      <c r="L169" s="340">
        <f t="shared" si="42"/>
        <v>15</v>
      </c>
      <c r="M169" s="337">
        <f t="shared" si="43"/>
        <v>15</v>
      </c>
      <c r="N169" s="338">
        <f t="shared" si="44"/>
        <v>0</v>
      </c>
      <c r="O169" s="338">
        <f t="shared" si="45"/>
        <v>5</v>
      </c>
      <c r="P169" s="338">
        <f t="shared" si="46"/>
        <v>1</v>
      </c>
      <c r="Q169" s="340">
        <f t="shared" si="47"/>
        <v>21</v>
      </c>
      <c r="R169" s="346">
        <v>4</v>
      </c>
      <c r="S169" s="332"/>
      <c r="T169" s="332"/>
    </row>
    <row r="170" spans="1:34" ht="15.75" customHeight="1" x14ac:dyDescent="0.35">
      <c r="A170" s="208">
        <v>8</v>
      </c>
      <c r="B170" s="188" t="s">
        <v>21</v>
      </c>
      <c r="C170" s="337">
        <v>10</v>
      </c>
      <c r="D170" s="338">
        <v>1</v>
      </c>
      <c r="E170" s="338">
        <v>2</v>
      </c>
      <c r="F170" s="338">
        <v>0</v>
      </c>
      <c r="G170" s="340">
        <f t="shared" si="41"/>
        <v>13</v>
      </c>
      <c r="H170" s="337">
        <v>7</v>
      </c>
      <c r="I170" s="338">
        <v>0</v>
      </c>
      <c r="J170" s="338">
        <v>0</v>
      </c>
      <c r="K170" s="338">
        <v>0</v>
      </c>
      <c r="L170" s="340">
        <f t="shared" si="42"/>
        <v>7</v>
      </c>
      <c r="M170" s="337">
        <f t="shared" si="43"/>
        <v>17</v>
      </c>
      <c r="N170" s="338">
        <f t="shared" si="44"/>
        <v>1</v>
      </c>
      <c r="O170" s="338">
        <f t="shared" si="45"/>
        <v>2</v>
      </c>
      <c r="P170" s="338">
        <f t="shared" si="46"/>
        <v>0</v>
      </c>
      <c r="Q170" s="340">
        <f t="shared" si="47"/>
        <v>20</v>
      </c>
      <c r="R170" s="346">
        <v>13</v>
      </c>
      <c r="S170" s="332"/>
      <c r="T170" s="383"/>
      <c r="U170" s="382"/>
      <c r="V170" s="383" t="s">
        <v>81</v>
      </c>
      <c r="W170" s="383"/>
      <c r="X170" s="383"/>
      <c r="Y170" s="383"/>
      <c r="Z170" s="383"/>
      <c r="AA170" s="383"/>
      <c r="AB170" s="383"/>
      <c r="AC170" s="383"/>
      <c r="AD170" s="383"/>
      <c r="AE170" s="383"/>
      <c r="AF170" s="383"/>
      <c r="AG170" s="383"/>
      <c r="AH170" s="383"/>
    </row>
    <row r="171" spans="1:34" ht="15.75" customHeight="1" x14ac:dyDescent="0.35">
      <c r="A171" s="208">
        <v>9</v>
      </c>
      <c r="B171" s="188" t="s">
        <v>22</v>
      </c>
      <c r="C171" s="337">
        <v>4</v>
      </c>
      <c r="D171" s="338">
        <v>0</v>
      </c>
      <c r="E171" s="338">
        <v>1</v>
      </c>
      <c r="F171" s="338">
        <v>0</v>
      </c>
      <c r="G171" s="340">
        <f t="shared" si="41"/>
        <v>5</v>
      </c>
      <c r="H171" s="337">
        <v>5</v>
      </c>
      <c r="I171" s="338">
        <v>0</v>
      </c>
      <c r="J171" s="338">
        <v>0</v>
      </c>
      <c r="K171" s="338">
        <v>1</v>
      </c>
      <c r="L171" s="340">
        <f t="shared" si="42"/>
        <v>6</v>
      </c>
      <c r="M171" s="337">
        <f t="shared" si="43"/>
        <v>9</v>
      </c>
      <c r="N171" s="338">
        <f t="shared" si="44"/>
        <v>0</v>
      </c>
      <c r="O171" s="338">
        <f t="shared" si="45"/>
        <v>1</v>
      </c>
      <c r="P171" s="338">
        <f t="shared" si="46"/>
        <v>1</v>
      </c>
      <c r="Q171" s="340">
        <f t="shared" si="47"/>
        <v>11</v>
      </c>
      <c r="R171" s="346">
        <v>9</v>
      </c>
      <c r="S171" s="332"/>
      <c r="T171" s="332"/>
    </row>
    <row r="172" spans="1:34" ht="15.75" customHeight="1" x14ac:dyDescent="0.35">
      <c r="A172" s="208">
        <v>10</v>
      </c>
      <c r="B172" s="188" t="s">
        <v>23</v>
      </c>
      <c r="C172" s="337">
        <v>7</v>
      </c>
      <c r="D172" s="338">
        <v>1</v>
      </c>
      <c r="E172" s="338">
        <v>0</v>
      </c>
      <c r="F172" s="338">
        <v>2</v>
      </c>
      <c r="G172" s="340">
        <f t="shared" si="41"/>
        <v>10</v>
      </c>
      <c r="H172" s="337">
        <v>4</v>
      </c>
      <c r="I172" s="338">
        <v>0</v>
      </c>
      <c r="J172" s="338">
        <v>0</v>
      </c>
      <c r="K172" s="338">
        <v>0</v>
      </c>
      <c r="L172" s="340">
        <f t="shared" si="42"/>
        <v>4</v>
      </c>
      <c r="M172" s="337">
        <f t="shared" si="43"/>
        <v>11</v>
      </c>
      <c r="N172" s="338">
        <f t="shared" si="44"/>
        <v>1</v>
      </c>
      <c r="O172" s="338">
        <f t="shared" si="45"/>
        <v>0</v>
      </c>
      <c r="P172" s="338">
        <f t="shared" si="46"/>
        <v>2</v>
      </c>
      <c r="Q172" s="340">
        <f t="shared" si="47"/>
        <v>14</v>
      </c>
      <c r="R172" s="346">
        <v>10</v>
      </c>
      <c r="S172" s="332"/>
      <c r="T172" s="332"/>
    </row>
    <row r="173" spans="1:34" ht="15.75" customHeight="1" x14ac:dyDescent="0.35">
      <c r="A173" s="210">
        <v>11</v>
      </c>
      <c r="B173" s="190" t="s">
        <v>24</v>
      </c>
      <c r="C173" s="337">
        <v>2</v>
      </c>
      <c r="D173" s="338">
        <v>0</v>
      </c>
      <c r="E173" s="338">
        <v>0</v>
      </c>
      <c r="F173" s="338">
        <v>3</v>
      </c>
      <c r="G173" s="340">
        <f t="shared" si="41"/>
        <v>5</v>
      </c>
      <c r="H173" s="337">
        <v>4</v>
      </c>
      <c r="I173" s="338">
        <v>0</v>
      </c>
      <c r="J173" s="338">
        <v>0</v>
      </c>
      <c r="K173" s="338">
        <v>0</v>
      </c>
      <c r="L173" s="340">
        <f t="shared" si="42"/>
        <v>4</v>
      </c>
      <c r="M173" s="337">
        <f t="shared" si="43"/>
        <v>6</v>
      </c>
      <c r="N173" s="338">
        <f t="shared" si="44"/>
        <v>0</v>
      </c>
      <c r="O173" s="338">
        <f t="shared" si="45"/>
        <v>0</v>
      </c>
      <c r="P173" s="338">
        <f t="shared" si="46"/>
        <v>3</v>
      </c>
      <c r="Q173" s="340">
        <f t="shared" si="47"/>
        <v>9</v>
      </c>
      <c r="R173" s="346">
        <v>1</v>
      </c>
      <c r="S173" s="332"/>
      <c r="T173" s="332"/>
    </row>
    <row r="174" spans="1:34" ht="15.75" customHeight="1" x14ac:dyDescent="0.35">
      <c r="A174" s="208">
        <v>12</v>
      </c>
      <c r="B174" s="188" t="s">
        <v>25</v>
      </c>
      <c r="C174" s="337">
        <v>1</v>
      </c>
      <c r="D174" s="338">
        <v>0</v>
      </c>
      <c r="E174" s="338">
        <v>1</v>
      </c>
      <c r="F174" s="338">
        <v>0</v>
      </c>
      <c r="G174" s="340">
        <f t="shared" si="41"/>
        <v>2</v>
      </c>
      <c r="H174" s="337">
        <v>2</v>
      </c>
      <c r="I174" s="338">
        <v>0</v>
      </c>
      <c r="J174" s="338">
        <v>1</v>
      </c>
      <c r="K174" s="338">
        <v>0</v>
      </c>
      <c r="L174" s="340">
        <f t="shared" si="42"/>
        <v>3</v>
      </c>
      <c r="M174" s="337">
        <f t="shared" si="43"/>
        <v>3</v>
      </c>
      <c r="N174" s="338">
        <f t="shared" si="44"/>
        <v>0</v>
      </c>
      <c r="O174" s="338">
        <f t="shared" si="45"/>
        <v>2</v>
      </c>
      <c r="P174" s="338">
        <f t="shared" si="46"/>
        <v>0</v>
      </c>
      <c r="Q174" s="340">
        <f t="shared" si="47"/>
        <v>5</v>
      </c>
      <c r="R174" s="346">
        <v>3</v>
      </c>
      <c r="S174" s="332"/>
      <c r="T174" s="332"/>
    </row>
    <row r="175" spans="1:34" ht="15.75" customHeight="1" x14ac:dyDescent="0.35">
      <c r="A175" s="208">
        <v>13</v>
      </c>
      <c r="B175" s="188" t="s">
        <v>26</v>
      </c>
      <c r="C175" s="337">
        <v>9</v>
      </c>
      <c r="D175" s="338">
        <v>0</v>
      </c>
      <c r="E175" s="338">
        <v>0</v>
      </c>
      <c r="F175" s="338">
        <v>1</v>
      </c>
      <c r="G175" s="340">
        <f t="shared" si="41"/>
        <v>10</v>
      </c>
      <c r="H175" s="337">
        <v>8</v>
      </c>
      <c r="I175" s="338">
        <v>0</v>
      </c>
      <c r="J175" s="338">
        <v>1</v>
      </c>
      <c r="K175" s="338">
        <v>0</v>
      </c>
      <c r="L175" s="340">
        <f t="shared" si="42"/>
        <v>9</v>
      </c>
      <c r="M175" s="337">
        <f t="shared" si="43"/>
        <v>17</v>
      </c>
      <c r="N175" s="338">
        <f t="shared" si="44"/>
        <v>0</v>
      </c>
      <c r="O175" s="338">
        <f t="shared" si="45"/>
        <v>1</v>
      </c>
      <c r="P175" s="338">
        <f t="shared" si="46"/>
        <v>1</v>
      </c>
      <c r="Q175" s="340">
        <f t="shared" si="47"/>
        <v>19</v>
      </c>
      <c r="R175" s="346">
        <v>6</v>
      </c>
      <c r="S175" s="332"/>
      <c r="T175" s="332"/>
    </row>
    <row r="176" spans="1:34" ht="15.75" customHeight="1" x14ac:dyDescent="0.35">
      <c r="A176" s="208">
        <v>14</v>
      </c>
      <c r="B176" s="188" t="s">
        <v>27</v>
      </c>
      <c r="C176" s="337">
        <v>5</v>
      </c>
      <c r="D176" s="338">
        <v>1</v>
      </c>
      <c r="E176" s="338">
        <v>1</v>
      </c>
      <c r="F176" s="338">
        <v>0</v>
      </c>
      <c r="G176" s="340">
        <f t="shared" si="41"/>
        <v>7</v>
      </c>
      <c r="H176" s="337">
        <v>3</v>
      </c>
      <c r="I176" s="338">
        <v>0</v>
      </c>
      <c r="J176" s="338">
        <v>1</v>
      </c>
      <c r="K176" s="338">
        <v>0</v>
      </c>
      <c r="L176" s="340">
        <f t="shared" si="42"/>
        <v>4</v>
      </c>
      <c r="M176" s="337">
        <f t="shared" si="43"/>
        <v>8</v>
      </c>
      <c r="N176" s="338">
        <f t="shared" si="44"/>
        <v>1</v>
      </c>
      <c r="O176" s="338">
        <f t="shared" si="45"/>
        <v>2</v>
      </c>
      <c r="P176" s="338">
        <f t="shared" si="46"/>
        <v>0</v>
      </c>
      <c r="Q176" s="340">
        <f t="shared" si="47"/>
        <v>11</v>
      </c>
      <c r="R176" s="346">
        <v>1</v>
      </c>
      <c r="S176" s="332"/>
      <c r="T176" s="332"/>
    </row>
    <row r="177" spans="1:20" ht="30.75" customHeight="1" thickBot="1" x14ac:dyDescent="0.4">
      <c r="A177" s="211">
        <v>15</v>
      </c>
      <c r="B177" s="191" t="s">
        <v>28</v>
      </c>
      <c r="C177" s="303">
        <v>0</v>
      </c>
      <c r="D177" s="347">
        <v>0</v>
      </c>
      <c r="E177" s="347">
        <v>0</v>
      </c>
      <c r="F177" s="347">
        <v>0</v>
      </c>
      <c r="G177" s="348">
        <f t="shared" si="41"/>
        <v>0</v>
      </c>
      <c r="H177" s="303">
        <v>1</v>
      </c>
      <c r="I177" s="347">
        <v>0</v>
      </c>
      <c r="J177" s="347">
        <v>0</v>
      </c>
      <c r="K177" s="347">
        <v>0</v>
      </c>
      <c r="L177" s="348">
        <f t="shared" si="42"/>
        <v>1</v>
      </c>
      <c r="M177" s="303">
        <f t="shared" si="43"/>
        <v>1</v>
      </c>
      <c r="N177" s="347">
        <f t="shared" si="44"/>
        <v>0</v>
      </c>
      <c r="O177" s="347">
        <f t="shared" si="45"/>
        <v>0</v>
      </c>
      <c r="P177" s="347">
        <f t="shared" si="46"/>
        <v>0</v>
      </c>
      <c r="Q177" s="348">
        <f t="shared" si="47"/>
        <v>1</v>
      </c>
      <c r="R177" s="349">
        <v>0</v>
      </c>
      <c r="S177" s="332"/>
      <c r="T177" s="332"/>
    </row>
    <row r="178" spans="1:20" s="375" customFormat="1" ht="23.25" customHeight="1" x14ac:dyDescent="0.35">
      <c r="A178" s="283"/>
      <c r="B178" s="284" t="s">
        <v>486</v>
      </c>
      <c r="C178" s="285">
        <f t="shared" ref="C178:R178" si="48">SUM(C163:C177)</f>
        <v>96</v>
      </c>
      <c r="D178" s="286">
        <f t="shared" si="48"/>
        <v>3</v>
      </c>
      <c r="E178" s="286">
        <f t="shared" si="48"/>
        <v>7</v>
      </c>
      <c r="F178" s="286">
        <f t="shared" si="48"/>
        <v>6</v>
      </c>
      <c r="G178" s="287">
        <f t="shared" si="48"/>
        <v>112</v>
      </c>
      <c r="H178" s="285">
        <f t="shared" si="48"/>
        <v>118</v>
      </c>
      <c r="I178" s="286">
        <f t="shared" si="48"/>
        <v>1</v>
      </c>
      <c r="J178" s="286">
        <f t="shared" si="48"/>
        <v>7</v>
      </c>
      <c r="K178" s="286">
        <f t="shared" si="48"/>
        <v>4</v>
      </c>
      <c r="L178" s="287">
        <f t="shared" si="48"/>
        <v>130</v>
      </c>
      <c r="M178" s="285">
        <f t="shared" si="48"/>
        <v>214</v>
      </c>
      <c r="N178" s="286">
        <f t="shared" si="48"/>
        <v>4</v>
      </c>
      <c r="O178" s="286">
        <f t="shared" si="48"/>
        <v>14</v>
      </c>
      <c r="P178" s="286">
        <f t="shared" si="48"/>
        <v>10</v>
      </c>
      <c r="Q178" s="287">
        <f t="shared" si="48"/>
        <v>242</v>
      </c>
      <c r="R178" s="288">
        <f t="shared" si="48"/>
        <v>122</v>
      </c>
      <c r="S178" s="289"/>
      <c r="T178" s="289"/>
    </row>
    <row r="179" spans="1:20" ht="15.75" customHeight="1" x14ac:dyDescent="0.35">
      <c r="A179" s="187"/>
      <c r="B179" s="188" t="s">
        <v>431</v>
      </c>
      <c r="C179" s="337">
        <v>73</v>
      </c>
      <c r="D179" s="338">
        <v>5</v>
      </c>
      <c r="E179" s="338">
        <v>4</v>
      </c>
      <c r="F179" s="338">
        <v>2</v>
      </c>
      <c r="G179" s="340">
        <v>84</v>
      </c>
      <c r="H179" s="337">
        <v>107</v>
      </c>
      <c r="I179" s="338">
        <v>2</v>
      </c>
      <c r="J179" s="338">
        <v>5</v>
      </c>
      <c r="K179" s="338">
        <v>3</v>
      </c>
      <c r="L179" s="339">
        <v>117</v>
      </c>
      <c r="M179" s="337">
        <v>180</v>
      </c>
      <c r="N179" s="338">
        <v>7</v>
      </c>
      <c r="O179" s="338">
        <v>9</v>
      </c>
      <c r="P179" s="338">
        <v>5</v>
      </c>
      <c r="Q179" s="340">
        <v>201</v>
      </c>
      <c r="R179" s="479">
        <v>64</v>
      </c>
      <c r="S179" s="332"/>
      <c r="T179" s="332"/>
    </row>
    <row r="180" spans="1:20" ht="15.75" customHeight="1" x14ac:dyDescent="0.35">
      <c r="A180" s="187"/>
      <c r="B180" s="188" t="s">
        <v>373</v>
      </c>
      <c r="C180" s="337">
        <v>60</v>
      </c>
      <c r="D180" s="338">
        <v>3</v>
      </c>
      <c r="E180" s="338">
        <v>3</v>
      </c>
      <c r="F180" s="338">
        <v>4</v>
      </c>
      <c r="G180" s="340">
        <v>70</v>
      </c>
      <c r="H180" s="337">
        <v>92</v>
      </c>
      <c r="I180" s="338">
        <v>3</v>
      </c>
      <c r="J180" s="338">
        <v>3</v>
      </c>
      <c r="K180" s="338">
        <v>1</v>
      </c>
      <c r="L180" s="339">
        <v>99</v>
      </c>
      <c r="M180" s="337">
        <v>152</v>
      </c>
      <c r="N180" s="338">
        <v>6</v>
      </c>
      <c r="O180" s="338">
        <v>6</v>
      </c>
      <c r="P180" s="338">
        <v>5</v>
      </c>
      <c r="Q180" s="340">
        <v>169</v>
      </c>
      <c r="R180" s="479">
        <v>88</v>
      </c>
      <c r="S180" s="332"/>
      <c r="T180" s="332"/>
    </row>
    <row r="181" spans="1:20" ht="15.75" customHeight="1" x14ac:dyDescent="0.35">
      <c r="A181" s="187"/>
      <c r="B181" s="188" t="s">
        <v>333</v>
      </c>
      <c r="C181" s="337">
        <v>66</v>
      </c>
      <c r="D181" s="338">
        <v>8</v>
      </c>
      <c r="E181" s="338">
        <v>5</v>
      </c>
      <c r="F181" s="338">
        <v>4</v>
      </c>
      <c r="G181" s="340">
        <v>83</v>
      </c>
      <c r="H181" s="337">
        <v>104</v>
      </c>
      <c r="I181" s="338">
        <v>5</v>
      </c>
      <c r="J181" s="338">
        <v>7</v>
      </c>
      <c r="K181" s="338">
        <v>2</v>
      </c>
      <c r="L181" s="339">
        <v>118</v>
      </c>
      <c r="M181" s="337">
        <v>170</v>
      </c>
      <c r="N181" s="338">
        <v>13</v>
      </c>
      <c r="O181" s="338">
        <v>12</v>
      </c>
      <c r="P181" s="338">
        <v>6</v>
      </c>
      <c r="Q181" s="340">
        <v>201</v>
      </c>
      <c r="R181" s="479">
        <v>88</v>
      </c>
      <c r="S181" s="332"/>
      <c r="T181" s="332"/>
    </row>
    <row r="182" spans="1:20" ht="15.75" customHeight="1" x14ac:dyDescent="0.35">
      <c r="A182" s="187"/>
      <c r="B182" s="188" t="s">
        <v>288</v>
      </c>
      <c r="C182" s="337">
        <v>80</v>
      </c>
      <c r="D182" s="338">
        <v>4</v>
      </c>
      <c r="E182" s="338">
        <v>5</v>
      </c>
      <c r="F182" s="338">
        <v>2</v>
      </c>
      <c r="G182" s="340">
        <v>91</v>
      </c>
      <c r="H182" s="337">
        <v>109</v>
      </c>
      <c r="I182" s="338">
        <v>8</v>
      </c>
      <c r="J182" s="338">
        <v>2</v>
      </c>
      <c r="K182" s="338">
        <v>7</v>
      </c>
      <c r="L182" s="339">
        <v>126</v>
      </c>
      <c r="M182" s="337">
        <v>189</v>
      </c>
      <c r="N182" s="338">
        <v>12</v>
      </c>
      <c r="O182" s="338">
        <v>7</v>
      </c>
      <c r="P182" s="338">
        <v>9</v>
      </c>
      <c r="Q182" s="340">
        <v>217</v>
      </c>
      <c r="R182" s="479">
        <v>79</v>
      </c>
      <c r="S182" s="332"/>
      <c r="T182" s="332"/>
    </row>
    <row r="183" spans="1:20" ht="15.75" customHeight="1" x14ac:dyDescent="0.35">
      <c r="A183" s="187"/>
      <c r="B183" s="188" t="s">
        <v>257</v>
      </c>
      <c r="C183" s="337">
        <v>84</v>
      </c>
      <c r="D183" s="338">
        <v>5</v>
      </c>
      <c r="E183" s="338">
        <v>1</v>
      </c>
      <c r="F183" s="338">
        <v>2</v>
      </c>
      <c r="G183" s="340">
        <v>92</v>
      </c>
      <c r="H183" s="337">
        <v>118</v>
      </c>
      <c r="I183" s="338">
        <v>11</v>
      </c>
      <c r="J183" s="338">
        <v>3</v>
      </c>
      <c r="K183" s="338">
        <v>3</v>
      </c>
      <c r="L183" s="339">
        <v>135</v>
      </c>
      <c r="M183" s="337">
        <v>202</v>
      </c>
      <c r="N183" s="338">
        <v>16</v>
      </c>
      <c r="O183" s="338">
        <v>4</v>
      </c>
      <c r="P183" s="338">
        <v>5</v>
      </c>
      <c r="Q183" s="340">
        <v>227</v>
      </c>
      <c r="R183" s="479">
        <v>84</v>
      </c>
      <c r="S183" s="332"/>
      <c r="T183" s="332"/>
    </row>
    <row r="184" spans="1:20" ht="15.75" customHeight="1" x14ac:dyDescent="0.35">
      <c r="A184" s="187"/>
      <c r="B184" s="188" t="s">
        <v>225</v>
      </c>
      <c r="C184" s="337">
        <v>92</v>
      </c>
      <c r="D184" s="338">
        <v>4</v>
      </c>
      <c r="E184" s="338">
        <v>3</v>
      </c>
      <c r="F184" s="338">
        <v>3</v>
      </c>
      <c r="G184" s="340">
        <v>102</v>
      </c>
      <c r="H184" s="337">
        <v>111</v>
      </c>
      <c r="I184" s="338">
        <v>13</v>
      </c>
      <c r="J184" s="338">
        <v>1</v>
      </c>
      <c r="K184" s="338">
        <v>2</v>
      </c>
      <c r="L184" s="339">
        <v>127</v>
      </c>
      <c r="M184" s="337">
        <v>203</v>
      </c>
      <c r="N184" s="338">
        <v>17</v>
      </c>
      <c r="O184" s="338">
        <v>4</v>
      </c>
      <c r="P184" s="338">
        <v>5</v>
      </c>
      <c r="Q184" s="340">
        <v>229</v>
      </c>
      <c r="R184" s="479">
        <v>75</v>
      </c>
      <c r="S184" s="332"/>
      <c r="T184" s="332"/>
    </row>
    <row r="185" spans="1:20" ht="15.75" customHeight="1" thickBot="1" x14ac:dyDescent="0.4">
      <c r="A185" s="301"/>
      <c r="B185" s="302" t="s">
        <v>103</v>
      </c>
      <c r="C185" s="303">
        <v>97</v>
      </c>
      <c r="D185" s="347">
        <v>6</v>
      </c>
      <c r="E185" s="347">
        <v>2</v>
      </c>
      <c r="F185" s="347">
        <v>2</v>
      </c>
      <c r="G185" s="348">
        <v>107</v>
      </c>
      <c r="H185" s="303">
        <v>115</v>
      </c>
      <c r="I185" s="347">
        <v>8</v>
      </c>
      <c r="J185" s="347">
        <v>3</v>
      </c>
      <c r="K185" s="347">
        <v>3</v>
      </c>
      <c r="L185" s="708">
        <v>129</v>
      </c>
      <c r="M185" s="303">
        <v>212</v>
      </c>
      <c r="N185" s="347">
        <v>14</v>
      </c>
      <c r="O185" s="347">
        <v>5</v>
      </c>
      <c r="P185" s="347">
        <v>5</v>
      </c>
      <c r="Q185" s="348">
        <v>236</v>
      </c>
      <c r="R185" s="480">
        <v>70</v>
      </c>
      <c r="S185" s="332"/>
      <c r="T185" s="332"/>
    </row>
    <row r="186" spans="1:20" ht="15.75" customHeight="1" x14ac:dyDescent="0.35">
      <c r="A186" s="180" t="s">
        <v>67</v>
      </c>
    </row>
    <row r="189" spans="1:20" s="181" customFormat="1" ht="48" customHeight="1" thickBot="1" x14ac:dyDescent="0.35">
      <c r="A189" s="149" t="s">
        <v>457</v>
      </c>
    </row>
    <row r="190" spans="1:20" s="183" customFormat="1" ht="24.75" customHeight="1" thickBot="1" x14ac:dyDescent="0.4">
      <c r="A190" s="201"/>
      <c r="B190" s="202"/>
      <c r="C190" s="1588" t="s">
        <v>60</v>
      </c>
      <c r="D190" s="1589"/>
      <c r="E190" s="1589"/>
      <c r="F190" s="1589"/>
      <c r="G190" s="1590"/>
      <c r="H190" s="1588" t="s">
        <v>61</v>
      </c>
      <c r="I190" s="1589"/>
      <c r="J190" s="1589"/>
      <c r="K190" s="1589"/>
      <c r="L190" s="1590"/>
      <c r="M190" s="1588" t="s">
        <v>62</v>
      </c>
      <c r="N190" s="1589"/>
      <c r="O190" s="1589"/>
      <c r="P190" s="1589"/>
      <c r="Q190" s="1589"/>
      <c r="R190" s="1590"/>
    </row>
    <row r="191" spans="1:20" s="183" customFormat="1" ht="81" customHeight="1" thickBot="1" x14ac:dyDescent="0.4">
      <c r="A191" s="203" t="s">
        <v>2</v>
      </c>
      <c r="B191" s="184" t="s">
        <v>3</v>
      </c>
      <c r="C191" s="232" t="s">
        <v>63</v>
      </c>
      <c r="D191" s="229" t="s">
        <v>223</v>
      </c>
      <c r="E191" s="229" t="s">
        <v>224</v>
      </c>
      <c r="F191" s="229" t="s">
        <v>64</v>
      </c>
      <c r="G191" s="259" t="s">
        <v>65</v>
      </c>
      <c r="H191" s="249" t="s">
        <v>63</v>
      </c>
      <c r="I191" s="229" t="s">
        <v>223</v>
      </c>
      <c r="J191" s="229" t="s">
        <v>224</v>
      </c>
      <c r="K191" s="229" t="s">
        <v>64</v>
      </c>
      <c r="L191" s="259" t="s">
        <v>13</v>
      </c>
      <c r="M191" s="249" t="s">
        <v>63</v>
      </c>
      <c r="N191" s="229" t="s">
        <v>223</v>
      </c>
      <c r="O191" s="229" t="s">
        <v>224</v>
      </c>
      <c r="P191" s="229" t="s">
        <v>64</v>
      </c>
      <c r="Q191" s="259" t="s">
        <v>13</v>
      </c>
      <c r="R191" s="356" t="s">
        <v>66</v>
      </c>
    </row>
    <row r="192" spans="1:20" ht="18" customHeight="1" x14ac:dyDescent="0.35">
      <c r="A192" s="206">
        <v>1</v>
      </c>
      <c r="B192" s="186" t="s">
        <v>14</v>
      </c>
      <c r="C192" s="334">
        <v>6</v>
      </c>
      <c r="D192" s="335">
        <v>1</v>
      </c>
      <c r="E192" s="335">
        <v>0</v>
      </c>
      <c r="F192" s="335">
        <v>0</v>
      </c>
      <c r="G192" s="336">
        <f t="shared" ref="G192:G206" si="49">SUM(C192:F192)</f>
        <v>7</v>
      </c>
      <c r="H192" s="334">
        <v>15</v>
      </c>
      <c r="I192" s="335">
        <v>0</v>
      </c>
      <c r="J192" s="335">
        <v>0</v>
      </c>
      <c r="K192" s="335">
        <v>0</v>
      </c>
      <c r="L192" s="336">
        <f t="shared" ref="L192:L206" si="50">SUM(H192:K192)</f>
        <v>15</v>
      </c>
      <c r="M192" s="334">
        <f t="shared" ref="M192:M206" si="51">C192+H192</f>
        <v>21</v>
      </c>
      <c r="N192" s="335">
        <f t="shared" ref="N192:N206" si="52">D192+I192</f>
        <v>1</v>
      </c>
      <c r="O192" s="335">
        <f t="shared" ref="O192:O206" si="53">E192+J192</f>
        <v>0</v>
      </c>
      <c r="P192" s="335">
        <f t="shared" ref="P192:P206" si="54">F192+K192</f>
        <v>0</v>
      </c>
      <c r="Q192" s="336">
        <f t="shared" ref="Q192:Q206" si="55">SUM(M192:P192)</f>
        <v>22</v>
      </c>
      <c r="R192" s="345">
        <v>21</v>
      </c>
      <c r="S192" s="332"/>
      <c r="T192" s="332"/>
    </row>
    <row r="193" spans="1:34" ht="15.75" customHeight="1" x14ac:dyDescent="0.35">
      <c r="A193" s="208">
        <v>2</v>
      </c>
      <c r="B193" s="188" t="s">
        <v>15</v>
      </c>
      <c r="C193" s="337">
        <v>5</v>
      </c>
      <c r="D193" s="338">
        <v>0</v>
      </c>
      <c r="E193" s="338">
        <v>0</v>
      </c>
      <c r="F193" s="338">
        <v>1</v>
      </c>
      <c r="G193" s="340">
        <f t="shared" si="49"/>
        <v>6</v>
      </c>
      <c r="H193" s="337">
        <v>18</v>
      </c>
      <c r="I193" s="338">
        <v>0</v>
      </c>
      <c r="J193" s="338">
        <v>0</v>
      </c>
      <c r="K193" s="338">
        <v>0</v>
      </c>
      <c r="L193" s="340">
        <f t="shared" si="50"/>
        <v>18</v>
      </c>
      <c r="M193" s="337">
        <f t="shared" si="51"/>
        <v>23</v>
      </c>
      <c r="N193" s="338">
        <f t="shared" si="52"/>
        <v>0</v>
      </c>
      <c r="O193" s="338">
        <f t="shared" si="53"/>
        <v>0</v>
      </c>
      <c r="P193" s="338">
        <f t="shared" si="54"/>
        <v>1</v>
      </c>
      <c r="Q193" s="340">
        <f t="shared" si="55"/>
        <v>24</v>
      </c>
      <c r="R193" s="346">
        <v>16</v>
      </c>
      <c r="S193" s="332"/>
      <c r="T193" s="357"/>
    </row>
    <row r="194" spans="1:34" ht="15.75" customHeight="1" x14ac:dyDescent="0.35">
      <c r="A194" s="208">
        <v>3</v>
      </c>
      <c r="B194" s="188" t="s">
        <v>16</v>
      </c>
      <c r="C194" s="337">
        <v>15</v>
      </c>
      <c r="D194" s="338">
        <v>0</v>
      </c>
      <c r="E194" s="338">
        <v>0</v>
      </c>
      <c r="F194" s="338">
        <v>2</v>
      </c>
      <c r="G194" s="340">
        <f t="shared" si="49"/>
        <v>17</v>
      </c>
      <c r="H194" s="337">
        <v>20</v>
      </c>
      <c r="I194" s="338">
        <v>0</v>
      </c>
      <c r="J194" s="338">
        <v>0</v>
      </c>
      <c r="K194" s="338">
        <v>1</v>
      </c>
      <c r="L194" s="340">
        <f t="shared" si="50"/>
        <v>21</v>
      </c>
      <c r="M194" s="337">
        <f t="shared" si="51"/>
        <v>35</v>
      </c>
      <c r="N194" s="338">
        <f t="shared" si="52"/>
        <v>0</v>
      </c>
      <c r="O194" s="338">
        <f t="shared" si="53"/>
        <v>0</v>
      </c>
      <c r="P194" s="338">
        <f t="shared" si="54"/>
        <v>3</v>
      </c>
      <c r="Q194" s="340">
        <f t="shared" si="55"/>
        <v>38</v>
      </c>
      <c r="R194" s="346">
        <v>18</v>
      </c>
      <c r="S194" s="332"/>
      <c r="T194" s="383"/>
      <c r="U194" s="382"/>
      <c r="V194" s="383"/>
      <c r="W194" s="383"/>
      <c r="X194" s="383"/>
      <c r="Y194" s="383"/>
      <c r="Z194" s="383"/>
      <c r="AA194" s="383"/>
      <c r="AB194" s="383"/>
      <c r="AC194" s="383"/>
      <c r="AD194" s="383"/>
      <c r="AE194" s="383"/>
      <c r="AF194" s="383"/>
      <c r="AG194" s="383"/>
      <c r="AH194" s="383"/>
    </row>
    <row r="195" spans="1:34" ht="15.75" customHeight="1" x14ac:dyDescent="0.35">
      <c r="A195" s="208">
        <v>4</v>
      </c>
      <c r="B195" s="188" t="s">
        <v>17</v>
      </c>
      <c r="C195" s="337">
        <v>6</v>
      </c>
      <c r="D195" s="338">
        <v>0</v>
      </c>
      <c r="E195" s="338">
        <v>0</v>
      </c>
      <c r="F195" s="338">
        <v>0</v>
      </c>
      <c r="G195" s="340">
        <f t="shared" si="49"/>
        <v>6</v>
      </c>
      <c r="H195" s="337">
        <v>12</v>
      </c>
      <c r="I195" s="338">
        <v>0</v>
      </c>
      <c r="J195" s="338">
        <v>0</v>
      </c>
      <c r="K195" s="338">
        <v>0</v>
      </c>
      <c r="L195" s="340">
        <f t="shared" si="50"/>
        <v>12</v>
      </c>
      <c r="M195" s="337">
        <f t="shared" si="51"/>
        <v>18</v>
      </c>
      <c r="N195" s="338">
        <f t="shared" si="52"/>
        <v>0</v>
      </c>
      <c r="O195" s="338">
        <f t="shared" si="53"/>
        <v>0</v>
      </c>
      <c r="P195" s="338">
        <f t="shared" si="54"/>
        <v>0</v>
      </c>
      <c r="Q195" s="340">
        <f t="shared" si="55"/>
        <v>18</v>
      </c>
      <c r="R195" s="346">
        <v>7</v>
      </c>
      <c r="S195" s="332"/>
      <c r="T195" s="383"/>
      <c r="U195" s="382"/>
      <c r="V195" s="383"/>
      <c r="W195" s="383"/>
      <c r="X195" s="383"/>
      <c r="Y195" s="383"/>
      <c r="Z195" s="383"/>
      <c r="AA195" s="383"/>
      <c r="AB195" s="383"/>
      <c r="AC195" s="383"/>
      <c r="AD195" s="383"/>
      <c r="AE195" s="383"/>
      <c r="AF195" s="383"/>
      <c r="AG195" s="383"/>
      <c r="AH195" s="383"/>
    </row>
    <row r="196" spans="1:34" ht="15.75" customHeight="1" x14ac:dyDescent="0.35">
      <c r="A196" s="208">
        <v>5</v>
      </c>
      <c r="B196" s="188" t="s">
        <v>18</v>
      </c>
      <c r="C196" s="337">
        <v>5</v>
      </c>
      <c r="D196" s="338">
        <v>0</v>
      </c>
      <c r="E196" s="338">
        <v>1</v>
      </c>
      <c r="F196" s="338">
        <v>0</v>
      </c>
      <c r="G196" s="340">
        <f t="shared" si="49"/>
        <v>6</v>
      </c>
      <c r="H196" s="337">
        <v>9</v>
      </c>
      <c r="I196" s="338">
        <v>0</v>
      </c>
      <c r="J196" s="338">
        <v>0</v>
      </c>
      <c r="K196" s="338">
        <v>0</v>
      </c>
      <c r="L196" s="340">
        <f t="shared" si="50"/>
        <v>9</v>
      </c>
      <c r="M196" s="337">
        <f t="shared" si="51"/>
        <v>14</v>
      </c>
      <c r="N196" s="338">
        <f t="shared" si="52"/>
        <v>0</v>
      </c>
      <c r="O196" s="338">
        <f t="shared" si="53"/>
        <v>1</v>
      </c>
      <c r="P196" s="338">
        <f t="shared" si="54"/>
        <v>0</v>
      </c>
      <c r="Q196" s="340">
        <f t="shared" si="55"/>
        <v>15</v>
      </c>
      <c r="R196" s="346">
        <v>1</v>
      </c>
      <c r="S196" s="332"/>
      <c r="T196" s="383"/>
      <c r="U196" s="382"/>
      <c r="V196" s="383"/>
      <c r="W196" s="383"/>
      <c r="X196" s="383"/>
      <c r="Y196" s="383"/>
      <c r="Z196" s="383"/>
      <c r="AA196" s="383"/>
      <c r="AB196" s="383"/>
      <c r="AC196" s="383"/>
      <c r="AD196" s="383"/>
      <c r="AE196" s="383"/>
      <c r="AF196" s="383"/>
      <c r="AG196" s="383"/>
      <c r="AH196" s="383"/>
    </row>
    <row r="197" spans="1:34" ht="15.75" customHeight="1" x14ac:dyDescent="0.35">
      <c r="A197" s="210">
        <v>6</v>
      </c>
      <c r="B197" s="190" t="s">
        <v>19</v>
      </c>
      <c r="C197" s="337">
        <v>3</v>
      </c>
      <c r="D197" s="338">
        <v>0</v>
      </c>
      <c r="E197" s="338">
        <v>0</v>
      </c>
      <c r="F197" s="338">
        <v>0</v>
      </c>
      <c r="G197" s="340">
        <f t="shared" si="49"/>
        <v>3</v>
      </c>
      <c r="H197" s="337">
        <v>9</v>
      </c>
      <c r="I197" s="338">
        <v>0</v>
      </c>
      <c r="J197" s="338">
        <v>0</v>
      </c>
      <c r="K197" s="338">
        <v>0</v>
      </c>
      <c r="L197" s="340">
        <f t="shared" si="50"/>
        <v>9</v>
      </c>
      <c r="M197" s="337">
        <f t="shared" si="51"/>
        <v>12</v>
      </c>
      <c r="N197" s="338">
        <f t="shared" si="52"/>
        <v>0</v>
      </c>
      <c r="O197" s="338">
        <f t="shared" si="53"/>
        <v>0</v>
      </c>
      <c r="P197" s="338">
        <f t="shared" si="54"/>
        <v>0</v>
      </c>
      <c r="Q197" s="340">
        <f t="shared" si="55"/>
        <v>12</v>
      </c>
      <c r="R197" s="346">
        <v>12</v>
      </c>
      <c r="S197" s="332"/>
      <c r="T197" s="383"/>
      <c r="U197" s="382"/>
      <c r="V197" s="383"/>
      <c r="W197" s="383"/>
      <c r="X197" s="383"/>
      <c r="Y197" s="383"/>
      <c r="Z197" s="383"/>
      <c r="AA197" s="383"/>
      <c r="AB197" s="383"/>
      <c r="AC197" s="383"/>
      <c r="AD197" s="383"/>
      <c r="AE197" s="383"/>
      <c r="AF197" s="383"/>
      <c r="AG197" s="383"/>
      <c r="AH197" s="383"/>
    </row>
    <row r="198" spans="1:34" ht="21.75" customHeight="1" x14ac:dyDescent="0.35">
      <c r="A198" s="210">
        <v>7</v>
      </c>
      <c r="B198" s="190" t="s">
        <v>20</v>
      </c>
      <c r="C198" s="337">
        <v>7</v>
      </c>
      <c r="D198" s="338">
        <v>0</v>
      </c>
      <c r="E198" s="338">
        <v>0</v>
      </c>
      <c r="F198" s="338">
        <v>0</v>
      </c>
      <c r="G198" s="340">
        <f t="shared" si="49"/>
        <v>7</v>
      </c>
      <c r="H198" s="337">
        <v>13</v>
      </c>
      <c r="I198" s="338">
        <v>0</v>
      </c>
      <c r="J198" s="338">
        <v>0</v>
      </c>
      <c r="K198" s="338">
        <v>0</v>
      </c>
      <c r="L198" s="340">
        <f t="shared" si="50"/>
        <v>13</v>
      </c>
      <c r="M198" s="337">
        <f t="shared" si="51"/>
        <v>20</v>
      </c>
      <c r="N198" s="338">
        <f t="shared" si="52"/>
        <v>0</v>
      </c>
      <c r="O198" s="338">
        <f t="shared" si="53"/>
        <v>0</v>
      </c>
      <c r="P198" s="338">
        <f t="shared" si="54"/>
        <v>0</v>
      </c>
      <c r="Q198" s="340">
        <f t="shared" si="55"/>
        <v>20</v>
      </c>
      <c r="R198" s="346">
        <v>4</v>
      </c>
      <c r="S198" s="332"/>
      <c r="T198" s="332"/>
      <c r="X198" s="330" t="s">
        <v>81</v>
      </c>
    </row>
    <row r="199" spans="1:34" ht="15.75" customHeight="1" x14ac:dyDescent="0.35">
      <c r="A199" s="208">
        <v>8</v>
      </c>
      <c r="B199" s="188" t="s">
        <v>21</v>
      </c>
      <c r="C199" s="337">
        <v>4</v>
      </c>
      <c r="D199" s="338">
        <v>1</v>
      </c>
      <c r="E199" s="338">
        <v>0</v>
      </c>
      <c r="F199" s="338">
        <v>0</v>
      </c>
      <c r="G199" s="340">
        <f t="shared" si="49"/>
        <v>5</v>
      </c>
      <c r="H199" s="337">
        <v>8</v>
      </c>
      <c r="I199" s="338">
        <v>0</v>
      </c>
      <c r="J199" s="338">
        <v>0</v>
      </c>
      <c r="K199" s="338">
        <v>0</v>
      </c>
      <c r="L199" s="340">
        <f t="shared" si="50"/>
        <v>8</v>
      </c>
      <c r="M199" s="337">
        <f t="shared" si="51"/>
        <v>12</v>
      </c>
      <c r="N199" s="338">
        <f t="shared" si="52"/>
        <v>1</v>
      </c>
      <c r="O199" s="338">
        <f t="shared" si="53"/>
        <v>0</v>
      </c>
      <c r="P199" s="338">
        <f t="shared" si="54"/>
        <v>0</v>
      </c>
      <c r="Q199" s="340">
        <f t="shared" si="55"/>
        <v>13</v>
      </c>
      <c r="R199" s="346">
        <v>9</v>
      </c>
      <c r="S199" s="332"/>
      <c r="T199" s="383"/>
      <c r="U199" s="382"/>
      <c r="V199" s="383"/>
      <c r="W199" s="383"/>
      <c r="X199" s="383"/>
      <c r="Y199" s="383"/>
      <c r="Z199" s="383"/>
      <c r="AA199" s="383"/>
      <c r="AB199" s="383"/>
      <c r="AC199" s="383"/>
      <c r="AD199" s="383"/>
      <c r="AE199" s="383"/>
      <c r="AF199" s="383"/>
      <c r="AG199" s="383"/>
      <c r="AH199" s="383"/>
    </row>
    <row r="200" spans="1:34" ht="15.75" customHeight="1" x14ac:dyDescent="0.35">
      <c r="A200" s="208">
        <v>9</v>
      </c>
      <c r="B200" s="188" t="s">
        <v>22</v>
      </c>
      <c r="C200" s="337">
        <v>6</v>
      </c>
      <c r="D200" s="338">
        <v>0</v>
      </c>
      <c r="E200" s="338">
        <v>0</v>
      </c>
      <c r="F200" s="338">
        <v>0</v>
      </c>
      <c r="G200" s="340">
        <f t="shared" si="49"/>
        <v>6</v>
      </c>
      <c r="H200" s="337">
        <v>15</v>
      </c>
      <c r="I200" s="338">
        <v>0</v>
      </c>
      <c r="J200" s="338">
        <v>1</v>
      </c>
      <c r="K200" s="338">
        <v>0</v>
      </c>
      <c r="L200" s="340">
        <f t="shared" si="50"/>
        <v>16</v>
      </c>
      <c r="M200" s="337">
        <f t="shared" si="51"/>
        <v>21</v>
      </c>
      <c r="N200" s="338">
        <f t="shared" si="52"/>
        <v>0</v>
      </c>
      <c r="O200" s="338">
        <f t="shared" si="53"/>
        <v>1</v>
      </c>
      <c r="P200" s="338">
        <f t="shared" si="54"/>
        <v>0</v>
      </c>
      <c r="Q200" s="340">
        <f t="shared" si="55"/>
        <v>22</v>
      </c>
      <c r="R200" s="346">
        <v>21</v>
      </c>
      <c r="S200" s="332"/>
      <c r="T200" s="357"/>
    </row>
    <row r="201" spans="1:34" ht="15.75" customHeight="1" x14ac:dyDescent="0.35">
      <c r="A201" s="208">
        <v>10</v>
      </c>
      <c r="B201" s="188" t="s">
        <v>23</v>
      </c>
      <c r="C201" s="337">
        <v>6</v>
      </c>
      <c r="D201" s="338">
        <v>1</v>
      </c>
      <c r="E201" s="338">
        <v>0</v>
      </c>
      <c r="F201" s="338">
        <v>0</v>
      </c>
      <c r="G201" s="340">
        <f t="shared" si="49"/>
        <v>7</v>
      </c>
      <c r="H201" s="337">
        <v>9</v>
      </c>
      <c r="I201" s="338">
        <v>3</v>
      </c>
      <c r="J201" s="338">
        <v>0</v>
      </c>
      <c r="K201" s="338">
        <v>0</v>
      </c>
      <c r="L201" s="340">
        <f t="shared" si="50"/>
        <v>12</v>
      </c>
      <c r="M201" s="337">
        <f t="shared" si="51"/>
        <v>15</v>
      </c>
      <c r="N201" s="338">
        <f t="shared" si="52"/>
        <v>4</v>
      </c>
      <c r="O201" s="338">
        <f t="shared" si="53"/>
        <v>0</v>
      </c>
      <c r="P201" s="338">
        <f t="shared" si="54"/>
        <v>0</v>
      </c>
      <c r="Q201" s="340">
        <f t="shared" si="55"/>
        <v>19</v>
      </c>
      <c r="R201" s="346">
        <v>12</v>
      </c>
      <c r="S201" s="332"/>
      <c r="T201" s="332"/>
    </row>
    <row r="202" spans="1:34" ht="15.75" customHeight="1" x14ac:dyDescent="0.35">
      <c r="A202" s="210">
        <v>11</v>
      </c>
      <c r="B202" s="190" t="s">
        <v>24</v>
      </c>
      <c r="C202" s="337">
        <v>5</v>
      </c>
      <c r="D202" s="338">
        <v>0</v>
      </c>
      <c r="E202" s="338">
        <v>0</v>
      </c>
      <c r="F202" s="338">
        <v>0</v>
      </c>
      <c r="G202" s="340">
        <f t="shared" si="49"/>
        <v>5</v>
      </c>
      <c r="H202" s="337">
        <v>9</v>
      </c>
      <c r="I202" s="338">
        <v>0</v>
      </c>
      <c r="J202" s="338">
        <v>0</v>
      </c>
      <c r="K202" s="338">
        <v>0</v>
      </c>
      <c r="L202" s="340">
        <f t="shared" si="50"/>
        <v>9</v>
      </c>
      <c r="M202" s="337">
        <f t="shared" si="51"/>
        <v>14</v>
      </c>
      <c r="N202" s="338">
        <f t="shared" si="52"/>
        <v>0</v>
      </c>
      <c r="O202" s="338">
        <f t="shared" si="53"/>
        <v>0</v>
      </c>
      <c r="P202" s="338">
        <f t="shared" si="54"/>
        <v>0</v>
      </c>
      <c r="Q202" s="340">
        <f t="shared" si="55"/>
        <v>14</v>
      </c>
      <c r="R202" s="346">
        <v>0</v>
      </c>
      <c r="S202" s="332"/>
      <c r="T202" s="332"/>
    </row>
    <row r="203" spans="1:34" ht="15.75" customHeight="1" x14ac:dyDescent="0.35">
      <c r="A203" s="208">
        <v>12</v>
      </c>
      <c r="B203" s="188" t="s">
        <v>25</v>
      </c>
      <c r="C203" s="337">
        <v>1</v>
      </c>
      <c r="D203" s="338">
        <v>0</v>
      </c>
      <c r="E203" s="338">
        <v>0</v>
      </c>
      <c r="F203" s="338">
        <v>0</v>
      </c>
      <c r="G203" s="340">
        <f t="shared" si="49"/>
        <v>1</v>
      </c>
      <c r="H203" s="337">
        <v>2</v>
      </c>
      <c r="I203" s="338">
        <v>0</v>
      </c>
      <c r="J203" s="338">
        <v>0</v>
      </c>
      <c r="K203" s="338">
        <v>0</v>
      </c>
      <c r="L203" s="340">
        <f t="shared" si="50"/>
        <v>2</v>
      </c>
      <c r="M203" s="337">
        <f t="shared" si="51"/>
        <v>3</v>
      </c>
      <c r="N203" s="338">
        <f t="shared" si="52"/>
        <v>0</v>
      </c>
      <c r="O203" s="338">
        <f t="shared" si="53"/>
        <v>0</v>
      </c>
      <c r="P203" s="338">
        <f t="shared" si="54"/>
        <v>0</v>
      </c>
      <c r="Q203" s="340">
        <f t="shared" si="55"/>
        <v>3</v>
      </c>
      <c r="R203" s="346">
        <v>3</v>
      </c>
      <c r="S203" s="332"/>
      <c r="T203" s="332"/>
    </row>
    <row r="204" spans="1:34" ht="15.75" customHeight="1" x14ac:dyDescent="0.35">
      <c r="A204" s="208">
        <v>13</v>
      </c>
      <c r="B204" s="188" t="s">
        <v>26</v>
      </c>
      <c r="C204" s="337">
        <v>8</v>
      </c>
      <c r="D204" s="338">
        <v>0</v>
      </c>
      <c r="E204" s="338">
        <v>0</v>
      </c>
      <c r="F204" s="338">
        <v>1</v>
      </c>
      <c r="G204" s="340">
        <f t="shared" si="49"/>
        <v>9</v>
      </c>
      <c r="H204" s="337">
        <v>30</v>
      </c>
      <c r="I204" s="338">
        <v>1</v>
      </c>
      <c r="J204" s="338">
        <v>0</v>
      </c>
      <c r="K204" s="338">
        <v>0</v>
      </c>
      <c r="L204" s="340">
        <f t="shared" si="50"/>
        <v>31</v>
      </c>
      <c r="M204" s="337">
        <f t="shared" si="51"/>
        <v>38</v>
      </c>
      <c r="N204" s="338">
        <f t="shared" si="52"/>
        <v>1</v>
      </c>
      <c r="O204" s="338">
        <f t="shared" si="53"/>
        <v>0</v>
      </c>
      <c r="P204" s="338">
        <f t="shared" si="54"/>
        <v>1</v>
      </c>
      <c r="Q204" s="340">
        <f t="shared" si="55"/>
        <v>40</v>
      </c>
      <c r="R204" s="346">
        <v>19</v>
      </c>
      <c r="S204" s="332"/>
      <c r="T204" s="332"/>
    </row>
    <row r="205" spans="1:34" ht="15.75" customHeight="1" x14ac:dyDescent="0.35">
      <c r="A205" s="208">
        <v>14</v>
      </c>
      <c r="B205" s="188" t="s">
        <v>27</v>
      </c>
      <c r="C205" s="337">
        <v>3</v>
      </c>
      <c r="D205" s="338">
        <v>0</v>
      </c>
      <c r="E205" s="338">
        <v>0</v>
      </c>
      <c r="F205" s="338">
        <v>0</v>
      </c>
      <c r="G205" s="340">
        <f t="shared" si="49"/>
        <v>3</v>
      </c>
      <c r="H205" s="337">
        <v>4</v>
      </c>
      <c r="I205" s="338">
        <v>0</v>
      </c>
      <c r="J205" s="338">
        <v>0</v>
      </c>
      <c r="K205" s="338">
        <v>0</v>
      </c>
      <c r="L205" s="340">
        <f t="shared" si="50"/>
        <v>4</v>
      </c>
      <c r="M205" s="337">
        <f t="shared" si="51"/>
        <v>7</v>
      </c>
      <c r="N205" s="338">
        <f t="shared" si="52"/>
        <v>0</v>
      </c>
      <c r="O205" s="338">
        <f t="shared" si="53"/>
        <v>0</v>
      </c>
      <c r="P205" s="338">
        <f t="shared" si="54"/>
        <v>0</v>
      </c>
      <c r="Q205" s="340">
        <f t="shared" si="55"/>
        <v>7</v>
      </c>
      <c r="R205" s="346">
        <v>4</v>
      </c>
      <c r="S205" s="332"/>
      <c r="T205" s="332"/>
    </row>
    <row r="206" spans="1:34" ht="30.75" customHeight="1" thickBot="1" x14ac:dyDescent="0.4">
      <c r="A206" s="211">
        <v>15</v>
      </c>
      <c r="B206" s="191" t="s">
        <v>28</v>
      </c>
      <c r="C206" s="303">
        <v>0</v>
      </c>
      <c r="D206" s="347">
        <v>0</v>
      </c>
      <c r="E206" s="347">
        <v>0</v>
      </c>
      <c r="F206" s="347">
        <v>0</v>
      </c>
      <c r="G206" s="348">
        <f t="shared" si="49"/>
        <v>0</v>
      </c>
      <c r="H206" s="303">
        <v>1</v>
      </c>
      <c r="I206" s="347">
        <v>0</v>
      </c>
      <c r="J206" s="347">
        <v>0</v>
      </c>
      <c r="K206" s="347">
        <v>0</v>
      </c>
      <c r="L206" s="348">
        <f t="shared" si="50"/>
        <v>1</v>
      </c>
      <c r="M206" s="303">
        <f t="shared" si="51"/>
        <v>1</v>
      </c>
      <c r="N206" s="347">
        <f t="shared" si="52"/>
        <v>0</v>
      </c>
      <c r="O206" s="347">
        <f t="shared" si="53"/>
        <v>0</v>
      </c>
      <c r="P206" s="347">
        <f t="shared" si="54"/>
        <v>0</v>
      </c>
      <c r="Q206" s="348">
        <f t="shared" si="55"/>
        <v>1</v>
      </c>
      <c r="R206" s="349">
        <v>0</v>
      </c>
      <c r="S206" s="332"/>
      <c r="T206" s="332"/>
    </row>
    <row r="207" spans="1:34" s="375" customFormat="1" ht="23.25" customHeight="1" x14ac:dyDescent="0.35">
      <c r="A207" s="283"/>
      <c r="B207" s="284" t="s">
        <v>486</v>
      </c>
      <c r="C207" s="285">
        <f t="shared" ref="C207:R207" si="56">SUM(C192:C206)</f>
        <v>80</v>
      </c>
      <c r="D207" s="286">
        <f t="shared" si="56"/>
        <v>3</v>
      </c>
      <c r="E207" s="286">
        <f t="shared" si="56"/>
        <v>1</v>
      </c>
      <c r="F207" s="286">
        <f t="shared" si="56"/>
        <v>4</v>
      </c>
      <c r="G207" s="287">
        <f t="shared" si="56"/>
        <v>88</v>
      </c>
      <c r="H207" s="285">
        <f t="shared" si="56"/>
        <v>174</v>
      </c>
      <c r="I207" s="286">
        <f t="shared" si="56"/>
        <v>4</v>
      </c>
      <c r="J207" s="286">
        <f t="shared" si="56"/>
        <v>1</v>
      </c>
      <c r="K207" s="286">
        <f t="shared" si="56"/>
        <v>1</v>
      </c>
      <c r="L207" s="287">
        <f t="shared" si="56"/>
        <v>180</v>
      </c>
      <c r="M207" s="285">
        <f t="shared" si="56"/>
        <v>254</v>
      </c>
      <c r="N207" s="286">
        <f t="shared" si="56"/>
        <v>7</v>
      </c>
      <c r="O207" s="286">
        <f t="shared" si="56"/>
        <v>2</v>
      </c>
      <c r="P207" s="286">
        <f t="shared" si="56"/>
        <v>5</v>
      </c>
      <c r="Q207" s="287">
        <f t="shared" si="56"/>
        <v>268</v>
      </c>
      <c r="R207" s="288">
        <f t="shared" si="56"/>
        <v>147</v>
      </c>
      <c r="S207" s="289"/>
      <c r="T207" s="289"/>
    </row>
    <row r="208" spans="1:34" ht="15.75" customHeight="1" x14ac:dyDescent="0.35">
      <c r="A208" s="187"/>
      <c r="B208" s="188" t="s">
        <v>431</v>
      </c>
      <c r="C208" s="337">
        <v>88</v>
      </c>
      <c r="D208" s="338">
        <v>5</v>
      </c>
      <c r="E208" s="338">
        <v>1</v>
      </c>
      <c r="F208" s="338">
        <v>6</v>
      </c>
      <c r="G208" s="340">
        <v>100</v>
      </c>
      <c r="H208" s="337">
        <v>154</v>
      </c>
      <c r="I208" s="338">
        <v>3</v>
      </c>
      <c r="J208" s="338">
        <v>1</v>
      </c>
      <c r="K208" s="338">
        <v>2</v>
      </c>
      <c r="L208" s="339">
        <v>160</v>
      </c>
      <c r="M208" s="337">
        <v>242</v>
      </c>
      <c r="N208" s="338">
        <v>8</v>
      </c>
      <c r="O208" s="338">
        <v>2</v>
      </c>
      <c r="P208" s="338">
        <v>8</v>
      </c>
      <c r="Q208" s="340">
        <v>260</v>
      </c>
      <c r="R208" s="479">
        <v>117</v>
      </c>
      <c r="S208" s="332"/>
      <c r="T208" s="332"/>
    </row>
    <row r="209" spans="1:34" ht="15.75" customHeight="1" x14ac:dyDescent="0.35">
      <c r="A209" s="187"/>
      <c r="B209" s="188" t="s">
        <v>373</v>
      </c>
      <c r="C209" s="337">
        <v>70</v>
      </c>
      <c r="D209" s="338">
        <v>2</v>
      </c>
      <c r="E209" s="338">
        <v>2</v>
      </c>
      <c r="F209" s="338">
        <v>7</v>
      </c>
      <c r="G209" s="340">
        <v>81</v>
      </c>
      <c r="H209" s="337">
        <v>110</v>
      </c>
      <c r="I209" s="338">
        <v>3</v>
      </c>
      <c r="J209" s="338">
        <v>0</v>
      </c>
      <c r="K209" s="338">
        <v>2</v>
      </c>
      <c r="L209" s="339">
        <v>115</v>
      </c>
      <c r="M209" s="337">
        <v>180</v>
      </c>
      <c r="N209" s="338">
        <v>5</v>
      </c>
      <c r="O209" s="338">
        <v>2</v>
      </c>
      <c r="P209" s="338">
        <v>9</v>
      </c>
      <c r="Q209" s="340">
        <v>196</v>
      </c>
      <c r="R209" s="479">
        <v>114</v>
      </c>
      <c r="S209" s="332"/>
      <c r="T209" s="332"/>
    </row>
    <row r="210" spans="1:34" ht="15.75" customHeight="1" x14ac:dyDescent="0.35">
      <c r="A210" s="187"/>
      <c r="B210" s="188" t="s">
        <v>333</v>
      </c>
      <c r="C210" s="337">
        <v>74</v>
      </c>
      <c r="D210" s="338">
        <v>4</v>
      </c>
      <c r="E210" s="338">
        <v>2</v>
      </c>
      <c r="F210" s="338">
        <v>3</v>
      </c>
      <c r="G210" s="340">
        <v>83</v>
      </c>
      <c r="H210" s="337">
        <v>125</v>
      </c>
      <c r="I210" s="338">
        <v>2</v>
      </c>
      <c r="J210" s="338">
        <v>1</v>
      </c>
      <c r="K210" s="338">
        <v>3</v>
      </c>
      <c r="L210" s="339">
        <v>131</v>
      </c>
      <c r="M210" s="337">
        <v>199</v>
      </c>
      <c r="N210" s="338">
        <v>6</v>
      </c>
      <c r="O210" s="338">
        <v>3</v>
      </c>
      <c r="P210" s="338">
        <v>6</v>
      </c>
      <c r="Q210" s="340">
        <v>214</v>
      </c>
      <c r="R210" s="479">
        <v>105</v>
      </c>
      <c r="S210" s="332"/>
      <c r="T210" s="332"/>
    </row>
    <row r="211" spans="1:34" ht="15.75" customHeight="1" x14ac:dyDescent="0.35">
      <c r="A211" s="187"/>
      <c r="B211" s="188" t="s">
        <v>288</v>
      </c>
      <c r="C211" s="337">
        <v>74</v>
      </c>
      <c r="D211" s="338">
        <v>1</v>
      </c>
      <c r="E211" s="338">
        <v>2</v>
      </c>
      <c r="F211" s="338">
        <v>1</v>
      </c>
      <c r="G211" s="340">
        <v>78</v>
      </c>
      <c r="H211" s="337">
        <v>120</v>
      </c>
      <c r="I211" s="338">
        <v>1</v>
      </c>
      <c r="J211" s="338">
        <v>2</v>
      </c>
      <c r="K211" s="338">
        <v>1</v>
      </c>
      <c r="L211" s="339">
        <v>124</v>
      </c>
      <c r="M211" s="337">
        <v>194</v>
      </c>
      <c r="N211" s="338">
        <v>2</v>
      </c>
      <c r="O211" s="338">
        <v>4</v>
      </c>
      <c r="P211" s="338">
        <v>2</v>
      </c>
      <c r="Q211" s="340">
        <v>202</v>
      </c>
      <c r="R211" s="479">
        <v>99</v>
      </c>
      <c r="S211" s="332"/>
      <c r="T211" s="332"/>
    </row>
    <row r="212" spans="1:34" ht="15.75" customHeight="1" x14ac:dyDescent="0.35">
      <c r="A212" s="187"/>
      <c r="B212" s="188" t="s">
        <v>257</v>
      </c>
      <c r="C212" s="337">
        <v>76</v>
      </c>
      <c r="D212" s="338">
        <v>0</v>
      </c>
      <c r="E212" s="338">
        <v>4</v>
      </c>
      <c r="F212" s="338">
        <v>1</v>
      </c>
      <c r="G212" s="340">
        <v>81</v>
      </c>
      <c r="H212" s="337">
        <v>128</v>
      </c>
      <c r="I212" s="338">
        <v>2</v>
      </c>
      <c r="J212" s="338">
        <v>1</v>
      </c>
      <c r="K212" s="338">
        <v>2</v>
      </c>
      <c r="L212" s="339">
        <v>133</v>
      </c>
      <c r="M212" s="337">
        <v>204</v>
      </c>
      <c r="N212" s="338">
        <v>2</v>
      </c>
      <c r="O212" s="338">
        <v>5</v>
      </c>
      <c r="P212" s="338">
        <v>3</v>
      </c>
      <c r="Q212" s="340">
        <v>214</v>
      </c>
      <c r="R212" s="479">
        <v>94</v>
      </c>
      <c r="S212" s="332"/>
      <c r="T212" s="332"/>
    </row>
    <row r="213" spans="1:34" ht="15.75" customHeight="1" x14ac:dyDescent="0.35">
      <c r="A213" s="187"/>
      <c r="B213" s="188" t="s">
        <v>225</v>
      </c>
      <c r="C213" s="337">
        <v>82</v>
      </c>
      <c r="D213" s="338">
        <v>0</v>
      </c>
      <c r="E213" s="338">
        <v>1</v>
      </c>
      <c r="F213" s="338">
        <v>1</v>
      </c>
      <c r="G213" s="340">
        <v>84</v>
      </c>
      <c r="H213" s="337">
        <v>125</v>
      </c>
      <c r="I213" s="338">
        <v>4</v>
      </c>
      <c r="J213" s="338">
        <v>1</v>
      </c>
      <c r="K213" s="338">
        <v>1</v>
      </c>
      <c r="L213" s="339">
        <v>131</v>
      </c>
      <c r="M213" s="337">
        <v>207</v>
      </c>
      <c r="N213" s="338">
        <v>4</v>
      </c>
      <c r="O213" s="338">
        <v>2</v>
      </c>
      <c r="P213" s="338">
        <v>2</v>
      </c>
      <c r="Q213" s="340">
        <v>215</v>
      </c>
      <c r="R213" s="479">
        <v>94</v>
      </c>
      <c r="S213" s="332"/>
      <c r="T213" s="332"/>
    </row>
    <row r="214" spans="1:34" ht="15.75" customHeight="1" thickBot="1" x14ac:dyDescent="0.4">
      <c r="A214" s="301"/>
      <c r="B214" s="302" t="s">
        <v>103</v>
      </c>
      <c r="C214" s="303">
        <v>91</v>
      </c>
      <c r="D214" s="347">
        <v>0</v>
      </c>
      <c r="E214" s="347">
        <v>1</v>
      </c>
      <c r="F214" s="347">
        <v>1</v>
      </c>
      <c r="G214" s="348">
        <v>93</v>
      </c>
      <c r="H214" s="303">
        <v>155</v>
      </c>
      <c r="I214" s="347">
        <v>4</v>
      </c>
      <c r="J214" s="347">
        <v>2</v>
      </c>
      <c r="K214" s="347">
        <v>2</v>
      </c>
      <c r="L214" s="708">
        <v>163</v>
      </c>
      <c r="M214" s="303">
        <v>246</v>
      </c>
      <c r="N214" s="347">
        <v>4</v>
      </c>
      <c r="O214" s="347">
        <v>3</v>
      </c>
      <c r="P214" s="347">
        <v>3</v>
      </c>
      <c r="Q214" s="348">
        <v>256</v>
      </c>
      <c r="R214" s="480">
        <v>93</v>
      </c>
      <c r="S214" s="332"/>
      <c r="T214" s="332"/>
    </row>
    <row r="215" spans="1:34" ht="15.75" customHeight="1" x14ac:dyDescent="0.35">
      <c r="A215" s="180" t="s">
        <v>67</v>
      </c>
    </row>
    <row r="216" spans="1:34" ht="15.75" customHeight="1" x14ac:dyDescent="0.35">
      <c r="P216" s="330" t="s">
        <v>81</v>
      </c>
    </row>
    <row r="218" spans="1:34" s="181" customFormat="1" ht="30" customHeight="1" thickBot="1" x14ac:dyDescent="0.35">
      <c r="A218" s="149" t="s">
        <v>456</v>
      </c>
    </row>
    <row r="219" spans="1:34" s="183" customFormat="1" ht="33" customHeight="1" thickBot="1" x14ac:dyDescent="0.4">
      <c r="A219" s="201"/>
      <c r="B219" s="202"/>
      <c r="C219" s="1588" t="s">
        <v>60</v>
      </c>
      <c r="D219" s="1589"/>
      <c r="E219" s="1589"/>
      <c r="F219" s="1589"/>
      <c r="G219" s="1590"/>
      <c r="H219" s="1588" t="s">
        <v>61</v>
      </c>
      <c r="I219" s="1589"/>
      <c r="J219" s="1589"/>
      <c r="K219" s="1589"/>
      <c r="L219" s="1590"/>
      <c r="M219" s="1588" t="s">
        <v>62</v>
      </c>
      <c r="N219" s="1589"/>
      <c r="O219" s="1589"/>
      <c r="P219" s="1589"/>
      <c r="Q219" s="1589"/>
      <c r="R219" s="1590"/>
    </row>
    <row r="220" spans="1:34" s="183" customFormat="1" ht="89.25" customHeight="1" thickBot="1" x14ac:dyDescent="0.4">
      <c r="A220" s="203" t="s">
        <v>2</v>
      </c>
      <c r="B220" s="184" t="s">
        <v>3</v>
      </c>
      <c r="C220" s="232" t="s">
        <v>63</v>
      </c>
      <c r="D220" s="229" t="s">
        <v>223</v>
      </c>
      <c r="E220" s="229" t="s">
        <v>224</v>
      </c>
      <c r="F220" s="229" t="s">
        <v>64</v>
      </c>
      <c r="G220" s="259" t="s">
        <v>65</v>
      </c>
      <c r="H220" s="249" t="s">
        <v>63</v>
      </c>
      <c r="I220" s="229" t="s">
        <v>223</v>
      </c>
      <c r="J220" s="229" t="s">
        <v>224</v>
      </c>
      <c r="K220" s="229" t="s">
        <v>64</v>
      </c>
      <c r="L220" s="259" t="s">
        <v>13</v>
      </c>
      <c r="M220" s="249" t="s">
        <v>63</v>
      </c>
      <c r="N220" s="229" t="s">
        <v>223</v>
      </c>
      <c r="O220" s="229" t="s">
        <v>224</v>
      </c>
      <c r="P220" s="229" t="s">
        <v>64</v>
      </c>
      <c r="Q220" s="259" t="s">
        <v>13</v>
      </c>
      <c r="R220" s="356" t="s">
        <v>66</v>
      </c>
    </row>
    <row r="221" spans="1:34" ht="15.75" customHeight="1" x14ac:dyDescent="0.35">
      <c r="A221" s="206">
        <v>1</v>
      </c>
      <c r="B221" s="186" t="s">
        <v>14</v>
      </c>
      <c r="C221" s="334">
        <v>8</v>
      </c>
      <c r="D221" s="335">
        <v>0</v>
      </c>
      <c r="E221" s="335">
        <v>0</v>
      </c>
      <c r="F221" s="335">
        <v>0</v>
      </c>
      <c r="G221" s="336">
        <f t="shared" ref="G221:G235" si="57">SUM(C221:F221)</f>
        <v>8</v>
      </c>
      <c r="H221" s="334">
        <v>25</v>
      </c>
      <c r="I221" s="335">
        <v>0</v>
      </c>
      <c r="J221" s="335">
        <v>0</v>
      </c>
      <c r="K221" s="335">
        <v>0</v>
      </c>
      <c r="L221" s="336">
        <f t="shared" ref="L221:L235" si="58">SUM(H221:K221)</f>
        <v>25</v>
      </c>
      <c r="M221" s="334">
        <f t="shared" ref="M221:M235" si="59">C221+H221</f>
        <v>33</v>
      </c>
      <c r="N221" s="335">
        <f t="shared" ref="N221:N235" si="60">D221+I221</f>
        <v>0</v>
      </c>
      <c r="O221" s="335">
        <f t="shared" ref="O221:O235" si="61">E221+J221</f>
        <v>0</v>
      </c>
      <c r="P221" s="335">
        <f t="shared" ref="P221:P235" si="62">F221+K221</f>
        <v>0</v>
      </c>
      <c r="Q221" s="336">
        <f t="shared" ref="Q221:Q235" si="63">SUM(M221:P221)</f>
        <v>33</v>
      </c>
      <c r="R221" s="345">
        <v>33</v>
      </c>
      <c r="S221" s="332"/>
      <c r="T221" s="332"/>
    </row>
    <row r="222" spans="1:34" ht="15.75" customHeight="1" x14ac:dyDescent="0.35">
      <c r="A222" s="208">
        <v>2</v>
      </c>
      <c r="B222" s="188" t="s">
        <v>15</v>
      </c>
      <c r="C222" s="337">
        <v>4</v>
      </c>
      <c r="D222" s="338">
        <v>0</v>
      </c>
      <c r="E222" s="338">
        <v>0</v>
      </c>
      <c r="F222" s="338">
        <v>0</v>
      </c>
      <c r="G222" s="340">
        <f t="shared" si="57"/>
        <v>4</v>
      </c>
      <c r="H222" s="337">
        <v>12</v>
      </c>
      <c r="I222" s="338">
        <v>0</v>
      </c>
      <c r="J222" s="338">
        <v>0</v>
      </c>
      <c r="K222" s="338">
        <v>0</v>
      </c>
      <c r="L222" s="340">
        <f t="shared" si="58"/>
        <v>12</v>
      </c>
      <c r="M222" s="337">
        <f t="shared" si="59"/>
        <v>16</v>
      </c>
      <c r="N222" s="338">
        <f t="shared" si="60"/>
        <v>0</v>
      </c>
      <c r="O222" s="338">
        <f t="shared" si="61"/>
        <v>0</v>
      </c>
      <c r="P222" s="338">
        <f t="shared" si="62"/>
        <v>0</v>
      </c>
      <c r="Q222" s="340">
        <f t="shared" si="63"/>
        <v>16</v>
      </c>
      <c r="R222" s="346">
        <v>10</v>
      </c>
      <c r="S222" s="332"/>
      <c r="T222" s="332"/>
    </row>
    <row r="223" spans="1:34" ht="15.75" customHeight="1" x14ac:dyDescent="0.35">
      <c r="A223" s="208">
        <v>3</v>
      </c>
      <c r="B223" s="188" t="s">
        <v>16</v>
      </c>
      <c r="C223" s="337">
        <v>9</v>
      </c>
      <c r="D223" s="338">
        <v>0</v>
      </c>
      <c r="E223" s="338">
        <v>0</v>
      </c>
      <c r="F223" s="338">
        <v>0</v>
      </c>
      <c r="G223" s="340">
        <f t="shared" si="57"/>
        <v>9</v>
      </c>
      <c r="H223" s="337">
        <v>14</v>
      </c>
      <c r="I223" s="338">
        <v>0</v>
      </c>
      <c r="J223" s="338">
        <v>0</v>
      </c>
      <c r="K223" s="338">
        <v>0</v>
      </c>
      <c r="L223" s="340">
        <f t="shared" si="58"/>
        <v>14</v>
      </c>
      <c r="M223" s="337">
        <f t="shared" si="59"/>
        <v>23</v>
      </c>
      <c r="N223" s="338">
        <f t="shared" si="60"/>
        <v>0</v>
      </c>
      <c r="O223" s="338">
        <f t="shared" si="61"/>
        <v>0</v>
      </c>
      <c r="P223" s="338">
        <f t="shared" si="62"/>
        <v>0</v>
      </c>
      <c r="Q223" s="340">
        <f t="shared" si="63"/>
        <v>23</v>
      </c>
      <c r="R223" s="346">
        <v>8</v>
      </c>
      <c r="S223" s="332"/>
      <c r="T223" s="383"/>
      <c r="U223" s="382"/>
      <c r="V223" s="383"/>
      <c r="W223" s="383"/>
      <c r="X223" s="383"/>
      <c r="Y223" s="383"/>
      <c r="Z223" s="383"/>
      <c r="AA223" s="383"/>
      <c r="AB223" s="383"/>
      <c r="AC223" s="383"/>
      <c r="AD223" s="383"/>
      <c r="AE223" s="383"/>
      <c r="AF223" s="383"/>
      <c r="AG223" s="383"/>
      <c r="AH223" s="383"/>
    </row>
    <row r="224" spans="1:34" ht="15.75" customHeight="1" x14ac:dyDescent="0.35">
      <c r="A224" s="208">
        <v>4</v>
      </c>
      <c r="B224" s="188" t="s">
        <v>17</v>
      </c>
      <c r="C224" s="337">
        <v>7</v>
      </c>
      <c r="D224" s="338">
        <v>0</v>
      </c>
      <c r="E224" s="338">
        <v>0</v>
      </c>
      <c r="F224" s="338">
        <v>0</v>
      </c>
      <c r="G224" s="340">
        <f t="shared" si="57"/>
        <v>7</v>
      </c>
      <c r="H224" s="337">
        <v>11</v>
      </c>
      <c r="I224" s="338">
        <v>0</v>
      </c>
      <c r="J224" s="338">
        <v>0</v>
      </c>
      <c r="K224" s="338">
        <v>0</v>
      </c>
      <c r="L224" s="340">
        <f t="shared" si="58"/>
        <v>11</v>
      </c>
      <c r="M224" s="337">
        <f t="shared" si="59"/>
        <v>18</v>
      </c>
      <c r="N224" s="338">
        <f t="shared" si="60"/>
        <v>0</v>
      </c>
      <c r="O224" s="338">
        <f t="shared" si="61"/>
        <v>0</v>
      </c>
      <c r="P224" s="338">
        <f t="shared" si="62"/>
        <v>0</v>
      </c>
      <c r="Q224" s="340">
        <f t="shared" si="63"/>
        <v>18</v>
      </c>
      <c r="R224" s="346">
        <v>10</v>
      </c>
      <c r="S224" s="332"/>
      <c r="T224" s="383"/>
      <c r="U224" s="382"/>
      <c r="V224" s="383"/>
      <c r="W224" s="383"/>
      <c r="X224" s="383"/>
      <c r="Y224" s="383"/>
      <c r="Z224" s="383"/>
      <c r="AA224" s="383"/>
      <c r="AB224" s="383"/>
      <c r="AC224" s="383"/>
      <c r="AD224" s="383"/>
      <c r="AE224" s="383"/>
      <c r="AF224" s="383"/>
      <c r="AG224" s="383"/>
      <c r="AH224" s="383"/>
    </row>
    <row r="225" spans="1:34" ht="15.75" customHeight="1" x14ac:dyDescent="0.35">
      <c r="A225" s="208">
        <v>5</v>
      </c>
      <c r="B225" s="188" t="s">
        <v>18</v>
      </c>
      <c r="C225" s="337">
        <v>3</v>
      </c>
      <c r="D225" s="338">
        <v>0</v>
      </c>
      <c r="E225" s="338">
        <v>0</v>
      </c>
      <c r="F225" s="338">
        <v>0</v>
      </c>
      <c r="G225" s="340">
        <f t="shared" si="57"/>
        <v>3</v>
      </c>
      <c r="H225" s="337">
        <v>8</v>
      </c>
      <c r="I225" s="338">
        <v>0</v>
      </c>
      <c r="J225" s="338">
        <v>0</v>
      </c>
      <c r="K225" s="338">
        <v>0</v>
      </c>
      <c r="L225" s="340">
        <f t="shared" si="58"/>
        <v>8</v>
      </c>
      <c r="M225" s="337">
        <f t="shared" si="59"/>
        <v>11</v>
      </c>
      <c r="N225" s="338">
        <f t="shared" si="60"/>
        <v>0</v>
      </c>
      <c r="O225" s="338">
        <f t="shared" si="61"/>
        <v>0</v>
      </c>
      <c r="P225" s="338">
        <f t="shared" si="62"/>
        <v>0</v>
      </c>
      <c r="Q225" s="340">
        <f t="shared" si="63"/>
        <v>11</v>
      </c>
      <c r="R225" s="346">
        <v>2</v>
      </c>
      <c r="S225" s="332"/>
      <c r="T225" s="383"/>
      <c r="U225" s="382"/>
      <c r="V225" s="383"/>
      <c r="W225" s="383"/>
      <c r="X225" s="383" t="s">
        <v>81</v>
      </c>
      <c r="Y225" s="383"/>
      <c r="Z225" s="383"/>
      <c r="AA225" s="383"/>
      <c r="AB225" s="383"/>
      <c r="AC225" s="383"/>
      <c r="AD225" s="383"/>
      <c r="AE225" s="383"/>
      <c r="AF225" s="383"/>
      <c r="AG225" s="383"/>
      <c r="AH225" s="383"/>
    </row>
    <row r="226" spans="1:34" ht="15.75" customHeight="1" x14ac:dyDescent="0.35">
      <c r="A226" s="210">
        <v>6</v>
      </c>
      <c r="B226" s="190" t="s">
        <v>19</v>
      </c>
      <c r="C226" s="337">
        <v>2</v>
      </c>
      <c r="D226" s="338">
        <v>0</v>
      </c>
      <c r="E226" s="338">
        <v>0</v>
      </c>
      <c r="F226" s="338">
        <v>0</v>
      </c>
      <c r="G226" s="340">
        <f t="shared" si="57"/>
        <v>2</v>
      </c>
      <c r="H226" s="337">
        <v>6</v>
      </c>
      <c r="I226" s="338">
        <v>0</v>
      </c>
      <c r="J226" s="338">
        <v>0</v>
      </c>
      <c r="K226" s="338">
        <v>0</v>
      </c>
      <c r="L226" s="340">
        <f t="shared" si="58"/>
        <v>6</v>
      </c>
      <c r="M226" s="337">
        <f t="shared" si="59"/>
        <v>8</v>
      </c>
      <c r="N226" s="338">
        <f t="shared" si="60"/>
        <v>0</v>
      </c>
      <c r="O226" s="338">
        <f t="shared" si="61"/>
        <v>0</v>
      </c>
      <c r="P226" s="338">
        <f t="shared" si="62"/>
        <v>0</v>
      </c>
      <c r="Q226" s="340">
        <f t="shared" si="63"/>
        <v>8</v>
      </c>
      <c r="R226" s="346">
        <v>8</v>
      </c>
      <c r="S226" s="332"/>
      <c r="T226" s="383"/>
      <c r="U226" s="382"/>
      <c r="V226" s="383"/>
      <c r="W226" s="383" t="s">
        <v>81</v>
      </c>
      <c r="X226" s="383"/>
      <c r="Y226" s="383"/>
      <c r="Z226" s="383"/>
      <c r="AA226" s="383"/>
      <c r="AB226" s="383"/>
      <c r="AC226" s="383"/>
      <c r="AD226" s="383"/>
      <c r="AE226" s="383"/>
      <c r="AF226" s="383"/>
      <c r="AG226" s="383"/>
      <c r="AH226" s="383"/>
    </row>
    <row r="227" spans="1:34" ht="15.75" customHeight="1" x14ac:dyDescent="0.35">
      <c r="A227" s="210">
        <v>7</v>
      </c>
      <c r="B227" s="190" t="s">
        <v>20</v>
      </c>
      <c r="C227" s="337">
        <v>7</v>
      </c>
      <c r="D227" s="338">
        <v>0</v>
      </c>
      <c r="E227" s="338">
        <v>0</v>
      </c>
      <c r="F227" s="338">
        <v>0</v>
      </c>
      <c r="G227" s="340">
        <f t="shared" si="57"/>
        <v>7</v>
      </c>
      <c r="H227" s="337">
        <v>19</v>
      </c>
      <c r="I227" s="338">
        <v>0</v>
      </c>
      <c r="J227" s="338">
        <v>0</v>
      </c>
      <c r="K227" s="338">
        <v>0</v>
      </c>
      <c r="L227" s="340">
        <f t="shared" si="58"/>
        <v>19</v>
      </c>
      <c r="M227" s="337">
        <f t="shared" si="59"/>
        <v>26</v>
      </c>
      <c r="N227" s="338">
        <f t="shared" si="60"/>
        <v>0</v>
      </c>
      <c r="O227" s="338">
        <f t="shared" si="61"/>
        <v>0</v>
      </c>
      <c r="P227" s="338">
        <f t="shared" si="62"/>
        <v>0</v>
      </c>
      <c r="Q227" s="340">
        <f t="shared" si="63"/>
        <v>26</v>
      </c>
      <c r="R227" s="346">
        <v>10</v>
      </c>
      <c r="S227" s="332"/>
      <c r="T227" s="332"/>
    </row>
    <row r="228" spans="1:34" ht="19.5" customHeight="1" x14ac:dyDescent="0.35">
      <c r="A228" s="208">
        <v>8</v>
      </c>
      <c r="B228" s="188" t="s">
        <v>21</v>
      </c>
      <c r="C228" s="337">
        <v>5</v>
      </c>
      <c r="D228" s="338">
        <v>0</v>
      </c>
      <c r="E228" s="338">
        <v>0</v>
      </c>
      <c r="F228" s="338">
        <v>0</v>
      </c>
      <c r="G228" s="340">
        <f t="shared" si="57"/>
        <v>5</v>
      </c>
      <c r="H228" s="337">
        <v>10</v>
      </c>
      <c r="I228" s="338">
        <v>0</v>
      </c>
      <c r="J228" s="338">
        <v>0</v>
      </c>
      <c r="K228" s="338">
        <v>0</v>
      </c>
      <c r="L228" s="340">
        <f t="shared" si="58"/>
        <v>10</v>
      </c>
      <c r="M228" s="337">
        <f t="shared" si="59"/>
        <v>15</v>
      </c>
      <c r="N228" s="338">
        <f t="shared" si="60"/>
        <v>0</v>
      </c>
      <c r="O228" s="338">
        <f t="shared" si="61"/>
        <v>0</v>
      </c>
      <c r="P228" s="338">
        <f t="shared" si="62"/>
        <v>0</v>
      </c>
      <c r="Q228" s="340">
        <f t="shared" si="63"/>
        <v>15</v>
      </c>
      <c r="R228" s="346">
        <v>11</v>
      </c>
      <c r="S228" s="332"/>
      <c r="T228" s="383"/>
      <c r="U228" s="382"/>
      <c r="V228" s="383"/>
      <c r="W228" s="383"/>
      <c r="X228" s="383"/>
      <c r="Y228" s="383"/>
      <c r="Z228" s="383"/>
      <c r="AA228" s="383"/>
      <c r="AB228" s="383"/>
      <c r="AC228" s="383"/>
      <c r="AD228" s="383"/>
      <c r="AE228" s="383"/>
      <c r="AF228" s="383"/>
      <c r="AG228" s="383"/>
      <c r="AH228" s="383"/>
    </row>
    <row r="229" spans="1:34" ht="15.75" customHeight="1" x14ac:dyDescent="0.35">
      <c r="A229" s="208">
        <v>9</v>
      </c>
      <c r="B229" s="188" t="s">
        <v>22</v>
      </c>
      <c r="C229" s="337">
        <v>3</v>
      </c>
      <c r="D229" s="338">
        <v>0</v>
      </c>
      <c r="E229" s="338">
        <v>0</v>
      </c>
      <c r="F229" s="338">
        <v>0</v>
      </c>
      <c r="G229" s="340">
        <f t="shared" si="57"/>
        <v>3</v>
      </c>
      <c r="H229" s="337">
        <v>9</v>
      </c>
      <c r="I229" s="338">
        <v>0</v>
      </c>
      <c r="J229" s="338">
        <v>0</v>
      </c>
      <c r="K229" s="338">
        <v>0</v>
      </c>
      <c r="L229" s="340">
        <f t="shared" si="58"/>
        <v>9</v>
      </c>
      <c r="M229" s="337">
        <f t="shared" si="59"/>
        <v>12</v>
      </c>
      <c r="N229" s="338">
        <f t="shared" si="60"/>
        <v>0</v>
      </c>
      <c r="O229" s="338">
        <f t="shared" si="61"/>
        <v>0</v>
      </c>
      <c r="P229" s="338">
        <f t="shared" si="62"/>
        <v>0</v>
      </c>
      <c r="Q229" s="340">
        <f t="shared" si="63"/>
        <v>12</v>
      </c>
      <c r="R229" s="346">
        <v>12</v>
      </c>
      <c r="S229" s="332"/>
      <c r="T229" s="332"/>
    </row>
    <row r="230" spans="1:34" ht="15.75" customHeight="1" x14ac:dyDescent="0.35">
      <c r="A230" s="208">
        <v>10</v>
      </c>
      <c r="B230" s="188" t="s">
        <v>23</v>
      </c>
      <c r="C230" s="337">
        <v>9</v>
      </c>
      <c r="D230" s="338">
        <v>0</v>
      </c>
      <c r="E230" s="338">
        <v>0</v>
      </c>
      <c r="F230" s="338">
        <v>0</v>
      </c>
      <c r="G230" s="340">
        <f t="shared" si="57"/>
        <v>9</v>
      </c>
      <c r="H230" s="337">
        <v>16</v>
      </c>
      <c r="I230" s="338">
        <v>1</v>
      </c>
      <c r="J230" s="338">
        <v>0</v>
      </c>
      <c r="K230" s="338">
        <v>0</v>
      </c>
      <c r="L230" s="340">
        <f t="shared" si="58"/>
        <v>17</v>
      </c>
      <c r="M230" s="337">
        <f t="shared" si="59"/>
        <v>25</v>
      </c>
      <c r="N230" s="338">
        <f t="shared" si="60"/>
        <v>1</v>
      </c>
      <c r="O230" s="338">
        <f t="shared" si="61"/>
        <v>0</v>
      </c>
      <c r="P230" s="338">
        <f t="shared" si="62"/>
        <v>0</v>
      </c>
      <c r="Q230" s="340">
        <f t="shared" si="63"/>
        <v>26</v>
      </c>
      <c r="R230" s="346">
        <v>22</v>
      </c>
      <c r="S230" s="332"/>
      <c r="T230" s="332"/>
    </row>
    <row r="231" spans="1:34" ht="15.75" customHeight="1" x14ac:dyDescent="0.35">
      <c r="A231" s="210">
        <v>11</v>
      </c>
      <c r="B231" s="190" t="s">
        <v>24</v>
      </c>
      <c r="C231" s="337">
        <v>2</v>
      </c>
      <c r="D231" s="338">
        <v>0</v>
      </c>
      <c r="E231" s="338">
        <v>0</v>
      </c>
      <c r="F231" s="338">
        <v>0</v>
      </c>
      <c r="G231" s="340">
        <f t="shared" si="57"/>
        <v>2</v>
      </c>
      <c r="H231" s="337">
        <v>5</v>
      </c>
      <c r="I231" s="338">
        <v>0</v>
      </c>
      <c r="J231" s="338">
        <v>0</v>
      </c>
      <c r="K231" s="338">
        <v>0</v>
      </c>
      <c r="L231" s="340">
        <f t="shared" si="58"/>
        <v>5</v>
      </c>
      <c r="M231" s="337">
        <f t="shared" si="59"/>
        <v>7</v>
      </c>
      <c r="N231" s="338">
        <f t="shared" si="60"/>
        <v>0</v>
      </c>
      <c r="O231" s="338">
        <f t="shared" si="61"/>
        <v>0</v>
      </c>
      <c r="P231" s="338">
        <f t="shared" si="62"/>
        <v>0</v>
      </c>
      <c r="Q231" s="340">
        <f t="shared" si="63"/>
        <v>7</v>
      </c>
      <c r="R231" s="346">
        <v>1</v>
      </c>
      <c r="S231" s="332"/>
      <c r="T231" s="332"/>
    </row>
    <row r="232" spans="1:34" ht="15.75" customHeight="1" x14ac:dyDescent="0.35">
      <c r="A232" s="208">
        <v>12</v>
      </c>
      <c r="B232" s="188" t="s">
        <v>25</v>
      </c>
      <c r="C232" s="337">
        <v>2</v>
      </c>
      <c r="D232" s="338">
        <v>0</v>
      </c>
      <c r="E232" s="338">
        <v>0</v>
      </c>
      <c r="F232" s="338">
        <v>0</v>
      </c>
      <c r="G232" s="340">
        <f t="shared" si="57"/>
        <v>2</v>
      </c>
      <c r="H232" s="337">
        <v>3</v>
      </c>
      <c r="I232" s="338">
        <v>0</v>
      </c>
      <c r="J232" s="338">
        <v>0</v>
      </c>
      <c r="K232" s="338">
        <v>0</v>
      </c>
      <c r="L232" s="340">
        <f t="shared" si="58"/>
        <v>3</v>
      </c>
      <c r="M232" s="337">
        <f t="shared" si="59"/>
        <v>5</v>
      </c>
      <c r="N232" s="338">
        <f t="shared" si="60"/>
        <v>0</v>
      </c>
      <c r="O232" s="338">
        <f t="shared" si="61"/>
        <v>0</v>
      </c>
      <c r="P232" s="338">
        <f t="shared" si="62"/>
        <v>0</v>
      </c>
      <c r="Q232" s="340">
        <f t="shared" si="63"/>
        <v>5</v>
      </c>
      <c r="R232" s="346">
        <v>5</v>
      </c>
      <c r="S232" s="332"/>
      <c r="T232" s="332"/>
    </row>
    <row r="233" spans="1:34" ht="15.75" customHeight="1" x14ac:dyDescent="0.35">
      <c r="A233" s="208">
        <v>13</v>
      </c>
      <c r="B233" s="188" t="s">
        <v>26</v>
      </c>
      <c r="C233" s="337">
        <v>7</v>
      </c>
      <c r="D233" s="338">
        <v>0</v>
      </c>
      <c r="E233" s="338">
        <v>1</v>
      </c>
      <c r="F233" s="338">
        <v>0</v>
      </c>
      <c r="G233" s="340">
        <f t="shared" si="57"/>
        <v>8</v>
      </c>
      <c r="H233" s="337">
        <v>28</v>
      </c>
      <c r="I233" s="338">
        <v>0</v>
      </c>
      <c r="J233" s="338">
        <v>0</v>
      </c>
      <c r="K233" s="338">
        <v>0</v>
      </c>
      <c r="L233" s="340">
        <f t="shared" si="58"/>
        <v>28</v>
      </c>
      <c r="M233" s="337">
        <f t="shared" si="59"/>
        <v>35</v>
      </c>
      <c r="N233" s="338">
        <f t="shared" si="60"/>
        <v>0</v>
      </c>
      <c r="O233" s="338">
        <f t="shared" si="61"/>
        <v>1</v>
      </c>
      <c r="P233" s="338">
        <f t="shared" si="62"/>
        <v>0</v>
      </c>
      <c r="Q233" s="340">
        <f t="shared" si="63"/>
        <v>36</v>
      </c>
      <c r="R233" s="346">
        <v>27</v>
      </c>
      <c r="S233" s="332"/>
      <c r="T233" s="332"/>
    </row>
    <row r="234" spans="1:34" ht="15.75" customHeight="1" x14ac:dyDescent="0.35">
      <c r="A234" s="208">
        <v>14</v>
      </c>
      <c r="B234" s="188" t="s">
        <v>27</v>
      </c>
      <c r="C234" s="337">
        <v>1</v>
      </c>
      <c r="D234" s="338">
        <v>0</v>
      </c>
      <c r="E234" s="338">
        <v>0</v>
      </c>
      <c r="F234" s="338">
        <v>0</v>
      </c>
      <c r="G234" s="340">
        <f t="shared" si="57"/>
        <v>1</v>
      </c>
      <c r="H234" s="337">
        <v>14</v>
      </c>
      <c r="I234" s="338">
        <v>0</v>
      </c>
      <c r="J234" s="338">
        <v>0</v>
      </c>
      <c r="K234" s="338">
        <v>0</v>
      </c>
      <c r="L234" s="340">
        <f t="shared" si="58"/>
        <v>14</v>
      </c>
      <c r="M234" s="337">
        <f t="shared" si="59"/>
        <v>15</v>
      </c>
      <c r="N234" s="338">
        <f t="shared" si="60"/>
        <v>0</v>
      </c>
      <c r="O234" s="338">
        <f t="shared" si="61"/>
        <v>0</v>
      </c>
      <c r="P234" s="338">
        <f t="shared" si="62"/>
        <v>0</v>
      </c>
      <c r="Q234" s="340">
        <f t="shared" si="63"/>
        <v>15</v>
      </c>
      <c r="R234" s="346">
        <v>13</v>
      </c>
      <c r="S234" s="332"/>
      <c r="T234" s="332"/>
    </row>
    <row r="235" spans="1:34" ht="36" customHeight="1" thickBot="1" x14ac:dyDescent="0.4">
      <c r="A235" s="211">
        <v>15</v>
      </c>
      <c r="B235" s="191" t="s">
        <v>28</v>
      </c>
      <c r="C235" s="303">
        <v>1</v>
      </c>
      <c r="D235" s="347">
        <v>0</v>
      </c>
      <c r="E235" s="347">
        <v>0</v>
      </c>
      <c r="F235" s="347">
        <v>0</v>
      </c>
      <c r="G235" s="348">
        <f t="shared" si="57"/>
        <v>1</v>
      </c>
      <c r="H235" s="303">
        <v>0</v>
      </c>
      <c r="I235" s="347">
        <v>0</v>
      </c>
      <c r="J235" s="347">
        <v>0</v>
      </c>
      <c r="K235" s="347">
        <v>0</v>
      </c>
      <c r="L235" s="348">
        <f t="shared" si="58"/>
        <v>0</v>
      </c>
      <c r="M235" s="303">
        <f t="shared" si="59"/>
        <v>1</v>
      </c>
      <c r="N235" s="347">
        <f t="shared" si="60"/>
        <v>0</v>
      </c>
      <c r="O235" s="347">
        <f t="shared" si="61"/>
        <v>0</v>
      </c>
      <c r="P235" s="347">
        <f t="shared" si="62"/>
        <v>0</v>
      </c>
      <c r="Q235" s="348">
        <f t="shared" si="63"/>
        <v>1</v>
      </c>
      <c r="R235" s="349">
        <v>0</v>
      </c>
      <c r="S235" s="332"/>
      <c r="T235" s="332"/>
    </row>
    <row r="236" spans="1:34" s="375" customFormat="1" ht="21" customHeight="1" x14ac:dyDescent="0.35">
      <c r="A236" s="283"/>
      <c r="B236" s="284" t="s">
        <v>486</v>
      </c>
      <c r="C236" s="285">
        <f t="shared" ref="C236:R236" si="64">SUM(C221:C235)</f>
        <v>70</v>
      </c>
      <c r="D236" s="286">
        <f t="shared" si="64"/>
        <v>0</v>
      </c>
      <c r="E236" s="286">
        <f t="shared" si="64"/>
        <v>1</v>
      </c>
      <c r="F236" s="286">
        <f t="shared" si="64"/>
        <v>0</v>
      </c>
      <c r="G236" s="287">
        <f t="shared" si="64"/>
        <v>71</v>
      </c>
      <c r="H236" s="285">
        <f t="shared" si="64"/>
        <v>180</v>
      </c>
      <c r="I236" s="286">
        <f t="shared" si="64"/>
        <v>1</v>
      </c>
      <c r="J236" s="286">
        <f t="shared" si="64"/>
        <v>0</v>
      </c>
      <c r="K236" s="286">
        <f t="shared" si="64"/>
        <v>0</v>
      </c>
      <c r="L236" s="287">
        <f t="shared" si="64"/>
        <v>181</v>
      </c>
      <c r="M236" s="285">
        <f t="shared" si="64"/>
        <v>250</v>
      </c>
      <c r="N236" s="286">
        <f t="shared" si="64"/>
        <v>1</v>
      </c>
      <c r="O236" s="286">
        <f t="shared" si="64"/>
        <v>1</v>
      </c>
      <c r="P236" s="286">
        <f t="shared" si="64"/>
        <v>0</v>
      </c>
      <c r="Q236" s="287">
        <f t="shared" si="64"/>
        <v>252</v>
      </c>
      <c r="R236" s="288">
        <f t="shared" si="64"/>
        <v>172</v>
      </c>
      <c r="S236" s="289"/>
      <c r="T236" s="289"/>
    </row>
    <row r="237" spans="1:34" ht="15.75" customHeight="1" x14ac:dyDescent="0.35">
      <c r="A237" s="187"/>
      <c r="B237" s="188" t="s">
        <v>431</v>
      </c>
      <c r="C237" s="337">
        <v>71</v>
      </c>
      <c r="D237" s="338">
        <v>0</v>
      </c>
      <c r="E237" s="338">
        <v>0</v>
      </c>
      <c r="F237" s="338">
        <v>0</v>
      </c>
      <c r="G237" s="340">
        <v>71</v>
      </c>
      <c r="H237" s="337">
        <v>168</v>
      </c>
      <c r="I237" s="338">
        <v>1</v>
      </c>
      <c r="J237" s="338">
        <v>1</v>
      </c>
      <c r="K237" s="338">
        <v>0</v>
      </c>
      <c r="L237" s="339">
        <v>170</v>
      </c>
      <c r="M237" s="337">
        <v>239</v>
      </c>
      <c r="N237" s="338">
        <v>1</v>
      </c>
      <c r="O237" s="338">
        <v>1</v>
      </c>
      <c r="P237" s="338">
        <v>0</v>
      </c>
      <c r="Q237" s="340">
        <v>241</v>
      </c>
      <c r="R237" s="479">
        <v>148</v>
      </c>
      <c r="S237" s="332"/>
      <c r="T237" s="332"/>
    </row>
    <row r="238" spans="1:34" s="375" customFormat="1" ht="20.25" customHeight="1" x14ac:dyDescent="0.35">
      <c r="A238" s="1205"/>
      <c r="B238" s="190" t="s">
        <v>373</v>
      </c>
      <c r="C238" s="1206">
        <v>59</v>
      </c>
      <c r="D238" s="1207">
        <v>0</v>
      </c>
      <c r="E238" s="1207">
        <v>1</v>
      </c>
      <c r="F238" s="1207">
        <v>1</v>
      </c>
      <c r="G238" s="1208">
        <v>61</v>
      </c>
      <c r="H238" s="1206">
        <v>132</v>
      </c>
      <c r="I238" s="1207">
        <v>1</v>
      </c>
      <c r="J238" s="1207">
        <v>2</v>
      </c>
      <c r="K238" s="1207">
        <v>0</v>
      </c>
      <c r="L238" s="1209">
        <v>135</v>
      </c>
      <c r="M238" s="1206">
        <v>191</v>
      </c>
      <c r="N238" s="1207">
        <v>1</v>
      </c>
      <c r="O238" s="1207">
        <v>3</v>
      </c>
      <c r="P238" s="1207">
        <v>1</v>
      </c>
      <c r="Q238" s="340">
        <v>196</v>
      </c>
      <c r="R238" s="479">
        <v>131</v>
      </c>
      <c r="S238" s="289"/>
      <c r="T238" s="289"/>
    </row>
    <row r="239" spans="1:34" ht="15.75" customHeight="1" x14ac:dyDescent="0.35">
      <c r="A239" s="187"/>
      <c r="B239" s="188" t="s">
        <v>333</v>
      </c>
      <c r="C239" s="337">
        <v>71</v>
      </c>
      <c r="D239" s="338">
        <v>4</v>
      </c>
      <c r="E239" s="338">
        <v>0</v>
      </c>
      <c r="F239" s="338">
        <v>1</v>
      </c>
      <c r="G239" s="340">
        <v>76</v>
      </c>
      <c r="H239" s="337">
        <v>163</v>
      </c>
      <c r="I239" s="338">
        <v>0</v>
      </c>
      <c r="J239" s="338">
        <v>0</v>
      </c>
      <c r="K239" s="338">
        <v>0</v>
      </c>
      <c r="L239" s="339">
        <v>163</v>
      </c>
      <c r="M239" s="337">
        <v>234</v>
      </c>
      <c r="N239" s="338">
        <v>4</v>
      </c>
      <c r="O239" s="338">
        <v>0</v>
      </c>
      <c r="P239" s="338">
        <v>1</v>
      </c>
      <c r="Q239" s="340">
        <v>239</v>
      </c>
      <c r="R239" s="479">
        <v>128</v>
      </c>
      <c r="S239" s="332"/>
      <c r="T239" s="332"/>
    </row>
    <row r="240" spans="1:34" ht="15.75" customHeight="1" x14ac:dyDescent="0.35">
      <c r="A240" s="187"/>
      <c r="B240" s="188" t="s">
        <v>288</v>
      </c>
      <c r="C240" s="337">
        <v>78</v>
      </c>
      <c r="D240" s="338">
        <v>0</v>
      </c>
      <c r="E240" s="338">
        <v>0</v>
      </c>
      <c r="F240" s="338">
        <v>1</v>
      </c>
      <c r="G240" s="340">
        <v>79</v>
      </c>
      <c r="H240" s="337">
        <v>143</v>
      </c>
      <c r="I240" s="338">
        <v>0</v>
      </c>
      <c r="J240" s="338">
        <v>0</v>
      </c>
      <c r="K240" s="338">
        <v>1</v>
      </c>
      <c r="L240" s="339">
        <v>144</v>
      </c>
      <c r="M240" s="337">
        <v>221</v>
      </c>
      <c r="N240" s="338">
        <v>0</v>
      </c>
      <c r="O240" s="338">
        <v>0</v>
      </c>
      <c r="P240" s="338">
        <v>2</v>
      </c>
      <c r="Q240" s="340">
        <v>223</v>
      </c>
      <c r="R240" s="479">
        <v>124</v>
      </c>
      <c r="S240" s="332"/>
      <c r="T240" s="332"/>
    </row>
    <row r="241" spans="1:34" ht="15.75" customHeight="1" x14ac:dyDescent="0.35">
      <c r="A241" s="187"/>
      <c r="B241" s="188" t="s">
        <v>257</v>
      </c>
      <c r="C241" s="337">
        <v>65</v>
      </c>
      <c r="D241" s="338">
        <v>0</v>
      </c>
      <c r="E241" s="338">
        <v>0</v>
      </c>
      <c r="F241" s="338">
        <v>1</v>
      </c>
      <c r="G241" s="340">
        <v>66</v>
      </c>
      <c r="H241" s="337">
        <v>166</v>
      </c>
      <c r="I241" s="338">
        <v>2</v>
      </c>
      <c r="J241" s="338">
        <v>0</v>
      </c>
      <c r="K241" s="338">
        <v>0</v>
      </c>
      <c r="L241" s="339">
        <v>168</v>
      </c>
      <c r="M241" s="337">
        <v>231</v>
      </c>
      <c r="N241" s="338">
        <v>2</v>
      </c>
      <c r="O241" s="338">
        <v>0</v>
      </c>
      <c r="P241" s="338">
        <v>1</v>
      </c>
      <c r="Q241" s="340">
        <v>234</v>
      </c>
      <c r="R241" s="479">
        <v>117</v>
      </c>
      <c r="S241" s="332"/>
      <c r="T241" s="332"/>
    </row>
    <row r="242" spans="1:34" ht="15.75" customHeight="1" x14ac:dyDescent="0.35">
      <c r="A242" s="187"/>
      <c r="B242" s="188" t="s">
        <v>225</v>
      </c>
      <c r="C242" s="337">
        <v>55</v>
      </c>
      <c r="D242" s="338">
        <v>0</v>
      </c>
      <c r="E242" s="338">
        <v>0</v>
      </c>
      <c r="F242" s="338">
        <v>1</v>
      </c>
      <c r="G242" s="340">
        <v>56</v>
      </c>
      <c r="H242" s="337">
        <v>170</v>
      </c>
      <c r="I242" s="338">
        <v>2</v>
      </c>
      <c r="J242" s="338">
        <v>0</v>
      </c>
      <c r="K242" s="338">
        <v>1</v>
      </c>
      <c r="L242" s="339">
        <v>173</v>
      </c>
      <c r="M242" s="337">
        <v>225</v>
      </c>
      <c r="N242" s="338">
        <v>2</v>
      </c>
      <c r="O242" s="338">
        <v>0</v>
      </c>
      <c r="P242" s="338">
        <v>2</v>
      </c>
      <c r="Q242" s="340">
        <v>229</v>
      </c>
      <c r="R242" s="479">
        <v>109</v>
      </c>
      <c r="S242" s="332"/>
      <c r="T242" s="332"/>
    </row>
    <row r="243" spans="1:34" ht="15.75" customHeight="1" thickBot="1" x14ac:dyDescent="0.4">
      <c r="A243" s="301"/>
      <c r="B243" s="302" t="s">
        <v>103</v>
      </c>
      <c r="C243" s="303">
        <v>57</v>
      </c>
      <c r="D243" s="347">
        <v>2</v>
      </c>
      <c r="E243" s="347">
        <v>0</v>
      </c>
      <c r="F243" s="347">
        <v>1</v>
      </c>
      <c r="G243" s="348">
        <v>60</v>
      </c>
      <c r="H243" s="303">
        <v>192</v>
      </c>
      <c r="I243" s="347">
        <v>4</v>
      </c>
      <c r="J243" s="347">
        <v>1</v>
      </c>
      <c r="K243" s="347">
        <v>2</v>
      </c>
      <c r="L243" s="708">
        <v>199</v>
      </c>
      <c r="M243" s="303">
        <v>249</v>
      </c>
      <c r="N243" s="347">
        <v>6</v>
      </c>
      <c r="O243" s="347">
        <v>1</v>
      </c>
      <c r="P243" s="347">
        <v>3</v>
      </c>
      <c r="Q243" s="348">
        <v>259</v>
      </c>
      <c r="R243" s="480">
        <v>98</v>
      </c>
      <c r="S243" s="332"/>
      <c r="T243" s="332"/>
    </row>
    <row r="244" spans="1:34" ht="15.75" customHeight="1" x14ac:dyDescent="0.35">
      <c r="A244" s="180" t="s">
        <v>67</v>
      </c>
    </row>
    <row r="247" spans="1:34" s="181" customFormat="1" ht="30" customHeight="1" thickBot="1" x14ac:dyDescent="0.35">
      <c r="A247" s="149" t="s">
        <v>455</v>
      </c>
    </row>
    <row r="248" spans="1:34" s="183" customFormat="1" ht="24" customHeight="1" thickBot="1" x14ac:dyDescent="0.4">
      <c r="A248" s="201"/>
      <c r="B248" s="202"/>
      <c r="C248" s="1588" t="s">
        <v>60</v>
      </c>
      <c r="D248" s="1589"/>
      <c r="E248" s="1589"/>
      <c r="F248" s="1589"/>
      <c r="G248" s="1590"/>
      <c r="H248" s="1588" t="s">
        <v>61</v>
      </c>
      <c r="I248" s="1589"/>
      <c r="J248" s="1589"/>
      <c r="K248" s="1589"/>
      <c r="L248" s="1590"/>
      <c r="M248" s="1588" t="s">
        <v>62</v>
      </c>
      <c r="N248" s="1589"/>
      <c r="O248" s="1589"/>
      <c r="P248" s="1589"/>
      <c r="Q248" s="1589"/>
      <c r="R248" s="1590"/>
    </row>
    <row r="249" spans="1:34" s="183" customFormat="1" ht="85.5" customHeight="1" thickBot="1" x14ac:dyDescent="0.4">
      <c r="A249" s="203" t="s">
        <v>2</v>
      </c>
      <c r="B249" s="184" t="s">
        <v>3</v>
      </c>
      <c r="C249" s="232" t="s">
        <v>63</v>
      </c>
      <c r="D249" s="229" t="s">
        <v>223</v>
      </c>
      <c r="E249" s="229" t="s">
        <v>224</v>
      </c>
      <c r="F249" s="229" t="s">
        <v>64</v>
      </c>
      <c r="G249" s="259" t="s">
        <v>65</v>
      </c>
      <c r="H249" s="249" t="s">
        <v>63</v>
      </c>
      <c r="I249" s="229" t="s">
        <v>223</v>
      </c>
      <c r="J249" s="229" t="s">
        <v>224</v>
      </c>
      <c r="K249" s="229" t="s">
        <v>64</v>
      </c>
      <c r="L249" s="259" t="s">
        <v>13</v>
      </c>
      <c r="M249" s="249" t="s">
        <v>63</v>
      </c>
      <c r="N249" s="229" t="s">
        <v>223</v>
      </c>
      <c r="O249" s="229" t="s">
        <v>224</v>
      </c>
      <c r="P249" s="229" t="s">
        <v>64</v>
      </c>
      <c r="Q249" s="259" t="s">
        <v>13</v>
      </c>
      <c r="R249" s="356" t="s">
        <v>66</v>
      </c>
    </row>
    <row r="250" spans="1:34" ht="20.25" customHeight="1" x14ac:dyDescent="0.35">
      <c r="A250" s="206">
        <v>1</v>
      </c>
      <c r="B250" s="186" t="s">
        <v>14</v>
      </c>
      <c r="C250" s="334">
        <v>5</v>
      </c>
      <c r="D250" s="335">
        <v>0</v>
      </c>
      <c r="E250" s="335">
        <v>0</v>
      </c>
      <c r="F250" s="335">
        <v>0</v>
      </c>
      <c r="G250" s="336">
        <f t="shared" ref="G250:G264" si="65">SUM(C250:F250)</f>
        <v>5</v>
      </c>
      <c r="H250" s="334">
        <v>16</v>
      </c>
      <c r="I250" s="335">
        <v>0</v>
      </c>
      <c r="J250" s="335">
        <v>0</v>
      </c>
      <c r="K250" s="335">
        <v>0</v>
      </c>
      <c r="L250" s="336">
        <f t="shared" ref="L250:L264" si="66">SUM(H250:K250)</f>
        <v>16</v>
      </c>
      <c r="M250" s="334">
        <f t="shared" ref="M250:M264" si="67">C250+H250</f>
        <v>21</v>
      </c>
      <c r="N250" s="335">
        <f t="shared" ref="N250:N264" si="68">D250+I250</f>
        <v>0</v>
      </c>
      <c r="O250" s="335">
        <f t="shared" ref="O250:O264" si="69">E250+J250</f>
        <v>0</v>
      </c>
      <c r="P250" s="335">
        <f t="shared" ref="P250:P264" si="70">F250+K250</f>
        <v>0</v>
      </c>
      <c r="Q250" s="336">
        <f t="shared" ref="Q250:Q264" si="71">SUM(M250:P250)</f>
        <v>21</v>
      </c>
      <c r="R250" s="345">
        <v>21</v>
      </c>
      <c r="S250" s="332"/>
      <c r="T250" s="332"/>
    </row>
    <row r="251" spans="1:34" ht="15.75" customHeight="1" x14ac:dyDescent="0.35">
      <c r="A251" s="208">
        <v>2</v>
      </c>
      <c r="B251" s="188" t="s">
        <v>15</v>
      </c>
      <c r="C251" s="337">
        <v>2</v>
      </c>
      <c r="D251" s="338">
        <v>0</v>
      </c>
      <c r="E251" s="338">
        <v>0</v>
      </c>
      <c r="F251" s="338">
        <v>0</v>
      </c>
      <c r="G251" s="340">
        <f t="shared" si="65"/>
        <v>2</v>
      </c>
      <c r="H251" s="337">
        <v>6</v>
      </c>
      <c r="I251" s="338">
        <v>0</v>
      </c>
      <c r="J251" s="338">
        <v>0</v>
      </c>
      <c r="K251" s="338">
        <v>0</v>
      </c>
      <c r="L251" s="340">
        <f t="shared" si="66"/>
        <v>6</v>
      </c>
      <c r="M251" s="337">
        <f t="shared" si="67"/>
        <v>8</v>
      </c>
      <c r="N251" s="338">
        <f t="shared" si="68"/>
        <v>0</v>
      </c>
      <c r="O251" s="338">
        <f t="shared" si="69"/>
        <v>0</v>
      </c>
      <c r="P251" s="338">
        <f t="shared" si="70"/>
        <v>0</v>
      </c>
      <c r="Q251" s="340">
        <f t="shared" si="71"/>
        <v>8</v>
      </c>
      <c r="R251" s="346">
        <v>6</v>
      </c>
      <c r="S251" s="332"/>
      <c r="T251" s="332"/>
    </row>
    <row r="252" spans="1:34" ht="15.75" customHeight="1" x14ac:dyDescent="0.35">
      <c r="A252" s="208">
        <v>3</v>
      </c>
      <c r="B252" s="188" t="s">
        <v>16</v>
      </c>
      <c r="C252" s="337">
        <v>7</v>
      </c>
      <c r="D252" s="338">
        <v>0</v>
      </c>
      <c r="E252" s="338">
        <v>0</v>
      </c>
      <c r="F252" s="338">
        <v>0</v>
      </c>
      <c r="G252" s="340">
        <f t="shared" si="65"/>
        <v>7</v>
      </c>
      <c r="H252" s="337">
        <v>8</v>
      </c>
      <c r="I252" s="338">
        <v>0</v>
      </c>
      <c r="J252" s="338">
        <v>0</v>
      </c>
      <c r="K252" s="338">
        <v>0</v>
      </c>
      <c r="L252" s="340">
        <f t="shared" si="66"/>
        <v>8</v>
      </c>
      <c r="M252" s="337">
        <f t="shared" si="67"/>
        <v>15</v>
      </c>
      <c r="N252" s="338">
        <f t="shared" si="68"/>
        <v>0</v>
      </c>
      <c r="O252" s="338">
        <f t="shared" si="69"/>
        <v>0</v>
      </c>
      <c r="P252" s="338">
        <f t="shared" si="70"/>
        <v>0</v>
      </c>
      <c r="Q252" s="340">
        <f t="shared" si="71"/>
        <v>15</v>
      </c>
      <c r="R252" s="346">
        <v>6</v>
      </c>
      <c r="S252" s="332"/>
      <c r="T252" s="383"/>
      <c r="U252" s="382"/>
      <c r="V252" s="383"/>
      <c r="W252" s="383"/>
      <c r="X252" s="383"/>
      <c r="Y252" s="383"/>
      <c r="Z252" s="383"/>
      <c r="AA252" s="383"/>
      <c r="AB252" s="383"/>
      <c r="AC252" s="383"/>
      <c r="AD252" s="383"/>
      <c r="AE252" s="383"/>
      <c r="AF252" s="383"/>
      <c r="AG252" s="383"/>
      <c r="AH252" s="383"/>
    </row>
    <row r="253" spans="1:34" ht="15.75" customHeight="1" x14ac:dyDescent="0.35">
      <c r="A253" s="208">
        <v>4</v>
      </c>
      <c r="B253" s="188" t="s">
        <v>17</v>
      </c>
      <c r="C253" s="337">
        <v>3</v>
      </c>
      <c r="D253" s="338">
        <v>0</v>
      </c>
      <c r="E253" s="338">
        <v>0</v>
      </c>
      <c r="F253" s="338">
        <v>0</v>
      </c>
      <c r="G253" s="340">
        <f t="shared" si="65"/>
        <v>3</v>
      </c>
      <c r="H253" s="337">
        <v>14</v>
      </c>
      <c r="I253" s="338">
        <v>0</v>
      </c>
      <c r="J253" s="338">
        <v>0</v>
      </c>
      <c r="K253" s="338">
        <v>0</v>
      </c>
      <c r="L253" s="340">
        <f t="shared" si="66"/>
        <v>14</v>
      </c>
      <c r="M253" s="337">
        <f t="shared" si="67"/>
        <v>17</v>
      </c>
      <c r="N253" s="338">
        <f t="shared" si="68"/>
        <v>0</v>
      </c>
      <c r="O253" s="338">
        <f t="shared" si="69"/>
        <v>0</v>
      </c>
      <c r="P253" s="338">
        <f t="shared" si="70"/>
        <v>0</v>
      </c>
      <c r="Q253" s="340">
        <f t="shared" si="71"/>
        <v>17</v>
      </c>
      <c r="R253" s="346">
        <v>12</v>
      </c>
      <c r="S253" s="332"/>
      <c r="T253" s="383"/>
      <c r="U253" s="382"/>
      <c r="V253" s="383"/>
      <c r="W253" s="383"/>
      <c r="X253" s="383"/>
      <c r="Y253" s="383"/>
      <c r="Z253" s="383"/>
      <c r="AA253" s="383"/>
      <c r="AB253" s="383"/>
      <c r="AC253" s="383"/>
      <c r="AD253" s="383"/>
      <c r="AE253" s="383"/>
      <c r="AF253" s="383"/>
      <c r="AG253" s="383"/>
      <c r="AH253" s="383"/>
    </row>
    <row r="254" spans="1:34" ht="15.75" customHeight="1" x14ac:dyDescent="0.35">
      <c r="A254" s="208">
        <v>5</v>
      </c>
      <c r="B254" s="188" t="s">
        <v>18</v>
      </c>
      <c r="C254" s="337">
        <v>4</v>
      </c>
      <c r="D254" s="338">
        <v>0</v>
      </c>
      <c r="E254" s="338">
        <v>0</v>
      </c>
      <c r="F254" s="338">
        <v>0</v>
      </c>
      <c r="G254" s="340">
        <f t="shared" si="65"/>
        <v>4</v>
      </c>
      <c r="H254" s="337">
        <v>9</v>
      </c>
      <c r="I254" s="338">
        <v>0</v>
      </c>
      <c r="J254" s="338">
        <v>0</v>
      </c>
      <c r="K254" s="338">
        <v>0</v>
      </c>
      <c r="L254" s="340">
        <f t="shared" si="66"/>
        <v>9</v>
      </c>
      <c r="M254" s="337">
        <f t="shared" si="67"/>
        <v>13</v>
      </c>
      <c r="N254" s="338">
        <f t="shared" si="68"/>
        <v>0</v>
      </c>
      <c r="O254" s="338">
        <f t="shared" si="69"/>
        <v>0</v>
      </c>
      <c r="P254" s="338">
        <f t="shared" si="70"/>
        <v>0</v>
      </c>
      <c r="Q254" s="340">
        <f t="shared" si="71"/>
        <v>13</v>
      </c>
      <c r="R254" s="346">
        <v>1</v>
      </c>
      <c r="S254" s="332"/>
      <c r="T254" s="383"/>
      <c r="U254" s="382"/>
      <c r="V254" s="383"/>
      <c r="W254" s="383"/>
      <c r="X254" s="383"/>
      <c r="Y254" s="383"/>
      <c r="Z254" s="383"/>
      <c r="AA254" s="383"/>
      <c r="AB254" s="383"/>
      <c r="AC254" s="383"/>
      <c r="AD254" s="383"/>
      <c r="AE254" s="383"/>
      <c r="AF254" s="383"/>
      <c r="AG254" s="383"/>
      <c r="AH254" s="383"/>
    </row>
    <row r="255" spans="1:34" ht="15.75" customHeight="1" x14ac:dyDescent="0.35">
      <c r="A255" s="210">
        <v>6</v>
      </c>
      <c r="B255" s="190" t="s">
        <v>19</v>
      </c>
      <c r="C255" s="337">
        <v>3</v>
      </c>
      <c r="D255" s="338">
        <v>0</v>
      </c>
      <c r="E255" s="338">
        <v>0</v>
      </c>
      <c r="F255" s="338">
        <v>0</v>
      </c>
      <c r="G255" s="340">
        <f t="shared" si="65"/>
        <v>3</v>
      </c>
      <c r="H255" s="337">
        <v>11</v>
      </c>
      <c r="I255" s="338">
        <v>0</v>
      </c>
      <c r="J255" s="338">
        <v>0</v>
      </c>
      <c r="K255" s="338">
        <v>0</v>
      </c>
      <c r="L255" s="340">
        <f t="shared" si="66"/>
        <v>11</v>
      </c>
      <c r="M255" s="337">
        <f t="shared" si="67"/>
        <v>14</v>
      </c>
      <c r="N255" s="338">
        <f t="shared" si="68"/>
        <v>0</v>
      </c>
      <c r="O255" s="338">
        <f t="shared" si="69"/>
        <v>0</v>
      </c>
      <c r="P255" s="338">
        <f t="shared" si="70"/>
        <v>0</v>
      </c>
      <c r="Q255" s="340">
        <f t="shared" si="71"/>
        <v>14</v>
      </c>
      <c r="R255" s="346">
        <v>14</v>
      </c>
      <c r="S255" s="332"/>
      <c r="T255" s="383"/>
      <c r="U255" s="382"/>
      <c r="V255" s="383"/>
      <c r="W255" s="383"/>
      <c r="X255" s="383"/>
      <c r="Y255" s="383"/>
      <c r="Z255" s="383"/>
      <c r="AA255" s="383"/>
      <c r="AB255" s="383"/>
      <c r="AC255" s="383"/>
      <c r="AD255" s="383"/>
      <c r="AE255" s="383"/>
      <c r="AF255" s="383"/>
      <c r="AG255" s="383"/>
      <c r="AH255" s="383"/>
    </row>
    <row r="256" spans="1:34" ht="15.75" customHeight="1" x14ac:dyDescent="0.35">
      <c r="A256" s="210">
        <v>7</v>
      </c>
      <c r="B256" s="190" t="s">
        <v>20</v>
      </c>
      <c r="C256" s="337">
        <v>10</v>
      </c>
      <c r="D256" s="338">
        <v>0</v>
      </c>
      <c r="E256" s="338">
        <v>0</v>
      </c>
      <c r="F256" s="338">
        <v>0</v>
      </c>
      <c r="G256" s="340">
        <f t="shared" si="65"/>
        <v>10</v>
      </c>
      <c r="H256" s="337">
        <v>3</v>
      </c>
      <c r="I256" s="338">
        <v>0</v>
      </c>
      <c r="J256" s="338">
        <v>0</v>
      </c>
      <c r="K256" s="338">
        <v>0</v>
      </c>
      <c r="L256" s="340">
        <f t="shared" si="66"/>
        <v>3</v>
      </c>
      <c r="M256" s="337">
        <f t="shared" si="67"/>
        <v>13</v>
      </c>
      <c r="N256" s="338">
        <f t="shared" si="68"/>
        <v>0</v>
      </c>
      <c r="O256" s="338">
        <f t="shared" si="69"/>
        <v>0</v>
      </c>
      <c r="P256" s="338">
        <f t="shared" si="70"/>
        <v>0</v>
      </c>
      <c r="Q256" s="340">
        <f t="shared" si="71"/>
        <v>13</v>
      </c>
      <c r="R256" s="346">
        <v>4</v>
      </c>
      <c r="S256" s="332"/>
      <c r="T256" s="332"/>
    </row>
    <row r="257" spans="1:34" ht="15.75" customHeight="1" x14ac:dyDescent="0.35">
      <c r="A257" s="208">
        <v>8</v>
      </c>
      <c r="B257" s="188" t="s">
        <v>21</v>
      </c>
      <c r="C257" s="337">
        <v>9</v>
      </c>
      <c r="D257" s="338">
        <v>0</v>
      </c>
      <c r="E257" s="338">
        <v>0</v>
      </c>
      <c r="F257" s="338">
        <v>0</v>
      </c>
      <c r="G257" s="340">
        <f t="shared" si="65"/>
        <v>9</v>
      </c>
      <c r="H257" s="337">
        <v>18</v>
      </c>
      <c r="I257" s="338">
        <v>0</v>
      </c>
      <c r="J257" s="338">
        <v>0</v>
      </c>
      <c r="K257" s="338">
        <v>0</v>
      </c>
      <c r="L257" s="340">
        <f t="shared" si="66"/>
        <v>18</v>
      </c>
      <c r="M257" s="337">
        <f t="shared" si="67"/>
        <v>27</v>
      </c>
      <c r="N257" s="338">
        <f t="shared" si="68"/>
        <v>0</v>
      </c>
      <c r="O257" s="338">
        <f t="shared" si="69"/>
        <v>0</v>
      </c>
      <c r="P257" s="338">
        <f t="shared" si="70"/>
        <v>0</v>
      </c>
      <c r="Q257" s="340">
        <f t="shared" si="71"/>
        <v>27</v>
      </c>
      <c r="R257" s="346">
        <v>19</v>
      </c>
      <c r="S257" s="332"/>
      <c r="T257" s="383"/>
      <c r="U257" s="382"/>
      <c r="V257" s="383"/>
      <c r="W257" s="383"/>
      <c r="X257" s="383"/>
      <c r="Y257" s="383"/>
      <c r="Z257" s="383"/>
      <c r="AA257" s="383"/>
      <c r="AB257" s="383"/>
      <c r="AC257" s="383"/>
      <c r="AD257" s="383"/>
      <c r="AE257" s="383"/>
      <c r="AF257" s="383"/>
      <c r="AG257" s="383"/>
      <c r="AH257" s="383"/>
    </row>
    <row r="258" spans="1:34" ht="18.75" customHeight="1" x14ac:dyDescent="0.35">
      <c r="A258" s="208">
        <v>9</v>
      </c>
      <c r="B258" s="188" t="s">
        <v>22</v>
      </c>
      <c r="C258" s="337">
        <v>6</v>
      </c>
      <c r="D258" s="338">
        <v>0</v>
      </c>
      <c r="E258" s="338">
        <v>0</v>
      </c>
      <c r="F258" s="338">
        <v>0</v>
      </c>
      <c r="G258" s="340">
        <f t="shared" si="65"/>
        <v>6</v>
      </c>
      <c r="H258" s="337">
        <v>17</v>
      </c>
      <c r="I258" s="338">
        <v>0</v>
      </c>
      <c r="J258" s="338">
        <v>0</v>
      </c>
      <c r="K258" s="338">
        <v>0</v>
      </c>
      <c r="L258" s="340">
        <f t="shared" si="66"/>
        <v>17</v>
      </c>
      <c r="M258" s="337">
        <f t="shared" si="67"/>
        <v>23</v>
      </c>
      <c r="N258" s="338">
        <f t="shared" si="68"/>
        <v>0</v>
      </c>
      <c r="O258" s="338">
        <f t="shared" si="69"/>
        <v>0</v>
      </c>
      <c r="P258" s="338">
        <f t="shared" si="70"/>
        <v>0</v>
      </c>
      <c r="Q258" s="340">
        <f t="shared" si="71"/>
        <v>23</v>
      </c>
      <c r="R258" s="346">
        <v>23</v>
      </c>
      <c r="S258" s="332"/>
      <c r="T258" s="332"/>
    </row>
    <row r="259" spans="1:34" ht="15.75" customHeight="1" x14ac:dyDescent="0.35">
      <c r="A259" s="208">
        <v>10</v>
      </c>
      <c r="B259" s="188" t="s">
        <v>23</v>
      </c>
      <c r="C259" s="337">
        <v>8</v>
      </c>
      <c r="D259" s="338">
        <v>0</v>
      </c>
      <c r="E259" s="338">
        <v>0</v>
      </c>
      <c r="F259" s="338">
        <v>0</v>
      </c>
      <c r="G259" s="340">
        <f t="shared" si="65"/>
        <v>8</v>
      </c>
      <c r="H259" s="337">
        <v>17</v>
      </c>
      <c r="I259" s="338">
        <v>0</v>
      </c>
      <c r="J259" s="338">
        <v>0</v>
      </c>
      <c r="K259" s="338">
        <v>0</v>
      </c>
      <c r="L259" s="340">
        <f t="shared" si="66"/>
        <v>17</v>
      </c>
      <c r="M259" s="337">
        <f t="shared" si="67"/>
        <v>25</v>
      </c>
      <c r="N259" s="338">
        <f t="shared" si="68"/>
        <v>0</v>
      </c>
      <c r="O259" s="338">
        <f t="shared" si="69"/>
        <v>0</v>
      </c>
      <c r="P259" s="338">
        <f t="shared" si="70"/>
        <v>0</v>
      </c>
      <c r="Q259" s="340">
        <f t="shared" si="71"/>
        <v>25</v>
      </c>
      <c r="R259" s="346">
        <v>20</v>
      </c>
      <c r="S259" s="332"/>
      <c r="T259" s="332"/>
    </row>
    <row r="260" spans="1:34" ht="15.75" customHeight="1" x14ac:dyDescent="0.35">
      <c r="A260" s="210">
        <v>11</v>
      </c>
      <c r="B260" s="190" t="s">
        <v>24</v>
      </c>
      <c r="C260" s="337">
        <v>0</v>
      </c>
      <c r="D260" s="338">
        <v>0</v>
      </c>
      <c r="E260" s="338">
        <v>0</v>
      </c>
      <c r="F260" s="338">
        <v>0</v>
      </c>
      <c r="G260" s="340">
        <f t="shared" si="65"/>
        <v>0</v>
      </c>
      <c r="H260" s="337">
        <v>3</v>
      </c>
      <c r="I260" s="338">
        <v>0</v>
      </c>
      <c r="J260" s="338">
        <v>0</v>
      </c>
      <c r="K260" s="338">
        <v>0</v>
      </c>
      <c r="L260" s="340">
        <f t="shared" si="66"/>
        <v>3</v>
      </c>
      <c r="M260" s="337">
        <f t="shared" si="67"/>
        <v>3</v>
      </c>
      <c r="N260" s="338">
        <f t="shared" si="68"/>
        <v>0</v>
      </c>
      <c r="O260" s="338">
        <f t="shared" si="69"/>
        <v>0</v>
      </c>
      <c r="P260" s="338">
        <f t="shared" si="70"/>
        <v>0</v>
      </c>
      <c r="Q260" s="340">
        <f t="shared" si="71"/>
        <v>3</v>
      </c>
      <c r="R260" s="346">
        <v>2</v>
      </c>
      <c r="S260" s="332"/>
      <c r="T260" s="332"/>
    </row>
    <row r="261" spans="1:34" ht="15.75" customHeight="1" x14ac:dyDescent="0.35">
      <c r="A261" s="208">
        <v>12</v>
      </c>
      <c r="B261" s="188" t="s">
        <v>25</v>
      </c>
      <c r="C261" s="337">
        <v>0</v>
      </c>
      <c r="D261" s="338">
        <v>0</v>
      </c>
      <c r="E261" s="338">
        <v>0</v>
      </c>
      <c r="F261" s="338">
        <v>0</v>
      </c>
      <c r="G261" s="340">
        <f t="shared" si="65"/>
        <v>0</v>
      </c>
      <c r="H261" s="337">
        <v>6</v>
      </c>
      <c r="I261" s="338">
        <v>0</v>
      </c>
      <c r="J261" s="338">
        <v>0</v>
      </c>
      <c r="K261" s="338">
        <v>0</v>
      </c>
      <c r="L261" s="340">
        <f t="shared" si="66"/>
        <v>6</v>
      </c>
      <c r="M261" s="337">
        <f t="shared" si="67"/>
        <v>6</v>
      </c>
      <c r="N261" s="338">
        <f t="shared" si="68"/>
        <v>0</v>
      </c>
      <c r="O261" s="338">
        <f t="shared" si="69"/>
        <v>0</v>
      </c>
      <c r="P261" s="338">
        <f t="shared" si="70"/>
        <v>0</v>
      </c>
      <c r="Q261" s="340">
        <f t="shared" si="71"/>
        <v>6</v>
      </c>
      <c r="R261" s="346">
        <v>6</v>
      </c>
      <c r="S261" s="332"/>
      <c r="T261" s="332"/>
      <c r="Z261" s="330" t="s">
        <v>81</v>
      </c>
    </row>
    <row r="262" spans="1:34" ht="15.75" customHeight="1" x14ac:dyDescent="0.35">
      <c r="A262" s="208">
        <v>13</v>
      </c>
      <c r="B262" s="188" t="s">
        <v>26</v>
      </c>
      <c r="C262" s="337">
        <v>5</v>
      </c>
      <c r="D262" s="338">
        <v>0</v>
      </c>
      <c r="E262" s="338">
        <v>0</v>
      </c>
      <c r="F262" s="338">
        <v>0</v>
      </c>
      <c r="G262" s="340">
        <f t="shared" si="65"/>
        <v>5</v>
      </c>
      <c r="H262" s="337">
        <v>20</v>
      </c>
      <c r="I262" s="338">
        <v>0</v>
      </c>
      <c r="J262" s="338">
        <v>0</v>
      </c>
      <c r="K262" s="338">
        <v>0</v>
      </c>
      <c r="L262" s="340">
        <f t="shared" si="66"/>
        <v>20</v>
      </c>
      <c r="M262" s="337">
        <f t="shared" si="67"/>
        <v>25</v>
      </c>
      <c r="N262" s="338">
        <f t="shared" si="68"/>
        <v>0</v>
      </c>
      <c r="O262" s="338">
        <f t="shared" si="69"/>
        <v>0</v>
      </c>
      <c r="P262" s="338">
        <f t="shared" si="70"/>
        <v>0</v>
      </c>
      <c r="Q262" s="340">
        <f t="shared" si="71"/>
        <v>25</v>
      </c>
      <c r="R262" s="346">
        <v>17</v>
      </c>
      <c r="S262" s="332"/>
      <c r="T262" s="332"/>
    </row>
    <row r="263" spans="1:34" ht="15.75" customHeight="1" x14ac:dyDescent="0.35">
      <c r="A263" s="208">
        <v>14</v>
      </c>
      <c r="B263" s="188" t="s">
        <v>27</v>
      </c>
      <c r="C263" s="337">
        <v>4</v>
      </c>
      <c r="D263" s="338">
        <v>0</v>
      </c>
      <c r="E263" s="338">
        <v>0</v>
      </c>
      <c r="F263" s="338">
        <v>0</v>
      </c>
      <c r="G263" s="340">
        <f t="shared" si="65"/>
        <v>4</v>
      </c>
      <c r="H263" s="337">
        <v>15</v>
      </c>
      <c r="I263" s="338">
        <v>0</v>
      </c>
      <c r="J263" s="338">
        <v>0</v>
      </c>
      <c r="K263" s="338">
        <v>0</v>
      </c>
      <c r="L263" s="340">
        <f t="shared" si="66"/>
        <v>15</v>
      </c>
      <c r="M263" s="337">
        <f t="shared" si="67"/>
        <v>19</v>
      </c>
      <c r="N263" s="338">
        <f t="shared" si="68"/>
        <v>0</v>
      </c>
      <c r="O263" s="338">
        <f t="shared" si="69"/>
        <v>0</v>
      </c>
      <c r="P263" s="338">
        <f t="shared" si="70"/>
        <v>0</v>
      </c>
      <c r="Q263" s="340">
        <f t="shared" si="71"/>
        <v>19</v>
      </c>
      <c r="R263" s="346">
        <v>18</v>
      </c>
      <c r="S263" s="332"/>
      <c r="T263" s="332"/>
    </row>
    <row r="264" spans="1:34" ht="33" customHeight="1" thickBot="1" x14ac:dyDescent="0.4">
      <c r="A264" s="211">
        <v>15</v>
      </c>
      <c r="B264" s="191" t="s">
        <v>28</v>
      </c>
      <c r="C264" s="303">
        <v>1</v>
      </c>
      <c r="D264" s="347">
        <v>0</v>
      </c>
      <c r="E264" s="347">
        <v>0</v>
      </c>
      <c r="F264" s="347">
        <v>0</v>
      </c>
      <c r="G264" s="348">
        <f t="shared" si="65"/>
        <v>1</v>
      </c>
      <c r="H264" s="303">
        <v>2</v>
      </c>
      <c r="I264" s="347">
        <v>0</v>
      </c>
      <c r="J264" s="347">
        <v>0</v>
      </c>
      <c r="K264" s="347">
        <v>0</v>
      </c>
      <c r="L264" s="348">
        <f t="shared" si="66"/>
        <v>2</v>
      </c>
      <c r="M264" s="303">
        <f t="shared" si="67"/>
        <v>3</v>
      </c>
      <c r="N264" s="347">
        <f t="shared" si="68"/>
        <v>0</v>
      </c>
      <c r="O264" s="347">
        <f t="shared" si="69"/>
        <v>0</v>
      </c>
      <c r="P264" s="347">
        <f t="shared" si="70"/>
        <v>0</v>
      </c>
      <c r="Q264" s="348">
        <f t="shared" si="71"/>
        <v>3</v>
      </c>
      <c r="R264" s="349">
        <v>0</v>
      </c>
      <c r="S264" s="332"/>
      <c r="T264" s="332"/>
    </row>
    <row r="265" spans="1:34" s="375" customFormat="1" ht="20.25" customHeight="1" x14ac:dyDescent="0.35">
      <c r="A265" s="283"/>
      <c r="B265" s="284" t="s">
        <v>486</v>
      </c>
      <c r="C265" s="285">
        <f t="shared" ref="C265:R265" si="72">SUM(C250:C264)</f>
        <v>67</v>
      </c>
      <c r="D265" s="286">
        <f t="shared" si="72"/>
        <v>0</v>
      </c>
      <c r="E265" s="286">
        <f t="shared" si="72"/>
        <v>0</v>
      </c>
      <c r="F265" s="286">
        <f t="shared" si="72"/>
        <v>0</v>
      </c>
      <c r="G265" s="287">
        <f t="shared" si="72"/>
        <v>67</v>
      </c>
      <c r="H265" s="285">
        <f t="shared" si="72"/>
        <v>165</v>
      </c>
      <c r="I265" s="286">
        <f t="shared" si="72"/>
        <v>0</v>
      </c>
      <c r="J265" s="286">
        <f t="shared" si="72"/>
        <v>0</v>
      </c>
      <c r="K265" s="286">
        <f t="shared" si="72"/>
        <v>0</v>
      </c>
      <c r="L265" s="287">
        <f t="shared" si="72"/>
        <v>165</v>
      </c>
      <c r="M265" s="285">
        <f t="shared" si="72"/>
        <v>232</v>
      </c>
      <c r="N265" s="286">
        <f t="shared" si="72"/>
        <v>0</v>
      </c>
      <c r="O265" s="286">
        <f t="shared" si="72"/>
        <v>0</v>
      </c>
      <c r="P265" s="286">
        <f t="shared" si="72"/>
        <v>0</v>
      </c>
      <c r="Q265" s="287">
        <f t="shared" si="72"/>
        <v>232</v>
      </c>
      <c r="R265" s="288">
        <f t="shared" si="72"/>
        <v>169</v>
      </c>
      <c r="S265" s="289"/>
      <c r="T265" s="289"/>
    </row>
    <row r="266" spans="1:34" ht="20.25" customHeight="1" x14ac:dyDescent="0.35">
      <c r="A266" s="187"/>
      <c r="B266" s="188" t="s">
        <v>431</v>
      </c>
      <c r="C266" s="337">
        <v>56</v>
      </c>
      <c r="D266" s="338">
        <v>0</v>
      </c>
      <c r="E266" s="338">
        <v>0</v>
      </c>
      <c r="F266" s="338">
        <v>0</v>
      </c>
      <c r="G266" s="340">
        <v>56</v>
      </c>
      <c r="H266" s="337">
        <v>147</v>
      </c>
      <c r="I266" s="338">
        <v>0</v>
      </c>
      <c r="J266" s="338">
        <v>0</v>
      </c>
      <c r="K266" s="338">
        <v>0</v>
      </c>
      <c r="L266" s="339">
        <v>147</v>
      </c>
      <c r="M266" s="337">
        <v>203</v>
      </c>
      <c r="N266" s="338">
        <v>0</v>
      </c>
      <c r="O266" s="338">
        <v>0</v>
      </c>
      <c r="P266" s="338">
        <v>0</v>
      </c>
      <c r="Q266" s="340">
        <v>203</v>
      </c>
      <c r="R266" s="479">
        <v>126</v>
      </c>
      <c r="S266" s="332"/>
      <c r="T266" s="332"/>
    </row>
    <row r="267" spans="1:34" s="375" customFormat="1" ht="20.25" customHeight="1" x14ac:dyDescent="0.35">
      <c r="A267" s="1205"/>
      <c r="B267" s="190" t="s">
        <v>373</v>
      </c>
      <c r="C267" s="1206">
        <v>41</v>
      </c>
      <c r="D267" s="1207">
        <v>0</v>
      </c>
      <c r="E267" s="1207">
        <v>0</v>
      </c>
      <c r="F267" s="1207">
        <v>0</v>
      </c>
      <c r="G267" s="1208">
        <v>41</v>
      </c>
      <c r="H267" s="1206">
        <v>130</v>
      </c>
      <c r="I267" s="1207">
        <v>0</v>
      </c>
      <c r="J267" s="1207">
        <v>0</v>
      </c>
      <c r="K267" s="1207">
        <v>1</v>
      </c>
      <c r="L267" s="1209">
        <v>131</v>
      </c>
      <c r="M267" s="1206">
        <v>171</v>
      </c>
      <c r="N267" s="1207">
        <v>0</v>
      </c>
      <c r="O267" s="1207">
        <v>0</v>
      </c>
      <c r="P267" s="1207">
        <v>1</v>
      </c>
      <c r="Q267" s="340">
        <v>172</v>
      </c>
      <c r="R267" s="479">
        <v>124</v>
      </c>
      <c r="S267" s="289"/>
      <c r="T267" s="289"/>
    </row>
    <row r="268" spans="1:34" ht="20.25" customHeight="1" x14ac:dyDescent="0.35">
      <c r="A268" s="187"/>
      <c r="B268" s="188" t="s">
        <v>333</v>
      </c>
      <c r="C268" s="337">
        <v>44</v>
      </c>
      <c r="D268" s="338">
        <v>2</v>
      </c>
      <c r="E268" s="338">
        <v>0</v>
      </c>
      <c r="F268" s="338">
        <v>0</v>
      </c>
      <c r="G268" s="340">
        <v>46</v>
      </c>
      <c r="H268" s="337">
        <v>147</v>
      </c>
      <c r="I268" s="338">
        <v>1</v>
      </c>
      <c r="J268" s="338">
        <v>0</v>
      </c>
      <c r="K268" s="338">
        <v>3</v>
      </c>
      <c r="L268" s="339">
        <v>151</v>
      </c>
      <c r="M268" s="337">
        <v>191</v>
      </c>
      <c r="N268" s="338">
        <v>3</v>
      </c>
      <c r="O268" s="338">
        <v>0</v>
      </c>
      <c r="P268" s="338">
        <v>3</v>
      </c>
      <c r="Q268" s="340">
        <v>197</v>
      </c>
      <c r="R268" s="479">
        <v>120</v>
      </c>
      <c r="S268" s="332"/>
      <c r="T268" s="332"/>
    </row>
    <row r="269" spans="1:34" ht="20.25" customHeight="1" x14ac:dyDescent="0.35">
      <c r="A269" s="187"/>
      <c r="B269" s="188" t="s">
        <v>288</v>
      </c>
      <c r="C269" s="337">
        <v>38</v>
      </c>
      <c r="D269" s="338">
        <v>0</v>
      </c>
      <c r="E269" s="338">
        <v>0</v>
      </c>
      <c r="F269" s="338">
        <v>0</v>
      </c>
      <c r="G269" s="340">
        <v>38</v>
      </c>
      <c r="H269" s="337">
        <v>158</v>
      </c>
      <c r="I269" s="338">
        <v>1</v>
      </c>
      <c r="J269" s="338">
        <v>0</v>
      </c>
      <c r="K269" s="338">
        <v>1</v>
      </c>
      <c r="L269" s="339">
        <v>160</v>
      </c>
      <c r="M269" s="337">
        <v>196</v>
      </c>
      <c r="N269" s="338">
        <v>1</v>
      </c>
      <c r="O269" s="338">
        <v>0</v>
      </c>
      <c r="P269" s="338">
        <v>1</v>
      </c>
      <c r="Q269" s="340">
        <v>198</v>
      </c>
      <c r="R269" s="479">
        <v>111</v>
      </c>
      <c r="S269" s="332"/>
      <c r="T269" s="332"/>
    </row>
    <row r="270" spans="1:34" ht="20.25" customHeight="1" thickBot="1" x14ac:dyDescent="0.4">
      <c r="A270" s="301"/>
      <c r="B270" s="302" t="s">
        <v>257</v>
      </c>
      <c r="C270" s="303">
        <v>39</v>
      </c>
      <c r="D270" s="347">
        <v>0</v>
      </c>
      <c r="E270" s="347">
        <v>0</v>
      </c>
      <c r="F270" s="347">
        <v>0</v>
      </c>
      <c r="G270" s="348">
        <v>39</v>
      </c>
      <c r="H270" s="303">
        <v>150</v>
      </c>
      <c r="I270" s="347">
        <v>1</v>
      </c>
      <c r="J270" s="347">
        <v>0</v>
      </c>
      <c r="K270" s="347">
        <v>1</v>
      </c>
      <c r="L270" s="708">
        <v>152</v>
      </c>
      <c r="M270" s="303">
        <v>189</v>
      </c>
      <c r="N270" s="347">
        <v>1</v>
      </c>
      <c r="O270" s="347">
        <v>0</v>
      </c>
      <c r="P270" s="347">
        <v>1</v>
      </c>
      <c r="Q270" s="348">
        <v>191</v>
      </c>
      <c r="R270" s="480">
        <v>102</v>
      </c>
      <c r="S270" s="332"/>
      <c r="T270" s="332"/>
    </row>
    <row r="271" spans="1:34" ht="15.75" customHeight="1" x14ac:dyDescent="0.35">
      <c r="A271" s="180" t="s">
        <v>67</v>
      </c>
    </row>
    <row r="272" spans="1:34" ht="15.75" customHeight="1" x14ac:dyDescent="0.35">
      <c r="A272" s="581" t="s">
        <v>256</v>
      </c>
    </row>
    <row r="273" spans="1:25" ht="15.75" customHeight="1" x14ac:dyDescent="0.35">
      <c r="A273" s="581"/>
    </row>
    <row r="274" spans="1:25" ht="18.75" customHeight="1" x14ac:dyDescent="0.35">
      <c r="A274" s="180"/>
    </row>
    <row r="275" spans="1:25" ht="32.25" customHeight="1" thickBot="1" x14ac:dyDescent="0.4">
      <c r="A275" s="149" t="s">
        <v>454</v>
      </c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81"/>
    </row>
    <row r="276" spans="1:25" ht="24" customHeight="1" thickBot="1" x14ac:dyDescent="0.4">
      <c r="A276" s="201"/>
      <c r="B276" s="202"/>
      <c r="C276" s="1588" t="s">
        <v>60</v>
      </c>
      <c r="D276" s="1589"/>
      <c r="E276" s="1589"/>
      <c r="F276" s="1589"/>
      <c r="G276" s="1590"/>
      <c r="H276" s="1588" t="s">
        <v>61</v>
      </c>
      <c r="I276" s="1589"/>
      <c r="J276" s="1589"/>
      <c r="K276" s="1589"/>
      <c r="L276" s="1590"/>
      <c r="M276" s="1588" t="s">
        <v>62</v>
      </c>
      <c r="N276" s="1589"/>
      <c r="O276" s="1589"/>
      <c r="P276" s="1589"/>
      <c r="Q276" s="1589"/>
      <c r="R276" s="1590"/>
    </row>
    <row r="277" spans="1:25" ht="87" customHeight="1" thickBot="1" x14ac:dyDescent="0.4">
      <c r="A277" s="203" t="s">
        <v>2</v>
      </c>
      <c r="B277" s="184" t="s">
        <v>3</v>
      </c>
      <c r="C277" s="232" t="s">
        <v>63</v>
      </c>
      <c r="D277" s="229" t="s">
        <v>223</v>
      </c>
      <c r="E277" s="229" t="s">
        <v>224</v>
      </c>
      <c r="F277" s="229" t="s">
        <v>64</v>
      </c>
      <c r="G277" s="259" t="s">
        <v>65</v>
      </c>
      <c r="H277" s="249" t="s">
        <v>63</v>
      </c>
      <c r="I277" s="229" t="s">
        <v>223</v>
      </c>
      <c r="J277" s="229" t="s">
        <v>224</v>
      </c>
      <c r="K277" s="229" t="s">
        <v>64</v>
      </c>
      <c r="L277" s="259" t="s">
        <v>13</v>
      </c>
      <c r="M277" s="249" t="s">
        <v>63</v>
      </c>
      <c r="N277" s="229" t="s">
        <v>223</v>
      </c>
      <c r="O277" s="229" t="s">
        <v>224</v>
      </c>
      <c r="P277" s="229" t="s">
        <v>64</v>
      </c>
      <c r="Q277" s="259" t="s">
        <v>13</v>
      </c>
      <c r="R277" s="356" t="s">
        <v>66</v>
      </c>
    </row>
    <row r="278" spans="1:25" ht="18" customHeight="1" x14ac:dyDescent="0.35">
      <c r="A278" s="206">
        <v>1</v>
      </c>
      <c r="B278" s="186" t="s">
        <v>14</v>
      </c>
      <c r="C278" s="334">
        <v>4</v>
      </c>
      <c r="D278" s="335">
        <v>0</v>
      </c>
      <c r="E278" s="335">
        <v>0</v>
      </c>
      <c r="F278" s="335">
        <v>0</v>
      </c>
      <c r="G278" s="336">
        <f t="shared" ref="G278:G292" si="73">SUM(C278:F278)</f>
        <v>4</v>
      </c>
      <c r="H278" s="334">
        <v>7</v>
      </c>
      <c r="I278" s="335">
        <v>0</v>
      </c>
      <c r="J278" s="335">
        <v>0</v>
      </c>
      <c r="K278" s="335">
        <v>0</v>
      </c>
      <c r="L278" s="336">
        <f t="shared" ref="L278:L292" si="74">SUM(H278:K278)</f>
        <v>7</v>
      </c>
      <c r="M278" s="334">
        <v>5</v>
      </c>
      <c r="N278" s="335">
        <f t="shared" ref="N278:N292" si="75">D278+I278</f>
        <v>0</v>
      </c>
      <c r="O278" s="335">
        <f t="shared" ref="O278:O292" si="76">E278+J278</f>
        <v>0</v>
      </c>
      <c r="P278" s="335">
        <f t="shared" ref="P278:P292" si="77">F278+K278</f>
        <v>0</v>
      </c>
      <c r="Q278" s="336">
        <f t="shared" ref="Q278:Q292" si="78">SUM(M278:P278)</f>
        <v>5</v>
      </c>
      <c r="R278" s="345">
        <v>11</v>
      </c>
    </row>
    <row r="279" spans="1:25" ht="15.75" customHeight="1" x14ac:dyDescent="0.35">
      <c r="A279" s="208">
        <v>2</v>
      </c>
      <c r="B279" s="188" t="s">
        <v>15</v>
      </c>
      <c r="C279" s="337">
        <v>0</v>
      </c>
      <c r="D279" s="338">
        <v>0</v>
      </c>
      <c r="E279" s="338">
        <v>0</v>
      </c>
      <c r="F279" s="338">
        <v>0</v>
      </c>
      <c r="G279" s="340">
        <f t="shared" si="73"/>
        <v>0</v>
      </c>
      <c r="H279" s="337">
        <v>4</v>
      </c>
      <c r="I279" s="338">
        <v>0</v>
      </c>
      <c r="J279" s="338">
        <v>0</v>
      </c>
      <c r="K279" s="338">
        <v>0</v>
      </c>
      <c r="L279" s="340">
        <f t="shared" si="74"/>
        <v>4</v>
      </c>
      <c r="M279" s="337">
        <f t="shared" ref="M279:M292" si="79">C279+H279</f>
        <v>4</v>
      </c>
      <c r="N279" s="338">
        <f t="shared" si="75"/>
        <v>0</v>
      </c>
      <c r="O279" s="338">
        <f t="shared" si="76"/>
        <v>0</v>
      </c>
      <c r="P279" s="338">
        <f t="shared" si="77"/>
        <v>0</v>
      </c>
      <c r="Q279" s="340">
        <f t="shared" si="78"/>
        <v>4</v>
      </c>
      <c r="R279" s="346">
        <v>4</v>
      </c>
    </row>
    <row r="280" spans="1:25" ht="15.75" customHeight="1" x14ac:dyDescent="0.35">
      <c r="A280" s="208">
        <v>3</v>
      </c>
      <c r="B280" s="188" t="s">
        <v>16</v>
      </c>
      <c r="C280" s="337">
        <v>0</v>
      </c>
      <c r="D280" s="338">
        <v>0</v>
      </c>
      <c r="E280" s="338">
        <v>0</v>
      </c>
      <c r="F280" s="338">
        <v>0</v>
      </c>
      <c r="G280" s="340">
        <f t="shared" si="73"/>
        <v>0</v>
      </c>
      <c r="H280" s="337">
        <v>4</v>
      </c>
      <c r="I280" s="338">
        <v>0</v>
      </c>
      <c r="J280" s="338">
        <v>0</v>
      </c>
      <c r="K280" s="338">
        <v>0</v>
      </c>
      <c r="L280" s="340">
        <f t="shared" si="74"/>
        <v>4</v>
      </c>
      <c r="M280" s="337">
        <f t="shared" si="79"/>
        <v>4</v>
      </c>
      <c r="N280" s="338">
        <f t="shared" si="75"/>
        <v>0</v>
      </c>
      <c r="O280" s="338">
        <f t="shared" si="76"/>
        <v>0</v>
      </c>
      <c r="P280" s="338">
        <f t="shared" si="77"/>
        <v>0</v>
      </c>
      <c r="Q280" s="340">
        <f t="shared" si="78"/>
        <v>4</v>
      </c>
      <c r="R280" s="346">
        <v>6</v>
      </c>
    </row>
    <row r="281" spans="1:25" ht="15.75" customHeight="1" x14ac:dyDescent="0.35">
      <c r="A281" s="208">
        <v>4</v>
      </c>
      <c r="B281" s="188" t="s">
        <v>17</v>
      </c>
      <c r="C281" s="337">
        <v>2</v>
      </c>
      <c r="D281" s="338">
        <v>0</v>
      </c>
      <c r="E281" s="338">
        <v>0</v>
      </c>
      <c r="F281" s="338">
        <v>0</v>
      </c>
      <c r="G281" s="340">
        <f t="shared" si="73"/>
        <v>2</v>
      </c>
      <c r="H281" s="337">
        <v>16</v>
      </c>
      <c r="I281" s="338">
        <v>0</v>
      </c>
      <c r="J281" s="338">
        <v>0</v>
      </c>
      <c r="K281" s="338">
        <v>0</v>
      </c>
      <c r="L281" s="340">
        <f t="shared" si="74"/>
        <v>16</v>
      </c>
      <c r="M281" s="337">
        <f t="shared" si="79"/>
        <v>18</v>
      </c>
      <c r="N281" s="338">
        <f t="shared" si="75"/>
        <v>0</v>
      </c>
      <c r="O281" s="338">
        <f t="shared" si="76"/>
        <v>0</v>
      </c>
      <c r="P281" s="338">
        <f t="shared" si="77"/>
        <v>0</v>
      </c>
      <c r="Q281" s="340">
        <f t="shared" si="78"/>
        <v>18</v>
      </c>
      <c r="R281" s="346">
        <v>13</v>
      </c>
      <c r="U281" s="330" t="s">
        <v>81</v>
      </c>
    </row>
    <row r="282" spans="1:25" ht="15.75" customHeight="1" x14ac:dyDescent="0.35">
      <c r="A282" s="208">
        <v>5</v>
      </c>
      <c r="B282" s="188" t="s">
        <v>18</v>
      </c>
      <c r="C282" s="337">
        <v>3</v>
      </c>
      <c r="D282" s="338">
        <v>0</v>
      </c>
      <c r="E282" s="338">
        <v>0</v>
      </c>
      <c r="F282" s="338">
        <v>0</v>
      </c>
      <c r="G282" s="340">
        <f t="shared" si="73"/>
        <v>3</v>
      </c>
      <c r="H282" s="337">
        <v>2</v>
      </c>
      <c r="I282" s="338">
        <v>0</v>
      </c>
      <c r="J282" s="338">
        <v>0</v>
      </c>
      <c r="K282" s="338">
        <v>0</v>
      </c>
      <c r="L282" s="340">
        <f t="shared" si="74"/>
        <v>2</v>
      </c>
      <c r="M282" s="337">
        <f t="shared" si="79"/>
        <v>5</v>
      </c>
      <c r="N282" s="338">
        <f t="shared" si="75"/>
        <v>0</v>
      </c>
      <c r="O282" s="338">
        <f t="shared" si="76"/>
        <v>0</v>
      </c>
      <c r="P282" s="338">
        <f t="shared" si="77"/>
        <v>0</v>
      </c>
      <c r="Q282" s="340">
        <f t="shared" si="78"/>
        <v>5</v>
      </c>
      <c r="R282" s="346">
        <v>0</v>
      </c>
      <c r="Y282" s="330" t="s">
        <v>81</v>
      </c>
    </row>
    <row r="283" spans="1:25" ht="15.75" customHeight="1" x14ac:dyDescent="0.35">
      <c r="A283" s="210">
        <v>6</v>
      </c>
      <c r="B283" s="190" t="s">
        <v>19</v>
      </c>
      <c r="C283" s="337">
        <v>1</v>
      </c>
      <c r="D283" s="338">
        <v>0</v>
      </c>
      <c r="E283" s="338">
        <v>0</v>
      </c>
      <c r="F283" s="338">
        <v>0</v>
      </c>
      <c r="G283" s="340">
        <f t="shared" si="73"/>
        <v>1</v>
      </c>
      <c r="H283" s="337">
        <v>1</v>
      </c>
      <c r="I283" s="338">
        <v>0</v>
      </c>
      <c r="J283" s="338">
        <v>0</v>
      </c>
      <c r="K283" s="338">
        <v>0</v>
      </c>
      <c r="L283" s="340">
        <f t="shared" si="74"/>
        <v>1</v>
      </c>
      <c r="M283" s="337">
        <f t="shared" si="79"/>
        <v>2</v>
      </c>
      <c r="N283" s="338">
        <f t="shared" si="75"/>
        <v>0</v>
      </c>
      <c r="O283" s="338">
        <f t="shared" si="76"/>
        <v>0</v>
      </c>
      <c r="P283" s="338">
        <f t="shared" si="77"/>
        <v>0</v>
      </c>
      <c r="Q283" s="340">
        <f t="shared" si="78"/>
        <v>2</v>
      </c>
      <c r="R283" s="346">
        <v>2</v>
      </c>
    </row>
    <row r="284" spans="1:25" ht="15.75" customHeight="1" x14ac:dyDescent="0.35">
      <c r="A284" s="210">
        <v>7</v>
      </c>
      <c r="B284" s="190" t="s">
        <v>20</v>
      </c>
      <c r="C284" s="337">
        <v>4</v>
      </c>
      <c r="D284" s="338">
        <v>0</v>
      </c>
      <c r="E284" s="338">
        <v>0</v>
      </c>
      <c r="F284" s="338">
        <v>0</v>
      </c>
      <c r="G284" s="340">
        <f t="shared" si="73"/>
        <v>4</v>
      </c>
      <c r="H284" s="337">
        <v>12</v>
      </c>
      <c r="I284" s="338">
        <v>0</v>
      </c>
      <c r="J284" s="338">
        <v>0</v>
      </c>
      <c r="K284" s="338">
        <v>0</v>
      </c>
      <c r="L284" s="340">
        <f t="shared" si="74"/>
        <v>12</v>
      </c>
      <c r="M284" s="337">
        <f t="shared" si="79"/>
        <v>16</v>
      </c>
      <c r="N284" s="338">
        <f t="shared" si="75"/>
        <v>0</v>
      </c>
      <c r="O284" s="338">
        <f t="shared" si="76"/>
        <v>0</v>
      </c>
      <c r="P284" s="338">
        <f t="shared" si="77"/>
        <v>0</v>
      </c>
      <c r="Q284" s="340">
        <f t="shared" si="78"/>
        <v>16</v>
      </c>
      <c r="R284" s="346">
        <v>3</v>
      </c>
    </row>
    <row r="285" spans="1:25" ht="15.75" customHeight="1" x14ac:dyDescent="0.35">
      <c r="A285" s="208">
        <v>8</v>
      </c>
      <c r="B285" s="188" t="s">
        <v>21</v>
      </c>
      <c r="C285" s="337">
        <v>1</v>
      </c>
      <c r="D285" s="338">
        <v>0</v>
      </c>
      <c r="E285" s="338">
        <v>0</v>
      </c>
      <c r="F285" s="338">
        <v>0</v>
      </c>
      <c r="G285" s="340">
        <f t="shared" si="73"/>
        <v>1</v>
      </c>
      <c r="H285" s="337">
        <v>8</v>
      </c>
      <c r="I285" s="338">
        <v>0</v>
      </c>
      <c r="J285" s="338">
        <v>0</v>
      </c>
      <c r="K285" s="338">
        <v>0</v>
      </c>
      <c r="L285" s="340">
        <f t="shared" si="74"/>
        <v>8</v>
      </c>
      <c r="M285" s="337">
        <f t="shared" si="79"/>
        <v>9</v>
      </c>
      <c r="N285" s="338">
        <f t="shared" si="75"/>
        <v>0</v>
      </c>
      <c r="O285" s="338">
        <f t="shared" si="76"/>
        <v>0</v>
      </c>
      <c r="P285" s="338">
        <f t="shared" si="77"/>
        <v>0</v>
      </c>
      <c r="Q285" s="340">
        <f t="shared" si="78"/>
        <v>9</v>
      </c>
      <c r="R285" s="346">
        <v>7</v>
      </c>
    </row>
    <row r="286" spans="1:25" ht="15.75" customHeight="1" x14ac:dyDescent="0.35">
      <c r="A286" s="208">
        <v>9</v>
      </c>
      <c r="B286" s="188" t="s">
        <v>22</v>
      </c>
      <c r="C286" s="337">
        <v>1</v>
      </c>
      <c r="D286" s="338">
        <v>0</v>
      </c>
      <c r="E286" s="338">
        <v>0</v>
      </c>
      <c r="F286" s="338">
        <v>0</v>
      </c>
      <c r="G286" s="340">
        <f t="shared" si="73"/>
        <v>1</v>
      </c>
      <c r="H286" s="337">
        <v>2</v>
      </c>
      <c r="I286" s="338">
        <v>0</v>
      </c>
      <c r="J286" s="338">
        <v>0</v>
      </c>
      <c r="K286" s="338">
        <v>0</v>
      </c>
      <c r="L286" s="340">
        <f t="shared" si="74"/>
        <v>2</v>
      </c>
      <c r="M286" s="337">
        <f t="shared" si="79"/>
        <v>3</v>
      </c>
      <c r="N286" s="338">
        <f t="shared" si="75"/>
        <v>0</v>
      </c>
      <c r="O286" s="338">
        <f t="shared" si="76"/>
        <v>0</v>
      </c>
      <c r="P286" s="338">
        <f t="shared" si="77"/>
        <v>0</v>
      </c>
      <c r="Q286" s="340">
        <f t="shared" si="78"/>
        <v>3</v>
      </c>
      <c r="R286" s="346">
        <v>3</v>
      </c>
    </row>
    <row r="287" spans="1:25" ht="15.75" customHeight="1" x14ac:dyDescent="0.35">
      <c r="A287" s="208">
        <v>10</v>
      </c>
      <c r="B287" s="188" t="s">
        <v>23</v>
      </c>
      <c r="C287" s="337">
        <v>0</v>
      </c>
      <c r="D287" s="338">
        <v>0</v>
      </c>
      <c r="E287" s="338">
        <v>0</v>
      </c>
      <c r="F287" s="338">
        <v>0</v>
      </c>
      <c r="G287" s="340">
        <f t="shared" si="73"/>
        <v>0</v>
      </c>
      <c r="H287" s="337">
        <v>5</v>
      </c>
      <c r="I287" s="338">
        <v>0</v>
      </c>
      <c r="J287" s="338">
        <v>0</v>
      </c>
      <c r="K287" s="338">
        <v>0</v>
      </c>
      <c r="L287" s="340">
        <f t="shared" si="74"/>
        <v>5</v>
      </c>
      <c r="M287" s="337">
        <f t="shared" si="79"/>
        <v>5</v>
      </c>
      <c r="N287" s="338">
        <f t="shared" si="75"/>
        <v>0</v>
      </c>
      <c r="O287" s="338">
        <f t="shared" si="76"/>
        <v>0</v>
      </c>
      <c r="P287" s="338">
        <f t="shared" si="77"/>
        <v>0</v>
      </c>
      <c r="Q287" s="340">
        <f t="shared" si="78"/>
        <v>5</v>
      </c>
      <c r="R287" s="346">
        <v>3</v>
      </c>
    </row>
    <row r="288" spans="1:25" ht="15.75" customHeight="1" x14ac:dyDescent="0.35">
      <c r="A288" s="210">
        <v>11</v>
      </c>
      <c r="B288" s="190" t="s">
        <v>24</v>
      </c>
      <c r="C288" s="337">
        <v>2</v>
      </c>
      <c r="D288" s="338">
        <v>0</v>
      </c>
      <c r="E288" s="338">
        <v>0</v>
      </c>
      <c r="F288" s="338">
        <v>0</v>
      </c>
      <c r="G288" s="340">
        <f t="shared" si="73"/>
        <v>2</v>
      </c>
      <c r="H288" s="337">
        <v>0</v>
      </c>
      <c r="I288" s="338">
        <v>0</v>
      </c>
      <c r="J288" s="338">
        <v>0</v>
      </c>
      <c r="K288" s="338">
        <v>0</v>
      </c>
      <c r="L288" s="340">
        <f t="shared" si="74"/>
        <v>0</v>
      </c>
      <c r="M288" s="337">
        <f t="shared" si="79"/>
        <v>2</v>
      </c>
      <c r="N288" s="338">
        <f t="shared" si="75"/>
        <v>0</v>
      </c>
      <c r="O288" s="338">
        <f t="shared" si="76"/>
        <v>0</v>
      </c>
      <c r="P288" s="338">
        <f t="shared" si="77"/>
        <v>0</v>
      </c>
      <c r="Q288" s="340">
        <f t="shared" si="78"/>
        <v>2</v>
      </c>
      <c r="R288" s="346">
        <v>0</v>
      </c>
    </row>
    <row r="289" spans="1:20" ht="15.75" customHeight="1" x14ac:dyDescent="0.35">
      <c r="A289" s="208">
        <v>12</v>
      </c>
      <c r="B289" s="188" t="s">
        <v>25</v>
      </c>
      <c r="C289" s="337">
        <v>0</v>
      </c>
      <c r="D289" s="338">
        <v>0</v>
      </c>
      <c r="E289" s="338">
        <v>0</v>
      </c>
      <c r="F289" s="338">
        <v>0</v>
      </c>
      <c r="G289" s="340">
        <f t="shared" si="73"/>
        <v>0</v>
      </c>
      <c r="H289" s="337">
        <v>0</v>
      </c>
      <c r="I289" s="338">
        <v>0</v>
      </c>
      <c r="J289" s="338">
        <v>0</v>
      </c>
      <c r="K289" s="338">
        <v>0</v>
      </c>
      <c r="L289" s="340">
        <f t="shared" si="74"/>
        <v>0</v>
      </c>
      <c r="M289" s="337">
        <f t="shared" si="79"/>
        <v>0</v>
      </c>
      <c r="N289" s="338">
        <f t="shared" si="75"/>
        <v>0</v>
      </c>
      <c r="O289" s="338">
        <f t="shared" si="76"/>
        <v>0</v>
      </c>
      <c r="P289" s="338">
        <f t="shared" si="77"/>
        <v>0</v>
      </c>
      <c r="Q289" s="340">
        <f t="shared" si="78"/>
        <v>0</v>
      </c>
      <c r="R289" s="346">
        <v>0</v>
      </c>
    </row>
    <row r="290" spans="1:20" ht="15.75" customHeight="1" x14ac:dyDescent="0.35">
      <c r="A290" s="208">
        <v>13</v>
      </c>
      <c r="B290" s="188" t="s">
        <v>26</v>
      </c>
      <c r="C290" s="337">
        <v>5</v>
      </c>
      <c r="D290" s="338">
        <v>0</v>
      </c>
      <c r="E290" s="338">
        <v>0</v>
      </c>
      <c r="F290" s="338">
        <v>0</v>
      </c>
      <c r="G290" s="340">
        <f t="shared" si="73"/>
        <v>5</v>
      </c>
      <c r="H290" s="337">
        <v>6</v>
      </c>
      <c r="I290" s="338">
        <v>0</v>
      </c>
      <c r="J290" s="338">
        <v>0</v>
      </c>
      <c r="K290" s="338">
        <v>0</v>
      </c>
      <c r="L290" s="340">
        <f t="shared" si="74"/>
        <v>6</v>
      </c>
      <c r="M290" s="337">
        <f t="shared" si="79"/>
        <v>11</v>
      </c>
      <c r="N290" s="338">
        <f t="shared" si="75"/>
        <v>0</v>
      </c>
      <c r="O290" s="338">
        <f t="shared" si="76"/>
        <v>0</v>
      </c>
      <c r="P290" s="338">
        <f t="shared" si="77"/>
        <v>0</v>
      </c>
      <c r="Q290" s="340">
        <f t="shared" si="78"/>
        <v>11</v>
      </c>
      <c r="R290" s="346">
        <v>8</v>
      </c>
    </row>
    <row r="291" spans="1:20" ht="15.75" customHeight="1" x14ac:dyDescent="0.35">
      <c r="A291" s="208">
        <v>14</v>
      </c>
      <c r="B291" s="188" t="s">
        <v>27</v>
      </c>
      <c r="C291" s="337">
        <v>0</v>
      </c>
      <c r="D291" s="338">
        <v>0</v>
      </c>
      <c r="E291" s="338">
        <v>0</v>
      </c>
      <c r="F291" s="338">
        <v>0</v>
      </c>
      <c r="G291" s="340">
        <f t="shared" si="73"/>
        <v>0</v>
      </c>
      <c r="H291" s="337">
        <v>13</v>
      </c>
      <c r="I291" s="338">
        <v>0</v>
      </c>
      <c r="J291" s="338">
        <v>0</v>
      </c>
      <c r="K291" s="338">
        <v>0</v>
      </c>
      <c r="L291" s="340">
        <f t="shared" si="74"/>
        <v>13</v>
      </c>
      <c r="M291" s="337">
        <f t="shared" si="79"/>
        <v>13</v>
      </c>
      <c r="N291" s="338">
        <f t="shared" si="75"/>
        <v>0</v>
      </c>
      <c r="O291" s="338">
        <f t="shared" si="76"/>
        <v>0</v>
      </c>
      <c r="P291" s="338">
        <f t="shared" si="77"/>
        <v>0</v>
      </c>
      <c r="Q291" s="340">
        <f t="shared" si="78"/>
        <v>13</v>
      </c>
      <c r="R291" s="346">
        <v>13</v>
      </c>
    </row>
    <row r="292" spans="1:20" ht="30.75" customHeight="1" thickBot="1" x14ac:dyDescent="0.4">
      <c r="A292" s="211">
        <v>15</v>
      </c>
      <c r="B292" s="191" t="s">
        <v>28</v>
      </c>
      <c r="C292" s="303">
        <v>0</v>
      </c>
      <c r="D292" s="347">
        <v>0</v>
      </c>
      <c r="E292" s="347">
        <v>0</v>
      </c>
      <c r="F292" s="347">
        <v>0</v>
      </c>
      <c r="G292" s="348">
        <f t="shared" si="73"/>
        <v>0</v>
      </c>
      <c r="H292" s="303">
        <v>2</v>
      </c>
      <c r="I292" s="347">
        <v>0</v>
      </c>
      <c r="J292" s="347">
        <v>0</v>
      </c>
      <c r="K292" s="347">
        <v>0</v>
      </c>
      <c r="L292" s="348">
        <f t="shared" si="74"/>
        <v>2</v>
      </c>
      <c r="M292" s="303">
        <f t="shared" si="79"/>
        <v>2</v>
      </c>
      <c r="N292" s="347">
        <f t="shared" si="75"/>
        <v>0</v>
      </c>
      <c r="O292" s="347">
        <f t="shared" si="76"/>
        <v>0</v>
      </c>
      <c r="P292" s="347">
        <f t="shared" si="77"/>
        <v>0</v>
      </c>
      <c r="Q292" s="348">
        <f t="shared" si="78"/>
        <v>2</v>
      </c>
      <c r="R292" s="349">
        <v>0</v>
      </c>
    </row>
    <row r="293" spans="1:20" ht="22.5" customHeight="1" x14ac:dyDescent="0.35">
      <c r="A293" s="283"/>
      <c r="B293" s="284" t="s">
        <v>486</v>
      </c>
      <c r="C293" s="285">
        <f t="shared" ref="C293:R293" si="80">SUM(C278:C292)</f>
        <v>23</v>
      </c>
      <c r="D293" s="286">
        <f t="shared" si="80"/>
        <v>0</v>
      </c>
      <c r="E293" s="286">
        <f t="shared" si="80"/>
        <v>0</v>
      </c>
      <c r="F293" s="286">
        <f t="shared" si="80"/>
        <v>0</v>
      </c>
      <c r="G293" s="287">
        <f t="shared" si="80"/>
        <v>23</v>
      </c>
      <c r="H293" s="285">
        <f t="shared" si="80"/>
        <v>82</v>
      </c>
      <c r="I293" s="286">
        <f t="shared" si="80"/>
        <v>0</v>
      </c>
      <c r="J293" s="286">
        <f t="shared" si="80"/>
        <v>0</v>
      </c>
      <c r="K293" s="286">
        <f t="shared" si="80"/>
        <v>0</v>
      </c>
      <c r="L293" s="287">
        <f t="shared" si="80"/>
        <v>82</v>
      </c>
      <c r="M293" s="285">
        <f t="shared" si="80"/>
        <v>99</v>
      </c>
      <c r="N293" s="286">
        <f t="shared" si="80"/>
        <v>0</v>
      </c>
      <c r="O293" s="286">
        <f t="shared" si="80"/>
        <v>0</v>
      </c>
      <c r="P293" s="286">
        <f t="shared" si="80"/>
        <v>0</v>
      </c>
      <c r="Q293" s="287">
        <f t="shared" si="80"/>
        <v>99</v>
      </c>
      <c r="R293" s="288">
        <f t="shared" si="80"/>
        <v>73</v>
      </c>
      <c r="T293" s="289"/>
    </row>
    <row r="294" spans="1:20" ht="22.5" customHeight="1" x14ac:dyDescent="0.35">
      <c r="A294" s="1205"/>
      <c r="B294" s="190" t="s">
        <v>431</v>
      </c>
      <c r="C294" s="1206">
        <v>19</v>
      </c>
      <c r="D294" s="1207">
        <v>0</v>
      </c>
      <c r="E294" s="1207">
        <v>0</v>
      </c>
      <c r="F294" s="1207">
        <v>0</v>
      </c>
      <c r="G294" s="1208">
        <v>19</v>
      </c>
      <c r="H294" s="1206">
        <v>75</v>
      </c>
      <c r="I294" s="1207">
        <v>1</v>
      </c>
      <c r="J294" s="1207">
        <v>0</v>
      </c>
      <c r="K294" s="1207">
        <v>0</v>
      </c>
      <c r="L294" s="1209">
        <v>76</v>
      </c>
      <c r="M294" s="1206">
        <v>86</v>
      </c>
      <c r="N294" s="1207">
        <v>1</v>
      </c>
      <c r="O294" s="1207">
        <v>0</v>
      </c>
      <c r="P294" s="1207">
        <v>0</v>
      </c>
      <c r="Q294" s="340">
        <v>87</v>
      </c>
      <c r="R294" s="479">
        <v>53</v>
      </c>
      <c r="T294" s="289"/>
    </row>
    <row r="295" spans="1:20" ht="22.5" customHeight="1" x14ac:dyDescent="0.35">
      <c r="A295" s="1205"/>
      <c r="B295" s="190" t="s">
        <v>373</v>
      </c>
      <c r="C295" s="1206">
        <v>12</v>
      </c>
      <c r="D295" s="1207">
        <v>0</v>
      </c>
      <c r="E295" s="1207">
        <v>0</v>
      </c>
      <c r="F295" s="1207">
        <v>0</v>
      </c>
      <c r="G295" s="1208">
        <v>12</v>
      </c>
      <c r="H295" s="1206">
        <v>55</v>
      </c>
      <c r="I295" s="1207">
        <v>0</v>
      </c>
      <c r="J295" s="1207">
        <v>0</v>
      </c>
      <c r="K295" s="1207">
        <v>0</v>
      </c>
      <c r="L295" s="1209">
        <v>55</v>
      </c>
      <c r="M295" s="1206">
        <v>72</v>
      </c>
      <c r="N295" s="1207">
        <v>0</v>
      </c>
      <c r="O295" s="1207">
        <v>0</v>
      </c>
      <c r="P295" s="1207">
        <v>0</v>
      </c>
      <c r="Q295" s="340">
        <v>72</v>
      </c>
      <c r="R295" s="479">
        <v>58</v>
      </c>
      <c r="T295" s="289"/>
    </row>
    <row r="296" spans="1:20" ht="22.5" customHeight="1" x14ac:dyDescent="0.35">
      <c r="A296" s="187"/>
      <c r="B296" s="188" t="s">
        <v>333</v>
      </c>
      <c r="C296" s="337">
        <v>6</v>
      </c>
      <c r="D296" s="338">
        <v>0</v>
      </c>
      <c r="E296" s="338">
        <v>0</v>
      </c>
      <c r="F296" s="338">
        <v>0</v>
      </c>
      <c r="G296" s="340">
        <v>6</v>
      </c>
      <c r="H296" s="337">
        <v>51</v>
      </c>
      <c r="I296" s="338">
        <v>0</v>
      </c>
      <c r="J296" s="338">
        <v>0</v>
      </c>
      <c r="K296" s="338">
        <v>0</v>
      </c>
      <c r="L296" s="339">
        <v>51</v>
      </c>
      <c r="M296" s="337">
        <v>61</v>
      </c>
      <c r="N296" s="338">
        <v>0</v>
      </c>
      <c r="O296" s="338">
        <v>0</v>
      </c>
      <c r="P296" s="338">
        <v>0</v>
      </c>
      <c r="Q296" s="340">
        <v>61</v>
      </c>
      <c r="R296" s="479">
        <v>41</v>
      </c>
      <c r="T296" s="332"/>
    </row>
    <row r="297" spans="1:20" ht="22.5" customHeight="1" x14ac:dyDescent="0.35">
      <c r="A297" s="187"/>
      <c r="B297" s="188" t="s">
        <v>288</v>
      </c>
      <c r="C297" s="337">
        <v>4</v>
      </c>
      <c r="D297" s="338">
        <v>0</v>
      </c>
      <c r="E297" s="338">
        <v>0</v>
      </c>
      <c r="F297" s="338">
        <v>0</v>
      </c>
      <c r="G297" s="340">
        <v>4</v>
      </c>
      <c r="H297" s="337">
        <v>51</v>
      </c>
      <c r="I297" s="338">
        <v>0</v>
      </c>
      <c r="J297" s="338">
        <v>0</v>
      </c>
      <c r="K297" s="338">
        <v>1</v>
      </c>
      <c r="L297" s="339">
        <v>52</v>
      </c>
      <c r="M297" s="337">
        <v>55</v>
      </c>
      <c r="N297" s="338">
        <v>0</v>
      </c>
      <c r="O297" s="338">
        <v>0</v>
      </c>
      <c r="P297" s="338">
        <v>1</v>
      </c>
      <c r="Q297" s="340">
        <v>56</v>
      </c>
      <c r="R297" s="479">
        <v>38</v>
      </c>
    </row>
    <row r="298" spans="1:20" ht="21" customHeight="1" thickBot="1" x14ac:dyDescent="0.4">
      <c r="A298" s="301"/>
      <c r="B298" s="302" t="s">
        <v>257</v>
      </c>
      <c r="C298" s="303">
        <v>3</v>
      </c>
      <c r="D298" s="347">
        <v>0</v>
      </c>
      <c r="E298" s="347">
        <v>0</v>
      </c>
      <c r="F298" s="347">
        <v>0</v>
      </c>
      <c r="G298" s="348">
        <v>3</v>
      </c>
      <c r="H298" s="303">
        <v>53</v>
      </c>
      <c r="I298" s="347">
        <v>0</v>
      </c>
      <c r="J298" s="347">
        <v>0</v>
      </c>
      <c r="K298" s="347">
        <v>0</v>
      </c>
      <c r="L298" s="708">
        <v>53</v>
      </c>
      <c r="M298" s="303">
        <v>56</v>
      </c>
      <c r="N298" s="347">
        <v>0</v>
      </c>
      <c r="O298" s="347">
        <v>0</v>
      </c>
      <c r="P298" s="347">
        <v>0</v>
      </c>
      <c r="Q298" s="348">
        <v>56</v>
      </c>
      <c r="R298" s="480">
        <v>29</v>
      </c>
    </row>
    <row r="299" spans="1:20" ht="15.75" customHeight="1" x14ac:dyDescent="0.35">
      <c r="A299" s="180" t="s">
        <v>67</v>
      </c>
      <c r="B299" s="297"/>
      <c r="C299" s="298"/>
      <c r="D299" s="298"/>
      <c r="E299" s="298"/>
      <c r="F299" s="298"/>
      <c r="G299" s="298"/>
      <c r="H299" s="298"/>
      <c r="I299" s="298"/>
      <c r="J299" s="298"/>
      <c r="K299" s="298"/>
      <c r="L299" s="298"/>
      <c r="M299" s="298"/>
      <c r="N299" s="298"/>
      <c r="O299" s="298"/>
      <c r="P299" s="298"/>
      <c r="Q299" s="298"/>
      <c r="R299" s="298"/>
    </row>
    <row r="300" spans="1:20" ht="15.75" customHeight="1" x14ac:dyDescent="0.35">
      <c r="A300" s="581" t="s">
        <v>256</v>
      </c>
    </row>
    <row r="301" spans="1:20" ht="15.75" customHeight="1" x14ac:dyDescent="0.35">
      <c r="A301" s="581"/>
    </row>
    <row r="305" spans="1:18" ht="15.75" customHeight="1" thickBot="1" x14ac:dyDescent="0.4">
      <c r="A305" s="149" t="s">
        <v>453</v>
      </c>
      <c r="B305" s="181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</row>
    <row r="306" spans="1:18" ht="15.75" customHeight="1" thickBot="1" x14ac:dyDescent="0.4">
      <c r="A306" s="201"/>
      <c r="B306" s="202"/>
      <c r="C306" s="1588" t="s">
        <v>60</v>
      </c>
      <c r="D306" s="1589"/>
      <c r="E306" s="1589"/>
      <c r="F306" s="1589"/>
      <c r="G306" s="1590"/>
      <c r="H306" s="1588" t="s">
        <v>61</v>
      </c>
      <c r="I306" s="1589"/>
      <c r="J306" s="1589"/>
      <c r="K306" s="1589"/>
      <c r="L306" s="1590"/>
      <c r="M306" s="1588" t="s">
        <v>62</v>
      </c>
      <c r="N306" s="1589"/>
      <c r="O306" s="1589"/>
      <c r="P306" s="1589"/>
      <c r="Q306" s="1589"/>
      <c r="R306" s="1590"/>
    </row>
    <row r="307" spans="1:18" ht="78.75" customHeight="1" thickBot="1" x14ac:dyDescent="0.4">
      <c r="A307" s="203" t="s">
        <v>2</v>
      </c>
      <c r="B307" s="184" t="s">
        <v>3</v>
      </c>
      <c r="C307" s="232" t="s">
        <v>63</v>
      </c>
      <c r="D307" s="229" t="s">
        <v>223</v>
      </c>
      <c r="E307" s="229" t="s">
        <v>224</v>
      </c>
      <c r="F307" s="229" t="s">
        <v>64</v>
      </c>
      <c r="G307" s="259" t="s">
        <v>65</v>
      </c>
      <c r="H307" s="249" t="s">
        <v>63</v>
      </c>
      <c r="I307" s="229" t="s">
        <v>223</v>
      </c>
      <c r="J307" s="229" t="s">
        <v>224</v>
      </c>
      <c r="K307" s="229" t="s">
        <v>64</v>
      </c>
      <c r="L307" s="259" t="s">
        <v>13</v>
      </c>
      <c r="M307" s="249" t="s">
        <v>63</v>
      </c>
      <c r="N307" s="229" t="s">
        <v>223</v>
      </c>
      <c r="O307" s="229" t="s">
        <v>224</v>
      </c>
      <c r="P307" s="229" t="s">
        <v>64</v>
      </c>
      <c r="Q307" s="259" t="s">
        <v>13</v>
      </c>
      <c r="R307" s="356" t="s">
        <v>66</v>
      </c>
    </row>
    <row r="308" spans="1:18" ht="15.75" customHeight="1" x14ac:dyDescent="0.35">
      <c r="A308" s="206">
        <v>1</v>
      </c>
      <c r="B308" s="186" t="s">
        <v>14</v>
      </c>
      <c r="C308" s="764">
        <f>C250+C278</f>
        <v>9</v>
      </c>
      <c r="D308" s="765">
        <f>D250+D278</f>
        <v>0</v>
      </c>
      <c r="E308" s="765">
        <f>E250+E278</f>
        <v>0</v>
      </c>
      <c r="F308" s="765">
        <f>F250+F278</f>
        <v>0</v>
      </c>
      <c r="G308" s="767">
        <f t="shared" ref="G308:G322" si="81">SUM(C308:F308)</f>
        <v>9</v>
      </c>
      <c r="H308" s="764">
        <f>H250+H278</f>
        <v>23</v>
      </c>
      <c r="I308" s="765">
        <f>I250+I278</f>
        <v>0</v>
      </c>
      <c r="J308" s="765">
        <f>J250+J278</f>
        <v>0</v>
      </c>
      <c r="K308" s="765">
        <f>K250+K278</f>
        <v>0</v>
      </c>
      <c r="L308" s="766">
        <f t="shared" ref="L308:L322" si="82">SUM(H308:K308)</f>
        <v>23</v>
      </c>
      <c r="M308" s="764">
        <f t="shared" ref="M308:M322" si="83">C308+H308</f>
        <v>32</v>
      </c>
      <c r="N308" s="765">
        <f t="shared" ref="N308:N322" si="84">D308+I308</f>
        <v>0</v>
      </c>
      <c r="O308" s="765">
        <f t="shared" ref="O308:O322" si="85">E308+J308</f>
        <v>0</v>
      </c>
      <c r="P308" s="765">
        <f t="shared" ref="P308:P322" si="86">F308+K308</f>
        <v>0</v>
      </c>
      <c r="Q308" s="767">
        <f t="shared" ref="Q308:Q322" si="87">SUM(M308:P308)</f>
        <v>32</v>
      </c>
      <c r="R308" s="768">
        <f>R250+R278</f>
        <v>32</v>
      </c>
    </row>
    <row r="309" spans="1:18" ht="15.75" customHeight="1" x14ac:dyDescent="0.35">
      <c r="A309" s="208">
        <v>2</v>
      </c>
      <c r="B309" s="188" t="s">
        <v>15</v>
      </c>
      <c r="C309" s="769">
        <f>C251+C279</f>
        <v>2</v>
      </c>
      <c r="D309" s="770">
        <f>D251+D279</f>
        <v>0</v>
      </c>
      <c r="E309" s="770">
        <f>E251+E279</f>
        <v>0</v>
      </c>
      <c r="F309" s="770">
        <f>F251+F279</f>
        <v>0</v>
      </c>
      <c r="G309" s="772">
        <f t="shared" si="81"/>
        <v>2</v>
      </c>
      <c r="H309" s="769">
        <f>H251+H279</f>
        <v>10</v>
      </c>
      <c r="I309" s="770">
        <f>I251+I279</f>
        <v>0</v>
      </c>
      <c r="J309" s="770">
        <f>J251+J279</f>
        <v>0</v>
      </c>
      <c r="K309" s="770">
        <f>K251+K279</f>
        <v>0</v>
      </c>
      <c r="L309" s="771">
        <f t="shared" si="82"/>
        <v>10</v>
      </c>
      <c r="M309" s="769">
        <f t="shared" si="83"/>
        <v>12</v>
      </c>
      <c r="N309" s="770">
        <f t="shared" si="84"/>
        <v>0</v>
      </c>
      <c r="O309" s="770">
        <f t="shared" si="85"/>
        <v>0</v>
      </c>
      <c r="P309" s="770">
        <f t="shared" si="86"/>
        <v>0</v>
      </c>
      <c r="Q309" s="772">
        <f t="shared" si="87"/>
        <v>12</v>
      </c>
      <c r="R309" s="773">
        <f>R251+R279</f>
        <v>10</v>
      </c>
    </row>
    <row r="310" spans="1:18" ht="15.75" customHeight="1" x14ac:dyDescent="0.35">
      <c r="A310" s="208">
        <v>3</v>
      </c>
      <c r="B310" s="188" t="s">
        <v>16</v>
      </c>
      <c r="C310" s="769">
        <f>C252+C280</f>
        <v>7</v>
      </c>
      <c r="D310" s="770">
        <f>D252+D280</f>
        <v>0</v>
      </c>
      <c r="E310" s="770">
        <f>E252+E280</f>
        <v>0</v>
      </c>
      <c r="F310" s="770">
        <f>F252+F280</f>
        <v>0</v>
      </c>
      <c r="G310" s="772">
        <f t="shared" si="81"/>
        <v>7</v>
      </c>
      <c r="H310" s="769">
        <f>H252+H280</f>
        <v>12</v>
      </c>
      <c r="I310" s="770">
        <f>I252+I280</f>
        <v>0</v>
      </c>
      <c r="J310" s="770">
        <f>J252+J280</f>
        <v>0</v>
      </c>
      <c r="K310" s="770">
        <f>K252+K280</f>
        <v>0</v>
      </c>
      <c r="L310" s="771">
        <f t="shared" si="82"/>
        <v>12</v>
      </c>
      <c r="M310" s="769">
        <f t="shared" si="83"/>
        <v>19</v>
      </c>
      <c r="N310" s="770">
        <f t="shared" si="84"/>
        <v>0</v>
      </c>
      <c r="O310" s="770">
        <f t="shared" si="85"/>
        <v>0</v>
      </c>
      <c r="P310" s="770">
        <f t="shared" si="86"/>
        <v>0</v>
      </c>
      <c r="Q310" s="772">
        <f t="shared" si="87"/>
        <v>19</v>
      </c>
      <c r="R310" s="773">
        <f>R252+R280</f>
        <v>12</v>
      </c>
    </row>
    <row r="311" spans="1:18" ht="15.75" customHeight="1" x14ac:dyDescent="0.35">
      <c r="A311" s="208">
        <v>4</v>
      </c>
      <c r="B311" s="188" t="s">
        <v>17</v>
      </c>
      <c r="C311" s="769">
        <f>C253+C281</f>
        <v>5</v>
      </c>
      <c r="D311" s="770">
        <f>D253+D281</f>
        <v>0</v>
      </c>
      <c r="E311" s="770">
        <f>E253+E281</f>
        <v>0</v>
      </c>
      <c r="F311" s="770">
        <f>F253+F281</f>
        <v>0</v>
      </c>
      <c r="G311" s="772">
        <f t="shared" si="81"/>
        <v>5</v>
      </c>
      <c r="H311" s="769">
        <f>H253+H281</f>
        <v>30</v>
      </c>
      <c r="I311" s="770">
        <f>I253+I281</f>
        <v>0</v>
      </c>
      <c r="J311" s="770">
        <f>J253+J281</f>
        <v>0</v>
      </c>
      <c r="K311" s="770">
        <f>K253+K281</f>
        <v>0</v>
      </c>
      <c r="L311" s="771">
        <f t="shared" si="82"/>
        <v>30</v>
      </c>
      <c r="M311" s="769">
        <f t="shared" si="83"/>
        <v>35</v>
      </c>
      <c r="N311" s="770">
        <f t="shared" si="84"/>
        <v>0</v>
      </c>
      <c r="O311" s="770">
        <f t="shared" si="85"/>
        <v>0</v>
      </c>
      <c r="P311" s="770">
        <f t="shared" si="86"/>
        <v>0</v>
      </c>
      <c r="Q311" s="772">
        <f t="shared" si="87"/>
        <v>35</v>
      </c>
      <c r="R311" s="773">
        <f>R253+R281</f>
        <v>25</v>
      </c>
    </row>
    <row r="312" spans="1:18" ht="15.75" customHeight="1" x14ac:dyDescent="0.35">
      <c r="A312" s="208">
        <v>5</v>
      </c>
      <c r="B312" s="188" t="s">
        <v>18</v>
      </c>
      <c r="C312" s="769">
        <f>C254+C282</f>
        <v>7</v>
      </c>
      <c r="D312" s="770">
        <f>D254+D282</f>
        <v>0</v>
      </c>
      <c r="E312" s="770">
        <f>E254+E282</f>
        <v>0</v>
      </c>
      <c r="F312" s="770">
        <f>F254+F282</f>
        <v>0</v>
      </c>
      <c r="G312" s="772">
        <f t="shared" si="81"/>
        <v>7</v>
      </c>
      <c r="H312" s="769">
        <f>H254+H282</f>
        <v>11</v>
      </c>
      <c r="I312" s="770">
        <f>I254+I282</f>
        <v>0</v>
      </c>
      <c r="J312" s="770">
        <f>J254+J282</f>
        <v>0</v>
      </c>
      <c r="K312" s="770">
        <f>K254+K282</f>
        <v>0</v>
      </c>
      <c r="L312" s="771">
        <f t="shared" si="82"/>
        <v>11</v>
      </c>
      <c r="M312" s="769">
        <f t="shared" si="83"/>
        <v>18</v>
      </c>
      <c r="N312" s="770">
        <f t="shared" si="84"/>
        <v>0</v>
      </c>
      <c r="O312" s="770">
        <f t="shared" si="85"/>
        <v>0</v>
      </c>
      <c r="P312" s="770">
        <f t="shared" si="86"/>
        <v>0</v>
      </c>
      <c r="Q312" s="772">
        <f t="shared" si="87"/>
        <v>18</v>
      </c>
      <c r="R312" s="773">
        <f>R254+R282</f>
        <v>1</v>
      </c>
    </row>
    <row r="313" spans="1:18" ht="15.75" customHeight="1" x14ac:dyDescent="0.35">
      <c r="A313" s="210">
        <v>6</v>
      </c>
      <c r="B313" s="190" t="s">
        <v>19</v>
      </c>
      <c r="C313" s="769">
        <f>C255+C283</f>
        <v>4</v>
      </c>
      <c r="D313" s="770">
        <f>D255+D283</f>
        <v>0</v>
      </c>
      <c r="E313" s="770">
        <f>E255+E283</f>
        <v>0</v>
      </c>
      <c r="F313" s="770">
        <f>F255+F283</f>
        <v>0</v>
      </c>
      <c r="G313" s="772">
        <f t="shared" si="81"/>
        <v>4</v>
      </c>
      <c r="H313" s="769">
        <f>H255+H283</f>
        <v>12</v>
      </c>
      <c r="I313" s="770">
        <f>I255+I283</f>
        <v>0</v>
      </c>
      <c r="J313" s="770">
        <f>J255+J283</f>
        <v>0</v>
      </c>
      <c r="K313" s="770">
        <f>K255+K283</f>
        <v>0</v>
      </c>
      <c r="L313" s="771">
        <f t="shared" si="82"/>
        <v>12</v>
      </c>
      <c r="M313" s="769">
        <f t="shared" si="83"/>
        <v>16</v>
      </c>
      <c r="N313" s="770">
        <f t="shared" si="84"/>
        <v>0</v>
      </c>
      <c r="O313" s="770">
        <f t="shared" si="85"/>
        <v>0</v>
      </c>
      <c r="P313" s="770">
        <f t="shared" si="86"/>
        <v>0</v>
      </c>
      <c r="Q313" s="772">
        <f t="shared" si="87"/>
        <v>16</v>
      </c>
      <c r="R313" s="773">
        <f>R255+R283</f>
        <v>16</v>
      </c>
    </row>
    <row r="314" spans="1:18" ht="15.75" customHeight="1" x14ac:dyDescent="0.35">
      <c r="A314" s="210">
        <v>7</v>
      </c>
      <c r="B314" s="190" t="s">
        <v>20</v>
      </c>
      <c r="C314" s="769">
        <f>C256+C284</f>
        <v>14</v>
      </c>
      <c r="D314" s="770">
        <f>D256+D284</f>
        <v>0</v>
      </c>
      <c r="E314" s="770">
        <f>E256+E284</f>
        <v>0</v>
      </c>
      <c r="F314" s="770">
        <f>F256+F284</f>
        <v>0</v>
      </c>
      <c r="G314" s="772">
        <f t="shared" si="81"/>
        <v>14</v>
      </c>
      <c r="H314" s="769">
        <f>H256+H284</f>
        <v>15</v>
      </c>
      <c r="I314" s="770">
        <f>I256+I284</f>
        <v>0</v>
      </c>
      <c r="J314" s="770">
        <f>J256+J284</f>
        <v>0</v>
      </c>
      <c r="K314" s="770">
        <f>K256+K284</f>
        <v>0</v>
      </c>
      <c r="L314" s="771">
        <f t="shared" si="82"/>
        <v>15</v>
      </c>
      <c r="M314" s="769">
        <f t="shared" si="83"/>
        <v>29</v>
      </c>
      <c r="N314" s="770">
        <f t="shared" si="84"/>
        <v>0</v>
      </c>
      <c r="O314" s="770">
        <f t="shared" si="85"/>
        <v>0</v>
      </c>
      <c r="P314" s="770">
        <f t="shared" si="86"/>
        <v>0</v>
      </c>
      <c r="Q314" s="772">
        <f t="shared" si="87"/>
        <v>29</v>
      </c>
      <c r="R314" s="773">
        <f>R256+R284</f>
        <v>7</v>
      </c>
    </row>
    <row r="315" spans="1:18" ht="15.75" customHeight="1" x14ac:dyDescent="0.35">
      <c r="A315" s="208">
        <v>8</v>
      </c>
      <c r="B315" s="188" t="s">
        <v>21</v>
      </c>
      <c r="C315" s="769">
        <f>C257+C285</f>
        <v>10</v>
      </c>
      <c r="D315" s="770">
        <f>D257+D285</f>
        <v>0</v>
      </c>
      <c r="E315" s="770">
        <f>E257+E285</f>
        <v>0</v>
      </c>
      <c r="F315" s="770">
        <f>F257+F285</f>
        <v>0</v>
      </c>
      <c r="G315" s="772">
        <f t="shared" si="81"/>
        <v>10</v>
      </c>
      <c r="H315" s="769">
        <f>H257+H285</f>
        <v>26</v>
      </c>
      <c r="I315" s="770">
        <f>I257+I285</f>
        <v>0</v>
      </c>
      <c r="J315" s="770">
        <f>J257+J285</f>
        <v>0</v>
      </c>
      <c r="K315" s="770">
        <f>K257+K285</f>
        <v>0</v>
      </c>
      <c r="L315" s="771">
        <f t="shared" si="82"/>
        <v>26</v>
      </c>
      <c r="M315" s="769">
        <f t="shared" si="83"/>
        <v>36</v>
      </c>
      <c r="N315" s="770">
        <f t="shared" si="84"/>
        <v>0</v>
      </c>
      <c r="O315" s="770">
        <f t="shared" si="85"/>
        <v>0</v>
      </c>
      <c r="P315" s="770">
        <f t="shared" si="86"/>
        <v>0</v>
      </c>
      <c r="Q315" s="772">
        <f t="shared" si="87"/>
        <v>36</v>
      </c>
      <c r="R315" s="773">
        <f>R257+R285</f>
        <v>26</v>
      </c>
    </row>
    <row r="316" spans="1:18" ht="15.75" customHeight="1" x14ac:dyDescent="0.35">
      <c r="A316" s="208">
        <v>9</v>
      </c>
      <c r="B316" s="188" t="s">
        <v>22</v>
      </c>
      <c r="C316" s="769">
        <f>C258+C286</f>
        <v>7</v>
      </c>
      <c r="D316" s="770">
        <f>D258+D286</f>
        <v>0</v>
      </c>
      <c r="E316" s="770">
        <f>E258+E286</f>
        <v>0</v>
      </c>
      <c r="F316" s="770">
        <f>F258+F286</f>
        <v>0</v>
      </c>
      <c r="G316" s="772">
        <f t="shared" si="81"/>
        <v>7</v>
      </c>
      <c r="H316" s="769">
        <f>H258+H286</f>
        <v>19</v>
      </c>
      <c r="I316" s="770">
        <f>I258+I286</f>
        <v>0</v>
      </c>
      <c r="J316" s="770">
        <f>J258+J286</f>
        <v>0</v>
      </c>
      <c r="K316" s="770">
        <f>K258+K286</f>
        <v>0</v>
      </c>
      <c r="L316" s="771">
        <f t="shared" si="82"/>
        <v>19</v>
      </c>
      <c r="M316" s="769">
        <f t="shared" si="83"/>
        <v>26</v>
      </c>
      <c r="N316" s="770">
        <f t="shared" si="84"/>
        <v>0</v>
      </c>
      <c r="O316" s="770">
        <f t="shared" si="85"/>
        <v>0</v>
      </c>
      <c r="P316" s="770">
        <f t="shared" si="86"/>
        <v>0</v>
      </c>
      <c r="Q316" s="772">
        <f t="shared" si="87"/>
        <v>26</v>
      </c>
      <c r="R316" s="773">
        <f>R258+R286</f>
        <v>26</v>
      </c>
    </row>
    <row r="317" spans="1:18" ht="15.75" customHeight="1" x14ac:dyDescent="0.35">
      <c r="A317" s="208">
        <v>10</v>
      </c>
      <c r="B317" s="188" t="s">
        <v>23</v>
      </c>
      <c r="C317" s="769">
        <f>C259+C287</f>
        <v>8</v>
      </c>
      <c r="D317" s="770">
        <f>D259+D287</f>
        <v>0</v>
      </c>
      <c r="E317" s="770">
        <f>E259+E287</f>
        <v>0</v>
      </c>
      <c r="F317" s="770">
        <f>F259+F287</f>
        <v>0</v>
      </c>
      <c r="G317" s="772">
        <f t="shared" si="81"/>
        <v>8</v>
      </c>
      <c r="H317" s="769">
        <f>H259+H287</f>
        <v>22</v>
      </c>
      <c r="I317" s="770">
        <f>I259+I287</f>
        <v>0</v>
      </c>
      <c r="J317" s="770">
        <f>J259+J287</f>
        <v>0</v>
      </c>
      <c r="K317" s="770">
        <f>K259+K287</f>
        <v>0</v>
      </c>
      <c r="L317" s="771">
        <f t="shared" si="82"/>
        <v>22</v>
      </c>
      <c r="M317" s="769">
        <f t="shared" si="83"/>
        <v>30</v>
      </c>
      <c r="N317" s="770">
        <f t="shared" si="84"/>
        <v>0</v>
      </c>
      <c r="O317" s="770">
        <f t="shared" si="85"/>
        <v>0</v>
      </c>
      <c r="P317" s="770">
        <f t="shared" si="86"/>
        <v>0</v>
      </c>
      <c r="Q317" s="772">
        <f t="shared" si="87"/>
        <v>30</v>
      </c>
      <c r="R317" s="773">
        <f>R259+R287</f>
        <v>23</v>
      </c>
    </row>
    <row r="318" spans="1:18" ht="15.75" customHeight="1" x14ac:dyDescent="0.35">
      <c r="A318" s="210">
        <v>11</v>
      </c>
      <c r="B318" s="190" t="s">
        <v>24</v>
      </c>
      <c r="C318" s="769">
        <f>C260+C288</f>
        <v>2</v>
      </c>
      <c r="D318" s="770">
        <f>D260+D288</f>
        <v>0</v>
      </c>
      <c r="E318" s="770">
        <f>E260+E288</f>
        <v>0</v>
      </c>
      <c r="F318" s="770">
        <f>F260+F288</f>
        <v>0</v>
      </c>
      <c r="G318" s="772">
        <f t="shared" si="81"/>
        <v>2</v>
      </c>
      <c r="H318" s="769">
        <f>H260+H288</f>
        <v>3</v>
      </c>
      <c r="I318" s="770">
        <f>I260+I288</f>
        <v>0</v>
      </c>
      <c r="J318" s="770">
        <f>J260+J288</f>
        <v>0</v>
      </c>
      <c r="K318" s="770">
        <f>K260+K288</f>
        <v>0</v>
      </c>
      <c r="L318" s="771">
        <f t="shared" si="82"/>
        <v>3</v>
      </c>
      <c r="M318" s="769">
        <f t="shared" si="83"/>
        <v>5</v>
      </c>
      <c r="N318" s="770">
        <f t="shared" si="84"/>
        <v>0</v>
      </c>
      <c r="O318" s="770">
        <f t="shared" si="85"/>
        <v>0</v>
      </c>
      <c r="P318" s="770">
        <f t="shared" si="86"/>
        <v>0</v>
      </c>
      <c r="Q318" s="772">
        <f t="shared" si="87"/>
        <v>5</v>
      </c>
      <c r="R318" s="773">
        <f>R260+R288</f>
        <v>2</v>
      </c>
    </row>
    <row r="319" spans="1:18" ht="15.75" customHeight="1" x14ac:dyDescent="0.35">
      <c r="A319" s="208">
        <v>12</v>
      </c>
      <c r="B319" s="188" t="s">
        <v>25</v>
      </c>
      <c r="C319" s="769">
        <f>C261+C289</f>
        <v>0</v>
      </c>
      <c r="D319" s="770">
        <f>D261+D289</f>
        <v>0</v>
      </c>
      <c r="E319" s="770">
        <f>E261+E289</f>
        <v>0</v>
      </c>
      <c r="F319" s="770">
        <f>F261+F289</f>
        <v>0</v>
      </c>
      <c r="G319" s="772">
        <f t="shared" si="81"/>
        <v>0</v>
      </c>
      <c r="H319" s="769">
        <f>H261+H289</f>
        <v>6</v>
      </c>
      <c r="I319" s="770">
        <f>I261+I289</f>
        <v>0</v>
      </c>
      <c r="J319" s="770">
        <f>J261+J289</f>
        <v>0</v>
      </c>
      <c r="K319" s="770">
        <f>K261+K289</f>
        <v>0</v>
      </c>
      <c r="L319" s="771">
        <f t="shared" si="82"/>
        <v>6</v>
      </c>
      <c r="M319" s="769">
        <f t="shared" si="83"/>
        <v>6</v>
      </c>
      <c r="N319" s="770">
        <f t="shared" si="84"/>
        <v>0</v>
      </c>
      <c r="O319" s="770">
        <f t="shared" si="85"/>
        <v>0</v>
      </c>
      <c r="P319" s="770">
        <f t="shared" si="86"/>
        <v>0</v>
      </c>
      <c r="Q319" s="772">
        <f t="shared" si="87"/>
        <v>6</v>
      </c>
      <c r="R319" s="773">
        <f>R261+R289</f>
        <v>6</v>
      </c>
    </row>
    <row r="320" spans="1:18" ht="15.75" customHeight="1" x14ac:dyDescent="0.35">
      <c r="A320" s="208">
        <v>13</v>
      </c>
      <c r="B320" s="188" t="s">
        <v>26</v>
      </c>
      <c r="C320" s="769">
        <f>C262+C290</f>
        <v>10</v>
      </c>
      <c r="D320" s="770">
        <f>D262+D290</f>
        <v>0</v>
      </c>
      <c r="E320" s="770">
        <f>E262+E290</f>
        <v>0</v>
      </c>
      <c r="F320" s="770">
        <f>F262+F290</f>
        <v>0</v>
      </c>
      <c r="G320" s="772">
        <f t="shared" si="81"/>
        <v>10</v>
      </c>
      <c r="H320" s="769">
        <f>H262+H290</f>
        <v>26</v>
      </c>
      <c r="I320" s="770">
        <f>I262+I290</f>
        <v>0</v>
      </c>
      <c r="J320" s="770">
        <f>J262+J290</f>
        <v>0</v>
      </c>
      <c r="K320" s="770">
        <f>K262+K290</f>
        <v>0</v>
      </c>
      <c r="L320" s="771">
        <f t="shared" si="82"/>
        <v>26</v>
      </c>
      <c r="M320" s="769">
        <f t="shared" si="83"/>
        <v>36</v>
      </c>
      <c r="N320" s="770">
        <f t="shared" si="84"/>
        <v>0</v>
      </c>
      <c r="O320" s="770">
        <f t="shared" si="85"/>
        <v>0</v>
      </c>
      <c r="P320" s="770">
        <f t="shared" si="86"/>
        <v>0</v>
      </c>
      <c r="Q320" s="772">
        <f t="shared" si="87"/>
        <v>36</v>
      </c>
      <c r="R320" s="773">
        <f>R262+R290</f>
        <v>25</v>
      </c>
    </row>
    <row r="321" spans="1:18" ht="15.75" customHeight="1" x14ac:dyDescent="0.35">
      <c r="A321" s="208">
        <v>14</v>
      </c>
      <c r="B321" s="188" t="s">
        <v>27</v>
      </c>
      <c r="C321" s="769">
        <f>C263+C291</f>
        <v>4</v>
      </c>
      <c r="D321" s="770">
        <f>D263+D291</f>
        <v>0</v>
      </c>
      <c r="E321" s="770">
        <f>E263+E291</f>
        <v>0</v>
      </c>
      <c r="F321" s="770">
        <f>F263+F291</f>
        <v>0</v>
      </c>
      <c r="G321" s="772">
        <f t="shared" si="81"/>
        <v>4</v>
      </c>
      <c r="H321" s="769">
        <f>H263+H291</f>
        <v>28</v>
      </c>
      <c r="I321" s="770">
        <f>I263+I291</f>
        <v>0</v>
      </c>
      <c r="J321" s="770">
        <f>J263+J291</f>
        <v>0</v>
      </c>
      <c r="K321" s="770">
        <f>K263+K291</f>
        <v>0</v>
      </c>
      <c r="L321" s="771">
        <f t="shared" si="82"/>
        <v>28</v>
      </c>
      <c r="M321" s="769">
        <f t="shared" si="83"/>
        <v>32</v>
      </c>
      <c r="N321" s="770">
        <f t="shared" si="84"/>
        <v>0</v>
      </c>
      <c r="O321" s="770">
        <f t="shared" si="85"/>
        <v>0</v>
      </c>
      <c r="P321" s="770">
        <f t="shared" si="86"/>
        <v>0</v>
      </c>
      <c r="Q321" s="772">
        <f t="shared" si="87"/>
        <v>32</v>
      </c>
      <c r="R321" s="773">
        <f>R263+R291</f>
        <v>31</v>
      </c>
    </row>
    <row r="322" spans="1:18" ht="15.75" customHeight="1" thickBot="1" x14ac:dyDescent="0.4">
      <c r="A322" s="211">
        <v>15</v>
      </c>
      <c r="B322" s="191" t="s">
        <v>28</v>
      </c>
      <c r="C322" s="774">
        <f>C264+C292</f>
        <v>1</v>
      </c>
      <c r="D322" s="775">
        <f>D264+D292</f>
        <v>0</v>
      </c>
      <c r="E322" s="775">
        <f>E264+E292</f>
        <v>0</v>
      </c>
      <c r="F322" s="775">
        <f>F264+F292</f>
        <v>0</v>
      </c>
      <c r="G322" s="777">
        <f t="shared" si="81"/>
        <v>1</v>
      </c>
      <c r="H322" s="774">
        <f>H264+H292</f>
        <v>4</v>
      </c>
      <c r="I322" s="775">
        <f>I264+I292</f>
        <v>0</v>
      </c>
      <c r="J322" s="775">
        <f>J264+J292</f>
        <v>0</v>
      </c>
      <c r="K322" s="775">
        <f>K264+K292</f>
        <v>0</v>
      </c>
      <c r="L322" s="776">
        <f t="shared" si="82"/>
        <v>4</v>
      </c>
      <c r="M322" s="774">
        <f t="shared" si="83"/>
        <v>5</v>
      </c>
      <c r="N322" s="775">
        <f t="shared" si="84"/>
        <v>0</v>
      </c>
      <c r="O322" s="775">
        <f t="shared" si="85"/>
        <v>0</v>
      </c>
      <c r="P322" s="775">
        <f t="shared" si="86"/>
        <v>0</v>
      </c>
      <c r="Q322" s="777">
        <f t="shared" si="87"/>
        <v>5</v>
      </c>
      <c r="R322" s="778">
        <f>R264+R292</f>
        <v>0</v>
      </c>
    </row>
    <row r="323" spans="1:18" ht="15.75" customHeight="1" x14ac:dyDescent="0.35">
      <c r="A323" s="283"/>
      <c r="B323" s="284" t="s">
        <v>486</v>
      </c>
      <c r="C323" s="285">
        <f t="shared" ref="C323:R323" si="88">SUM(C308:C322)</f>
        <v>90</v>
      </c>
      <c r="D323" s="286">
        <f t="shared" si="88"/>
        <v>0</v>
      </c>
      <c r="E323" s="286">
        <f t="shared" si="88"/>
        <v>0</v>
      </c>
      <c r="F323" s="286">
        <f t="shared" si="88"/>
        <v>0</v>
      </c>
      <c r="G323" s="287">
        <f t="shared" si="88"/>
        <v>90</v>
      </c>
      <c r="H323" s="285">
        <f t="shared" si="88"/>
        <v>247</v>
      </c>
      <c r="I323" s="286">
        <f t="shared" si="88"/>
        <v>0</v>
      </c>
      <c r="J323" s="286">
        <f t="shared" si="88"/>
        <v>0</v>
      </c>
      <c r="K323" s="286">
        <f t="shared" si="88"/>
        <v>0</v>
      </c>
      <c r="L323" s="287">
        <f t="shared" si="88"/>
        <v>247</v>
      </c>
      <c r="M323" s="285">
        <f t="shared" si="88"/>
        <v>337</v>
      </c>
      <c r="N323" s="286">
        <f t="shared" si="88"/>
        <v>0</v>
      </c>
      <c r="O323" s="286">
        <f t="shared" si="88"/>
        <v>0</v>
      </c>
      <c r="P323" s="286">
        <f t="shared" si="88"/>
        <v>0</v>
      </c>
      <c r="Q323" s="287">
        <f t="shared" si="88"/>
        <v>337</v>
      </c>
      <c r="R323" s="288">
        <f t="shared" si="88"/>
        <v>242</v>
      </c>
    </row>
    <row r="324" spans="1:18" ht="15.75" customHeight="1" x14ac:dyDescent="0.35">
      <c r="A324" s="187"/>
      <c r="B324" s="188" t="s">
        <v>431</v>
      </c>
      <c r="C324" s="337">
        <v>75</v>
      </c>
      <c r="D324" s="338">
        <v>0</v>
      </c>
      <c r="E324" s="338">
        <v>0</v>
      </c>
      <c r="F324" s="338">
        <v>0</v>
      </c>
      <c r="G324" s="340">
        <v>75</v>
      </c>
      <c r="H324" s="337">
        <v>222</v>
      </c>
      <c r="I324" s="338">
        <v>1</v>
      </c>
      <c r="J324" s="338">
        <v>0</v>
      </c>
      <c r="K324" s="338">
        <v>0</v>
      </c>
      <c r="L324" s="339">
        <v>223</v>
      </c>
      <c r="M324" s="337">
        <v>297</v>
      </c>
      <c r="N324" s="338">
        <v>1</v>
      </c>
      <c r="O324" s="338">
        <v>0</v>
      </c>
      <c r="P324" s="338">
        <v>0</v>
      </c>
      <c r="Q324" s="340">
        <v>298</v>
      </c>
      <c r="R324" s="479">
        <v>179</v>
      </c>
    </row>
    <row r="325" spans="1:18" ht="15.75" customHeight="1" x14ac:dyDescent="0.35">
      <c r="A325" s="1205"/>
      <c r="B325" s="190" t="s">
        <v>373</v>
      </c>
      <c r="C325" s="1206">
        <v>53</v>
      </c>
      <c r="D325" s="1207">
        <v>0</v>
      </c>
      <c r="E325" s="1207">
        <v>0</v>
      </c>
      <c r="F325" s="1207">
        <v>0</v>
      </c>
      <c r="G325" s="1208">
        <v>53</v>
      </c>
      <c r="H325" s="1206">
        <v>185</v>
      </c>
      <c r="I325" s="1207">
        <v>0</v>
      </c>
      <c r="J325" s="1207">
        <v>0</v>
      </c>
      <c r="K325" s="1207">
        <v>1</v>
      </c>
      <c r="L325" s="1209">
        <v>186</v>
      </c>
      <c r="M325" s="1206">
        <v>238</v>
      </c>
      <c r="N325" s="1207">
        <v>0</v>
      </c>
      <c r="O325" s="1207">
        <v>0</v>
      </c>
      <c r="P325" s="1207">
        <v>1</v>
      </c>
      <c r="Q325" s="340">
        <v>239</v>
      </c>
      <c r="R325" s="479">
        <v>182</v>
      </c>
    </row>
    <row r="326" spans="1:18" ht="15.75" customHeight="1" x14ac:dyDescent="0.35">
      <c r="A326" s="187"/>
      <c r="B326" s="188" t="s">
        <v>333</v>
      </c>
      <c r="C326" s="337">
        <v>50</v>
      </c>
      <c r="D326" s="338">
        <v>2</v>
      </c>
      <c r="E326" s="338">
        <v>0</v>
      </c>
      <c r="F326" s="338">
        <v>0</v>
      </c>
      <c r="G326" s="340">
        <v>52</v>
      </c>
      <c r="H326" s="337">
        <v>198</v>
      </c>
      <c r="I326" s="338">
        <v>1</v>
      </c>
      <c r="J326" s="338">
        <v>0</v>
      </c>
      <c r="K326" s="338">
        <v>3</v>
      </c>
      <c r="L326" s="339">
        <v>202</v>
      </c>
      <c r="M326" s="337">
        <v>248</v>
      </c>
      <c r="N326" s="338">
        <v>3</v>
      </c>
      <c r="O326" s="338">
        <v>0</v>
      </c>
      <c r="P326" s="338">
        <v>3</v>
      </c>
      <c r="Q326" s="340">
        <v>254</v>
      </c>
      <c r="R326" s="479">
        <v>161</v>
      </c>
    </row>
    <row r="327" spans="1:18" ht="15.75" customHeight="1" x14ac:dyDescent="0.35">
      <c r="A327" s="187"/>
      <c r="B327" s="188" t="s">
        <v>288</v>
      </c>
      <c r="C327" s="337">
        <v>42</v>
      </c>
      <c r="D327" s="338">
        <v>0</v>
      </c>
      <c r="E327" s="338">
        <v>0</v>
      </c>
      <c r="F327" s="338">
        <v>0</v>
      </c>
      <c r="G327" s="340">
        <v>42</v>
      </c>
      <c r="H327" s="337">
        <v>209</v>
      </c>
      <c r="I327" s="338">
        <v>1</v>
      </c>
      <c r="J327" s="338">
        <v>0</v>
      </c>
      <c r="K327" s="338">
        <v>2</v>
      </c>
      <c r="L327" s="339">
        <v>212</v>
      </c>
      <c r="M327" s="337">
        <v>251</v>
      </c>
      <c r="N327" s="338">
        <v>1</v>
      </c>
      <c r="O327" s="338">
        <v>0</v>
      </c>
      <c r="P327" s="338">
        <v>2</v>
      </c>
      <c r="Q327" s="340">
        <v>254</v>
      </c>
      <c r="R327" s="479">
        <v>149</v>
      </c>
    </row>
    <row r="328" spans="1:18" ht="15.75" customHeight="1" x14ac:dyDescent="0.35">
      <c r="A328" s="187"/>
      <c r="B328" s="188" t="s">
        <v>257</v>
      </c>
      <c r="C328" s="337">
        <v>42</v>
      </c>
      <c r="D328" s="338">
        <v>0</v>
      </c>
      <c r="E328" s="338">
        <v>0</v>
      </c>
      <c r="F328" s="338">
        <v>0</v>
      </c>
      <c r="G328" s="340">
        <v>42</v>
      </c>
      <c r="H328" s="337">
        <v>203</v>
      </c>
      <c r="I328" s="338">
        <v>1</v>
      </c>
      <c r="J328" s="338">
        <v>0</v>
      </c>
      <c r="K328" s="338">
        <v>1</v>
      </c>
      <c r="L328" s="339">
        <v>205</v>
      </c>
      <c r="M328" s="337">
        <v>245</v>
      </c>
      <c r="N328" s="338">
        <v>1</v>
      </c>
      <c r="O328" s="338">
        <v>0</v>
      </c>
      <c r="P328" s="338">
        <v>1</v>
      </c>
      <c r="Q328" s="340">
        <v>247</v>
      </c>
      <c r="R328" s="479">
        <v>131</v>
      </c>
    </row>
    <row r="329" spans="1:18" ht="15.75" customHeight="1" x14ac:dyDescent="0.35">
      <c r="A329" s="187"/>
      <c r="B329" s="188" t="s">
        <v>225</v>
      </c>
      <c r="C329" s="337">
        <v>42</v>
      </c>
      <c r="D329" s="338">
        <v>0</v>
      </c>
      <c r="E329" s="338">
        <v>0</v>
      </c>
      <c r="F329" s="338">
        <v>0</v>
      </c>
      <c r="G329" s="340">
        <v>42</v>
      </c>
      <c r="H329" s="337">
        <v>208</v>
      </c>
      <c r="I329" s="338">
        <v>1</v>
      </c>
      <c r="J329" s="338">
        <v>0</v>
      </c>
      <c r="K329" s="338">
        <v>0</v>
      </c>
      <c r="L329" s="339">
        <v>209</v>
      </c>
      <c r="M329" s="337">
        <v>250</v>
      </c>
      <c r="N329" s="338">
        <v>1</v>
      </c>
      <c r="O329" s="338">
        <v>0</v>
      </c>
      <c r="P329" s="338">
        <v>0</v>
      </c>
      <c r="Q329" s="340">
        <v>251</v>
      </c>
      <c r="R329" s="479">
        <v>142</v>
      </c>
    </row>
    <row r="330" spans="1:18" ht="15.75" customHeight="1" thickBot="1" x14ac:dyDescent="0.4">
      <c r="A330" s="301"/>
      <c r="B330" s="302" t="s">
        <v>103</v>
      </c>
      <c r="C330" s="303">
        <v>35</v>
      </c>
      <c r="D330" s="347">
        <v>1</v>
      </c>
      <c r="E330" s="347">
        <v>0</v>
      </c>
      <c r="F330" s="347">
        <v>0</v>
      </c>
      <c r="G330" s="348">
        <v>36</v>
      </c>
      <c r="H330" s="303">
        <v>243</v>
      </c>
      <c r="I330" s="347">
        <v>0</v>
      </c>
      <c r="J330" s="347">
        <v>0</v>
      </c>
      <c r="K330" s="347">
        <v>0</v>
      </c>
      <c r="L330" s="708">
        <v>243</v>
      </c>
      <c r="M330" s="303">
        <v>278</v>
      </c>
      <c r="N330" s="347">
        <v>1</v>
      </c>
      <c r="O330" s="347">
        <v>0</v>
      </c>
      <c r="P330" s="347">
        <v>0</v>
      </c>
      <c r="Q330" s="348">
        <v>279</v>
      </c>
      <c r="R330" s="480">
        <v>121</v>
      </c>
    </row>
    <row r="331" spans="1:18" ht="15.75" customHeight="1" x14ac:dyDescent="0.35">
      <c r="A331" s="180" t="s">
        <v>67</v>
      </c>
    </row>
    <row r="333" spans="1:18" ht="15.75" customHeight="1" x14ac:dyDescent="0.35">
      <c r="E333" s="330" t="s">
        <v>81</v>
      </c>
    </row>
  </sheetData>
  <mergeCells count="33">
    <mergeCell ref="C190:G190"/>
    <mergeCell ref="H190:L190"/>
    <mergeCell ref="M190:R190"/>
    <mergeCell ref="C219:G219"/>
    <mergeCell ref="H219:L219"/>
    <mergeCell ref="M219:R219"/>
    <mergeCell ref="C306:G306"/>
    <mergeCell ref="H306:L306"/>
    <mergeCell ref="M306:R306"/>
    <mergeCell ref="C248:G248"/>
    <mergeCell ref="H248:L248"/>
    <mergeCell ref="M248:R248"/>
    <mergeCell ref="C276:G276"/>
    <mergeCell ref="H276:L276"/>
    <mergeCell ref="M276:R276"/>
    <mergeCell ref="H161:L161"/>
    <mergeCell ref="M161:R161"/>
    <mergeCell ref="C77:G77"/>
    <mergeCell ref="H77:L77"/>
    <mergeCell ref="M77:R77"/>
    <mergeCell ref="C105:G105"/>
    <mergeCell ref="H105:L105"/>
    <mergeCell ref="M105:R105"/>
    <mergeCell ref="C133:G133"/>
    <mergeCell ref="H133:L133"/>
    <mergeCell ref="M133:R133"/>
    <mergeCell ref="C161:G161"/>
    <mergeCell ref="C19:G19"/>
    <mergeCell ref="H19:L19"/>
    <mergeCell ref="M19:R19"/>
    <mergeCell ref="C48:G48"/>
    <mergeCell ref="H48:L48"/>
    <mergeCell ref="M48:R4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45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>
    <tabColor rgb="FFFF0000"/>
  </sheetPr>
  <dimension ref="A1:O32"/>
  <sheetViews>
    <sheetView showGridLines="0" topLeftCell="A2" zoomScaleNormal="100" workbookViewId="0">
      <selection activeCell="F4" sqref="F4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15.53515625" style="2" customWidth="1"/>
    <col min="4" max="4" width="13.53515625" style="2" customWidth="1"/>
    <col min="5" max="5" width="13.84375" style="2" customWidth="1"/>
    <col min="6" max="6" width="14.53515625" style="2" customWidth="1"/>
    <col min="7" max="7" width="14.53515625" style="370" customWidth="1"/>
    <col min="8" max="8" width="12.4609375" style="2" customWidth="1"/>
    <col min="9" max="9" width="11.84375" style="2" customWidth="1"/>
    <col min="10" max="10" width="11.84375" style="370" customWidth="1"/>
    <col min="11" max="16384" width="11.4609375" style="2"/>
  </cols>
  <sheetData>
    <row r="1" spans="1:15" x14ac:dyDescent="0.3">
      <c r="A1" s="101" t="s">
        <v>106</v>
      </c>
      <c r="B1" s="125"/>
    </row>
    <row r="2" spans="1:15" x14ac:dyDescent="0.3">
      <c r="A2" s="1" t="s">
        <v>0</v>
      </c>
    </row>
    <row r="3" spans="1:15" x14ac:dyDescent="0.3">
      <c r="A3" s="1"/>
    </row>
    <row r="4" spans="1:15" x14ac:dyDescent="0.3">
      <c r="A4" s="1" t="str">
        <f>A8</f>
        <v xml:space="preserve">Tabell 3 -9 -B - Søknader og avslag på søknad om bolig i Omsorg+ </v>
      </c>
    </row>
    <row r="5" spans="1:15" x14ac:dyDescent="0.3">
      <c r="A5" s="1"/>
    </row>
    <row r="6" spans="1:15" x14ac:dyDescent="0.3">
      <c r="A6" s="1"/>
      <c r="O6" s="1002"/>
    </row>
    <row r="7" spans="1:15" x14ac:dyDescent="0.3">
      <c r="K7" s="2" t="s">
        <v>388</v>
      </c>
    </row>
    <row r="8" spans="1:15" s="8" customFormat="1" ht="12.9" thickBot="1" x14ac:dyDescent="0.35">
      <c r="A8" s="7" t="s">
        <v>243</v>
      </c>
    </row>
    <row r="9" spans="1:15" s="80" customFormat="1" ht="58.3" thickBot="1" x14ac:dyDescent="0.35">
      <c r="A9" s="34" t="s">
        <v>2</v>
      </c>
      <c r="B9" s="47" t="s">
        <v>3</v>
      </c>
      <c r="C9" s="130" t="s">
        <v>148</v>
      </c>
      <c r="D9" s="131" t="s">
        <v>149</v>
      </c>
      <c r="E9" s="131" t="s">
        <v>150</v>
      </c>
      <c r="F9" s="131" t="s">
        <v>111</v>
      </c>
      <c r="G9" s="131" t="s">
        <v>240</v>
      </c>
      <c r="H9" s="132" t="s">
        <v>151</v>
      </c>
      <c r="I9" s="132" t="s">
        <v>113</v>
      </c>
      <c r="J9" s="1025" t="s">
        <v>114</v>
      </c>
      <c r="O9" s="1076"/>
    </row>
    <row r="10" spans="1:15" ht="12.9" x14ac:dyDescent="0.35">
      <c r="A10" s="17">
        <v>1</v>
      </c>
      <c r="B10" s="18" t="s">
        <v>14</v>
      </c>
      <c r="C10" s="104">
        <v>0</v>
      </c>
      <c r="D10" s="1237">
        <v>58</v>
      </c>
      <c r="E10" s="1237">
        <v>41</v>
      </c>
      <c r="F10" s="1237">
        <v>1</v>
      </c>
      <c r="G10" s="1237">
        <v>4</v>
      </c>
      <c r="H10" s="1237">
        <v>7</v>
      </c>
      <c r="I10" s="1607">
        <v>5</v>
      </c>
      <c r="J10" s="1604">
        <f>E10/(E10+H10)</f>
        <v>0.85416666666666663</v>
      </c>
      <c r="L10" s="1002"/>
    </row>
    <row r="11" spans="1:15" ht="12.9" x14ac:dyDescent="0.35">
      <c r="A11" s="23">
        <v>2</v>
      </c>
      <c r="B11" s="24" t="s">
        <v>15</v>
      </c>
      <c r="C11" s="105">
        <v>4</v>
      </c>
      <c r="D11" s="1241">
        <v>36</v>
      </c>
      <c r="E11" s="1241">
        <v>30</v>
      </c>
      <c r="F11" s="1241">
        <v>0</v>
      </c>
      <c r="G11" s="1241">
        <v>3</v>
      </c>
      <c r="H11" s="1241">
        <v>7</v>
      </c>
      <c r="I11" s="1608">
        <v>0</v>
      </c>
      <c r="J11" s="1605">
        <f t="shared" ref="J11:J32" si="0">E11/(E11+H11)</f>
        <v>0.81081081081081086</v>
      </c>
      <c r="K11" s="370"/>
      <c r="L11" s="1002"/>
    </row>
    <row r="12" spans="1:15" ht="12.9" x14ac:dyDescent="0.35">
      <c r="A12" s="23">
        <v>3</v>
      </c>
      <c r="B12" s="24" t="s">
        <v>16</v>
      </c>
      <c r="C12" s="105">
        <v>3</v>
      </c>
      <c r="D12" s="1241">
        <v>38</v>
      </c>
      <c r="E12" s="1241">
        <v>24</v>
      </c>
      <c r="F12" s="1241">
        <v>2</v>
      </c>
      <c r="G12" s="1241">
        <v>1</v>
      </c>
      <c r="H12" s="1241">
        <v>3</v>
      </c>
      <c r="I12" s="1608">
        <v>11</v>
      </c>
      <c r="J12" s="1605">
        <f t="shared" si="0"/>
        <v>0.88888888888888884</v>
      </c>
      <c r="K12" s="370"/>
      <c r="L12" s="1002"/>
    </row>
    <row r="13" spans="1:15" ht="12.9" x14ac:dyDescent="0.35">
      <c r="A13" s="23">
        <v>4</v>
      </c>
      <c r="B13" s="24" t="s">
        <v>17</v>
      </c>
      <c r="C13" s="105">
        <v>10</v>
      </c>
      <c r="D13" s="1241">
        <v>44</v>
      </c>
      <c r="E13" s="1241">
        <v>36</v>
      </c>
      <c r="F13" s="1241">
        <v>0</v>
      </c>
      <c r="G13" s="1241">
        <v>6</v>
      </c>
      <c r="H13" s="1241">
        <v>8</v>
      </c>
      <c r="I13" s="1608">
        <v>4</v>
      </c>
      <c r="J13" s="1605">
        <f t="shared" si="0"/>
        <v>0.81818181818181823</v>
      </c>
      <c r="K13" s="370"/>
      <c r="L13" s="1002"/>
    </row>
    <row r="14" spans="1:15" ht="12.9" x14ac:dyDescent="0.35">
      <c r="A14" s="23">
        <v>5</v>
      </c>
      <c r="B14" s="24" t="s">
        <v>18</v>
      </c>
      <c r="C14" s="105">
        <v>4</v>
      </c>
      <c r="D14" s="1241">
        <v>18</v>
      </c>
      <c r="E14" s="1241">
        <v>9</v>
      </c>
      <c r="F14" s="1241">
        <v>3</v>
      </c>
      <c r="G14" s="1241">
        <v>0</v>
      </c>
      <c r="H14" s="1241">
        <v>2</v>
      </c>
      <c r="I14" s="1608">
        <v>8</v>
      </c>
      <c r="J14" s="1605">
        <f t="shared" si="0"/>
        <v>0.81818181818181823</v>
      </c>
      <c r="K14" s="370"/>
      <c r="L14" s="1002"/>
    </row>
    <row r="15" spans="1:15" ht="12.9" x14ac:dyDescent="0.35">
      <c r="A15" s="25">
        <v>6</v>
      </c>
      <c r="B15" s="26" t="s">
        <v>19</v>
      </c>
      <c r="C15" s="105">
        <v>2</v>
      </c>
      <c r="D15" s="1241">
        <v>27</v>
      </c>
      <c r="E15" s="1241">
        <v>11</v>
      </c>
      <c r="F15" s="1241">
        <v>7</v>
      </c>
      <c r="G15" s="1241">
        <v>0</v>
      </c>
      <c r="H15" s="1241">
        <v>2</v>
      </c>
      <c r="I15" s="1608">
        <v>9</v>
      </c>
      <c r="J15" s="1605">
        <f t="shared" si="0"/>
        <v>0.84615384615384615</v>
      </c>
      <c r="K15" s="370"/>
      <c r="L15" s="1002"/>
      <c r="O15" s="2" t="s">
        <v>81</v>
      </c>
    </row>
    <row r="16" spans="1:15" ht="12.9" x14ac:dyDescent="0.35">
      <c r="A16" s="25">
        <v>7</v>
      </c>
      <c r="B16" s="26" t="s">
        <v>20</v>
      </c>
      <c r="C16" s="105">
        <v>4</v>
      </c>
      <c r="D16" s="1241">
        <v>105</v>
      </c>
      <c r="E16" s="1241">
        <v>94</v>
      </c>
      <c r="F16" s="1241">
        <v>0</v>
      </c>
      <c r="G16" s="1241">
        <v>2</v>
      </c>
      <c r="H16" s="1241">
        <v>3</v>
      </c>
      <c r="I16" s="1608">
        <v>10</v>
      </c>
      <c r="J16" s="1605">
        <f t="shared" si="0"/>
        <v>0.96907216494845361</v>
      </c>
      <c r="K16" s="370"/>
      <c r="L16" s="1002"/>
    </row>
    <row r="17" spans="1:12" ht="12.9" x14ac:dyDescent="0.35">
      <c r="A17" s="23">
        <v>8</v>
      </c>
      <c r="B17" s="24" t="s">
        <v>21</v>
      </c>
      <c r="C17" s="105">
        <v>7</v>
      </c>
      <c r="D17" s="1241">
        <v>14</v>
      </c>
      <c r="E17" s="1241">
        <v>14</v>
      </c>
      <c r="F17" s="1241">
        <v>4</v>
      </c>
      <c r="G17" s="1241">
        <v>0</v>
      </c>
      <c r="H17" s="1241">
        <v>1</v>
      </c>
      <c r="I17" s="1608">
        <v>2</v>
      </c>
      <c r="J17" s="1605">
        <f t="shared" si="0"/>
        <v>0.93333333333333335</v>
      </c>
      <c r="K17" s="370"/>
      <c r="L17" s="1002"/>
    </row>
    <row r="18" spans="1:12" ht="12.9" x14ac:dyDescent="0.35">
      <c r="A18" s="23">
        <v>9</v>
      </c>
      <c r="B18" s="24" t="s">
        <v>22</v>
      </c>
      <c r="C18" s="105">
        <v>5</v>
      </c>
      <c r="D18" s="1241">
        <v>44</v>
      </c>
      <c r="E18" s="1241">
        <v>25</v>
      </c>
      <c r="F18" s="1241">
        <v>0</v>
      </c>
      <c r="G18" s="1241">
        <v>3</v>
      </c>
      <c r="H18" s="1241">
        <v>12</v>
      </c>
      <c r="I18" s="1608">
        <v>9</v>
      </c>
      <c r="J18" s="1605">
        <f t="shared" si="0"/>
        <v>0.67567567567567566</v>
      </c>
      <c r="K18" s="370"/>
      <c r="L18" s="1002"/>
    </row>
    <row r="19" spans="1:12" ht="12.9" x14ac:dyDescent="0.35">
      <c r="A19" s="23">
        <v>10</v>
      </c>
      <c r="B19" s="24" t="s">
        <v>23</v>
      </c>
      <c r="C19" s="105">
        <v>6</v>
      </c>
      <c r="D19" s="1241">
        <v>19</v>
      </c>
      <c r="E19" s="1241">
        <v>16</v>
      </c>
      <c r="F19" s="1241">
        <v>2</v>
      </c>
      <c r="G19" s="1241">
        <v>2</v>
      </c>
      <c r="H19" s="1241">
        <v>1</v>
      </c>
      <c r="I19" s="1608">
        <v>4</v>
      </c>
      <c r="J19" s="1605">
        <f t="shared" si="0"/>
        <v>0.94117647058823528</v>
      </c>
      <c r="K19" s="370"/>
      <c r="L19" s="1002"/>
    </row>
    <row r="20" spans="1:12" ht="12.9" x14ac:dyDescent="0.35">
      <c r="A20" s="25">
        <v>11</v>
      </c>
      <c r="B20" s="26" t="s">
        <v>24</v>
      </c>
      <c r="C20" s="105">
        <v>0</v>
      </c>
      <c r="D20" s="1241">
        <v>8</v>
      </c>
      <c r="E20" s="1241">
        <v>8</v>
      </c>
      <c r="F20" s="1241">
        <v>0</v>
      </c>
      <c r="G20" s="1241">
        <v>0</v>
      </c>
      <c r="H20" s="1241">
        <v>0</v>
      </c>
      <c r="I20" s="1608">
        <v>0</v>
      </c>
      <c r="J20" s="1605">
        <f t="shared" si="0"/>
        <v>1</v>
      </c>
      <c r="K20" s="370"/>
      <c r="L20" s="1002"/>
    </row>
    <row r="21" spans="1:12" ht="12.9" x14ac:dyDescent="0.35">
      <c r="A21" s="23">
        <v>12</v>
      </c>
      <c r="B21" s="24" t="s">
        <v>25</v>
      </c>
      <c r="C21" s="105">
        <v>8</v>
      </c>
      <c r="D21" s="1241">
        <v>16</v>
      </c>
      <c r="E21" s="1241">
        <v>12</v>
      </c>
      <c r="F21" s="1241">
        <v>5</v>
      </c>
      <c r="G21" s="1241">
        <v>6</v>
      </c>
      <c r="H21" s="1241">
        <v>0</v>
      </c>
      <c r="I21" s="1608">
        <v>1</v>
      </c>
      <c r="J21" s="1605">
        <f t="shared" si="0"/>
        <v>1</v>
      </c>
      <c r="K21" s="370"/>
      <c r="L21" s="1002"/>
    </row>
    <row r="22" spans="1:12" ht="12.9" x14ac:dyDescent="0.35">
      <c r="A22" s="23">
        <v>13</v>
      </c>
      <c r="B22" s="24" t="s">
        <v>26</v>
      </c>
      <c r="C22" s="105">
        <v>12</v>
      </c>
      <c r="D22" s="1241">
        <v>62</v>
      </c>
      <c r="E22" s="1241">
        <v>35</v>
      </c>
      <c r="F22" s="1241">
        <v>6</v>
      </c>
      <c r="G22" s="1241">
        <v>19</v>
      </c>
      <c r="H22" s="1241">
        <v>1</v>
      </c>
      <c r="I22" s="1608">
        <v>13</v>
      </c>
      <c r="J22" s="1605">
        <f t="shared" si="0"/>
        <v>0.97222222222222221</v>
      </c>
      <c r="K22" s="370"/>
      <c r="L22" s="1002"/>
    </row>
    <row r="23" spans="1:12" ht="12.9" x14ac:dyDescent="0.35">
      <c r="A23" s="23">
        <v>14</v>
      </c>
      <c r="B23" s="24" t="s">
        <v>27</v>
      </c>
      <c r="C23" s="105">
        <v>14</v>
      </c>
      <c r="D23" s="1241">
        <v>32</v>
      </c>
      <c r="E23" s="1241">
        <v>26</v>
      </c>
      <c r="F23" s="1241">
        <v>1</v>
      </c>
      <c r="G23" s="1241">
        <v>5</v>
      </c>
      <c r="H23" s="1241">
        <v>9</v>
      </c>
      <c r="I23" s="1608">
        <v>5</v>
      </c>
      <c r="J23" s="1605">
        <f t="shared" si="0"/>
        <v>0.74285714285714288</v>
      </c>
      <c r="K23" s="370"/>
      <c r="L23" s="1002"/>
    </row>
    <row r="24" spans="1:12" ht="13.3" thickBot="1" x14ac:dyDescent="0.4">
      <c r="A24" s="27">
        <v>15</v>
      </c>
      <c r="B24" s="28" t="s">
        <v>28</v>
      </c>
      <c r="C24" s="106">
        <v>3</v>
      </c>
      <c r="D24" s="1245">
        <v>5</v>
      </c>
      <c r="E24" s="1245">
        <v>0</v>
      </c>
      <c r="F24" s="1245">
        <v>0</v>
      </c>
      <c r="G24" s="1245">
        <v>1</v>
      </c>
      <c r="H24" s="1245">
        <v>7</v>
      </c>
      <c r="I24" s="1609">
        <v>0</v>
      </c>
      <c r="J24" s="1606">
        <f t="shared" si="0"/>
        <v>0</v>
      </c>
      <c r="K24" s="370"/>
      <c r="L24" s="1002"/>
    </row>
    <row r="25" spans="1:12" s="30" customFormat="1" x14ac:dyDescent="0.3">
      <c r="A25" s="363"/>
      <c r="B25" s="361" t="s">
        <v>492</v>
      </c>
      <c r="C25" s="780">
        <f>SUM(C10:C24)</f>
        <v>82</v>
      </c>
      <c r="D25" s="736">
        <f t="shared" ref="D25:I25" si="1">SUM(D10:D24)</f>
        <v>526</v>
      </c>
      <c r="E25" s="736">
        <f t="shared" si="1"/>
        <v>381</v>
      </c>
      <c r="F25" s="736">
        <f t="shared" si="1"/>
        <v>31</v>
      </c>
      <c r="G25" s="736">
        <f t="shared" si="1"/>
        <v>52</v>
      </c>
      <c r="H25" s="736">
        <f t="shared" si="1"/>
        <v>63</v>
      </c>
      <c r="I25" s="1071">
        <f t="shared" si="1"/>
        <v>81</v>
      </c>
      <c r="J25" s="1073">
        <f t="shared" si="0"/>
        <v>0.85810810810810811</v>
      </c>
      <c r="K25" s="370"/>
      <c r="L25" s="1002"/>
    </row>
    <row r="26" spans="1:12" s="370" customFormat="1" x14ac:dyDescent="0.3">
      <c r="A26" s="373"/>
      <c r="B26" s="364" t="s">
        <v>436</v>
      </c>
      <c r="C26" s="610">
        <v>76</v>
      </c>
      <c r="D26" s="312">
        <v>491</v>
      </c>
      <c r="E26" s="312">
        <v>337</v>
      </c>
      <c r="F26" s="312">
        <v>31</v>
      </c>
      <c r="G26" s="312">
        <v>58</v>
      </c>
      <c r="H26" s="312">
        <v>63</v>
      </c>
      <c r="I26" s="804">
        <v>78</v>
      </c>
      <c r="J26" s="1072">
        <v>0.84250000000000003</v>
      </c>
      <c r="L26" s="1002"/>
    </row>
    <row r="27" spans="1:12" s="370" customFormat="1" x14ac:dyDescent="0.3">
      <c r="A27" s="373"/>
      <c r="B27" s="364" t="s">
        <v>387</v>
      </c>
      <c r="C27" s="610">
        <v>68</v>
      </c>
      <c r="D27" s="312">
        <v>509</v>
      </c>
      <c r="E27" s="312">
        <v>386</v>
      </c>
      <c r="F27" s="312">
        <v>33</v>
      </c>
      <c r="G27" s="312">
        <v>43</v>
      </c>
      <c r="H27" s="312">
        <v>68</v>
      </c>
      <c r="I27" s="804">
        <v>47</v>
      </c>
      <c r="J27" s="1072">
        <v>0.85022026431718056</v>
      </c>
      <c r="L27" s="1002"/>
    </row>
    <row r="28" spans="1:12" s="370" customFormat="1" x14ac:dyDescent="0.3">
      <c r="A28" s="373"/>
      <c r="B28" s="364" t="s">
        <v>352</v>
      </c>
      <c r="C28" s="610">
        <v>200</v>
      </c>
      <c r="D28" s="312">
        <v>419</v>
      </c>
      <c r="E28" s="312">
        <v>306</v>
      </c>
      <c r="F28" s="312">
        <v>33</v>
      </c>
      <c r="G28" s="312">
        <v>38</v>
      </c>
      <c r="H28" s="312">
        <v>55</v>
      </c>
      <c r="I28" s="804">
        <v>187</v>
      </c>
      <c r="J28" s="1072">
        <f t="shared" si="0"/>
        <v>0.8476454293628809</v>
      </c>
      <c r="L28" s="1002"/>
    </row>
    <row r="29" spans="1:12" s="308" customFormat="1" x14ac:dyDescent="0.3">
      <c r="A29" s="373"/>
      <c r="B29" s="364" t="s">
        <v>297</v>
      </c>
      <c r="C29" s="610">
        <v>169</v>
      </c>
      <c r="D29" s="312">
        <v>393</v>
      </c>
      <c r="E29" s="312">
        <v>227</v>
      </c>
      <c r="F29" s="312">
        <v>39</v>
      </c>
      <c r="G29" s="312">
        <v>49</v>
      </c>
      <c r="H29" s="312">
        <v>80</v>
      </c>
      <c r="I29" s="804">
        <v>190</v>
      </c>
      <c r="J29" s="1072">
        <f t="shared" si="0"/>
        <v>0.73941368078175895</v>
      </c>
      <c r="K29" s="370"/>
      <c r="L29" s="1002"/>
    </row>
    <row r="30" spans="1:12" s="370" customFormat="1" x14ac:dyDescent="0.3">
      <c r="A30" s="373"/>
      <c r="B30" s="364" t="s">
        <v>261</v>
      </c>
      <c r="C30" s="610">
        <v>70</v>
      </c>
      <c r="D30" s="312">
        <v>328</v>
      </c>
      <c r="E30" s="312">
        <v>230</v>
      </c>
      <c r="F30" s="312">
        <v>27</v>
      </c>
      <c r="G30" s="312">
        <v>28</v>
      </c>
      <c r="H30" s="312">
        <v>79</v>
      </c>
      <c r="I30" s="804">
        <v>57</v>
      </c>
      <c r="J30" s="1072">
        <f t="shared" si="0"/>
        <v>0.74433656957928807</v>
      </c>
      <c r="L30" s="1002"/>
    </row>
    <row r="31" spans="1:12" s="370" customFormat="1" x14ac:dyDescent="0.3">
      <c r="A31" s="329"/>
      <c r="B31" s="328" t="s">
        <v>242</v>
      </c>
      <c r="C31" s="122">
        <v>30</v>
      </c>
      <c r="D31" s="98">
        <v>335</v>
      </c>
      <c r="E31" s="98">
        <v>168</v>
      </c>
      <c r="F31" s="98">
        <v>20</v>
      </c>
      <c r="G31" s="98">
        <v>22</v>
      </c>
      <c r="H31" s="98">
        <v>77</v>
      </c>
      <c r="I31" s="128">
        <v>99</v>
      </c>
      <c r="J31" s="1074">
        <f t="shared" si="0"/>
        <v>0.68571428571428572</v>
      </c>
      <c r="L31" s="1002"/>
    </row>
    <row r="32" spans="1:12" s="370" customFormat="1" ht="12" thickBot="1" x14ac:dyDescent="0.35">
      <c r="A32" s="360"/>
      <c r="B32" s="362" t="s">
        <v>190</v>
      </c>
      <c r="C32" s="487">
        <v>42</v>
      </c>
      <c r="D32" s="99">
        <v>299</v>
      </c>
      <c r="E32" s="99">
        <v>168</v>
      </c>
      <c r="F32" s="99">
        <v>50</v>
      </c>
      <c r="G32" s="612" t="s">
        <v>239</v>
      </c>
      <c r="H32" s="99">
        <v>88</v>
      </c>
      <c r="I32" s="129">
        <v>35</v>
      </c>
      <c r="J32" s="1075">
        <f t="shared" si="0"/>
        <v>0.65625</v>
      </c>
      <c r="K32" s="1027"/>
      <c r="L32" s="1002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>
    <tabColor rgb="FFFF0000"/>
  </sheetPr>
  <dimension ref="A1:J32"/>
  <sheetViews>
    <sheetView showGridLines="0" zoomScaleNormal="100" workbookViewId="0">
      <selection activeCell="F7" sqref="F7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15.53515625" style="2" customWidth="1"/>
    <col min="4" max="4" width="13.53515625" style="2" customWidth="1"/>
    <col min="5" max="5" width="13.84375" style="2" customWidth="1"/>
    <col min="6" max="6" width="14.53515625" style="2" customWidth="1"/>
    <col min="7" max="8" width="12.4609375" style="2" customWidth="1"/>
    <col min="9" max="9" width="12.4609375" style="370" customWidth="1"/>
    <col min="10" max="10" width="13.4609375" style="2" customWidth="1"/>
    <col min="11" max="16384" width="11.4609375" style="2"/>
  </cols>
  <sheetData>
    <row r="1" spans="1:10" x14ac:dyDescent="0.3">
      <c r="A1" s="101" t="s">
        <v>106</v>
      </c>
      <c r="B1" s="125"/>
    </row>
    <row r="2" spans="1:10" x14ac:dyDescent="0.3">
      <c r="A2" s="1" t="s">
        <v>0</v>
      </c>
    </row>
    <row r="3" spans="1:10" x14ac:dyDescent="0.3">
      <c r="A3" s="1"/>
    </row>
    <row r="4" spans="1:10" x14ac:dyDescent="0.3">
      <c r="A4" s="1" t="str">
        <f>A8</f>
        <v xml:space="preserve">Tabell 3-9-C Klager etter avslag på søknad om Omsorg+ </v>
      </c>
    </row>
    <row r="5" spans="1:10" x14ac:dyDescent="0.3">
      <c r="A5" s="1"/>
    </row>
    <row r="6" spans="1:10" x14ac:dyDescent="0.3">
      <c r="A6" s="1"/>
    </row>
    <row r="8" spans="1:10" s="8" customFormat="1" ht="12.9" thickBot="1" x14ac:dyDescent="0.35">
      <c r="A8" s="7" t="s">
        <v>245</v>
      </c>
    </row>
    <row r="9" spans="1:10" s="80" customFormat="1" ht="93" thickBot="1" x14ac:dyDescent="0.35">
      <c r="A9" s="34" t="s">
        <v>2</v>
      </c>
      <c r="B9" s="33" t="s">
        <v>3</v>
      </c>
      <c r="C9" s="34" t="s">
        <v>197</v>
      </c>
      <c r="D9" s="35" t="s">
        <v>198</v>
      </c>
      <c r="E9" s="35" t="s">
        <v>199</v>
      </c>
      <c r="F9" s="49" t="s">
        <v>200</v>
      </c>
      <c r="G9" s="118" t="s">
        <v>201</v>
      </c>
      <c r="H9" s="51" t="s">
        <v>152</v>
      </c>
      <c r="I9" s="35" t="s">
        <v>244</v>
      </c>
      <c r="J9" s="33" t="s">
        <v>153</v>
      </c>
    </row>
    <row r="10" spans="1:10" ht="12.9" x14ac:dyDescent="0.35">
      <c r="A10" s="144">
        <v>1</v>
      </c>
      <c r="B10" s="145" t="s">
        <v>14</v>
      </c>
      <c r="C10" s="104">
        <v>0</v>
      </c>
      <c r="D10" s="1237">
        <v>0</v>
      </c>
      <c r="E10" s="1237">
        <v>0</v>
      </c>
      <c r="F10" s="1140">
        <v>0</v>
      </c>
      <c r="G10" s="1614">
        <f>D10+F10</f>
        <v>0</v>
      </c>
      <c r="H10" s="104">
        <v>0</v>
      </c>
      <c r="I10" s="1237">
        <v>0</v>
      </c>
      <c r="J10" s="1140">
        <v>0</v>
      </c>
    </row>
    <row r="11" spans="1:10" ht="12.9" x14ac:dyDescent="0.35">
      <c r="A11" s="66">
        <v>2</v>
      </c>
      <c r="B11" s="24" t="s">
        <v>15</v>
      </c>
      <c r="C11" s="105">
        <v>1</v>
      </c>
      <c r="D11" s="1241">
        <v>1</v>
      </c>
      <c r="E11" s="1241">
        <v>0</v>
      </c>
      <c r="F11" s="1141">
        <v>0</v>
      </c>
      <c r="G11" s="1615">
        <f t="shared" ref="G11:G24" si="0">D11+F11</f>
        <v>1</v>
      </c>
      <c r="H11" s="105">
        <v>0</v>
      </c>
      <c r="I11" s="1241">
        <v>0</v>
      </c>
      <c r="J11" s="1141">
        <v>0</v>
      </c>
    </row>
    <row r="12" spans="1:10" ht="12.9" x14ac:dyDescent="0.35">
      <c r="A12" s="66">
        <v>3</v>
      </c>
      <c r="B12" s="24" t="s">
        <v>16</v>
      </c>
      <c r="C12" s="105">
        <v>1</v>
      </c>
      <c r="D12" s="1241">
        <v>0</v>
      </c>
      <c r="E12" s="1241">
        <v>0</v>
      </c>
      <c r="F12" s="1141">
        <v>0</v>
      </c>
      <c r="G12" s="1615">
        <f t="shared" si="0"/>
        <v>0</v>
      </c>
      <c r="H12" s="105">
        <v>0</v>
      </c>
      <c r="I12" s="1241">
        <v>0</v>
      </c>
      <c r="J12" s="1141">
        <v>1</v>
      </c>
    </row>
    <row r="13" spans="1:10" ht="12.9" x14ac:dyDescent="0.35">
      <c r="A13" s="66">
        <v>4</v>
      </c>
      <c r="B13" s="24" t="s">
        <v>17</v>
      </c>
      <c r="C13" s="105">
        <v>2</v>
      </c>
      <c r="D13" s="1241">
        <v>1</v>
      </c>
      <c r="E13" s="1241">
        <v>1</v>
      </c>
      <c r="F13" s="1141">
        <v>0</v>
      </c>
      <c r="G13" s="1615">
        <f t="shared" si="0"/>
        <v>1</v>
      </c>
      <c r="H13" s="105">
        <v>0</v>
      </c>
      <c r="I13" s="1241">
        <v>0</v>
      </c>
      <c r="J13" s="1141">
        <v>0</v>
      </c>
    </row>
    <row r="14" spans="1:10" ht="12.9" x14ac:dyDescent="0.35">
      <c r="A14" s="66">
        <v>5</v>
      </c>
      <c r="B14" s="24" t="s">
        <v>18</v>
      </c>
      <c r="C14" s="105">
        <v>0</v>
      </c>
      <c r="D14" s="1241">
        <v>0</v>
      </c>
      <c r="E14" s="1241">
        <v>0</v>
      </c>
      <c r="F14" s="1141">
        <v>0</v>
      </c>
      <c r="G14" s="1615">
        <f t="shared" si="0"/>
        <v>0</v>
      </c>
      <c r="H14" s="105">
        <v>0</v>
      </c>
      <c r="I14" s="1241">
        <v>0</v>
      </c>
      <c r="J14" s="1141">
        <v>0</v>
      </c>
    </row>
    <row r="15" spans="1:10" ht="12.9" x14ac:dyDescent="0.35">
      <c r="A15" s="67">
        <v>6</v>
      </c>
      <c r="B15" s="26" t="s">
        <v>19</v>
      </c>
      <c r="C15" s="105">
        <v>0</v>
      </c>
      <c r="D15" s="1241">
        <v>0</v>
      </c>
      <c r="E15" s="1241">
        <v>0</v>
      </c>
      <c r="F15" s="1141">
        <v>0</v>
      </c>
      <c r="G15" s="1615">
        <f t="shared" si="0"/>
        <v>0</v>
      </c>
      <c r="H15" s="105">
        <v>0</v>
      </c>
      <c r="I15" s="1241">
        <v>0</v>
      </c>
      <c r="J15" s="1141">
        <v>0</v>
      </c>
    </row>
    <row r="16" spans="1:10" ht="12.9" x14ac:dyDescent="0.35">
      <c r="A16" s="67">
        <v>7</v>
      </c>
      <c r="B16" s="26" t="s">
        <v>20</v>
      </c>
      <c r="C16" s="105">
        <v>0</v>
      </c>
      <c r="D16" s="1241">
        <v>0</v>
      </c>
      <c r="E16" s="1241">
        <v>0</v>
      </c>
      <c r="F16" s="1141">
        <v>0</v>
      </c>
      <c r="G16" s="1615">
        <f t="shared" si="0"/>
        <v>0</v>
      </c>
      <c r="H16" s="105">
        <v>0</v>
      </c>
      <c r="I16" s="1241">
        <v>0</v>
      </c>
      <c r="J16" s="1141">
        <v>0</v>
      </c>
    </row>
    <row r="17" spans="1:10" ht="12.9" x14ac:dyDescent="0.35">
      <c r="A17" s="66">
        <v>8</v>
      </c>
      <c r="B17" s="24" t="s">
        <v>21</v>
      </c>
      <c r="C17" s="105">
        <v>1</v>
      </c>
      <c r="D17" s="1241">
        <v>1</v>
      </c>
      <c r="E17" s="1241">
        <v>0</v>
      </c>
      <c r="F17" s="1141">
        <v>0</v>
      </c>
      <c r="G17" s="1615">
        <f t="shared" si="0"/>
        <v>1</v>
      </c>
      <c r="H17" s="105">
        <v>0</v>
      </c>
      <c r="I17" s="1241">
        <v>0</v>
      </c>
      <c r="J17" s="1141">
        <v>0</v>
      </c>
    </row>
    <row r="18" spans="1:10" ht="12.9" x14ac:dyDescent="0.35">
      <c r="A18" s="66">
        <v>9</v>
      </c>
      <c r="B18" s="24" t="s">
        <v>22</v>
      </c>
      <c r="C18" s="105">
        <v>0</v>
      </c>
      <c r="D18" s="1241">
        <v>0</v>
      </c>
      <c r="E18" s="1241">
        <v>2</v>
      </c>
      <c r="F18" s="1141">
        <v>0</v>
      </c>
      <c r="G18" s="1615">
        <f t="shared" si="0"/>
        <v>0</v>
      </c>
      <c r="H18" s="105">
        <v>0</v>
      </c>
      <c r="I18" s="1241">
        <v>0</v>
      </c>
      <c r="J18" s="1141">
        <v>0</v>
      </c>
    </row>
    <row r="19" spans="1:10" ht="12.9" x14ac:dyDescent="0.35">
      <c r="A19" s="66">
        <v>10</v>
      </c>
      <c r="B19" s="24" t="s">
        <v>23</v>
      </c>
      <c r="C19" s="105">
        <v>0</v>
      </c>
      <c r="D19" s="1241">
        <v>0</v>
      </c>
      <c r="E19" s="1241">
        <v>0</v>
      </c>
      <c r="F19" s="1141">
        <v>0</v>
      </c>
      <c r="G19" s="1615">
        <f t="shared" si="0"/>
        <v>0</v>
      </c>
      <c r="H19" s="105">
        <v>0</v>
      </c>
      <c r="I19" s="1241">
        <v>0</v>
      </c>
      <c r="J19" s="1141">
        <v>0</v>
      </c>
    </row>
    <row r="20" spans="1:10" ht="12.9" x14ac:dyDescent="0.35">
      <c r="A20" s="67">
        <v>11</v>
      </c>
      <c r="B20" s="26" t="s">
        <v>24</v>
      </c>
      <c r="C20" s="105">
        <v>0</v>
      </c>
      <c r="D20" s="1241">
        <v>0</v>
      </c>
      <c r="E20" s="1241">
        <v>0</v>
      </c>
      <c r="F20" s="1141">
        <v>0</v>
      </c>
      <c r="G20" s="1615">
        <f t="shared" si="0"/>
        <v>0</v>
      </c>
      <c r="H20" s="105">
        <v>0</v>
      </c>
      <c r="I20" s="1241">
        <v>0</v>
      </c>
      <c r="J20" s="1141">
        <v>0</v>
      </c>
    </row>
    <row r="21" spans="1:10" ht="12.9" x14ac:dyDescent="0.35">
      <c r="A21" s="66">
        <v>12</v>
      </c>
      <c r="B21" s="24" t="s">
        <v>25</v>
      </c>
      <c r="C21" s="105">
        <v>1</v>
      </c>
      <c r="D21" s="1241">
        <v>0</v>
      </c>
      <c r="E21" s="1241">
        <v>0</v>
      </c>
      <c r="F21" s="1141">
        <v>0</v>
      </c>
      <c r="G21" s="1615">
        <f t="shared" si="0"/>
        <v>0</v>
      </c>
      <c r="H21" s="105">
        <v>0</v>
      </c>
      <c r="I21" s="1241">
        <v>1</v>
      </c>
      <c r="J21" s="1141">
        <v>0</v>
      </c>
    </row>
    <row r="22" spans="1:10" ht="12.9" x14ac:dyDescent="0.35">
      <c r="A22" s="66">
        <v>13</v>
      </c>
      <c r="B22" s="24" t="s">
        <v>26</v>
      </c>
      <c r="C22" s="105">
        <v>0</v>
      </c>
      <c r="D22" s="1241">
        <v>0</v>
      </c>
      <c r="E22" s="1241">
        <v>0</v>
      </c>
      <c r="F22" s="1141">
        <v>0</v>
      </c>
      <c r="G22" s="1615">
        <f t="shared" si="0"/>
        <v>0</v>
      </c>
      <c r="H22" s="105">
        <v>0</v>
      </c>
      <c r="I22" s="1241">
        <v>0</v>
      </c>
      <c r="J22" s="1141">
        <v>0</v>
      </c>
    </row>
    <row r="23" spans="1:10" ht="12.9" x14ac:dyDescent="0.35">
      <c r="A23" s="66">
        <v>14</v>
      </c>
      <c r="B23" s="24" t="s">
        <v>27</v>
      </c>
      <c r="C23" s="105">
        <v>0</v>
      </c>
      <c r="D23" s="1241">
        <v>0</v>
      </c>
      <c r="E23" s="1241">
        <v>0</v>
      </c>
      <c r="F23" s="1141">
        <v>0</v>
      </c>
      <c r="G23" s="1615">
        <f t="shared" si="0"/>
        <v>0</v>
      </c>
      <c r="H23" s="105">
        <v>0</v>
      </c>
      <c r="I23" s="1241">
        <v>0</v>
      </c>
      <c r="J23" s="1141">
        <v>0</v>
      </c>
    </row>
    <row r="24" spans="1:10" ht="13.3" thickBot="1" x14ac:dyDescent="0.4">
      <c r="A24" s="72">
        <v>15</v>
      </c>
      <c r="B24" s="28" t="s">
        <v>28</v>
      </c>
      <c r="C24" s="106">
        <v>2</v>
      </c>
      <c r="D24" s="1245">
        <v>0</v>
      </c>
      <c r="E24" s="1245">
        <v>2</v>
      </c>
      <c r="F24" s="1142">
        <v>0</v>
      </c>
      <c r="G24" s="1616">
        <f t="shared" si="0"/>
        <v>0</v>
      </c>
      <c r="H24" s="106">
        <v>0</v>
      </c>
      <c r="I24" s="1245">
        <v>0</v>
      </c>
      <c r="J24" s="1142">
        <v>0</v>
      </c>
    </row>
    <row r="25" spans="1:10" s="370" customFormat="1" x14ac:dyDescent="0.3">
      <c r="A25" s="371"/>
      <c r="B25" s="584" t="s">
        <v>492</v>
      </c>
      <c r="C25" s="1611">
        <f>SUM(C10:C24)</f>
        <v>8</v>
      </c>
      <c r="D25" s="736">
        <f t="shared" ref="D25:I25" si="1">SUM(D10:D24)</f>
        <v>3</v>
      </c>
      <c r="E25" s="736">
        <f t="shared" si="1"/>
        <v>5</v>
      </c>
      <c r="F25" s="1071">
        <f t="shared" si="1"/>
        <v>0</v>
      </c>
      <c r="G25" s="1330">
        <f t="shared" ref="G25" si="2">D25+F25</f>
        <v>3</v>
      </c>
      <c r="H25" s="1612">
        <f t="shared" si="1"/>
        <v>0</v>
      </c>
      <c r="I25" s="736">
        <f t="shared" si="1"/>
        <v>1</v>
      </c>
      <c r="J25" s="1613">
        <f>SUM(J10:J24)</f>
        <v>1</v>
      </c>
    </row>
    <row r="26" spans="1:10" s="370" customFormat="1" x14ac:dyDescent="0.3">
      <c r="A26" s="1610"/>
      <c r="B26" s="703" t="s">
        <v>436</v>
      </c>
      <c r="C26" s="1323">
        <v>8</v>
      </c>
      <c r="D26" s="312">
        <v>1</v>
      </c>
      <c r="E26" s="312">
        <v>5</v>
      </c>
      <c r="F26" s="804">
        <v>0</v>
      </c>
      <c r="G26" s="1329">
        <v>1</v>
      </c>
      <c r="H26" s="1325">
        <v>3</v>
      </c>
      <c r="I26" s="312">
        <v>1</v>
      </c>
      <c r="J26" s="1324">
        <v>2</v>
      </c>
    </row>
    <row r="27" spans="1:10" s="370" customFormat="1" x14ac:dyDescent="0.3">
      <c r="A27" s="1146"/>
      <c r="B27" s="26" t="s">
        <v>387</v>
      </c>
      <c r="C27" s="1323">
        <v>11</v>
      </c>
      <c r="D27" s="312">
        <v>1</v>
      </c>
      <c r="E27" s="312">
        <v>3</v>
      </c>
      <c r="F27" s="804">
        <v>0</v>
      </c>
      <c r="G27" s="1329">
        <v>1</v>
      </c>
      <c r="H27" s="1325">
        <v>4</v>
      </c>
      <c r="I27" s="312">
        <v>0</v>
      </c>
      <c r="J27" s="1324">
        <v>2</v>
      </c>
    </row>
    <row r="28" spans="1:10" s="370" customFormat="1" x14ac:dyDescent="0.3">
      <c r="A28" s="1146"/>
      <c r="B28" s="26" t="s">
        <v>352</v>
      </c>
      <c r="C28" s="127">
        <v>15</v>
      </c>
      <c r="D28" s="98">
        <v>5</v>
      </c>
      <c r="E28" s="98">
        <v>3</v>
      </c>
      <c r="F28" s="128">
        <v>1</v>
      </c>
      <c r="G28" s="1327">
        <v>6</v>
      </c>
      <c r="H28" s="1326">
        <v>6</v>
      </c>
      <c r="I28" s="98">
        <v>1</v>
      </c>
      <c r="J28" s="116">
        <v>1</v>
      </c>
    </row>
    <row r="29" spans="1:10" s="370" customFormat="1" x14ac:dyDescent="0.3">
      <c r="A29" s="67"/>
      <c r="B29" s="26" t="s">
        <v>297</v>
      </c>
      <c r="C29" s="127">
        <v>16</v>
      </c>
      <c r="D29" s="98">
        <v>6</v>
      </c>
      <c r="E29" s="98">
        <v>9</v>
      </c>
      <c r="F29" s="128">
        <v>0</v>
      </c>
      <c r="G29" s="1327">
        <v>6</v>
      </c>
      <c r="H29" s="1326">
        <v>2</v>
      </c>
      <c r="I29" s="98">
        <v>3</v>
      </c>
      <c r="J29" s="116">
        <v>4</v>
      </c>
    </row>
    <row r="30" spans="1:10" s="370" customFormat="1" x14ac:dyDescent="0.3">
      <c r="A30" s="67"/>
      <c r="B30" s="26" t="s">
        <v>261</v>
      </c>
      <c r="C30" s="127">
        <v>12</v>
      </c>
      <c r="D30" s="98">
        <v>2</v>
      </c>
      <c r="E30" s="98">
        <v>12</v>
      </c>
      <c r="F30" s="128">
        <v>2</v>
      </c>
      <c r="G30" s="1327">
        <v>4</v>
      </c>
      <c r="H30" s="1326">
        <v>6</v>
      </c>
      <c r="I30" s="98">
        <v>0</v>
      </c>
      <c r="J30" s="116">
        <v>4</v>
      </c>
    </row>
    <row r="31" spans="1:10" s="370" customFormat="1" x14ac:dyDescent="0.3">
      <c r="A31" s="67"/>
      <c r="B31" s="26" t="s">
        <v>242</v>
      </c>
      <c r="C31" s="127">
        <v>29</v>
      </c>
      <c r="D31" s="98">
        <v>8</v>
      </c>
      <c r="E31" s="98">
        <v>15</v>
      </c>
      <c r="F31" s="128">
        <v>3</v>
      </c>
      <c r="G31" s="1327">
        <v>11</v>
      </c>
      <c r="H31" s="1326">
        <v>6</v>
      </c>
      <c r="I31" s="98">
        <v>3</v>
      </c>
      <c r="J31" s="116">
        <v>7</v>
      </c>
    </row>
    <row r="32" spans="1:10" s="370" customFormat="1" ht="12" thickBot="1" x14ac:dyDescent="0.35">
      <c r="A32" s="874"/>
      <c r="B32" s="89" t="s">
        <v>190</v>
      </c>
      <c r="C32" s="100">
        <v>13</v>
      </c>
      <c r="D32" s="99">
        <v>3</v>
      </c>
      <c r="E32" s="99">
        <v>5</v>
      </c>
      <c r="F32" s="129">
        <v>2</v>
      </c>
      <c r="G32" s="1328">
        <v>5</v>
      </c>
      <c r="H32" s="1331">
        <v>4</v>
      </c>
      <c r="I32" s="99" t="s">
        <v>239</v>
      </c>
      <c r="J32" s="583">
        <v>1</v>
      </c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9">
    <tabColor rgb="FFFF0000"/>
  </sheetPr>
  <dimension ref="A1:U95"/>
  <sheetViews>
    <sheetView showGridLines="0" showWhiteSpace="0" zoomScaleNormal="100" workbookViewId="0">
      <selection activeCell="K4" sqref="K4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370" bestFit="1" customWidth="1"/>
    <col min="3" max="3" width="7.53515625" style="370" customWidth="1"/>
    <col min="4" max="4" width="9.69140625" style="370" customWidth="1"/>
    <col min="5" max="5" width="9.3046875" style="370" customWidth="1"/>
    <col min="6" max="6" width="9.69140625" style="370" customWidth="1"/>
    <col min="7" max="7" width="7.53515625" style="370" customWidth="1"/>
    <col min="8" max="9" width="9.69140625" style="370" customWidth="1"/>
    <col min="10" max="10" width="9.3046875" style="370" customWidth="1"/>
    <col min="11" max="11" width="6.4609375" style="370" customWidth="1"/>
    <col min="12" max="12" width="11.4609375" style="370"/>
    <col min="13" max="13" width="24.4609375" style="370" customWidth="1"/>
    <col min="14" max="17" width="11.4609375" style="370"/>
    <col min="18" max="18" width="11.4609375" style="370" customWidth="1"/>
    <col min="19" max="19" width="6.07421875" style="370" customWidth="1"/>
    <col min="20" max="16384" width="11.4609375" style="370"/>
  </cols>
  <sheetData>
    <row r="1" spans="1:21" x14ac:dyDescent="0.3">
      <c r="A1" s="101" t="s">
        <v>106</v>
      </c>
      <c r="B1" s="101"/>
    </row>
    <row r="2" spans="1:21" x14ac:dyDescent="0.3">
      <c r="A2" s="1" t="s">
        <v>0</v>
      </c>
    </row>
    <row r="3" spans="1:21" x14ac:dyDescent="0.3">
      <c r="A3" s="1"/>
      <c r="M3" s="370" t="s">
        <v>81</v>
      </c>
      <c r="O3" s="80"/>
      <c r="P3" s="80"/>
      <c r="Q3" s="80"/>
    </row>
    <row r="4" spans="1:21" x14ac:dyDescent="0.3">
      <c r="A4" s="1" t="str">
        <f>A8</f>
        <v>Tabell 3 -10 - A - Personer med utviklingshemming registrert i bydelen (som bydelen har øk. Ansv. for) pr. 31.12</v>
      </c>
    </row>
    <row r="5" spans="1:21" x14ac:dyDescent="0.3">
      <c r="A5" s="1"/>
    </row>
    <row r="6" spans="1:21" x14ac:dyDescent="0.3">
      <c r="A6" s="1"/>
    </row>
    <row r="7" spans="1:21" ht="12" thickBot="1" x14ac:dyDescent="0.35"/>
    <row r="8" spans="1:21" s="8" customFormat="1" ht="13.3" thickBot="1" x14ac:dyDescent="0.4">
      <c r="A8" s="1081" t="s">
        <v>273</v>
      </c>
      <c r="B8" s="1082"/>
      <c r="C8" s="1082"/>
      <c r="D8" s="1082"/>
      <c r="E8" s="1082"/>
      <c r="F8" s="1082"/>
      <c r="G8" s="1082"/>
      <c r="H8" s="1082"/>
      <c r="I8" s="1082"/>
      <c r="J8" s="1083"/>
      <c r="K8" s="324"/>
      <c r="L8" s="797"/>
      <c r="O8" s="370"/>
      <c r="P8" s="370"/>
      <c r="Q8" s="370"/>
      <c r="T8" s="797"/>
      <c r="U8" s="370"/>
    </row>
    <row r="9" spans="1:21" s="80" customFormat="1" ht="13.3" thickBot="1" x14ac:dyDescent="0.4">
      <c r="A9" s="984"/>
      <c r="B9" s="985"/>
      <c r="C9" s="1566" t="s">
        <v>154</v>
      </c>
      <c r="D9" s="1566"/>
      <c r="E9" s="1566"/>
      <c r="F9" s="986"/>
      <c r="G9" s="1598" t="s">
        <v>155</v>
      </c>
      <c r="H9" s="1598"/>
      <c r="I9" s="1598"/>
      <c r="J9" s="1599"/>
      <c r="K9" s="324"/>
      <c r="L9" s="797"/>
      <c r="M9" s="1230"/>
      <c r="N9" s="1231">
        <v>2020</v>
      </c>
      <c r="O9" s="1231">
        <v>2019</v>
      </c>
      <c r="P9" s="126"/>
      <c r="Q9" s="370"/>
      <c r="T9" s="797"/>
      <c r="U9" s="370"/>
    </row>
    <row r="10" spans="1:21" s="80" customFormat="1" ht="35.6" thickBot="1" x14ac:dyDescent="0.4">
      <c r="A10" s="63" t="s">
        <v>2</v>
      </c>
      <c r="B10" s="14" t="s">
        <v>3</v>
      </c>
      <c r="C10" s="13" t="s">
        <v>156</v>
      </c>
      <c r="D10" s="119" t="s">
        <v>157</v>
      </c>
      <c r="E10" s="119" t="s">
        <v>158</v>
      </c>
      <c r="F10" s="119" t="s">
        <v>11</v>
      </c>
      <c r="G10" s="13" t="s">
        <v>156</v>
      </c>
      <c r="H10" s="119" t="s">
        <v>157</v>
      </c>
      <c r="I10" s="119" t="s">
        <v>158</v>
      </c>
      <c r="J10" s="983" t="s">
        <v>11</v>
      </c>
      <c r="K10" s="402"/>
      <c r="L10" s="797"/>
      <c r="M10" s="1232" t="s">
        <v>3</v>
      </c>
      <c r="N10" s="1233" t="s">
        <v>429</v>
      </c>
      <c r="O10" s="1233" t="s">
        <v>429</v>
      </c>
      <c r="P10" s="1234" t="s">
        <v>493</v>
      </c>
      <c r="Q10" s="370"/>
      <c r="T10" s="797"/>
      <c r="U10" s="370"/>
    </row>
    <row r="11" spans="1:21" ht="12.9" x14ac:dyDescent="0.35">
      <c r="A11" s="65">
        <v>1</v>
      </c>
      <c r="B11" s="18" t="s">
        <v>14</v>
      </c>
      <c r="C11" s="859">
        <v>39</v>
      </c>
      <c r="D11" s="860">
        <v>81</v>
      </c>
      <c r="E11" s="861">
        <v>18</v>
      </c>
      <c r="F11" s="781">
        <f>SUM(C11:E11)</f>
        <v>138</v>
      </c>
      <c r="G11" s="859">
        <v>38</v>
      </c>
      <c r="H11" s="860">
        <v>69</v>
      </c>
      <c r="I11" s="861">
        <v>16</v>
      </c>
      <c r="J11" s="784">
        <f>SUM(G11:I11)</f>
        <v>123</v>
      </c>
      <c r="K11" s="324"/>
      <c r="L11" s="797"/>
      <c r="M11" s="1235" t="s">
        <v>14</v>
      </c>
      <c r="N11" s="1236">
        <f>H11+I11</f>
        <v>85</v>
      </c>
      <c r="O11" s="1237">
        <v>84</v>
      </c>
      <c r="P11" s="1238">
        <f>N11-O11</f>
        <v>1</v>
      </c>
      <c r="Q11" s="797"/>
      <c r="R11" s="797"/>
      <c r="S11" s="797"/>
      <c r="T11" s="797"/>
      <c r="U11" s="797"/>
    </row>
    <row r="12" spans="1:21" ht="12.9" x14ac:dyDescent="0.35">
      <c r="A12" s="66">
        <v>2</v>
      </c>
      <c r="B12" s="24" t="s">
        <v>15</v>
      </c>
      <c r="C12" s="55">
        <v>25</v>
      </c>
      <c r="D12" s="325">
        <v>86</v>
      </c>
      <c r="E12" s="714">
        <v>24</v>
      </c>
      <c r="F12" s="782">
        <f t="shared" ref="F12:F25" si="0">SUM(C12:E12)</f>
        <v>135</v>
      </c>
      <c r="G12" s="55">
        <v>15</v>
      </c>
      <c r="H12" s="325">
        <v>69</v>
      </c>
      <c r="I12" s="714">
        <v>23</v>
      </c>
      <c r="J12" s="785">
        <f t="shared" ref="J12:J25" si="1">SUM(G12:I12)</f>
        <v>107</v>
      </c>
      <c r="K12" s="324"/>
      <c r="L12" s="797"/>
      <c r="M12" s="1239" t="s">
        <v>15</v>
      </c>
      <c r="N12" s="1240">
        <f t="shared" ref="N12:N25" si="2">H12+I12</f>
        <v>92</v>
      </c>
      <c r="O12" s="1241">
        <v>84</v>
      </c>
      <c r="P12" s="1242">
        <f t="shared" ref="P12:P25" si="3">N12-O12</f>
        <v>8</v>
      </c>
      <c r="Q12" s="797"/>
      <c r="R12" s="797"/>
      <c r="S12" s="797"/>
      <c r="T12" s="797"/>
      <c r="U12" s="797"/>
    </row>
    <row r="13" spans="1:21" ht="12.9" x14ac:dyDescent="0.35">
      <c r="A13" s="66">
        <v>3</v>
      </c>
      <c r="B13" s="24" t="s">
        <v>16</v>
      </c>
      <c r="C13" s="55">
        <v>31</v>
      </c>
      <c r="D13" s="325">
        <v>78</v>
      </c>
      <c r="E13" s="714">
        <v>31</v>
      </c>
      <c r="F13" s="782">
        <f t="shared" si="0"/>
        <v>140</v>
      </c>
      <c r="G13" s="55">
        <v>25</v>
      </c>
      <c r="H13" s="325">
        <v>62</v>
      </c>
      <c r="I13" s="714">
        <v>27</v>
      </c>
      <c r="J13" s="785">
        <f t="shared" si="1"/>
        <v>114</v>
      </c>
      <c r="K13" s="402"/>
      <c r="L13" s="797"/>
      <c r="M13" s="1239" t="s">
        <v>16</v>
      </c>
      <c r="N13" s="1240">
        <f t="shared" si="2"/>
        <v>89</v>
      </c>
      <c r="O13" s="1241">
        <v>82</v>
      </c>
      <c r="P13" s="1242">
        <f t="shared" si="3"/>
        <v>7</v>
      </c>
      <c r="Q13" s="797"/>
      <c r="R13" s="797"/>
      <c r="S13" s="797"/>
      <c r="T13" s="797"/>
      <c r="U13" s="797"/>
    </row>
    <row r="14" spans="1:21" ht="12.9" x14ac:dyDescent="0.35">
      <c r="A14" s="66">
        <v>4</v>
      </c>
      <c r="B14" s="24" t="s">
        <v>17</v>
      </c>
      <c r="C14" s="55">
        <v>8</v>
      </c>
      <c r="D14" s="325">
        <v>19</v>
      </c>
      <c r="E14" s="714">
        <v>6</v>
      </c>
      <c r="F14" s="782">
        <f t="shared" si="0"/>
        <v>33</v>
      </c>
      <c r="G14" s="55">
        <v>8</v>
      </c>
      <c r="H14" s="325">
        <v>15</v>
      </c>
      <c r="I14" s="714">
        <v>6</v>
      </c>
      <c r="J14" s="785">
        <f t="shared" si="1"/>
        <v>29</v>
      </c>
      <c r="K14" s="324"/>
      <c r="L14" s="797"/>
      <c r="M14" s="1239" t="s">
        <v>17</v>
      </c>
      <c r="N14" s="1240">
        <f t="shared" si="2"/>
        <v>21</v>
      </c>
      <c r="O14" s="1241">
        <v>17</v>
      </c>
      <c r="P14" s="1242">
        <f t="shared" si="3"/>
        <v>4</v>
      </c>
      <c r="Q14" s="797"/>
      <c r="R14" s="797"/>
      <c r="S14" s="797"/>
      <c r="T14" s="797"/>
      <c r="U14" s="797"/>
    </row>
    <row r="15" spans="1:21" ht="12.9" x14ac:dyDescent="0.35">
      <c r="A15" s="66">
        <v>5</v>
      </c>
      <c r="B15" s="24" t="s">
        <v>18</v>
      </c>
      <c r="C15" s="55">
        <v>16</v>
      </c>
      <c r="D15" s="325">
        <v>40</v>
      </c>
      <c r="E15" s="714">
        <v>20</v>
      </c>
      <c r="F15" s="782">
        <f t="shared" si="0"/>
        <v>76</v>
      </c>
      <c r="G15" s="55">
        <v>16</v>
      </c>
      <c r="H15" s="325">
        <v>40</v>
      </c>
      <c r="I15" s="714">
        <v>20</v>
      </c>
      <c r="J15" s="785">
        <f t="shared" si="1"/>
        <v>76</v>
      </c>
      <c r="K15" s="324"/>
      <c r="L15" s="797"/>
      <c r="M15" s="1239" t="s">
        <v>18</v>
      </c>
      <c r="N15" s="1240">
        <f t="shared" si="2"/>
        <v>60</v>
      </c>
      <c r="O15" s="1241">
        <v>53</v>
      </c>
      <c r="P15" s="1242">
        <f t="shared" si="3"/>
        <v>7</v>
      </c>
      <c r="Q15" s="797"/>
      <c r="R15" s="797"/>
      <c r="S15" s="797"/>
      <c r="T15" s="797"/>
      <c r="U15" s="797"/>
    </row>
    <row r="16" spans="1:21" ht="12.9" x14ac:dyDescent="0.35">
      <c r="A16" s="67">
        <v>6</v>
      </c>
      <c r="B16" s="26" t="s">
        <v>19</v>
      </c>
      <c r="C16" s="55">
        <v>24</v>
      </c>
      <c r="D16" s="325">
        <v>65</v>
      </c>
      <c r="E16" s="714">
        <v>13</v>
      </c>
      <c r="F16" s="782">
        <f t="shared" si="0"/>
        <v>102</v>
      </c>
      <c r="G16" s="55">
        <v>21</v>
      </c>
      <c r="H16" s="325">
        <v>62</v>
      </c>
      <c r="I16" s="714">
        <v>13</v>
      </c>
      <c r="J16" s="785">
        <f t="shared" si="1"/>
        <v>96</v>
      </c>
      <c r="K16" s="402"/>
      <c r="L16" s="797"/>
      <c r="M16" s="1239" t="s">
        <v>473</v>
      </c>
      <c r="N16" s="1240">
        <f t="shared" si="2"/>
        <v>75</v>
      </c>
      <c r="O16" s="1241">
        <v>75</v>
      </c>
      <c r="P16" s="1242">
        <f t="shared" si="3"/>
        <v>0</v>
      </c>
      <c r="Q16" s="797"/>
      <c r="R16" s="797"/>
      <c r="S16" s="797"/>
      <c r="T16" s="797"/>
      <c r="U16" s="797"/>
    </row>
    <row r="17" spans="1:21" ht="12.9" x14ac:dyDescent="0.35">
      <c r="A17" s="67">
        <v>7</v>
      </c>
      <c r="B17" s="26" t="s">
        <v>20</v>
      </c>
      <c r="C17" s="55">
        <v>36</v>
      </c>
      <c r="D17" s="325">
        <v>113</v>
      </c>
      <c r="E17" s="714">
        <v>44</v>
      </c>
      <c r="F17" s="782">
        <f t="shared" si="0"/>
        <v>193</v>
      </c>
      <c r="G17" s="55">
        <v>29</v>
      </c>
      <c r="H17" s="325">
        <v>105</v>
      </c>
      <c r="I17" s="714">
        <v>44</v>
      </c>
      <c r="J17" s="785">
        <f t="shared" si="1"/>
        <v>178</v>
      </c>
      <c r="K17" s="402"/>
      <c r="L17" s="797"/>
      <c r="M17" s="1239" t="s">
        <v>20</v>
      </c>
      <c r="N17" s="1240">
        <f t="shared" si="2"/>
        <v>149</v>
      </c>
      <c r="O17" s="1241">
        <v>143</v>
      </c>
      <c r="P17" s="1242">
        <f t="shared" si="3"/>
        <v>6</v>
      </c>
      <c r="Q17" s="797"/>
      <c r="R17" s="797"/>
      <c r="S17" s="797"/>
      <c r="T17" s="797"/>
      <c r="U17" s="797"/>
    </row>
    <row r="18" spans="1:21" ht="12.9" x14ac:dyDescent="0.35">
      <c r="A18" s="66">
        <v>8</v>
      </c>
      <c r="B18" s="24" t="s">
        <v>21</v>
      </c>
      <c r="C18" s="55">
        <v>35</v>
      </c>
      <c r="D18" s="325">
        <v>93</v>
      </c>
      <c r="E18" s="714">
        <v>29</v>
      </c>
      <c r="F18" s="782">
        <f t="shared" si="0"/>
        <v>157</v>
      </c>
      <c r="G18" s="55">
        <v>35</v>
      </c>
      <c r="H18" s="325">
        <v>93</v>
      </c>
      <c r="I18" s="714">
        <v>29</v>
      </c>
      <c r="J18" s="785">
        <f t="shared" si="1"/>
        <v>157</v>
      </c>
      <c r="K18" s="324"/>
      <c r="L18" s="797"/>
      <c r="M18" s="1239" t="s">
        <v>21</v>
      </c>
      <c r="N18" s="1240">
        <f t="shared" si="2"/>
        <v>122</v>
      </c>
      <c r="O18" s="1241">
        <v>119</v>
      </c>
      <c r="P18" s="1242">
        <f t="shared" si="3"/>
        <v>3</v>
      </c>
      <c r="Q18" s="797"/>
      <c r="R18" s="797"/>
      <c r="S18" s="797"/>
      <c r="T18" s="797"/>
      <c r="U18" s="797"/>
    </row>
    <row r="19" spans="1:21" ht="12.9" x14ac:dyDescent="0.35">
      <c r="A19" s="66">
        <v>9</v>
      </c>
      <c r="B19" s="24" t="s">
        <v>22</v>
      </c>
      <c r="C19" s="55">
        <v>41</v>
      </c>
      <c r="D19" s="325">
        <v>89</v>
      </c>
      <c r="E19" s="714">
        <v>34</v>
      </c>
      <c r="F19" s="782">
        <f t="shared" si="0"/>
        <v>164</v>
      </c>
      <c r="G19" s="55">
        <v>31</v>
      </c>
      <c r="H19" s="325">
        <v>74</v>
      </c>
      <c r="I19" s="714">
        <v>31</v>
      </c>
      <c r="J19" s="785">
        <f t="shared" si="1"/>
        <v>136</v>
      </c>
      <c r="K19" s="324"/>
      <c r="L19" s="797"/>
      <c r="M19" s="1239" t="s">
        <v>22</v>
      </c>
      <c r="N19" s="1240">
        <f t="shared" si="2"/>
        <v>105</v>
      </c>
      <c r="O19" s="1241">
        <v>109</v>
      </c>
      <c r="P19" s="1242">
        <f t="shared" si="3"/>
        <v>-4</v>
      </c>
      <c r="Q19" s="797"/>
      <c r="R19" s="797"/>
      <c r="S19" s="797"/>
      <c r="T19" s="797"/>
      <c r="U19" s="797"/>
    </row>
    <row r="20" spans="1:21" ht="12.9" x14ac:dyDescent="0.35">
      <c r="A20" s="66">
        <v>10</v>
      </c>
      <c r="B20" s="24" t="s">
        <v>23</v>
      </c>
      <c r="C20" s="55">
        <v>42</v>
      </c>
      <c r="D20" s="325">
        <v>117</v>
      </c>
      <c r="E20" s="714">
        <v>32</v>
      </c>
      <c r="F20" s="782">
        <f t="shared" si="0"/>
        <v>191</v>
      </c>
      <c r="G20" s="55">
        <v>37</v>
      </c>
      <c r="H20" s="325">
        <v>98</v>
      </c>
      <c r="I20" s="714">
        <v>30</v>
      </c>
      <c r="J20" s="785">
        <f t="shared" si="1"/>
        <v>165</v>
      </c>
      <c r="K20" s="402"/>
      <c r="L20" s="797"/>
      <c r="M20" s="1239" t="s">
        <v>23</v>
      </c>
      <c r="N20" s="1240">
        <f t="shared" si="2"/>
        <v>128</v>
      </c>
      <c r="O20" s="1241">
        <v>126</v>
      </c>
      <c r="P20" s="1242">
        <f t="shared" si="3"/>
        <v>2</v>
      </c>
      <c r="Q20" s="797"/>
      <c r="R20" s="797"/>
      <c r="S20" s="797"/>
      <c r="T20" s="797"/>
      <c r="U20" s="797"/>
    </row>
    <row r="21" spans="1:21" ht="12.9" x14ac:dyDescent="0.35">
      <c r="A21" s="67">
        <v>11</v>
      </c>
      <c r="B21" s="26" t="s">
        <v>24</v>
      </c>
      <c r="C21" s="55">
        <v>37</v>
      </c>
      <c r="D21" s="325">
        <v>157</v>
      </c>
      <c r="E21" s="714">
        <v>27</v>
      </c>
      <c r="F21" s="782">
        <f t="shared" si="0"/>
        <v>221</v>
      </c>
      <c r="G21" s="55">
        <v>26</v>
      </c>
      <c r="H21" s="325">
        <v>139</v>
      </c>
      <c r="I21" s="714">
        <v>27</v>
      </c>
      <c r="J21" s="785">
        <f t="shared" si="1"/>
        <v>192</v>
      </c>
      <c r="K21" s="324"/>
      <c r="L21" s="797"/>
      <c r="M21" s="1239" t="s">
        <v>24</v>
      </c>
      <c r="N21" s="1240">
        <f t="shared" si="2"/>
        <v>166</v>
      </c>
      <c r="O21" s="1241">
        <v>158</v>
      </c>
      <c r="P21" s="1242">
        <f t="shared" si="3"/>
        <v>8</v>
      </c>
      <c r="Q21" s="797"/>
      <c r="R21" s="797"/>
      <c r="S21" s="797"/>
      <c r="T21" s="797"/>
      <c r="U21" s="797"/>
    </row>
    <row r="22" spans="1:21" ht="12.9" x14ac:dyDescent="0.35">
      <c r="A22" s="66">
        <v>12</v>
      </c>
      <c r="B22" s="24" t="s">
        <v>25</v>
      </c>
      <c r="C22" s="55">
        <v>71</v>
      </c>
      <c r="D22" s="325">
        <v>172</v>
      </c>
      <c r="E22" s="714">
        <v>44</v>
      </c>
      <c r="F22" s="782">
        <f t="shared" si="0"/>
        <v>287</v>
      </c>
      <c r="G22" s="55">
        <v>63</v>
      </c>
      <c r="H22" s="325">
        <v>141</v>
      </c>
      <c r="I22" s="714">
        <v>41</v>
      </c>
      <c r="J22" s="785">
        <f t="shared" si="1"/>
        <v>245</v>
      </c>
      <c r="K22" s="402"/>
      <c r="L22" s="797"/>
      <c r="M22" s="1239" t="s">
        <v>25</v>
      </c>
      <c r="N22" s="1240">
        <f t="shared" si="2"/>
        <v>182</v>
      </c>
      <c r="O22" s="1241">
        <v>177</v>
      </c>
      <c r="P22" s="1242">
        <f t="shared" si="3"/>
        <v>5</v>
      </c>
      <c r="Q22" s="797"/>
      <c r="R22" s="797"/>
      <c r="S22" s="797"/>
      <c r="T22" s="797"/>
      <c r="U22" s="797"/>
    </row>
    <row r="23" spans="1:21" ht="12.9" x14ac:dyDescent="0.35">
      <c r="A23" s="66">
        <v>13</v>
      </c>
      <c r="B23" s="24" t="s">
        <v>26</v>
      </c>
      <c r="C23" s="55">
        <v>39</v>
      </c>
      <c r="D23" s="325">
        <v>109</v>
      </c>
      <c r="E23" s="714">
        <v>42</v>
      </c>
      <c r="F23" s="782">
        <f t="shared" si="0"/>
        <v>190</v>
      </c>
      <c r="G23" s="55">
        <v>30</v>
      </c>
      <c r="H23" s="325">
        <v>91</v>
      </c>
      <c r="I23" s="714">
        <v>42</v>
      </c>
      <c r="J23" s="785">
        <f t="shared" si="1"/>
        <v>163</v>
      </c>
      <c r="K23" s="402"/>
      <c r="L23" s="797"/>
      <c r="M23" s="1239" t="s">
        <v>26</v>
      </c>
      <c r="N23" s="1240">
        <f t="shared" si="2"/>
        <v>133</v>
      </c>
      <c r="O23" s="1241">
        <v>124</v>
      </c>
      <c r="P23" s="1242">
        <f t="shared" si="3"/>
        <v>9</v>
      </c>
      <c r="Q23" s="797"/>
      <c r="R23" s="797"/>
      <c r="S23" s="797"/>
      <c r="T23" s="797"/>
      <c r="U23" s="797"/>
    </row>
    <row r="24" spans="1:21" ht="12.9" x14ac:dyDescent="0.35">
      <c r="A24" s="66">
        <v>14</v>
      </c>
      <c r="B24" s="24" t="s">
        <v>27</v>
      </c>
      <c r="C24" s="55">
        <v>33</v>
      </c>
      <c r="D24" s="325">
        <v>109</v>
      </c>
      <c r="E24" s="714">
        <v>51</v>
      </c>
      <c r="F24" s="782">
        <f t="shared" si="0"/>
        <v>193</v>
      </c>
      <c r="G24" s="55">
        <v>31</v>
      </c>
      <c r="H24" s="325">
        <v>105</v>
      </c>
      <c r="I24" s="714">
        <v>51</v>
      </c>
      <c r="J24" s="785">
        <f t="shared" si="1"/>
        <v>187</v>
      </c>
      <c r="K24" s="324"/>
      <c r="L24" s="797"/>
      <c r="M24" s="1239" t="s">
        <v>27</v>
      </c>
      <c r="N24" s="1240">
        <f t="shared" si="2"/>
        <v>156</v>
      </c>
      <c r="O24" s="1241">
        <v>155</v>
      </c>
      <c r="P24" s="1242">
        <f t="shared" si="3"/>
        <v>1</v>
      </c>
      <c r="Q24" s="797"/>
      <c r="R24" s="797"/>
      <c r="S24" s="797"/>
      <c r="T24" s="797"/>
      <c r="U24" s="797"/>
    </row>
    <row r="25" spans="1:21" ht="13.3" thickBot="1" x14ac:dyDescent="0.4">
      <c r="A25" s="72">
        <v>15</v>
      </c>
      <c r="B25" s="28" t="s">
        <v>28</v>
      </c>
      <c r="C25" s="930">
        <v>44</v>
      </c>
      <c r="D25" s="931">
        <v>170</v>
      </c>
      <c r="E25" s="932">
        <v>30</v>
      </c>
      <c r="F25" s="783">
        <f t="shared" si="0"/>
        <v>244</v>
      </c>
      <c r="G25" s="930">
        <v>38</v>
      </c>
      <c r="H25" s="931">
        <v>145</v>
      </c>
      <c r="I25" s="932">
        <v>28</v>
      </c>
      <c r="J25" s="786">
        <f t="shared" si="1"/>
        <v>211</v>
      </c>
      <c r="K25" s="402"/>
      <c r="L25" s="797"/>
      <c r="M25" s="1243" t="s">
        <v>28</v>
      </c>
      <c r="N25" s="1244">
        <f t="shared" si="2"/>
        <v>173</v>
      </c>
      <c r="O25" s="1245">
        <v>172</v>
      </c>
      <c r="P25" s="1246">
        <f t="shared" si="3"/>
        <v>1</v>
      </c>
      <c r="Q25" s="797"/>
      <c r="R25" s="797"/>
      <c r="S25" s="797"/>
      <c r="T25" s="797"/>
      <c r="U25" s="797"/>
    </row>
    <row r="26" spans="1:21" s="308" customFormat="1" ht="13.3" thickBot="1" x14ac:dyDescent="0.4">
      <c r="A26" s="1023"/>
      <c r="B26" s="1084" t="s">
        <v>492</v>
      </c>
      <c r="C26" s="1085">
        <f>SUM(C11:C25)</f>
        <v>521</v>
      </c>
      <c r="D26" s="1086">
        <f t="shared" ref="D26:J26" si="4">SUM(D11:D25)</f>
        <v>1498</v>
      </c>
      <c r="E26" s="1086">
        <f t="shared" si="4"/>
        <v>445</v>
      </c>
      <c r="F26" s="1087">
        <f t="shared" si="4"/>
        <v>2464</v>
      </c>
      <c r="G26" s="1085">
        <f t="shared" si="4"/>
        <v>443</v>
      </c>
      <c r="H26" s="1086">
        <f t="shared" si="4"/>
        <v>1308</v>
      </c>
      <c r="I26" s="1086">
        <f t="shared" si="4"/>
        <v>428</v>
      </c>
      <c r="J26" s="1087">
        <f t="shared" si="4"/>
        <v>2179</v>
      </c>
      <c r="K26" s="44"/>
      <c r="L26" s="1088"/>
      <c r="M26" s="1247" t="s">
        <v>140</v>
      </c>
      <c r="N26" s="1248">
        <f>SUM(N11:N25)</f>
        <v>1736</v>
      </c>
      <c r="O26" s="1248">
        <v>1678</v>
      </c>
      <c r="P26" s="1249">
        <f>SUM(P11:P25)</f>
        <v>58</v>
      </c>
      <c r="Q26" s="797"/>
      <c r="R26" s="1088"/>
      <c r="S26" s="1088"/>
      <c r="T26" s="797"/>
      <c r="U26" s="1027"/>
    </row>
    <row r="27" spans="1:21" s="308" customFormat="1" ht="12.9" x14ac:dyDescent="0.35">
      <c r="A27" s="713"/>
      <c r="B27" s="139" t="s">
        <v>430</v>
      </c>
      <c r="C27" s="55">
        <v>551</v>
      </c>
      <c r="D27" s="325">
        <v>1458</v>
      </c>
      <c r="E27" s="325">
        <v>424</v>
      </c>
      <c r="F27" s="714">
        <v>2433</v>
      </c>
      <c r="G27" s="55">
        <v>461</v>
      </c>
      <c r="H27" s="325">
        <v>1272</v>
      </c>
      <c r="I27" s="325">
        <v>406</v>
      </c>
      <c r="J27" s="714">
        <v>2139</v>
      </c>
      <c r="K27" s="44"/>
      <c r="L27" s="370"/>
      <c r="M27" s="370"/>
      <c r="T27" s="797"/>
      <c r="U27" s="370"/>
    </row>
    <row r="28" spans="1:21" s="308" customFormat="1" ht="12.9" x14ac:dyDescent="0.35">
      <c r="A28" s="713"/>
      <c r="B28" s="139" t="s">
        <v>378</v>
      </c>
      <c r="C28" s="55">
        <v>544</v>
      </c>
      <c r="D28" s="325">
        <v>1416</v>
      </c>
      <c r="E28" s="325">
        <v>418</v>
      </c>
      <c r="F28" s="714">
        <v>2378</v>
      </c>
      <c r="G28" s="55">
        <v>454</v>
      </c>
      <c r="H28" s="325">
        <v>1253</v>
      </c>
      <c r="I28" s="325">
        <v>404</v>
      </c>
      <c r="J28" s="714">
        <v>2111</v>
      </c>
      <c r="K28" s="44"/>
      <c r="L28" s="370"/>
      <c r="M28" s="370"/>
      <c r="T28" s="797"/>
      <c r="U28" s="370"/>
    </row>
    <row r="29" spans="1:21" s="308" customFormat="1" ht="12.9" x14ac:dyDescent="0.35">
      <c r="A29" s="713"/>
      <c r="B29" s="139" t="s">
        <v>334</v>
      </c>
      <c r="C29" s="55">
        <v>576</v>
      </c>
      <c r="D29" s="325">
        <v>1444</v>
      </c>
      <c r="E29" s="325">
        <v>410</v>
      </c>
      <c r="F29" s="714">
        <v>2430</v>
      </c>
      <c r="G29" s="55">
        <v>458</v>
      </c>
      <c r="H29" s="325">
        <v>1301</v>
      </c>
      <c r="I29" s="325">
        <v>396</v>
      </c>
      <c r="J29" s="714">
        <v>2155</v>
      </c>
      <c r="K29" s="44"/>
      <c r="L29" s="370"/>
      <c r="M29" s="370"/>
      <c r="T29" s="797"/>
      <c r="U29" s="370"/>
    </row>
    <row r="30" spans="1:21" s="308" customFormat="1" ht="12.9" x14ac:dyDescent="0.35">
      <c r="A30" s="713"/>
      <c r="B30" s="139" t="s">
        <v>289</v>
      </c>
      <c r="C30" s="55">
        <v>570</v>
      </c>
      <c r="D30" s="325">
        <v>1404</v>
      </c>
      <c r="E30" s="325">
        <v>411</v>
      </c>
      <c r="F30" s="714">
        <v>2385</v>
      </c>
      <c r="G30" s="55">
        <v>460</v>
      </c>
      <c r="H30" s="325">
        <v>1270</v>
      </c>
      <c r="I30" s="325">
        <v>392</v>
      </c>
      <c r="J30" s="714">
        <v>2122</v>
      </c>
      <c r="K30" s="44"/>
      <c r="L30" s="370"/>
      <c r="M30" s="370"/>
      <c r="T30" s="797"/>
      <c r="U30" s="370"/>
    </row>
    <row r="31" spans="1:21" s="308" customFormat="1" ht="12.9" x14ac:dyDescent="0.35">
      <c r="A31" s="713"/>
      <c r="B31" s="139" t="s">
        <v>258</v>
      </c>
      <c r="C31" s="55">
        <v>626</v>
      </c>
      <c r="D31" s="325">
        <v>1388</v>
      </c>
      <c r="E31" s="325">
        <v>385</v>
      </c>
      <c r="F31" s="714">
        <v>2399</v>
      </c>
      <c r="G31" s="55">
        <v>480</v>
      </c>
      <c r="H31" s="325">
        <v>1237</v>
      </c>
      <c r="I31" s="325">
        <v>375</v>
      </c>
      <c r="J31" s="714">
        <v>2092</v>
      </c>
      <c r="K31" s="44"/>
      <c r="L31" s="370"/>
      <c r="M31" s="370" t="s">
        <v>241</v>
      </c>
      <c r="T31" s="797"/>
      <c r="U31" s="370"/>
    </row>
    <row r="32" spans="1:21" s="308" customFormat="1" ht="12.9" x14ac:dyDescent="0.35">
      <c r="A32" s="713"/>
      <c r="B32" s="139" t="s">
        <v>227</v>
      </c>
      <c r="C32" s="55">
        <v>637</v>
      </c>
      <c r="D32" s="325">
        <v>1299</v>
      </c>
      <c r="E32" s="325">
        <v>366</v>
      </c>
      <c r="F32" s="714">
        <v>2302</v>
      </c>
      <c r="G32" s="55">
        <v>523</v>
      </c>
      <c r="H32" s="325">
        <v>1163</v>
      </c>
      <c r="I32" s="325">
        <v>357</v>
      </c>
      <c r="J32" s="714">
        <v>2043</v>
      </c>
      <c r="K32" s="44"/>
      <c r="L32" s="370"/>
      <c r="M32" s="370"/>
      <c r="T32" s="797"/>
    </row>
    <row r="33" spans="1:20" s="308" customFormat="1" ht="13.3" thickBot="1" x14ac:dyDescent="0.4">
      <c r="A33" s="715"/>
      <c r="B33" s="140" t="s">
        <v>115</v>
      </c>
      <c r="C33" s="491">
        <v>629</v>
      </c>
      <c r="D33" s="326">
        <v>1249</v>
      </c>
      <c r="E33" s="326">
        <v>339</v>
      </c>
      <c r="F33" s="716">
        <v>2217</v>
      </c>
      <c r="G33" s="491">
        <v>529</v>
      </c>
      <c r="H33" s="326">
        <v>1131</v>
      </c>
      <c r="I33" s="326">
        <v>335</v>
      </c>
      <c r="J33" s="716">
        <v>1995</v>
      </c>
      <c r="K33" s="44"/>
      <c r="L33" s="370"/>
      <c r="M33" s="370"/>
      <c r="T33" s="797"/>
    </row>
    <row r="34" spans="1:20" ht="12.9" x14ac:dyDescent="0.35">
      <c r="A34" s="1"/>
      <c r="T34" s="797"/>
    </row>
    <row r="35" spans="1:20" ht="12.9" x14ac:dyDescent="0.35">
      <c r="A35" s="1"/>
      <c r="O35" s="370" t="s">
        <v>81</v>
      </c>
      <c r="T35" s="797"/>
    </row>
    <row r="36" spans="1:20" ht="12.9" x14ac:dyDescent="0.35">
      <c r="T36" s="797"/>
    </row>
    <row r="37" spans="1:20" ht="25.75" x14ac:dyDescent="0.35">
      <c r="A37" s="1348" t="s">
        <v>466</v>
      </c>
      <c r="B37" s="1349" t="s">
        <v>467</v>
      </c>
      <c r="C37" s="1349" t="s">
        <v>468</v>
      </c>
      <c r="D37" s="1349" t="s">
        <v>469</v>
      </c>
      <c r="E37" s="1350" t="s">
        <v>470</v>
      </c>
      <c r="F37" s="1348" t="s">
        <v>471</v>
      </c>
      <c r="G37" s="1349" t="s">
        <v>467</v>
      </c>
      <c r="H37" s="1349" t="s">
        <v>468</v>
      </c>
      <c r="I37" s="1349" t="s">
        <v>469</v>
      </c>
      <c r="J37" s="1350" t="s">
        <v>470</v>
      </c>
      <c r="T37" s="797"/>
    </row>
    <row r="38" spans="1:20" ht="12.9" x14ac:dyDescent="0.35">
      <c r="A38" s="797"/>
      <c r="B38" s="797">
        <v>43</v>
      </c>
      <c r="C38" s="797">
        <v>85</v>
      </c>
      <c r="D38" s="797">
        <v>17</v>
      </c>
      <c r="E38" s="1351">
        <v>145</v>
      </c>
      <c r="F38" s="797"/>
      <c r="G38" s="797">
        <v>41</v>
      </c>
      <c r="H38" s="797">
        <v>68</v>
      </c>
      <c r="I38" s="797">
        <v>16</v>
      </c>
      <c r="J38" s="1351">
        <v>125</v>
      </c>
      <c r="T38" s="1088"/>
    </row>
    <row r="39" spans="1:20" ht="12.9" x14ac:dyDescent="0.35">
      <c r="A39" s="797"/>
      <c r="B39" s="797">
        <v>32</v>
      </c>
      <c r="C39" s="797">
        <v>76</v>
      </c>
      <c r="D39" s="797">
        <v>23</v>
      </c>
      <c r="E39" s="1351">
        <v>131</v>
      </c>
      <c r="F39" s="797"/>
      <c r="G39" s="797">
        <v>20</v>
      </c>
      <c r="H39" s="797">
        <v>62</v>
      </c>
      <c r="I39" s="797">
        <v>22</v>
      </c>
      <c r="J39" s="1351">
        <v>104</v>
      </c>
      <c r="T39" s="1088"/>
    </row>
    <row r="40" spans="1:20" ht="12.9" x14ac:dyDescent="0.35">
      <c r="A40" s="797"/>
      <c r="B40" s="797">
        <v>0</v>
      </c>
      <c r="C40" s="797">
        <v>0</v>
      </c>
      <c r="D40" s="797">
        <v>0</v>
      </c>
      <c r="E40" s="1351">
        <v>0</v>
      </c>
      <c r="F40" s="797"/>
      <c r="G40" s="797">
        <v>0</v>
      </c>
      <c r="H40" s="797">
        <v>0</v>
      </c>
      <c r="I40" s="797">
        <v>0</v>
      </c>
      <c r="J40" s="1351">
        <v>0</v>
      </c>
      <c r="T40" s="797"/>
    </row>
    <row r="41" spans="1:20" ht="12.9" x14ac:dyDescent="0.35">
      <c r="A41" s="797"/>
      <c r="B41" s="797">
        <v>13</v>
      </c>
      <c r="C41" s="797">
        <v>12</v>
      </c>
      <c r="D41" s="797">
        <v>5</v>
      </c>
      <c r="E41" s="1351">
        <v>30</v>
      </c>
      <c r="F41" s="797"/>
      <c r="G41" s="797">
        <v>13</v>
      </c>
      <c r="H41" s="797">
        <v>12</v>
      </c>
      <c r="I41" s="797">
        <v>5</v>
      </c>
      <c r="J41" s="1351">
        <v>30</v>
      </c>
    </row>
    <row r="42" spans="1:20" ht="12.9" x14ac:dyDescent="0.35">
      <c r="A42" s="797"/>
      <c r="B42" s="797">
        <v>21</v>
      </c>
      <c r="C42" s="797">
        <v>41</v>
      </c>
      <c r="D42" s="797">
        <v>12</v>
      </c>
      <c r="E42" s="1351">
        <v>74</v>
      </c>
      <c r="F42" s="797"/>
      <c r="G42" s="797">
        <v>21</v>
      </c>
      <c r="H42" s="797">
        <v>41</v>
      </c>
      <c r="I42" s="797">
        <v>12</v>
      </c>
      <c r="J42" s="1351">
        <v>74</v>
      </c>
    </row>
    <row r="43" spans="1:20" ht="12.9" x14ac:dyDescent="0.35">
      <c r="A43" s="797"/>
      <c r="B43" s="797">
        <v>25</v>
      </c>
      <c r="C43" s="797">
        <v>65</v>
      </c>
      <c r="D43" s="797">
        <v>15</v>
      </c>
      <c r="E43" s="1351">
        <v>105</v>
      </c>
      <c r="F43" s="797"/>
      <c r="G43" s="797">
        <v>19</v>
      </c>
      <c r="H43" s="797">
        <v>60</v>
      </c>
      <c r="I43" s="797">
        <v>15</v>
      </c>
      <c r="J43" s="1351">
        <v>94</v>
      </c>
    </row>
    <row r="44" spans="1:20" ht="12.9" x14ac:dyDescent="0.35">
      <c r="A44" s="797"/>
      <c r="B44" s="797">
        <v>38</v>
      </c>
      <c r="C44" s="797">
        <v>105</v>
      </c>
      <c r="D44" s="797">
        <v>45</v>
      </c>
      <c r="E44" s="1351">
        <v>188</v>
      </c>
      <c r="F44" s="797"/>
      <c r="G44" s="797">
        <v>31</v>
      </c>
      <c r="H44" s="797">
        <v>98</v>
      </c>
      <c r="I44" s="797">
        <v>45</v>
      </c>
      <c r="J44" s="1351">
        <v>174</v>
      </c>
      <c r="L44" s="370" t="s">
        <v>81</v>
      </c>
    </row>
    <row r="45" spans="1:20" ht="12.9" x14ac:dyDescent="0.35">
      <c r="A45" s="797"/>
      <c r="B45" s="797">
        <v>29</v>
      </c>
      <c r="C45" s="797">
        <v>100</v>
      </c>
      <c r="D45" s="797">
        <v>25</v>
      </c>
      <c r="E45" s="1351">
        <v>154</v>
      </c>
      <c r="F45" s="797"/>
      <c r="G45" s="797">
        <v>25</v>
      </c>
      <c r="H45" s="797">
        <v>95</v>
      </c>
      <c r="I45" s="797">
        <v>24</v>
      </c>
      <c r="J45" s="1351">
        <v>144</v>
      </c>
    </row>
    <row r="46" spans="1:20" ht="12.9" x14ac:dyDescent="0.35">
      <c r="A46" s="797"/>
      <c r="B46" s="797">
        <v>35</v>
      </c>
      <c r="C46" s="797">
        <v>93</v>
      </c>
      <c r="D46" s="797">
        <v>32</v>
      </c>
      <c r="E46" s="1351">
        <v>160</v>
      </c>
      <c r="F46" s="797"/>
      <c r="G46" s="797">
        <v>32</v>
      </c>
      <c r="H46" s="797">
        <v>77</v>
      </c>
      <c r="I46" s="797">
        <v>32</v>
      </c>
      <c r="J46" s="1351">
        <v>141</v>
      </c>
    </row>
    <row r="47" spans="1:20" ht="12.9" x14ac:dyDescent="0.35">
      <c r="A47" s="797"/>
      <c r="B47" s="797">
        <v>44</v>
      </c>
      <c r="C47" s="797">
        <v>115</v>
      </c>
      <c r="D47" s="797">
        <v>33</v>
      </c>
      <c r="E47" s="1351">
        <v>192</v>
      </c>
      <c r="F47" s="797"/>
      <c r="G47" s="797">
        <v>41</v>
      </c>
      <c r="H47" s="797">
        <v>96</v>
      </c>
      <c r="I47" s="797">
        <v>30</v>
      </c>
      <c r="J47" s="1351">
        <v>167</v>
      </c>
      <c r="Q47" s="370" t="s">
        <v>81</v>
      </c>
    </row>
    <row r="48" spans="1:20" ht="12.9" x14ac:dyDescent="0.35">
      <c r="A48" s="797"/>
      <c r="B48" s="797">
        <v>44</v>
      </c>
      <c r="C48" s="797">
        <v>157</v>
      </c>
      <c r="D48" s="797">
        <v>22</v>
      </c>
      <c r="E48" s="1351">
        <v>223</v>
      </c>
      <c r="F48" s="797"/>
      <c r="G48" s="797">
        <v>26</v>
      </c>
      <c r="H48" s="797">
        <v>136</v>
      </c>
      <c r="I48" s="797">
        <v>22</v>
      </c>
      <c r="J48" s="1351">
        <v>184</v>
      </c>
    </row>
    <row r="49" spans="1:10" ht="12.9" x14ac:dyDescent="0.35">
      <c r="A49" s="797"/>
      <c r="B49" s="797">
        <v>56</v>
      </c>
      <c r="C49" s="797">
        <v>143</v>
      </c>
      <c r="D49" s="797">
        <v>40</v>
      </c>
      <c r="E49" s="1351">
        <v>239</v>
      </c>
      <c r="F49" s="797"/>
      <c r="G49" s="797">
        <v>9</v>
      </c>
      <c r="H49" s="797">
        <v>20</v>
      </c>
      <c r="I49" s="797">
        <v>0</v>
      </c>
      <c r="J49" s="1351">
        <v>29</v>
      </c>
    </row>
    <row r="50" spans="1:10" ht="12.9" x14ac:dyDescent="0.35">
      <c r="A50" s="797"/>
      <c r="B50" s="797">
        <v>43</v>
      </c>
      <c r="C50" s="797">
        <v>106</v>
      </c>
      <c r="D50" s="797">
        <v>42</v>
      </c>
      <c r="E50" s="1351">
        <v>191</v>
      </c>
      <c r="F50" s="797"/>
      <c r="G50" s="797">
        <v>31</v>
      </c>
      <c r="H50" s="797">
        <v>87</v>
      </c>
      <c r="I50" s="797">
        <v>37</v>
      </c>
      <c r="J50" s="1351">
        <v>155</v>
      </c>
    </row>
    <row r="51" spans="1:10" ht="12.9" x14ac:dyDescent="0.35">
      <c r="A51" s="797"/>
      <c r="B51" s="1352">
        <v>24</v>
      </c>
      <c r="C51" s="1352">
        <v>15</v>
      </c>
      <c r="D51" s="1352">
        <v>0</v>
      </c>
      <c r="E51" s="1353">
        <v>39</v>
      </c>
      <c r="F51" s="1352"/>
      <c r="G51" s="1352">
        <v>29</v>
      </c>
      <c r="H51" s="1352">
        <v>15</v>
      </c>
      <c r="I51" s="1352">
        <v>0</v>
      </c>
      <c r="J51" s="1353">
        <v>44</v>
      </c>
    </row>
    <row r="52" spans="1:10" ht="12.9" x14ac:dyDescent="0.35">
      <c r="A52" s="797"/>
      <c r="B52" s="797">
        <v>52</v>
      </c>
      <c r="C52" s="797">
        <v>174</v>
      </c>
      <c r="D52" s="797">
        <v>29</v>
      </c>
      <c r="E52" s="1351">
        <v>255</v>
      </c>
      <c r="F52" s="797"/>
      <c r="G52" s="797">
        <v>49</v>
      </c>
      <c r="H52" s="797">
        <v>145</v>
      </c>
      <c r="I52" s="797">
        <v>27</v>
      </c>
      <c r="J52" s="1351">
        <v>221</v>
      </c>
    </row>
    <row r="54" spans="1:10" ht="12" thickBot="1" x14ac:dyDescent="0.35"/>
    <row r="55" spans="1:10" ht="12.9" thickBot="1" x14ac:dyDescent="0.35">
      <c r="A55" s="1081" t="s">
        <v>273</v>
      </c>
      <c r="B55" s="1082"/>
      <c r="C55" s="1082"/>
      <c r="D55" s="1082"/>
      <c r="E55" s="1082"/>
      <c r="F55" s="1082"/>
      <c r="G55" s="1082"/>
      <c r="H55" s="1082"/>
      <c r="I55" s="1082"/>
      <c r="J55" s="1083"/>
    </row>
    <row r="56" spans="1:10" ht="12" thickBot="1" x14ac:dyDescent="0.35">
      <c r="A56" s="984"/>
      <c r="B56" s="985"/>
      <c r="C56" s="1566" t="s">
        <v>154</v>
      </c>
      <c r="D56" s="1566"/>
      <c r="E56" s="1566"/>
      <c r="F56" s="986"/>
      <c r="G56" s="1598" t="s">
        <v>155</v>
      </c>
      <c r="H56" s="1598"/>
      <c r="I56" s="1598"/>
      <c r="J56" s="1599"/>
    </row>
    <row r="57" spans="1:10" ht="23.6" thickBot="1" x14ac:dyDescent="0.35">
      <c r="A57" s="63" t="s">
        <v>2</v>
      </c>
      <c r="B57" s="14" t="s">
        <v>3</v>
      </c>
      <c r="C57" s="13" t="s">
        <v>156</v>
      </c>
      <c r="D57" s="119" t="s">
        <v>157</v>
      </c>
      <c r="E57" s="119" t="s">
        <v>158</v>
      </c>
      <c r="F57" s="119" t="s">
        <v>11</v>
      </c>
      <c r="G57" s="13" t="s">
        <v>156</v>
      </c>
      <c r="H57" s="119" t="s">
        <v>157</v>
      </c>
      <c r="I57" s="119" t="s">
        <v>158</v>
      </c>
      <c r="J57" s="983" t="s">
        <v>11</v>
      </c>
    </row>
    <row r="58" spans="1:10" ht="12.9" x14ac:dyDescent="0.35">
      <c r="A58" s="65">
        <v>1</v>
      </c>
      <c r="B58" s="18" t="s">
        <v>14</v>
      </c>
      <c r="C58" s="104">
        <v>43</v>
      </c>
      <c r="D58" s="1237">
        <v>85</v>
      </c>
      <c r="E58" s="1140">
        <v>17</v>
      </c>
      <c r="F58" s="1354">
        <f>SUM(C58:E58)</f>
        <v>145</v>
      </c>
      <c r="G58" s="859">
        <v>41</v>
      </c>
      <c r="H58" s="860">
        <v>68</v>
      </c>
      <c r="I58" s="861">
        <v>16</v>
      </c>
      <c r="J58" s="784">
        <f>SUM(G58:I58)</f>
        <v>125</v>
      </c>
    </row>
    <row r="59" spans="1:10" ht="12.9" x14ac:dyDescent="0.35">
      <c r="A59" s="66">
        <v>2</v>
      </c>
      <c r="B59" s="24" t="s">
        <v>15</v>
      </c>
      <c r="C59" s="105">
        <v>32</v>
      </c>
      <c r="D59" s="1241">
        <v>76</v>
      </c>
      <c r="E59" s="1141">
        <v>23</v>
      </c>
      <c r="F59" s="1355">
        <f t="shared" ref="F59:F72" si="5">SUM(C59:E59)</f>
        <v>131</v>
      </c>
      <c r="G59" s="55">
        <v>20</v>
      </c>
      <c r="H59" s="325">
        <v>62</v>
      </c>
      <c r="I59" s="714">
        <v>22</v>
      </c>
      <c r="J59" s="785">
        <f t="shared" ref="J59:J72" si="6">SUM(G59:I59)</f>
        <v>104</v>
      </c>
    </row>
    <row r="60" spans="1:10" ht="12.9" x14ac:dyDescent="0.35">
      <c r="A60" s="66">
        <v>3</v>
      </c>
      <c r="B60" s="24" t="s">
        <v>16</v>
      </c>
      <c r="C60" s="105">
        <v>0</v>
      </c>
      <c r="D60" s="1241">
        <v>0</v>
      </c>
      <c r="E60" s="1141">
        <v>0</v>
      </c>
      <c r="F60" s="1355">
        <f t="shared" si="5"/>
        <v>0</v>
      </c>
      <c r="G60" s="55">
        <v>0</v>
      </c>
      <c r="H60" s="325">
        <v>0</v>
      </c>
      <c r="I60" s="714">
        <v>0</v>
      </c>
      <c r="J60" s="785">
        <f t="shared" si="6"/>
        <v>0</v>
      </c>
    </row>
    <row r="61" spans="1:10" ht="12.9" x14ac:dyDescent="0.35">
      <c r="A61" s="66">
        <v>4</v>
      </c>
      <c r="B61" s="24" t="s">
        <v>17</v>
      </c>
      <c r="C61" s="105">
        <v>13</v>
      </c>
      <c r="D61" s="1241">
        <v>12</v>
      </c>
      <c r="E61" s="1141">
        <v>5</v>
      </c>
      <c r="F61" s="1355">
        <f t="shared" si="5"/>
        <v>30</v>
      </c>
      <c r="G61" s="55">
        <v>13</v>
      </c>
      <c r="H61" s="325">
        <v>12</v>
      </c>
      <c r="I61" s="714">
        <v>5</v>
      </c>
      <c r="J61" s="785">
        <f t="shared" si="6"/>
        <v>30</v>
      </c>
    </row>
    <row r="62" spans="1:10" ht="12.9" x14ac:dyDescent="0.35">
      <c r="A62" s="66">
        <v>5</v>
      </c>
      <c r="B62" s="24" t="s">
        <v>18</v>
      </c>
      <c r="C62" s="105">
        <v>21</v>
      </c>
      <c r="D62" s="1241">
        <v>41</v>
      </c>
      <c r="E62" s="1141">
        <v>12</v>
      </c>
      <c r="F62" s="1355">
        <f t="shared" si="5"/>
        <v>74</v>
      </c>
      <c r="G62" s="55">
        <v>21</v>
      </c>
      <c r="H62" s="325">
        <v>41</v>
      </c>
      <c r="I62" s="714">
        <v>12</v>
      </c>
      <c r="J62" s="785">
        <f t="shared" si="6"/>
        <v>74</v>
      </c>
    </row>
    <row r="63" spans="1:10" ht="12.9" x14ac:dyDescent="0.35">
      <c r="A63" s="67">
        <v>6</v>
      </c>
      <c r="B63" s="26" t="s">
        <v>19</v>
      </c>
      <c r="C63" s="105">
        <v>25</v>
      </c>
      <c r="D63" s="1241">
        <v>65</v>
      </c>
      <c r="E63" s="1141">
        <v>15</v>
      </c>
      <c r="F63" s="1355">
        <f t="shared" si="5"/>
        <v>105</v>
      </c>
      <c r="G63" s="55">
        <v>19</v>
      </c>
      <c r="H63" s="325">
        <v>60</v>
      </c>
      <c r="I63" s="714">
        <v>15</v>
      </c>
      <c r="J63" s="785">
        <f t="shared" si="6"/>
        <v>94</v>
      </c>
    </row>
    <row r="64" spans="1:10" ht="12.9" x14ac:dyDescent="0.35">
      <c r="A64" s="67">
        <v>7</v>
      </c>
      <c r="B64" s="26" t="s">
        <v>20</v>
      </c>
      <c r="C64" s="105">
        <v>38</v>
      </c>
      <c r="D64" s="1241">
        <v>105</v>
      </c>
      <c r="E64" s="1141">
        <v>45</v>
      </c>
      <c r="F64" s="1355">
        <f t="shared" si="5"/>
        <v>188</v>
      </c>
      <c r="G64" s="55">
        <v>31</v>
      </c>
      <c r="H64" s="325">
        <v>98</v>
      </c>
      <c r="I64" s="714">
        <v>45</v>
      </c>
      <c r="J64" s="785">
        <f t="shared" si="6"/>
        <v>174</v>
      </c>
    </row>
    <row r="65" spans="1:10" ht="12.9" x14ac:dyDescent="0.35">
      <c r="A65" s="66">
        <v>8</v>
      </c>
      <c r="B65" s="24" t="s">
        <v>21</v>
      </c>
      <c r="C65" s="105">
        <v>29</v>
      </c>
      <c r="D65" s="1241">
        <v>100</v>
      </c>
      <c r="E65" s="1141">
        <v>25</v>
      </c>
      <c r="F65" s="1355">
        <f t="shared" si="5"/>
        <v>154</v>
      </c>
      <c r="G65" s="55">
        <v>25</v>
      </c>
      <c r="H65" s="325">
        <v>95</v>
      </c>
      <c r="I65" s="714">
        <v>24</v>
      </c>
      <c r="J65" s="785">
        <f t="shared" si="6"/>
        <v>144</v>
      </c>
    </row>
    <row r="66" spans="1:10" ht="12.9" x14ac:dyDescent="0.35">
      <c r="A66" s="66">
        <v>9</v>
      </c>
      <c r="B66" s="24" t="s">
        <v>22</v>
      </c>
      <c r="C66" s="105">
        <v>35</v>
      </c>
      <c r="D66" s="1241">
        <v>93</v>
      </c>
      <c r="E66" s="1141">
        <v>32</v>
      </c>
      <c r="F66" s="1355">
        <f t="shared" si="5"/>
        <v>160</v>
      </c>
      <c r="G66" s="55">
        <v>32</v>
      </c>
      <c r="H66" s="325">
        <v>77</v>
      </c>
      <c r="I66" s="714">
        <v>32</v>
      </c>
      <c r="J66" s="785">
        <f t="shared" si="6"/>
        <v>141</v>
      </c>
    </row>
    <row r="67" spans="1:10" ht="12.9" x14ac:dyDescent="0.35">
      <c r="A67" s="66">
        <v>10</v>
      </c>
      <c r="B67" s="24" t="s">
        <v>23</v>
      </c>
      <c r="C67" s="105">
        <v>44</v>
      </c>
      <c r="D67" s="1241">
        <v>115</v>
      </c>
      <c r="E67" s="1141">
        <v>33</v>
      </c>
      <c r="F67" s="1355">
        <f t="shared" si="5"/>
        <v>192</v>
      </c>
      <c r="G67" s="55">
        <v>41</v>
      </c>
      <c r="H67" s="325">
        <v>96</v>
      </c>
      <c r="I67" s="714">
        <v>30</v>
      </c>
      <c r="J67" s="785">
        <f t="shared" si="6"/>
        <v>167</v>
      </c>
    </row>
    <row r="68" spans="1:10" ht="12.9" x14ac:dyDescent="0.35">
      <c r="A68" s="67">
        <v>11</v>
      </c>
      <c r="B68" s="26" t="s">
        <v>24</v>
      </c>
      <c r="C68" s="105">
        <v>44</v>
      </c>
      <c r="D68" s="1241">
        <v>157</v>
      </c>
      <c r="E68" s="1141">
        <v>22</v>
      </c>
      <c r="F68" s="1355">
        <f t="shared" si="5"/>
        <v>223</v>
      </c>
      <c r="G68" s="55">
        <v>26</v>
      </c>
      <c r="H68" s="325">
        <v>136</v>
      </c>
      <c r="I68" s="714">
        <v>22</v>
      </c>
      <c r="J68" s="785">
        <f t="shared" si="6"/>
        <v>184</v>
      </c>
    </row>
    <row r="69" spans="1:10" ht="12.9" x14ac:dyDescent="0.35">
      <c r="A69" s="66">
        <v>12</v>
      </c>
      <c r="B69" s="24" t="s">
        <v>25</v>
      </c>
      <c r="C69" s="105">
        <v>56</v>
      </c>
      <c r="D69" s="1241">
        <v>143</v>
      </c>
      <c r="E69" s="1141">
        <v>40</v>
      </c>
      <c r="F69" s="1355">
        <f t="shared" si="5"/>
        <v>239</v>
      </c>
      <c r="G69" s="55">
        <v>9</v>
      </c>
      <c r="H69" s="325">
        <v>20</v>
      </c>
      <c r="I69" s="714">
        <v>0</v>
      </c>
      <c r="J69" s="785">
        <f t="shared" si="6"/>
        <v>29</v>
      </c>
    </row>
    <row r="70" spans="1:10" ht="12.9" x14ac:dyDescent="0.35">
      <c r="A70" s="66">
        <v>13</v>
      </c>
      <c r="B70" s="24" t="s">
        <v>26</v>
      </c>
      <c r="C70" s="105">
        <v>43</v>
      </c>
      <c r="D70" s="1241">
        <v>106</v>
      </c>
      <c r="E70" s="1141">
        <v>42</v>
      </c>
      <c r="F70" s="1355">
        <f t="shared" si="5"/>
        <v>191</v>
      </c>
      <c r="G70" s="55">
        <v>31</v>
      </c>
      <c r="H70" s="325">
        <v>87</v>
      </c>
      <c r="I70" s="714">
        <v>37</v>
      </c>
      <c r="J70" s="785">
        <f t="shared" si="6"/>
        <v>155</v>
      </c>
    </row>
    <row r="71" spans="1:10" ht="12.9" x14ac:dyDescent="0.35">
      <c r="A71" s="66">
        <v>14</v>
      </c>
      <c r="B71" s="24" t="s">
        <v>27</v>
      </c>
      <c r="C71" s="1360">
        <v>24</v>
      </c>
      <c r="D71" s="1359">
        <v>15</v>
      </c>
      <c r="E71" s="1361">
        <v>0</v>
      </c>
      <c r="F71" s="1355">
        <f t="shared" si="5"/>
        <v>39</v>
      </c>
      <c r="G71" s="55">
        <v>29</v>
      </c>
      <c r="H71" s="325">
        <v>15</v>
      </c>
      <c r="I71" s="714">
        <v>0</v>
      </c>
      <c r="J71" s="785">
        <f t="shared" si="6"/>
        <v>44</v>
      </c>
    </row>
    <row r="72" spans="1:10" ht="13.3" thickBot="1" x14ac:dyDescent="0.4">
      <c r="A72" s="72">
        <v>15</v>
      </c>
      <c r="B72" s="28" t="s">
        <v>28</v>
      </c>
      <c r="C72" s="106">
        <v>52</v>
      </c>
      <c r="D72" s="1245">
        <v>174</v>
      </c>
      <c r="E72" s="1142">
        <v>29</v>
      </c>
      <c r="F72" s="1356">
        <f t="shared" si="5"/>
        <v>255</v>
      </c>
      <c r="G72" s="930">
        <v>49</v>
      </c>
      <c r="H72" s="931">
        <v>145</v>
      </c>
      <c r="I72" s="932">
        <v>27</v>
      </c>
      <c r="J72" s="786">
        <f t="shared" si="6"/>
        <v>221</v>
      </c>
    </row>
    <row r="73" spans="1:10" ht="12" thickBot="1" x14ac:dyDescent="0.35">
      <c r="A73" s="1023"/>
      <c r="B73" s="1084" t="s">
        <v>430</v>
      </c>
      <c r="C73" s="1357">
        <f>SUM(C58:C72)</f>
        <v>499</v>
      </c>
      <c r="D73" s="1358">
        <f t="shared" ref="D73:J73" si="7">SUM(D58:D72)</f>
        <v>1287</v>
      </c>
      <c r="E73" s="1358">
        <f t="shared" si="7"/>
        <v>340</v>
      </c>
      <c r="F73" s="1087">
        <f t="shared" si="7"/>
        <v>2126</v>
      </c>
      <c r="G73" s="1085">
        <f t="shared" si="7"/>
        <v>387</v>
      </c>
      <c r="H73" s="1086">
        <f t="shared" si="7"/>
        <v>1012</v>
      </c>
      <c r="I73" s="1086">
        <f t="shared" si="7"/>
        <v>287</v>
      </c>
      <c r="J73" s="1087">
        <f t="shared" si="7"/>
        <v>1686</v>
      </c>
    </row>
    <row r="76" spans="1:10" ht="12" thickBot="1" x14ac:dyDescent="0.35"/>
    <row r="77" spans="1:10" ht="12.9" thickBot="1" x14ac:dyDescent="0.35">
      <c r="A77" s="1081" t="s">
        <v>273</v>
      </c>
      <c r="B77" s="1082"/>
      <c r="C77" s="1082"/>
      <c r="D77" s="1082"/>
      <c r="E77" s="1082"/>
      <c r="F77" s="1082"/>
      <c r="G77" s="1082"/>
      <c r="H77" s="1082"/>
      <c r="I77" s="1082"/>
      <c r="J77" s="1083"/>
    </row>
    <row r="78" spans="1:10" ht="12" thickBot="1" x14ac:dyDescent="0.35">
      <c r="A78" s="984"/>
      <c r="B78" s="985"/>
      <c r="C78" s="1566" t="s">
        <v>154</v>
      </c>
      <c r="D78" s="1566"/>
      <c r="E78" s="1566"/>
      <c r="F78" s="986"/>
      <c r="G78" s="1598" t="s">
        <v>155</v>
      </c>
      <c r="H78" s="1598"/>
      <c r="I78" s="1598"/>
      <c r="J78" s="1599"/>
    </row>
    <row r="79" spans="1:10" ht="23.6" thickBot="1" x14ac:dyDescent="0.35">
      <c r="A79" s="63" t="s">
        <v>2</v>
      </c>
      <c r="B79" s="14" t="s">
        <v>3</v>
      </c>
      <c r="C79" s="13" t="s">
        <v>156</v>
      </c>
      <c r="D79" s="119" t="s">
        <v>157</v>
      </c>
      <c r="E79" s="119" t="s">
        <v>158</v>
      </c>
      <c r="F79" s="119" t="s">
        <v>11</v>
      </c>
      <c r="G79" s="13" t="s">
        <v>156</v>
      </c>
      <c r="H79" s="119" t="s">
        <v>157</v>
      </c>
      <c r="I79" s="119" t="s">
        <v>158</v>
      </c>
      <c r="J79" s="983" t="s">
        <v>11</v>
      </c>
    </row>
    <row r="80" spans="1:10" ht="13.3" thickBot="1" x14ac:dyDescent="0.4">
      <c r="A80" s="65">
        <v>1</v>
      </c>
      <c r="B80" s="18" t="s">
        <v>14</v>
      </c>
      <c r="C80" s="1271">
        <f>C58-C11</f>
        <v>4</v>
      </c>
      <c r="D80" s="1271">
        <f t="shared" ref="D80:E80" si="8">D58-D11</f>
        <v>4</v>
      </c>
      <c r="E80" s="1271">
        <f t="shared" si="8"/>
        <v>-1</v>
      </c>
      <c r="F80" s="1354">
        <f>SUM(C80:E80)</f>
        <v>7</v>
      </c>
      <c r="G80" s="1271">
        <f>G58-G11</f>
        <v>3</v>
      </c>
      <c r="H80" s="1271">
        <f t="shared" ref="H80:I80" si="9">H58-H11</f>
        <v>-1</v>
      </c>
      <c r="I80" s="1271">
        <f t="shared" si="9"/>
        <v>0</v>
      </c>
      <c r="J80" s="784">
        <f>SUM(G80:I80)</f>
        <v>2</v>
      </c>
    </row>
    <row r="81" spans="1:11" ht="13.3" thickBot="1" x14ac:dyDescent="0.4">
      <c r="A81" s="66">
        <v>2</v>
      </c>
      <c r="B81" s="24" t="s">
        <v>15</v>
      </c>
      <c r="C81" s="1271">
        <f t="shared" ref="C81:E81" si="10">C59-C12</f>
        <v>7</v>
      </c>
      <c r="D81" s="1271">
        <f t="shared" si="10"/>
        <v>-10</v>
      </c>
      <c r="E81" s="1271">
        <f t="shared" si="10"/>
        <v>-1</v>
      </c>
      <c r="F81" s="1355">
        <f t="shared" ref="F81:F94" si="11">SUM(C81:E81)</f>
        <v>-4</v>
      </c>
      <c r="G81" s="1271">
        <f t="shared" ref="G81:I81" si="12">G59-G12</f>
        <v>5</v>
      </c>
      <c r="H81" s="1271">
        <f t="shared" si="12"/>
        <v>-7</v>
      </c>
      <c r="I81" s="1271">
        <f t="shared" si="12"/>
        <v>-1</v>
      </c>
      <c r="J81" s="785">
        <f t="shared" ref="J81:J94" si="13">SUM(G81:I81)</f>
        <v>-3</v>
      </c>
    </row>
    <row r="82" spans="1:11" ht="13.3" thickBot="1" x14ac:dyDescent="0.4">
      <c r="A82" s="66">
        <v>3</v>
      </c>
      <c r="B82" s="24" t="s">
        <v>16</v>
      </c>
      <c r="C82" s="1271">
        <f t="shared" ref="C82:E82" si="14">C60-C13</f>
        <v>-31</v>
      </c>
      <c r="D82" s="1271">
        <f t="shared" si="14"/>
        <v>-78</v>
      </c>
      <c r="E82" s="1271">
        <f t="shared" si="14"/>
        <v>-31</v>
      </c>
      <c r="F82" s="1355">
        <f t="shared" si="11"/>
        <v>-140</v>
      </c>
      <c r="G82" s="1271">
        <f t="shared" ref="G82:I82" si="15">G60-G13</f>
        <v>-25</v>
      </c>
      <c r="H82" s="1271">
        <f t="shared" si="15"/>
        <v>-62</v>
      </c>
      <c r="I82" s="1271">
        <f t="shared" si="15"/>
        <v>-27</v>
      </c>
      <c r="J82" s="785">
        <f t="shared" si="13"/>
        <v>-114</v>
      </c>
      <c r="K82" s="370" t="s">
        <v>472</v>
      </c>
    </row>
    <row r="83" spans="1:11" ht="13.3" thickBot="1" x14ac:dyDescent="0.4">
      <c r="A83" s="66">
        <v>4</v>
      </c>
      <c r="B83" s="24" t="s">
        <v>17</v>
      </c>
      <c r="C83" s="1271">
        <f t="shared" ref="C83:E83" si="16">C61-C14</f>
        <v>5</v>
      </c>
      <c r="D83" s="1271">
        <f t="shared" si="16"/>
        <v>-7</v>
      </c>
      <c r="E83" s="1271">
        <f t="shared" si="16"/>
        <v>-1</v>
      </c>
      <c r="F83" s="1355">
        <f t="shared" si="11"/>
        <v>-3</v>
      </c>
      <c r="G83" s="1271">
        <f t="shared" ref="G83:I83" si="17">G61-G14</f>
        <v>5</v>
      </c>
      <c r="H83" s="1271">
        <f t="shared" si="17"/>
        <v>-3</v>
      </c>
      <c r="I83" s="1271">
        <f t="shared" si="17"/>
        <v>-1</v>
      </c>
      <c r="J83" s="785">
        <f t="shared" si="13"/>
        <v>1</v>
      </c>
    </row>
    <row r="84" spans="1:11" ht="13.3" thickBot="1" x14ac:dyDescent="0.4">
      <c r="A84" s="66">
        <v>5</v>
      </c>
      <c r="B84" s="24" t="s">
        <v>18</v>
      </c>
      <c r="C84" s="1271">
        <f t="shared" ref="C84:E84" si="18">C62-C15</f>
        <v>5</v>
      </c>
      <c r="D84" s="1271">
        <f t="shared" si="18"/>
        <v>1</v>
      </c>
      <c r="E84" s="1271">
        <f t="shared" si="18"/>
        <v>-8</v>
      </c>
      <c r="F84" s="1355">
        <f t="shared" si="11"/>
        <v>-2</v>
      </c>
      <c r="G84" s="1271">
        <f t="shared" ref="G84:I84" si="19">G62-G15</f>
        <v>5</v>
      </c>
      <c r="H84" s="1271">
        <f t="shared" si="19"/>
        <v>1</v>
      </c>
      <c r="I84" s="1271">
        <f t="shared" si="19"/>
        <v>-8</v>
      </c>
      <c r="J84" s="785">
        <f t="shared" si="13"/>
        <v>-2</v>
      </c>
    </row>
    <row r="85" spans="1:11" ht="13.3" thickBot="1" x14ac:dyDescent="0.4">
      <c r="A85" s="67">
        <v>6</v>
      </c>
      <c r="B85" s="26" t="s">
        <v>19</v>
      </c>
      <c r="C85" s="1271">
        <f t="shared" ref="C85:E85" si="20">C63-C16</f>
        <v>1</v>
      </c>
      <c r="D85" s="1271">
        <f t="shared" si="20"/>
        <v>0</v>
      </c>
      <c r="E85" s="1271">
        <f t="shared" si="20"/>
        <v>2</v>
      </c>
      <c r="F85" s="1355">
        <f t="shared" si="11"/>
        <v>3</v>
      </c>
      <c r="G85" s="1271">
        <f t="shared" ref="G85:I85" si="21">G63-G16</f>
        <v>-2</v>
      </c>
      <c r="H85" s="1271">
        <f t="shared" si="21"/>
        <v>-2</v>
      </c>
      <c r="I85" s="1271">
        <f t="shared" si="21"/>
        <v>2</v>
      </c>
      <c r="J85" s="785">
        <f t="shared" si="13"/>
        <v>-2</v>
      </c>
    </row>
    <row r="86" spans="1:11" ht="13.3" thickBot="1" x14ac:dyDescent="0.4">
      <c r="A86" s="67">
        <v>7</v>
      </c>
      <c r="B86" s="26" t="s">
        <v>20</v>
      </c>
      <c r="C86" s="1271">
        <f t="shared" ref="C86:E86" si="22">C64-C17</f>
        <v>2</v>
      </c>
      <c r="D86" s="1271">
        <f t="shared" si="22"/>
        <v>-8</v>
      </c>
      <c r="E86" s="1271">
        <f t="shared" si="22"/>
        <v>1</v>
      </c>
      <c r="F86" s="1355">
        <f t="shared" si="11"/>
        <v>-5</v>
      </c>
      <c r="G86" s="1271">
        <f t="shared" ref="G86:I86" si="23">G64-G17</f>
        <v>2</v>
      </c>
      <c r="H86" s="1271">
        <f t="shared" si="23"/>
        <v>-7</v>
      </c>
      <c r="I86" s="1271">
        <f t="shared" si="23"/>
        <v>1</v>
      </c>
      <c r="J86" s="785">
        <f t="shared" si="13"/>
        <v>-4</v>
      </c>
    </row>
    <row r="87" spans="1:11" ht="13.3" thickBot="1" x14ac:dyDescent="0.4">
      <c r="A87" s="66">
        <v>8</v>
      </c>
      <c r="B87" s="24" t="s">
        <v>21</v>
      </c>
      <c r="C87" s="1271">
        <f t="shared" ref="C87:E87" si="24">C65-C18</f>
        <v>-6</v>
      </c>
      <c r="D87" s="1271">
        <f t="shared" si="24"/>
        <v>7</v>
      </c>
      <c r="E87" s="1271">
        <f t="shared" si="24"/>
        <v>-4</v>
      </c>
      <c r="F87" s="1355">
        <f t="shared" si="11"/>
        <v>-3</v>
      </c>
      <c r="G87" s="1271">
        <f t="shared" ref="G87:I87" si="25">G65-G18</f>
        <v>-10</v>
      </c>
      <c r="H87" s="1271">
        <f t="shared" si="25"/>
        <v>2</v>
      </c>
      <c r="I87" s="1271">
        <f t="shared" si="25"/>
        <v>-5</v>
      </c>
      <c r="J87" s="785">
        <f t="shared" si="13"/>
        <v>-13</v>
      </c>
    </row>
    <row r="88" spans="1:11" ht="13.3" thickBot="1" x14ac:dyDescent="0.4">
      <c r="A88" s="66">
        <v>9</v>
      </c>
      <c r="B88" s="24" t="s">
        <v>22</v>
      </c>
      <c r="C88" s="1271">
        <f t="shared" ref="C88:E88" si="26">C66-C19</f>
        <v>-6</v>
      </c>
      <c r="D88" s="1271">
        <f t="shared" si="26"/>
        <v>4</v>
      </c>
      <c r="E88" s="1271">
        <f t="shared" si="26"/>
        <v>-2</v>
      </c>
      <c r="F88" s="1355">
        <f t="shared" si="11"/>
        <v>-4</v>
      </c>
      <c r="G88" s="1271">
        <f t="shared" ref="G88:I88" si="27">G66-G19</f>
        <v>1</v>
      </c>
      <c r="H88" s="1271">
        <f t="shared" si="27"/>
        <v>3</v>
      </c>
      <c r="I88" s="1271">
        <f t="shared" si="27"/>
        <v>1</v>
      </c>
      <c r="J88" s="785">
        <f t="shared" si="13"/>
        <v>5</v>
      </c>
    </row>
    <row r="89" spans="1:11" ht="13.3" thickBot="1" x14ac:dyDescent="0.4">
      <c r="A89" s="66">
        <v>10</v>
      </c>
      <c r="B89" s="24" t="s">
        <v>23</v>
      </c>
      <c r="C89" s="1271">
        <f t="shared" ref="C89:E89" si="28">C67-C20</f>
        <v>2</v>
      </c>
      <c r="D89" s="1271">
        <f t="shared" si="28"/>
        <v>-2</v>
      </c>
      <c r="E89" s="1271">
        <f t="shared" si="28"/>
        <v>1</v>
      </c>
      <c r="F89" s="1355">
        <f t="shared" si="11"/>
        <v>1</v>
      </c>
      <c r="G89" s="1271">
        <f t="shared" ref="G89:I89" si="29">G67-G20</f>
        <v>4</v>
      </c>
      <c r="H89" s="1271">
        <f t="shared" si="29"/>
        <v>-2</v>
      </c>
      <c r="I89" s="1271">
        <f t="shared" si="29"/>
        <v>0</v>
      </c>
      <c r="J89" s="785">
        <f t="shared" si="13"/>
        <v>2</v>
      </c>
    </row>
    <row r="90" spans="1:11" ht="13.3" thickBot="1" x14ac:dyDescent="0.4">
      <c r="A90" s="67">
        <v>11</v>
      </c>
      <c r="B90" s="26" t="s">
        <v>24</v>
      </c>
      <c r="C90" s="1271">
        <f t="shared" ref="C90:E90" si="30">C68-C21</f>
        <v>7</v>
      </c>
      <c r="D90" s="1271">
        <f t="shared" si="30"/>
        <v>0</v>
      </c>
      <c r="E90" s="1271">
        <f t="shared" si="30"/>
        <v>-5</v>
      </c>
      <c r="F90" s="1355">
        <f t="shared" si="11"/>
        <v>2</v>
      </c>
      <c r="G90" s="1271">
        <f t="shared" ref="G90:I90" si="31">G68-G21</f>
        <v>0</v>
      </c>
      <c r="H90" s="1271">
        <f t="shared" si="31"/>
        <v>-3</v>
      </c>
      <c r="I90" s="1271">
        <f t="shared" si="31"/>
        <v>-5</v>
      </c>
      <c r="J90" s="785">
        <f t="shared" si="13"/>
        <v>-8</v>
      </c>
    </row>
    <row r="91" spans="1:11" ht="13.3" thickBot="1" x14ac:dyDescent="0.4">
      <c r="A91" s="66">
        <v>12</v>
      </c>
      <c r="B91" s="24" t="s">
        <v>25</v>
      </c>
      <c r="C91" s="1362">
        <f t="shared" ref="C91:E91" si="32">C69-C22</f>
        <v>-15</v>
      </c>
      <c r="D91" s="1362">
        <f t="shared" si="32"/>
        <v>-29</v>
      </c>
      <c r="E91" s="1362">
        <f t="shared" si="32"/>
        <v>-4</v>
      </c>
      <c r="F91" s="1363">
        <f t="shared" si="11"/>
        <v>-48</v>
      </c>
      <c r="G91" s="1362">
        <f t="shared" ref="G91:I91" si="33">G69-G22</f>
        <v>-54</v>
      </c>
      <c r="H91" s="1362">
        <f t="shared" si="33"/>
        <v>-121</v>
      </c>
      <c r="I91" s="1362">
        <f t="shared" si="33"/>
        <v>-41</v>
      </c>
      <c r="J91" s="1364">
        <f t="shared" si="13"/>
        <v>-216</v>
      </c>
    </row>
    <row r="92" spans="1:11" ht="13.3" thickBot="1" x14ac:dyDescent="0.4">
      <c r="A92" s="66">
        <v>13</v>
      </c>
      <c r="B92" s="24" t="s">
        <v>26</v>
      </c>
      <c r="C92" s="1271">
        <f t="shared" ref="C92:E92" si="34">C70-C23</f>
        <v>4</v>
      </c>
      <c r="D92" s="1271">
        <f t="shared" si="34"/>
        <v>-3</v>
      </c>
      <c r="E92" s="1271">
        <f t="shared" si="34"/>
        <v>0</v>
      </c>
      <c r="F92" s="1355">
        <f t="shared" si="11"/>
        <v>1</v>
      </c>
      <c r="G92" s="1271">
        <f t="shared" ref="G92:I92" si="35">G70-G23</f>
        <v>1</v>
      </c>
      <c r="H92" s="1271">
        <f t="shared" si="35"/>
        <v>-4</v>
      </c>
      <c r="I92" s="1271">
        <f t="shared" si="35"/>
        <v>-5</v>
      </c>
      <c r="J92" s="785">
        <f t="shared" si="13"/>
        <v>-8</v>
      </c>
    </row>
    <row r="93" spans="1:11" ht="13.3" thickBot="1" x14ac:dyDescent="0.4">
      <c r="A93" s="66">
        <v>14</v>
      </c>
      <c r="B93" s="24" t="s">
        <v>27</v>
      </c>
      <c r="C93" s="1362">
        <f t="shared" ref="C93:E93" si="36">C71-C24</f>
        <v>-9</v>
      </c>
      <c r="D93" s="1362">
        <f t="shared" si="36"/>
        <v>-94</v>
      </c>
      <c r="E93" s="1362">
        <f t="shared" si="36"/>
        <v>-51</v>
      </c>
      <c r="F93" s="1363">
        <f t="shared" si="11"/>
        <v>-154</v>
      </c>
      <c r="G93" s="1362">
        <f t="shared" ref="G93:I93" si="37">G71-G24</f>
        <v>-2</v>
      </c>
      <c r="H93" s="1362">
        <f t="shared" si="37"/>
        <v>-90</v>
      </c>
      <c r="I93" s="1362">
        <f t="shared" si="37"/>
        <v>-51</v>
      </c>
      <c r="J93" s="1364">
        <f t="shared" si="13"/>
        <v>-143</v>
      </c>
    </row>
    <row r="94" spans="1:11" ht="13.3" thickBot="1" x14ac:dyDescent="0.4">
      <c r="A94" s="72">
        <v>15</v>
      </c>
      <c r="B94" s="28" t="s">
        <v>28</v>
      </c>
      <c r="C94" s="1271">
        <f t="shared" ref="C94:E94" si="38">C72-C25</f>
        <v>8</v>
      </c>
      <c r="D94" s="1271">
        <f t="shared" si="38"/>
        <v>4</v>
      </c>
      <c r="E94" s="1271">
        <f t="shared" si="38"/>
        <v>-1</v>
      </c>
      <c r="F94" s="1356">
        <f t="shared" si="11"/>
        <v>11</v>
      </c>
      <c r="G94" s="1271">
        <f t="shared" ref="G94:I94" si="39">G72-G25</f>
        <v>11</v>
      </c>
      <c r="H94" s="1271">
        <f t="shared" si="39"/>
        <v>0</v>
      </c>
      <c r="I94" s="1271">
        <f t="shared" si="39"/>
        <v>-1</v>
      </c>
      <c r="J94" s="786">
        <f t="shared" si="13"/>
        <v>10</v>
      </c>
    </row>
    <row r="95" spans="1:11" ht="12" thickBot="1" x14ac:dyDescent="0.35">
      <c r="A95" s="1023"/>
      <c r="B95" s="1084" t="s">
        <v>430</v>
      </c>
      <c r="C95" s="1357">
        <f>SUM(C80:C94)</f>
        <v>-22</v>
      </c>
      <c r="D95" s="1358">
        <f t="shared" ref="D95:J95" si="40">SUM(D80:D94)</f>
        <v>-211</v>
      </c>
      <c r="E95" s="1358">
        <f t="shared" si="40"/>
        <v>-105</v>
      </c>
      <c r="F95" s="1087">
        <f t="shared" si="40"/>
        <v>-338</v>
      </c>
      <c r="G95" s="1085">
        <f t="shared" si="40"/>
        <v>-56</v>
      </c>
      <c r="H95" s="1086">
        <f t="shared" si="40"/>
        <v>-296</v>
      </c>
      <c r="I95" s="1086">
        <f t="shared" si="40"/>
        <v>-141</v>
      </c>
      <c r="J95" s="1087">
        <f t="shared" si="40"/>
        <v>-493</v>
      </c>
    </row>
  </sheetData>
  <mergeCells count="6">
    <mergeCell ref="C9:E9"/>
    <mergeCell ref="G9:J9"/>
    <mergeCell ref="C56:E56"/>
    <mergeCell ref="G56:J56"/>
    <mergeCell ref="C78:E78"/>
    <mergeCell ref="G78:J78"/>
  </mergeCells>
  <pageMargins left="0.7" right="0.7" top="0.75" bottom="0.75" header="0.3" footer="0.3"/>
  <pageSetup paperSize="9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0">
    <tabColor rgb="FFFF0000"/>
  </sheetPr>
  <dimension ref="A1:O37"/>
  <sheetViews>
    <sheetView showGridLines="0" zoomScaleNormal="100" workbookViewId="0">
      <selection activeCell="J11" sqref="J11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12.53515625" style="2" customWidth="1"/>
    <col min="4" max="4" width="14.84375" style="2" customWidth="1"/>
    <col min="5" max="6" width="17" style="2" customWidth="1"/>
    <col min="7" max="7" width="13.4609375" style="2" customWidth="1"/>
    <col min="8" max="8" width="19.3046875" style="2" customWidth="1"/>
    <col min="9" max="9" width="13.53515625" style="2" customWidth="1"/>
    <col min="10" max="10" width="6.4609375" style="2" customWidth="1"/>
    <col min="11" max="11" width="7.07421875" style="2" customWidth="1"/>
    <col min="12" max="12" width="11.4609375" style="2" customWidth="1"/>
    <col min="13" max="16384" width="11.4609375" style="2"/>
  </cols>
  <sheetData>
    <row r="1" spans="1:15" x14ac:dyDescent="0.3">
      <c r="A1" s="101" t="s">
        <v>106</v>
      </c>
      <c r="B1" s="102"/>
    </row>
    <row r="2" spans="1:15" x14ac:dyDescent="0.3">
      <c r="A2" s="1" t="s">
        <v>0</v>
      </c>
    </row>
    <row r="3" spans="1:15" x14ac:dyDescent="0.3">
      <c r="A3" s="1"/>
    </row>
    <row r="4" spans="1:15" x14ac:dyDescent="0.3">
      <c r="A4" s="1" t="str">
        <f>A8</f>
        <v>Tabell 3 -11 - A -  Boforhold for utviklingshemmede pr. 31.12.</v>
      </c>
    </row>
    <row r="5" spans="1:15" x14ac:dyDescent="0.3">
      <c r="A5" s="1"/>
    </row>
    <row r="6" spans="1:15" x14ac:dyDescent="0.3">
      <c r="A6" s="1"/>
    </row>
    <row r="7" spans="1:15" x14ac:dyDescent="0.3">
      <c r="E7" s="103"/>
    </row>
    <row r="8" spans="1:15" s="8" customFormat="1" ht="12.9" thickBot="1" x14ac:dyDescent="0.35">
      <c r="A8" s="7" t="s">
        <v>159</v>
      </c>
    </row>
    <row r="9" spans="1:15" s="80" customFormat="1" ht="12" thickBot="1" x14ac:dyDescent="0.35">
      <c r="A9" s="9"/>
      <c r="B9" s="10"/>
      <c r="C9" s="1600" t="s">
        <v>160</v>
      </c>
      <c r="D9" s="1600"/>
      <c r="E9" s="1600"/>
      <c r="F9" s="1600"/>
      <c r="G9" s="1600"/>
      <c r="H9" s="1600"/>
      <c r="I9" s="1600"/>
      <c r="J9" s="40"/>
    </row>
    <row r="10" spans="1:15" s="80" customFormat="1" ht="46.75" thickBot="1" x14ac:dyDescent="0.35">
      <c r="A10" s="13" t="s">
        <v>2</v>
      </c>
      <c r="B10" s="14" t="s">
        <v>3</v>
      </c>
      <c r="C10" s="13" t="s">
        <v>161</v>
      </c>
      <c r="D10" s="36" t="s">
        <v>162</v>
      </c>
      <c r="E10" s="119" t="s">
        <v>163</v>
      </c>
      <c r="F10" s="119" t="s">
        <v>164</v>
      </c>
      <c r="G10" s="80" t="s">
        <v>165</v>
      </c>
      <c r="H10" s="41" t="s">
        <v>166</v>
      </c>
      <c r="I10" s="41" t="s">
        <v>167</v>
      </c>
      <c r="L10" s="80" t="s">
        <v>11</v>
      </c>
      <c r="O10" s="80" t="s">
        <v>389</v>
      </c>
    </row>
    <row r="11" spans="1:15" x14ac:dyDescent="0.3">
      <c r="A11" s="17">
        <v>1</v>
      </c>
      <c r="B11" s="18" t="s">
        <v>14</v>
      </c>
      <c r="C11" s="1458">
        <v>13</v>
      </c>
      <c r="D11" s="1459">
        <v>41</v>
      </c>
      <c r="E11" s="1459">
        <v>44</v>
      </c>
      <c r="F11" s="1459">
        <v>31</v>
      </c>
      <c r="G11" s="1460">
        <v>9</v>
      </c>
      <c r="H11" s="787">
        <f t="shared" ref="H11:H25" si="0">E11+F11</f>
        <v>75</v>
      </c>
      <c r="I11" s="788">
        <f t="shared" ref="I11:I25" si="1">C11+D11+H11+G11</f>
        <v>138</v>
      </c>
      <c r="J11" s="22"/>
      <c r="K11" s="22"/>
      <c r="L11" s="2">
        <v>136</v>
      </c>
      <c r="M11" s="1027">
        <f t="shared" ref="M11:M26" si="2">L11-I11</f>
        <v>-2</v>
      </c>
    </row>
    <row r="12" spans="1:15" x14ac:dyDescent="0.3">
      <c r="A12" s="23">
        <v>2</v>
      </c>
      <c r="B12" s="24" t="s">
        <v>15</v>
      </c>
      <c r="C12" s="1461">
        <v>44</v>
      </c>
      <c r="D12" s="20">
        <v>36</v>
      </c>
      <c r="E12" s="20">
        <v>27</v>
      </c>
      <c r="F12" s="20">
        <v>24</v>
      </c>
      <c r="G12" s="1462">
        <v>4</v>
      </c>
      <c r="H12" s="789">
        <f t="shared" si="0"/>
        <v>51</v>
      </c>
      <c r="I12" s="790">
        <f t="shared" si="1"/>
        <v>135</v>
      </c>
      <c r="J12" s="22"/>
      <c r="K12" s="22"/>
      <c r="L12" s="2">
        <v>125</v>
      </c>
      <c r="M12" s="1027">
        <f t="shared" si="2"/>
        <v>-10</v>
      </c>
    </row>
    <row r="13" spans="1:15" s="370" customFormat="1" x14ac:dyDescent="0.3">
      <c r="A13" s="23">
        <v>3</v>
      </c>
      <c r="B13" s="24" t="s">
        <v>16</v>
      </c>
      <c r="C13" s="1461">
        <v>22</v>
      </c>
      <c r="D13" s="20">
        <v>52</v>
      </c>
      <c r="E13" s="20">
        <v>39</v>
      </c>
      <c r="F13" s="20">
        <v>20</v>
      </c>
      <c r="G13" s="1462">
        <v>7</v>
      </c>
      <c r="H13" s="789">
        <f t="shared" si="0"/>
        <v>59</v>
      </c>
      <c r="I13" s="790">
        <f t="shared" si="1"/>
        <v>140</v>
      </c>
      <c r="J13" s="324"/>
      <c r="K13" s="324"/>
      <c r="L13" s="370">
        <v>123</v>
      </c>
      <c r="M13" s="1027">
        <f t="shared" si="2"/>
        <v>-17</v>
      </c>
    </row>
    <row r="14" spans="1:15" x14ac:dyDescent="0.3">
      <c r="A14" s="23">
        <v>4</v>
      </c>
      <c r="B14" s="24" t="s">
        <v>17</v>
      </c>
      <c r="C14" s="1461">
        <v>10</v>
      </c>
      <c r="D14" s="20">
        <v>7</v>
      </c>
      <c r="E14" s="20">
        <v>13</v>
      </c>
      <c r="F14" s="20">
        <v>2</v>
      </c>
      <c r="G14" s="1462">
        <v>1</v>
      </c>
      <c r="H14" s="789">
        <f t="shared" si="0"/>
        <v>15</v>
      </c>
      <c r="I14" s="790">
        <f t="shared" si="1"/>
        <v>33</v>
      </c>
      <c r="J14" s="22"/>
      <c r="K14" s="22"/>
      <c r="L14" s="2">
        <v>29</v>
      </c>
      <c r="M14" s="1027">
        <f t="shared" si="2"/>
        <v>-4</v>
      </c>
    </row>
    <row r="15" spans="1:15" x14ac:dyDescent="0.3">
      <c r="A15" s="23">
        <v>5</v>
      </c>
      <c r="B15" s="24" t="s">
        <v>18</v>
      </c>
      <c r="C15" s="1461">
        <v>2</v>
      </c>
      <c r="D15" s="20">
        <v>37</v>
      </c>
      <c r="E15" s="20">
        <v>22</v>
      </c>
      <c r="F15" s="20">
        <v>13</v>
      </c>
      <c r="G15" s="1462">
        <v>2</v>
      </c>
      <c r="H15" s="789">
        <f t="shared" si="0"/>
        <v>35</v>
      </c>
      <c r="I15" s="790">
        <f t="shared" si="1"/>
        <v>76</v>
      </c>
      <c r="J15" s="22"/>
      <c r="K15" s="22"/>
      <c r="L15" s="2">
        <v>90</v>
      </c>
      <c r="M15" s="1027">
        <f t="shared" si="2"/>
        <v>14</v>
      </c>
    </row>
    <row r="16" spans="1:15" x14ac:dyDescent="0.3">
      <c r="A16" s="25">
        <v>6</v>
      </c>
      <c r="B16" s="26" t="s">
        <v>19</v>
      </c>
      <c r="C16" s="1461">
        <v>7</v>
      </c>
      <c r="D16" s="20">
        <v>40</v>
      </c>
      <c r="E16" s="20">
        <v>28</v>
      </c>
      <c r="F16" s="20">
        <v>24</v>
      </c>
      <c r="G16" s="1462">
        <v>3</v>
      </c>
      <c r="H16" s="789">
        <f t="shared" si="0"/>
        <v>52</v>
      </c>
      <c r="I16" s="790">
        <f t="shared" si="1"/>
        <v>102</v>
      </c>
      <c r="J16" s="402"/>
      <c r="K16" s="22"/>
      <c r="L16" s="2">
        <v>118</v>
      </c>
      <c r="M16" s="1027">
        <f t="shared" si="2"/>
        <v>16</v>
      </c>
    </row>
    <row r="17" spans="1:13" x14ac:dyDescent="0.3">
      <c r="A17" s="25">
        <v>7</v>
      </c>
      <c r="B17" s="26" t="s">
        <v>20</v>
      </c>
      <c r="C17" s="1461">
        <v>11</v>
      </c>
      <c r="D17" s="20">
        <v>88</v>
      </c>
      <c r="E17" s="20">
        <v>43</v>
      </c>
      <c r="F17" s="20">
        <v>39</v>
      </c>
      <c r="G17" s="1462">
        <v>12</v>
      </c>
      <c r="H17" s="789">
        <f t="shared" si="0"/>
        <v>82</v>
      </c>
      <c r="I17" s="790">
        <f t="shared" si="1"/>
        <v>193</v>
      </c>
      <c r="J17" s="22"/>
      <c r="K17" s="22"/>
      <c r="L17" s="2">
        <v>180</v>
      </c>
      <c r="M17" s="1027">
        <f t="shared" si="2"/>
        <v>-13</v>
      </c>
    </row>
    <row r="18" spans="1:13" x14ac:dyDescent="0.3">
      <c r="A18" s="23">
        <v>8</v>
      </c>
      <c r="B18" s="24" t="s">
        <v>21</v>
      </c>
      <c r="C18" s="1461">
        <v>12</v>
      </c>
      <c r="D18" s="20">
        <v>81</v>
      </c>
      <c r="E18" s="20">
        <v>36</v>
      </c>
      <c r="F18" s="20">
        <v>26</v>
      </c>
      <c r="G18" s="1462">
        <v>2</v>
      </c>
      <c r="H18" s="789">
        <f t="shared" si="0"/>
        <v>62</v>
      </c>
      <c r="I18" s="790">
        <f t="shared" si="1"/>
        <v>157</v>
      </c>
      <c r="J18" s="22"/>
      <c r="K18" s="22"/>
      <c r="L18" s="2">
        <v>154</v>
      </c>
      <c r="M18" s="1027">
        <f t="shared" si="2"/>
        <v>-3</v>
      </c>
    </row>
    <row r="19" spans="1:13" s="370" customFormat="1" x14ac:dyDescent="0.3">
      <c r="A19" s="94">
        <v>9</v>
      </c>
      <c r="B19" s="26" t="s">
        <v>22</v>
      </c>
      <c r="C19" s="1461">
        <v>9</v>
      </c>
      <c r="D19" s="20">
        <v>60</v>
      </c>
      <c r="E19" s="20">
        <v>44</v>
      </c>
      <c r="F19" s="20">
        <v>44</v>
      </c>
      <c r="G19" s="1462">
        <v>7</v>
      </c>
      <c r="H19" s="1089">
        <f t="shared" si="0"/>
        <v>88</v>
      </c>
      <c r="I19" s="796">
        <f t="shared" si="1"/>
        <v>164</v>
      </c>
      <c r="J19" s="324"/>
      <c r="K19" s="324"/>
      <c r="L19" s="370">
        <v>157</v>
      </c>
      <c r="M19" s="1027">
        <f t="shared" si="2"/>
        <v>-7</v>
      </c>
    </row>
    <row r="20" spans="1:13" x14ac:dyDescent="0.3">
      <c r="A20" s="23">
        <v>10</v>
      </c>
      <c r="B20" s="24" t="s">
        <v>23</v>
      </c>
      <c r="C20" s="1461">
        <v>27</v>
      </c>
      <c r="D20" s="20">
        <v>66</v>
      </c>
      <c r="E20" s="20">
        <v>54</v>
      </c>
      <c r="F20" s="20">
        <v>38</v>
      </c>
      <c r="G20" s="1462">
        <v>6</v>
      </c>
      <c r="H20" s="789">
        <f t="shared" si="0"/>
        <v>92</v>
      </c>
      <c r="I20" s="790">
        <f t="shared" si="1"/>
        <v>191</v>
      </c>
      <c r="J20" s="22"/>
      <c r="K20" s="22"/>
      <c r="L20" s="2">
        <v>194</v>
      </c>
      <c r="M20" s="1027">
        <f t="shared" si="2"/>
        <v>3</v>
      </c>
    </row>
    <row r="21" spans="1:13" x14ac:dyDescent="0.3">
      <c r="A21" s="25">
        <v>11</v>
      </c>
      <c r="B21" s="26" t="s">
        <v>24</v>
      </c>
      <c r="C21" s="1461">
        <v>17</v>
      </c>
      <c r="D21" s="20">
        <v>69</v>
      </c>
      <c r="E21" s="20">
        <v>48</v>
      </c>
      <c r="F21" s="20">
        <v>81</v>
      </c>
      <c r="G21" s="1462">
        <v>6</v>
      </c>
      <c r="H21" s="789">
        <f t="shared" si="0"/>
        <v>129</v>
      </c>
      <c r="I21" s="790">
        <f t="shared" si="1"/>
        <v>221</v>
      </c>
      <c r="J21" s="22"/>
      <c r="K21" s="22"/>
      <c r="L21" s="2">
        <v>210</v>
      </c>
      <c r="M21" s="1027">
        <f t="shared" si="2"/>
        <v>-11</v>
      </c>
    </row>
    <row r="22" spans="1:13" x14ac:dyDescent="0.3">
      <c r="A22" s="23">
        <v>12</v>
      </c>
      <c r="B22" s="24" t="s">
        <v>25</v>
      </c>
      <c r="C22" s="1461">
        <v>27</v>
      </c>
      <c r="D22" s="20">
        <v>88</v>
      </c>
      <c r="E22" s="20">
        <v>80</v>
      </c>
      <c r="F22" s="20">
        <v>89</v>
      </c>
      <c r="G22" s="1462">
        <v>3</v>
      </c>
      <c r="H22" s="789">
        <f t="shared" si="0"/>
        <v>169</v>
      </c>
      <c r="I22" s="790">
        <f t="shared" si="1"/>
        <v>287</v>
      </c>
      <c r="J22" s="22"/>
      <c r="K22" s="22"/>
      <c r="L22" s="2">
        <v>286</v>
      </c>
      <c r="M22" s="1027">
        <f t="shared" si="2"/>
        <v>-1</v>
      </c>
    </row>
    <row r="23" spans="1:13" s="370" customFormat="1" x14ac:dyDescent="0.3">
      <c r="A23" s="23">
        <v>13</v>
      </c>
      <c r="B23" s="24" t="s">
        <v>26</v>
      </c>
      <c r="C23" s="1461">
        <v>20</v>
      </c>
      <c r="D23" s="20">
        <v>65</v>
      </c>
      <c r="E23" s="20">
        <v>55</v>
      </c>
      <c r="F23" s="20">
        <v>45</v>
      </c>
      <c r="G23" s="1462">
        <v>5</v>
      </c>
      <c r="H23" s="789">
        <f t="shared" si="0"/>
        <v>100</v>
      </c>
      <c r="I23" s="790">
        <f t="shared" si="1"/>
        <v>190</v>
      </c>
      <c r="J23" s="324"/>
      <c r="K23" s="324"/>
      <c r="L23" s="370">
        <v>182</v>
      </c>
      <c r="M23" s="1027">
        <f t="shared" si="2"/>
        <v>-8</v>
      </c>
    </row>
    <row r="24" spans="1:13" x14ac:dyDescent="0.3">
      <c r="A24" s="23">
        <v>14</v>
      </c>
      <c r="B24" s="24" t="s">
        <v>27</v>
      </c>
      <c r="C24" s="1461">
        <v>14</v>
      </c>
      <c r="D24" s="20">
        <v>90</v>
      </c>
      <c r="E24" s="20">
        <v>42</v>
      </c>
      <c r="F24" s="20">
        <v>40</v>
      </c>
      <c r="G24" s="1462">
        <v>7</v>
      </c>
      <c r="H24" s="789">
        <f t="shared" si="0"/>
        <v>82</v>
      </c>
      <c r="I24" s="790">
        <f t="shared" si="1"/>
        <v>193</v>
      </c>
      <c r="J24" s="22"/>
      <c r="K24" s="22"/>
      <c r="L24" s="2">
        <v>181</v>
      </c>
      <c r="M24" s="1027">
        <f t="shared" si="2"/>
        <v>-12</v>
      </c>
    </row>
    <row r="25" spans="1:13" ht="12" thickBot="1" x14ac:dyDescent="0.35">
      <c r="A25" s="27">
        <v>15</v>
      </c>
      <c r="B25" s="28" t="s">
        <v>28</v>
      </c>
      <c r="C25" s="1463">
        <v>32</v>
      </c>
      <c r="D25" s="91">
        <v>66</v>
      </c>
      <c r="E25" s="91">
        <v>55</v>
      </c>
      <c r="F25" s="91">
        <v>90</v>
      </c>
      <c r="G25" s="1464">
        <v>1</v>
      </c>
      <c r="H25" s="791">
        <f t="shared" si="0"/>
        <v>145</v>
      </c>
      <c r="I25" s="792">
        <f t="shared" si="1"/>
        <v>244</v>
      </c>
      <c r="J25" s="22"/>
      <c r="K25" s="22"/>
      <c r="L25" s="2">
        <v>246</v>
      </c>
      <c r="M25" s="1027">
        <f t="shared" si="2"/>
        <v>2</v>
      </c>
    </row>
    <row r="26" spans="1:13" s="30" customFormat="1" x14ac:dyDescent="0.3">
      <c r="A26" s="58"/>
      <c r="B26" s="59" t="s">
        <v>502</v>
      </c>
      <c r="C26" s="731">
        <f t="shared" ref="C26:I26" si="3">SUM(C11:C25)</f>
        <v>267</v>
      </c>
      <c r="D26" s="732">
        <f t="shared" si="3"/>
        <v>886</v>
      </c>
      <c r="E26" s="732">
        <f t="shared" si="3"/>
        <v>630</v>
      </c>
      <c r="F26" s="732">
        <f t="shared" si="3"/>
        <v>606</v>
      </c>
      <c r="G26" s="733">
        <f t="shared" si="3"/>
        <v>75</v>
      </c>
      <c r="H26" s="793">
        <f t="shared" si="3"/>
        <v>1236</v>
      </c>
      <c r="I26" s="794">
        <f t="shared" si="3"/>
        <v>2464</v>
      </c>
      <c r="J26" s="44"/>
      <c r="K26" s="44"/>
      <c r="L26" s="30">
        <v>2411</v>
      </c>
      <c r="M26" s="1027">
        <f t="shared" si="2"/>
        <v>-53</v>
      </c>
    </row>
    <row r="27" spans="1:13" s="370" customFormat="1" x14ac:dyDescent="0.3">
      <c r="A27" s="94"/>
      <c r="B27" s="52" t="s">
        <v>430</v>
      </c>
      <c r="C27" s="19">
        <v>268</v>
      </c>
      <c r="D27" s="20">
        <v>895</v>
      </c>
      <c r="E27" s="20">
        <v>634</v>
      </c>
      <c r="F27" s="20">
        <v>543</v>
      </c>
      <c r="G27" s="21">
        <v>66</v>
      </c>
      <c r="H27" s="795">
        <v>1177</v>
      </c>
      <c r="I27" s="796">
        <v>2406</v>
      </c>
      <c r="J27" s="324"/>
      <c r="K27" s="324"/>
      <c r="L27" s="370">
        <v>2411</v>
      </c>
      <c r="M27" s="1027">
        <v>5</v>
      </c>
    </row>
    <row r="28" spans="1:13" s="370" customFormat="1" x14ac:dyDescent="0.3">
      <c r="A28" s="94"/>
      <c r="B28" s="52" t="s">
        <v>378</v>
      </c>
      <c r="C28" s="19">
        <v>271</v>
      </c>
      <c r="D28" s="20">
        <v>847</v>
      </c>
      <c r="E28" s="20">
        <v>627</v>
      </c>
      <c r="F28" s="20">
        <v>580</v>
      </c>
      <c r="G28" s="21">
        <v>76</v>
      </c>
      <c r="H28" s="795">
        <v>1207</v>
      </c>
      <c r="I28" s="796">
        <v>2401</v>
      </c>
      <c r="J28" s="324"/>
      <c r="K28" s="324"/>
      <c r="L28" s="370">
        <v>2411</v>
      </c>
      <c r="M28" s="1027">
        <v>10</v>
      </c>
    </row>
    <row r="29" spans="1:13" s="370" customFormat="1" x14ac:dyDescent="0.3">
      <c r="A29" s="94"/>
      <c r="B29" s="52" t="s">
        <v>334</v>
      </c>
      <c r="C29" s="19">
        <v>271</v>
      </c>
      <c r="D29" s="20">
        <v>841</v>
      </c>
      <c r="E29" s="20">
        <v>689</v>
      </c>
      <c r="F29" s="20">
        <v>544</v>
      </c>
      <c r="G29" s="21">
        <v>69</v>
      </c>
      <c r="H29" s="795">
        <v>1233</v>
      </c>
      <c r="I29" s="796">
        <v>2414</v>
      </c>
      <c r="J29" s="324"/>
      <c r="K29" s="324"/>
      <c r="M29" s="486"/>
    </row>
    <row r="30" spans="1:13" s="370" customFormat="1" x14ac:dyDescent="0.3">
      <c r="A30" s="94"/>
      <c r="B30" s="52" t="s">
        <v>289</v>
      </c>
      <c r="C30" s="19">
        <v>312</v>
      </c>
      <c r="D30" s="20">
        <v>776</v>
      </c>
      <c r="E30" s="20">
        <v>639</v>
      </c>
      <c r="F30" s="20">
        <v>576</v>
      </c>
      <c r="G30" s="21">
        <v>82</v>
      </c>
      <c r="H30" s="795">
        <v>1215</v>
      </c>
      <c r="I30" s="796">
        <v>2385</v>
      </c>
      <c r="J30" s="324"/>
      <c r="K30" s="324"/>
      <c r="M30" s="486"/>
    </row>
    <row r="31" spans="1:13" s="308" customFormat="1" x14ac:dyDescent="0.3">
      <c r="A31" s="60"/>
      <c r="B31" s="52" t="s">
        <v>258</v>
      </c>
      <c r="C31" s="19">
        <v>263</v>
      </c>
      <c r="D31" s="20">
        <v>739</v>
      </c>
      <c r="E31" s="20">
        <v>781</v>
      </c>
      <c r="F31" s="20">
        <v>502</v>
      </c>
      <c r="G31" s="21">
        <v>114</v>
      </c>
      <c r="H31" s="795">
        <v>1283</v>
      </c>
      <c r="I31" s="796">
        <v>2399</v>
      </c>
      <c r="J31" s="44"/>
      <c r="K31" s="44"/>
      <c r="L31" s="370"/>
      <c r="M31" s="80"/>
    </row>
    <row r="32" spans="1:13" s="370" customFormat="1" x14ac:dyDescent="0.3">
      <c r="A32" s="94"/>
      <c r="B32" s="52" t="s">
        <v>227</v>
      </c>
      <c r="C32" s="19">
        <v>239</v>
      </c>
      <c r="D32" s="20">
        <v>733</v>
      </c>
      <c r="E32" s="20">
        <v>744</v>
      </c>
      <c r="F32" s="20">
        <v>495</v>
      </c>
      <c r="G32" s="21">
        <v>91</v>
      </c>
      <c r="H32" s="795">
        <v>1239</v>
      </c>
      <c r="I32" s="796">
        <v>2302</v>
      </c>
      <c r="J32" s="324"/>
      <c r="K32" s="324"/>
      <c r="M32" s="486"/>
    </row>
    <row r="33" spans="1:13" s="308" customFormat="1" ht="12" thickBot="1" x14ac:dyDescent="0.35">
      <c r="A33" s="70"/>
      <c r="B33" s="694" t="s">
        <v>115</v>
      </c>
      <c r="C33" s="90">
        <v>222</v>
      </c>
      <c r="D33" s="91">
        <v>687</v>
      </c>
      <c r="E33" s="91">
        <v>755</v>
      </c>
      <c r="F33" s="91">
        <v>441</v>
      </c>
      <c r="G33" s="95">
        <v>122</v>
      </c>
      <c r="H33" s="147">
        <v>1196</v>
      </c>
      <c r="I33" s="148">
        <v>2227</v>
      </c>
      <c r="J33" s="44"/>
      <c r="K33" s="44"/>
      <c r="L33" s="370"/>
      <c r="M33" s="80"/>
    </row>
    <row r="37" spans="1:13" ht="12.9" x14ac:dyDescent="0.35">
      <c r="C37" s="797"/>
      <c r="D37" s="797"/>
      <c r="E37" s="797"/>
      <c r="F37" s="797"/>
      <c r="G37" s="797"/>
    </row>
  </sheetData>
  <mergeCells count="1">
    <mergeCell ref="C9:I9"/>
  </mergeCells>
  <pageMargins left="0.7" right="0.7" top="0.75" bottom="0.75" header="0.3" footer="0.3"/>
  <pageSetup paperSize="9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1">
    <tabColor rgb="FFFF0000"/>
  </sheetPr>
  <dimension ref="A1:S34"/>
  <sheetViews>
    <sheetView showGridLines="0" zoomScaleNormal="100" workbookViewId="0">
      <selection activeCell="H5" sqref="H5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15.69140625" style="2" customWidth="1"/>
    <col min="4" max="4" width="13" style="2" customWidth="1"/>
    <col min="5" max="5" width="13.3046875" style="2" customWidth="1"/>
    <col min="6" max="6" width="13.69140625" style="2" customWidth="1"/>
    <col min="7" max="7" width="12.07421875" style="2" customWidth="1"/>
    <col min="8" max="8" width="13.53515625" style="30" customWidth="1"/>
    <col min="9" max="9" width="11.4609375" style="2" customWidth="1"/>
    <col min="10" max="16384" width="11.4609375" style="2"/>
  </cols>
  <sheetData>
    <row r="1" spans="1:13" x14ac:dyDescent="0.3">
      <c r="A1" s="101" t="s">
        <v>106</v>
      </c>
      <c r="B1" s="102"/>
    </row>
    <row r="2" spans="1:13" x14ac:dyDescent="0.3">
      <c r="A2" s="1" t="s">
        <v>0</v>
      </c>
    </row>
    <row r="3" spans="1:13" x14ac:dyDescent="0.3">
      <c r="A3" s="1"/>
    </row>
    <row r="4" spans="1:13" x14ac:dyDescent="0.3">
      <c r="A4" s="1"/>
    </row>
    <row r="5" spans="1:13" x14ac:dyDescent="0.3">
      <c r="A5" s="120" t="str">
        <f>A8</f>
        <v xml:space="preserve">Tabell 3-12 - Aktiviteter for psykisk utviklingshemmede i regi av bydelen - inkl. plasser kjøpt fra andre - pr. 31.12  *) </v>
      </c>
    </row>
    <row r="6" spans="1:13" x14ac:dyDescent="0.3">
      <c r="A6" s="1"/>
    </row>
    <row r="8" spans="1:13" s="8" customFormat="1" ht="30" customHeight="1" thickBot="1" x14ac:dyDescent="0.35">
      <c r="A8" s="7" t="s">
        <v>168</v>
      </c>
      <c r="H8" s="45"/>
    </row>
    <row r="9" spans="1:13" s="80" customFormat="1" ht="12" thickBot="1" x14ac:dyDescent="0.35">
      <c r="A9" s="9"/>
      <c r="B9" s="51"/>
      <c r="C9" s="12"/>
      <c r="D9" s="1600" t="s">
        <v>169</v>
      </c>
      <c r="E9" s="1600"/>
      <c r="F9" s="1600"/>
      <c r="G9" s="1600"/>
      <c r="H9" s="1600"/>
    </row>
    <row r="10" spans="1:13" s="80" customFormat="1" ht="35.15" thickBot="1" x14ac:dyDescent="0.35">
      <c r="A10" s="934" t="s">
        <v>2</v>
      </c>
      <c r="B10" s="943" t="s">
        <v>3</v>
      </c>
      <c r="C10" s="940" t="s">
        <v>170</v>
      </c>
      <c r="D10" s="32" t="s">
        <v>171</v>
      </c>
      <c r="E10" s="35" t="s">
        <v>172</v>
      </c>
      <c r="F10" s="35" t="s">
        <v>173</v>
      </c>
      <c r="G10" s="35" t="s">
        <v>174</v>
      </c>
      <c r="H10" s="15" t="s">
        <v>175</v>
      </c>
    </row>
    <row r="11" spans="1:13" ht="12.9" x14ac:dyDescent="0.35">
      <c r="A11" s="935">
        <v>1</v>
      </c>
      <c r="B11" s="1466" t="s">
        <v>14</v>
      </c>
      <c r="C11" s="1617">
        <v>79</v>
      </c>
      <c r="D11" s="104">
        <v>30</v>
      </c>
      <c r="E11" s="1237">
        <v>3</v>
      </c>
      <c r="F11" s="1237">
        <v>16</v>
      </c>
      <c r="G11" s="1140">
        <v>30</v>
      </c>
      <c r="H11" s="121">
        <f t="shared" ref="H11:H25" si="0">SUM(D11:G11)</f>
        <v>79</v>
      </c>
      <c r="I11" s="22"/>
    </row>
    <row r="12" spans="1:13" ht="12.9" x14ac:dyDescent="0.35">
      <c r="A12" s="936">
        <v>2</v>
      </c>
      <c r="B12" s="111" t="s">
        <v>15</v>
      </c>
      <c r="C12" s="1618">
        <v>93</v>
      </c>
      <c r="D12" s="105">
        <v>39</v>
      </c>
      <c r="E12" s="1241">
        <v>4</v>
      </c>
      <c r="F12" s="1241">
        <v>25</v>
      </c>
      <c r="G12" s="1141">
        <v>25</v>
      </c>
      <c r="H12" s="123">
        <f t="shared" si="0"/>
        <v>93</v>
      </c>
      <c r="I12" s="22"/>
      <c r="M12" s="1088"/>
    </row>
    <row r="13" spans="1:13" ht="12.9" x14ac:dyDescent="0.35">
      <c r="A13" s="936">
        <v>3</v>
      </c>
      <c r="B13" s="111" t="s">
        <v>16</v>
      </c>
      <c r="C13" s="1618">
        <v>92</v>
      </c>
      <c r="D13" s="105">
        <v>52</v>
      </c>
      <c r="E13" s="1241">
        <v>1</v>
      </c>
      <c r="F13" s="1241">
        <v>15</v>
      </c>
      <c r="G13" s="1141">
        <v>24</v>
      </c>
      <c r="H13" s="123">
        <f t="shared" si="0"/>
        <v>92</v>
      </c>
      <c r="I13" s="22"/>
      <c r="M13" s="1088"/>
    </row>
    <row r="14" spans="1:13" ht="12.9" x14ac:dyDescent="0.35">
      <c r="A14" s="936">
        <v>4</v>
      </c>
      <c r="B14" s="111" t="s">
        <v>17</v>
      </c>
      <c r="C14" s="1618">
        <v>17</v>
      </c>
      <c r="D14" s="105">
        <v>11</v>
      </c>
      <c r="E14" s="1241">
        <v>3</v>
      </c>
      <c r="F14" s="1241">
        <v>0</v>
      </c>
      <c r="G14" s="1141">
        <v>3</v>
      </c>
      <c r="H14" s="123">
        <f t="shared" si="0"/>
        <v>17</v>
      </c>
      <c r="I14" s="22"/>
      <c r="M14" s="1088"/>
    </row>
    <row r="15" spans="1:13" ht="12.9" x14ac:dyDescent="0.35">
      <c r="A15" s="936">
        <v>5</v>
      </c>
      <c r="B15" s="111" t="s">
        <v>18</v>
      </c>
      <c r="C15" s="1618">
        <v>36</v>
      </c>
      <c r="D15" s="105">
        <v>6</v>
      </c>
      <c r="E15" s="1241">
        <v>2</v>
      </c>
      <c r="F15" s="1241">
        <v>10</v>
      </c>
      <c r="G15" s="1141">
        <v>18</v>
      </c>
      <c r="H15" s="123">
        <f t="shared" si="0"/>
        <v>36</v>
      </c>
      <c r="I15" s="22"/>
      <c r="M15" s="1088"/>
    </row>
    <row r="16" spans="1:13" ht="12.9" x14ac:dyDescent="0.35">
      <c r="A16" s="937">
        <v>6</v>
      </c>
      <c r="B16" s="1146" t="s">
        <v>379</v>
      </c>
      <c r="C16" s="1618">
        <v>70</v>
      </c>
      <c r="D16" s="105">
        <v>11</v>
      </c>
      <c r="E16" s="1241">
        <v>3</v>
      </c>
      <c r="F16" s="1241">
        <v>14</v>
      </c>
      <c r="G16" s="1141">
        <v>42</v>
      </c>
      <c r="H16" s="123">
        <f t="shared" si="0"/>
        <v>70</v>
      </c>
      <c r="I16" s="38"/>
      <c r="M16" s="1088"/>
    </row>
    <row r="17" spans="1:19" ht="12.9" x14ac:dyDescent="0.35">
      <c r="A17" s="937">
        <v>7</v>
      </c>
      <c r="B17" s="1146" t="s">
        <v>20</v>
      </c>
      <c r="C17" s="1618">
        <v>132</v>
      </c>
      <c r="D17" s="105">
        <v>43</v>
      </c>
      <c r="E17" s="1241">
        <v>4</v>
      </c>
      <c r="F17" s="1241">
        <v>21</v>
      </c>
      <c r="G17" s="1141">
        <v>64</v>
      </c>
      <c r="H17" s="123">
        <f t="shared" si="0"/>
        <v>132</v>
      </c>
      <c r="I17" s="22"/>
      <c r="M17" s="1088"/>
    </row>
    <row r="18" spans="1:19" ht="12.9" x14ac:dyDescent="0.35">
      <c r="A18" s="936">
        <v>8</v>
      </c>
      <c r="B18" s="111" t="s">
        <v>21</v>
      </c>
      <c r="C18" s="1618">
        <v>110</v>
      </c>
      <c r="D18" s="105">
        <v>22</v>
      </c>
      <c r="E18" s="1241">
        <v>6</v>
      </c>
      <c r="F18" s="1241">
        <v>26</v>
      </c>
      <c r="G18" s="1141">
        <v>56</v>
      </c>
      <c r="H18" s="123">
        <f t="shared" si="0"/>
        <v>110</v>
      </c>
      <c r="I18" s="22"/>
      <c r="M18" s="1088"/>
    </row>
    <row r="19" spans="1:19" ht="12.9" x14ac:dyDescent="0.35">
      <c r="A19" s="936">
        <v>9</v>
      </c>
      <c r="B19" s="111" t="s">
        <v>22</v>
      </c>
      <c r="C19" s="1618">
        <v>95</v>
      </c>
      <c r="D19" s="105">
        <v>21</v>
      </c>
      <c r="E19" s="1241">
        <v>2</v>
      </c>
      <c r="F19" s="1241">
        <v>7</v>
      </c>
      <c r="G19" s="1141">
        <v>65</v>
      </c>
      <c r="H19" s="123">
        <f t="shared" si="0"/>
        <v>95</v>
      </c>
      <c r="I19" s="22"/>
    </row>
    <row r="20" spans="1:19" ht="12.9" x14ac:dyDescent="0.35">
      <c r="A20" s="936">
        <v>10</v>
      </c>
      <c r="B20" s="111" t="s">
        <v>23</v>
      </c>
      <c r="C20" s="1618">
        <v>132</v>
      </c>
      <c r="D20" s="105">
        <v>42</v>
      </c>
      <c r="E20" s="1241">
        <v>5</v>
      </c>
      <c r="F20" s="1241">
        <v>21</v>
      </c>
      <c r="G20" s="1141">
        <v>64</v>
      </c>
      <c r="H20" s="1620">
        <f t="shared" si="0"/>
        <v>132</v>
      </c>
      <c r="I20" s="22"/>
    </row>
    <row r="21" spans="1:19" ht="12.9" x14ac:dyDescent="0.35">
      <c r="A21" s="937">
        <v>11</v>
      </c>
      <c r="B21" s="1146" t="s">
        <v>24</v>
      </c>
      <c r="C21" s="1618">
        <v>143</v>
      </c>
      <c r="D21" s="105">
        <v>38</v>
      </c>
      <c r="E21" s="1241">
        <v>2</v>
      </c>
      <c r="F21" s="1241">
        <v>9</v>
      </c>
      <c r="G21" s="1141">
        <v>94</v>
      </c>
      <c r="H21" s="123">
        <f t="shared" si="0"/>
        <v>143</v>
      </c>
      <c r="I21" s="22"/>
    </row>
    <row r="22" spans="1:19" ht="12.9" x14ac:dyDescent="0.35">
      <c r="A22" s="936">
        <v>12</v>
      </c>
      <c r="B22" s="111" t="s">
        <v>25</v>
      </c>
      <c r="C22" s="1618">
        <v>182</v>
      </c>
      <c r="D22" s="105">
        <v>72</v>
      </c>
      <c r="E22" s="1241">
        <v>10</v>
      </c>
      <c r="F22" s="1241">
        <v>11</v>
      </c>
      <c r="G22" s="1141">
        <v>90</v>
      </c>
      <c r="H22" s="123">
        <f t="shared" si="0"/>
        <v>183</v>
      </c>
      <c r="I22" s="22"/>
      <c r="L22" s="2" t="s">
        <v>81</v>
      </c>
      <c r="S22" s="2" t="s">
        <v>81</v>
      </c>
    </row>
    <row r="23" spans="1:19" s="370" customFormat="1" ht="12.9" x14ac:dyDescent="0.35">
      <c r="A23" s="937">
        <v>13</v>
      </c>
      <c r="B23" s="1146" t="s">
        <v>26</v>
      </c>
      <c r="C23" s="1618">
        <v>124</v>
      </c>
      <c r="D23" s="105">
        <v>23</v>
      </c>
      <c r="E23" s="1241">
        <v>6</v>
      </c>
      <c r="F23" s="1241">
        <v>4</v>
      </c>
      <c r="G23" s="1141">
        <v>91</v>
      </c>
      <c r="H23" s="123">
        <f t="shared" si="0"/>
        <v>124</v>
      </c>
      <c r="I23" s="324"/>
    </row>
    <row r="24" spans="1:19" ht="12.9" x14ac:dyDescent="0.35">
      <c r="A24" s="936">
        <v>14</v>
      </c>
      <c r="B24" s="111" t="s">
        <v>27</v>
      </c>
      <c r="C24" s="1618">
        <v>135</v>
      </c>
      <c r="D24" s="105">
        <v>41</v>
      </c>
      <c r="E24" s="1241">
        <v>4</v>
      </c>
      <c r="F24" s="1241">
        <v>26</v>
      </c>
      <c r="G24" s="1141">
        <v>64</v>
      </c>
      <c r="H24" s="123">
        <f t="shared" si="0"/>
        <v>135</v>
      </c>
      <c r="I24" s="22"/>
    </row>
    <row r="25" spans="1:19" ht="13.3" thickBot="1" x14ac:dyDescent="0.4">
      <c r="A25" s="938">
        <v>15</v>
      </c>
      <c r="B25" s="1147" t="s">
        <v>28</v>
      </c>
      <c r="C25" s="1619">
        <v>160</v>
      </c>
      <c r="D25" s="106">
        <v>63</v>
      </c>
      <c r="E25" s="1245">
        <v>3</v>
      </c>
      <c r="F25" s="1245">
        <v>26</v>
      </c>
      <c r="G25" s="1142">
        <v>68</v>
      </c>
      <c r="H25" s="124">
        <f t="shared" si="0"/>
        <v>160</v>
      </c>
      <c r="I25" s="22"/>
      <c r="J25" s="2" t="s">
        <v>81</v>
      </c>
    </row>
    <row r="26" spans="1:19" s="370" customFormat="1" x14ac:dyDescent="0.3">
      <c r="A26" s="939"/>
      <c r="B26" s="944" t="s">
        <v>502</v>
      </c>
      <c r="C26" s="1465">
        <f t="shared" ref="C26:H26" si="1">SUM(C11:C25)</f>
        <v>1600</v>
      </c>
      <c r="D26" s="780">
        <f t="shared" si="1"/>
        <v>514</v>
      </c>
      <c r="E26" s="780">
        <f t="shared" si="1"/>
        <v>58</v>
      </c>
      <c r="F26" s="780">
        <f t="shared" si="1"/>
        <v>231</v>
      </c>
      <c r="G26" s="780">
        <f t="shared" si="1"/>
        <v>798</v>
      </c>
      <c r="H26" s="488">
        <f t="shared" si="1"/>
        <v>1601</v>
      </c>
      <c r="I26" s="324"/>
    </row>
    <row r="27" spans="1:19" s="370" customFormat="1" x14ac:dyDescent="0.3">
      <c r="A27" s="319"/>
      <c r="B27" s="945" t="s">
        <v>430</v>
      </c>
      <c r="C27" s="941">
        <v>1542</v>
      </c>
      <c r="D27" s="610">
        <v>482</v>
      </c>
      <c r="E27" s="610">
        <v>43</v>
      </c>
      <c r="F27" s="610">
        <v>245</v>
      </c>
      <c r="G27" s="610">
        <v>758</v>
      </c>
      <c r="H27" s="611">
        <v>1528</v>
      </c>
      <c r="I27" s="324"/>
    </row>
    <row r="28" spans="1:19" s="370" customFormat="1" x14ac:dyDescent="0.3">
      <c r="A28" s="319"/>
      <c r="B28" s="945" t="s">
        <v>378</v>
      </c>
      <c r="C28" s="941">
        <v>1531</v>
      </c>
      <c r="D28" s="610">
        <v>482</v>
      </c>
      <c r="E28" s="610">
        <v>41</v>
      </c>
      <c r="F28" s="610">
        <v>247</v>
      </c>
      <c r="G28" s="610">
        <v>758</v>
      </c>
      <c r="H28" s="611">
        <v>1528</v>
      </c>
      <c r="I28" s="324"/>
    </row>
    <row r="29" spans="1:19" s="370" customFormat="1" x14ac:dyDescent="0.3">
      <c r="A29" s="319"/>
      <c r="B29" s="945" t="s">
        <v>334</v>
      </c>
      <c r="C29" s="941">
        <v>1449</v>
      </c>
      <c r="D29" s="610">
        <v>447</v>
      </c>
      <c r="E29" s="610">
        <v>50</v>
      </c>
      <c r="F29" s="610">
        <v>228</v>
      </c>
      <c r="G29" s="610">
        <v>724</v>
      </c>
      <c r="H29" s="611">
        <v>1449</v>
      </c>
      <c r="I29" s="324"/>
    </row>
    <row r="30" spans="1:19" s="370" customFormat="1" x14ac:dyDescent="0.3">
      <c r="A30" s="319"/>
      <c r="B30" s="945" t="s">
        <v>289</v>
      </c>
      <c r="C30" s="941">
        <v>1441</v>
      </c>
      <c r="D30" s="610">
        <v>486</v>
      </c>
      <c r="E30" s="610">
        <v>59</v>
      </c>
      <c r="F30" s="610">
        <v>216</v>
      </c>
      <c r="G30" s="610">
        <v>682</v>
      </c>
      <c r="H30" s="611">
        <v>1443</v>
      </c>
      <c r="I30" s="324"/>
    </row>
    <row r="31" spans="1:19" s="370" customFormat="1" x14ac:dyDescent="0.3">
      <c r="A31" s="319"/>
      <c r="B31" s="945" t="s">
        <v>258</v>
      </c>
      <c r="C31" s="941">
        <v>1399</v>
      </c>
      <c r="D31" s="610">
        <v>416</v>
      </c>
      <c r="E31" s="610">
        <v>51</v>
      </c>
      <c r="F31" s="610">
        <v>240</v>
      </c>
      <c r="G31" s="610">
        <v>692</v>
      </c>
      <c r="H31" s="611">
        <v>1399</v>
      </c>
      <c r="I31" s="324"/>
    </row>
    <row r="32" spans="1:19" s="370" customFormat="1" x14ac:dyDescent="0.3">
      <c r="A32" s="319"/>
      <c r="B32" s="945" t="s">
        <v>227</v>
      </c>
      <c r="C32" s="941">
        <v>1344</v>
      </c>
      <c r="D32" s="610">
        <v>366</v>
      </c>
      <c r="E32" s="610">
        <v>54</v>
      </c>
      <c r="F32" s="610">
        <v>240</v>
      </c>
      <c r="G32" s="610">
        <v>684</v>
      </c>
      <c r="H32" s="611">
        <v>1344</v>
      </c>
      <c r="I32" s="324"/>
    </row>
    <row r="33" spans="1:9" s="370" customFormat="1" ht="12" thickBot="1" x14ac:dyDescent="0.35">
      <c r="A33" s="109"/>
      <c r="B33" s="946" t="s">
        <v>115</v>
      </c>
      <c r="C33" s="942">
        <v>1206</v>
      </c>
      <c r="D33" s="487">
        <v>295</v>
      </c>
      <c r="E33" s="487">
        <v>52</v>
      </c>
      <c r="F33" s="487">
        <v>210</v>
      </c>
      <c r="G33" s="487">
        <v>649</v>
      </c>
      <c r="H33" s="489">
        <v>1206</v>
      </c>
      <c r="I33" s="324"/>
    </row>
    <row r="34" spans="1:9" x14ac:dyDescent="0.3">
      <c r="A34" s="1" t="s">
        <v>380</v>
      </c>
    </row>
  </sheetData>
  <mergeCells count="1">
    <mergeCell ref="D9:H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X150"/>
  <sheetViews>
    <sheetView showGridLines="0" topLeftCell="A123" zoomScale="70" zoomScaleNormal="70" zoomScaleSheetLayoutView="100" workbookViewId="0">
      <selection activeCell="N137" sqref="N137"/>
    </sheetView>
  </sheetViews>
  <sheetFormatPr baseColWidth="10" defaultColWidth="11.4609375" defaultRowHeight="11.6" x14ac:dyDescent="0.3"/>
  <cols>
    <col min="1" max="1" width="6.4609375" style="5" bestFit="1" customWidth="1"/>
    <col min="2" max="2" width="22" style="2" bestFit="1" customWidth="1"/>
    <col min="3" max="3" width="9.69140625" style="2" customWidth="1"/>
    <col min="4" max="5" width="9.84375" style="2" bestFit="1" customWidth="1"/>
    <col min="6" max="6" width="9.84375" style="2" customWidth="1"/>
    <col min="7" max="7" width="8.84375" style="2" customWidth="1"/>
    <col min="8" max="8" width="10.53515625" style="2" bestFit="1" customWidth="1"/>
    <col min="9" max="9" width="9.84375" style="2" customWidth="1"/>
    <col min="10" max="16384" width="11.4609375" style="2"/>
  </cols>
  <sheetData>
    <row r="1" spans="1:18" x14ac:dyDescent="0.3">
      <c r="A1" s="1" t="s">
        <v>0</v>
      </c>
    </row>
    <row r="2" spans="1:18" x14ac:dyDescent="0.3">
      <c r="A2" s="1"/>
    </row>
    <row r="3" spans="1:18" x14ac:dyDescent="0.3">
      <c r="A3" s="3" t="str">
        <f>A10</f>
        <v>Tabell 3 -1 - B - A1 - Beboere i institusjon som bydelen betaler for - pr. 31.12.  - Aldersfordeling</v>
      </c>
      <c r="B3" s="4"/>
      <c r="C3" s="4"/>
      <c r="D3" s="4"/>
      <c r="E3" s="4"/>
      <c r="F3" s="4"/>
    </row>
    <row r="4" spans="1:18" x14ac:dyDescent="0.3">
      <c r="A4" s="1" t="str">
        <f>A39</f>
        <v>Tabell 3 -1 - B - A4 - Aldersfordeling for beboere i langtidsopphold i institusjon pr. 31.12</v>
      </c>
    </row>
    <row r="5" spans="1:18" x14ac:dyDescent="0.3">
      <c r="A5" s="1" t="str">
        <f>A68</f>
        <v xml:space="preserve">Tabell 3 -1 - B - A8 - Aldersfordeling for beboere med vedtak om korttidsopphold pr. 31.12.  </v>
      </c>
    </row>
    <row r="6" spans="1:18" x14ac:dyDescent="0.3">
      <c r="A6" s="1" t="str">
        <f>A96</f>
        <v xml:space="preserve">Tabell 3 -1 - B - A9 - Aldersfordeling for beboere i barne- og avlastningsboliger pr. 31.12.  </v>
      </c>
    </row>
    <row r="7" spans="1:18" x14ac:dyDescent="0.3">
      <c r="A7" s="1134" t="str">
        <f>A124</f>
        <v xml:space="preserve">Tabell 3 -1 - B - A6 - Aldersfordeling for beboere i boform m/heldøgns pleie og omsorg pr. 31.12.  </v>
      </c>
      <c r="H7" s="6"/>
      <c r="I7" s="6"/>
    </row>
    <row r="8" spans="1:18" x14ac:dyDescent="0.3">
      <c r="A8" s="1"/>
    </row>
    <row r="9" spans="1:18" ht="29.4" customHeight="1" x14ac:dyDescent="0.3">
      <c r="R9" s="2" t="s">
        <v>81</v>
      </c>
    </row>
    <row r="10" spans="1:18" s="8" customFormat="1" ht="12.9" thickBot="1" x14ac:dyDescent="0.35">
      <c r="A10" s="7" t="s">
        <v>495</v>
      </c>
    </row>
    <row r="11" spans="1:18" s="11" customFormat="1" ht="12" thickBot="1" x14ac:dyDescent="0.35">
      <c r="A11" s="61"/>
      <c r="B11" s="62"/>
      <c r="C11" s="1525" t="s">
        <v>1</v>
      </c>
      <c r="D11" s="1525"/>
      <c r="E11" s="1525"/>
      <c r="F11" s="1525"/>
      <c r="G11" s="1525"/>
      <c r="H11" s="1525"/>
      <c r="I11" s="1526"/>
    </row>
    <row r="12" spans="1:18" s="11" customFormat="1" ht="12" thickBot="1" x14ac:dyDescent="0.35">
      <c r="A12" s="63" t="s">
        <v>2</v>
      </c>
      <c r="B12" s="14" t="s">
        <v>3</v>
      </c>
      <c r="C12" s="1092" t="s">
        <v>4</v>
      </c>
      <c r="D12" s="1093" t="s">
        <v>5</v>
      </c>
      <c r="E12" s="1093" t="s">
        <v>6</v>
      </c>
      <c r="F12" s="1093" t="s">
        <v>12</v>
      </c>
      <c r="G12" s="1093" t="s">
        <v>391</v>
      </c>
      <c r="H12" s="1094" t="s">
        <v>372</v>
      </c>
      <c r="I12" s="545" t="s">
        <v>11</v>
      </c>
    </row>
    <row r="13" spans="1:18" x14ac:dyDescent="0.3">
      <c r="A13" s="65">
        <v>1</v>
      </c>
      <c r="B13" s="18" t="s">
        <v>14</v>
      </c>
      <c r="C13" s="1097">
        <f t="shared" ref="C13:H27" si="0">C42+C71+C99+C127</f>
        <v>21</v>
      </c>
      <c r="D13" s="1098">
        <f t="shared" si="0"/>
        <v>50</v>
      </c>
      <c r="E13" s="1098">
        <f t="shared" si="0"/>
        <v>44</v>
      </c>
      <c r="F13" s="1098">
        <f t="shared" si="0"/>
        <v>63</v>
      </c>
      <c r="G13" s="1098">
        <f t="shared" si="0"/>
        <v>58</v>
      </c>
      <c r="H13" s="1099">
        <f t="shared" si="0"/>
        <v>48</v>
      </c>
      <c r="I13" s="641">
        <f t="shared" ref="I13:I27" si="1">SUM(C13:H13)</f>
        <v>284</v>
      </c>
    </row>
    <row r="14" spans="1:18" x14ac:dyDescent="0.3">
      <c r="A14" s="66">
        <v>2</v>
      </c>
      <c r="B14" s="24" t="s">
        <v>15</v>
      </c>
      <c r="C14" s="1100">
        <f t="shared" si="0"/>
        <v>13</v>
      </c>
      <c r="D14" s="1096">
        <f t="shared" si="0"/>
        <v>50</v>
      </c>
      <c r="E14" s="1096">
        <f t="shared" si="0"/>
        <v>40</v>
      </c>
      <c r="F14" s="1096">
        <f t="shared" si="0"/>
        <v>58</v>
      </c>
      <c r="G14" s="1096">
        <f t="shared" si="0"/>
        <v>50</v>
      </c>
      <c r="H14" s="1101">
        <f t="shared" si="0"/>
        <v>48</v>
      </c>
      <c r="I14" s="642">
        <f t="shared" si="1"/>
        <v>259</v>
      </c>
    </row>
    <row r="15" spans="1:18" x14ac:dyDescent="0.3">
      <c r="A15" s="66">
        <v>3</v>
      </c>
      <c r="B15" s="24" t="s">
        <v>16</v>
      </c>
      <c r="C15" s="1100">
        <f t="shared" si="0"/>
        <v>11</v>
      </c>
      <c r="D15" s="1096">
        <f t="shared" si="0"/>
        <v>30</v>
      </c>
      <c r="E15" s="1096">
        <f t="shared" si="0"/>
        <v>40</v>
      </c>
      <c r="F15" s="1096">
        <f t="shared" si="0"/>
        <v>51</v>
      </c>
      <c r="G15" s="1096">
        <f t="shared" si="0"/>
        <v>51</v>
      </c>
      <c r="H15" s="1101">
        <f t="shared" si="0"/>
        <v>54</v>
      </c>
      <c r="I15" s="642">
        <f t="shared" si="1"/>
        <v>237</v>
      </c>
    </row>
    <row r="16" spans="1:18" x14ac:dyDescent="0.3">
      <c r="A16" s="66">
        <v>4</v>
      </c>
      <c r="B16" s="24" t="s">
        <v>17</v>
      </c>
      <c r="C16" s="1100">
        <f t="shared" si="0"/>
        <v>1</v>
      </c>
      <c r="D16" s="1096">
        <f t="shared" si="0"/>
        <v>28</v>
      </c>
      <c r="E16" s="1096">
        <f t="shared" si="0"/>
        <v>31</v>
      </c>
      <c r="F16" s="1096">
        <f t="shared" si="0"/>
        <v>26</v>
      </c>
      <c r="G16" s="1096">
        <f t="shared" si="0"/>
        <v>35</v>
      </c>
      <c r="H16" s="1101">
        <f t="shared" si="0"/>
        <v>37</v>
      </c>
      <c r="I16" s="642">
        <f t="shared" si="1"/>
        <v>158</v>
      </c>
    </row>
    <row r="17" spans="1:17" x14ac:dyDescent="0.3">
      <c r="A17" s="66">
        <v>5</v>
      </c>
      <c r="B17" s="24" t="s">
        <v>18</v>
      </c>
      <c r="C17" s="1100">
        <f t="shared" si="0"/>
        <v>6</v>
      </c>
      <c r="D17" s="1096">
        <f t="shared" si="0"/>
        <v>37</v>
      </c>
      <c r="E17" s="1096">
        <f t="shared" si="0"/>
        <v>45</v>
      </c>
      <c r="F17" s="1096">
        <f t="shared" si="0"/>
        <v>90</v>
      </c>
      <c r="G17" s="1096">
        <f t="shared" si="0"/>
        <v>145</v>
      </c>
      <c r="H17" s="1101">
        <f t="shared" si="0"/>
        <v>146</v>
      </c>
      <c r="I17" s="642">
        <f t="shared" si="1"/>
        <v>469</v>
      </c>
    </row>
    <row r="18" spans="1:17" x14ac:dyDescent="0.3">
      <c r="A18" s="67">
        <v>6</v>
      </c>
      <c r="B18" s="26" t="s">
        <v>19</v>
      </c>
      <c r="C18" s="1100">
        <f t="shared" si="0"/>
        <v>10</v>
      </c>
      <c r="D18" s="1096">
        <f t="shared" si="0"/>
        <v>23</v>
      </c>
      <c r="E18" s="1096">
        <f t="shared" si="0"/>
        <v>21</v>
      </c>
      <c r="F18" s="1096">
        <f t="shared" si="0"/>
        <v>73</v>
      </c>
      <c r="G18" s="1096">
        <f t="shared" si="0"/>
        <v>101</v>
      </c>
      <c r="H18" s="1101">
        <f t="shared" si="0"/>
        <v>104</v>
      </c>
      <c r="I18" s="642">
        <f t="shared" si="1"/>
        <v>332</v>
      </c>
    </row>
    <row r="19" spans="1:17" x14ac:dyDescent="0.3">
      <c r="A19" s="67">
        <v>7</v>
      </c>
      <c r="B19" s="26" t="s">
        <v>20</v>
      </c>
      <c r="C19" s="1100">
        <f t="shared" si="0"/>
        <v>14</v>
      </c>
      <c r="D19" s="1096">
        <f t="shared" si="0"/>
        <v>17</v>
      </c>
      <c r="E19" s="1096">
        <f t="shared" si="0"/>
        <v>23</v>
      </c>
      <c r="F19" s="1096">
        <f t="shared" si="0"/>
        <v>70</v>
      </c>
      <c r="G19" s="1096">
        <f t="shared" si="0"/>
        <v>116</v>
      </c>
      <c r="H19" s="1101">
        <f t="shared" si="0"/>
        <v>135</v>
      </c>
      <c r="I19" s="642">
        <f t="shared" si="1"/>
        <v>375</v>
      </c>
    </row>
    <row r="20" spans="1:17" x14ac:dyDescent="0.3">
      <c r="A20" s="66">
        <v>8</v>
      </c>
      <c r="B20" s="24" t="s">
        <v>21</v>
      </c>
      <c r="C20" s="1100">
        <f t="shared" si="0"/>
        <v>15</v>
      </c>
      <c r="D20" s="1096">
        <f t="shared" si="0"/>
        <v>14</v>
      </c>
      <c r="E20" s="1096">
        <f t="shared" si="0"/>
        <v>21</v>
      </c>
      <c r="F20" s="1096">
        <f t="shared" si="0"/>
        <v>72</v>
      </c>
      <c r="G20" s="1096">
        <f t="shared" si="0"/>
        <v>102</v>
      </c>
      <c r="H20" s="1101">
        <f t="shared" si="0"/>
        <v>122</v>
      </c>
      <c r="I20" s="642">
        <f t="shared" si="1"/>
        <v>346</v>
      </c>
    </row>
    <row r="21" spans="1:17" x14ac:dyDescent="0.3">
      <c r="A21" s="66">
        <v>9</v>
      </c>
      <c r="B21" s="24" t="s">
        <v>22</v>
      </c>
      <c r="C21" s="1100">
        <f t="shared" si="0"/>
        <v>8</v>
      </c>
      <c r="D21" s="1096">
        <f t="shared" si="0"/>
        <v>20</v>
      </c>
      <c r="E21" s="1096">
        <f t="shared" si="0"/>
        <v>17</v>
      </c>
      <c r="F21" s="1096">
        <f t="shared" si="0"/>
        <v>42</v>
      </c>
      <c r="G21" s="1096">
        <f t="shared" si="0"/>
        <v>64</v>
      </c>
      <c r="H21" s="1101">
        <f t="shared" si="0"/>
        <v>56</v>
      </c>
      <c r="I21" s="642">
        <f t="shared" si="1"/>
        <v>207</v>
      </c>
    </row>
    <row r="22" spans="1:17" x14ac:dyDescent="0.3">
      <c r="A22" s="66">
        <v>10</v>
      </c>
      <c r="B22" s="24" t="s">
        <v>23</v>
      </c>
      <c r="C22" s="1100">
        <f t="shared" si="0"/>
        <v>12</v>
      </c>
      <c r="D22" s="1096">
        <f t="shared" si="0"/>
        <v>15</v>
      </c>
      <c r="E22" s="1096">
        <f t="shared" si="0"/>
        <v>24</v>
      </c>
      <c r="F22" s="1096">
        <f t="shared" si="0"/>
        <v>50</v>
      </c>
      <c r="G22" s="1096">
        <f t="shared" si="0"/>
        <v>80</v>
      </c>
      <c r="H22" s="1101">
        <f t="shared" si="0"/>
        <v>57</v>
      </c>
      <c r="I22" s="642">
        <f t="shared" si="1"/>
        <v>238</v>
      </c>
    </row>
    <row r="23" spans="1:17" x14ac:dyDescent="0.3">
      <c r="A23" s="67">
        <v>11</v>
      </c>
      <c r="B23" s="26" t="s">
        <v>24</v>
      </c>
      <c r="C23" s="1100">
        <f t="shared" si="0"/>
        <v>15</v>
      </c>
      <c r="D23" s="1096">
        <f t="shared" si="0"/>
        <v>24</v>
      </c>
      <c r="E23" s="1096">
        <f t="shared" si="0"/>
        <v>18</v>
      </c>
      <c r="F23" s="1096">
        <f t="shared" si="0"/>
        <v>59</v>
      </c>
      <c r="G23" s="1096">
        <f t="shared" si="0"/>
        <v>81</v>
      </c>
      <c r="H23" s="1101">
        <f t="shared" si="0"/>
        <v>38</v>
      </c>
      <c r="I23" s="642">
        <f t="shared" si="1"/>
        <v>235</v>
      </c>
    </row>
    <row r="24" spans="1:17" x14ac:dyDescent="0.3">
      <c r="A24" s="66">
        <v>12</v>
      </c>
      <c r="B24" s="24" t="s">
        <v>25</v>
      </c>
      <c r="C24" s="1100">
        <f t="shared" si="0"/>
        <v>24</v>
      </c>
      <c r="D24" s="1096">
        <f t="shared" si="0"/>
        <v>27</v>
      </c>
      <c r="E24" s="1096">
        <f t="shared" si="0"/>
        <v>38</v>
      </c>
      <c r="F24" s="1096">
        <f t="shared" si="0"/>
        <v>82</v>
      </c>
      <c r="G24" s="1096">
        <f t="shared" si="0"/>
        <v>109</v>
      </c>
      <c r="H24" s="1101">
        <f t="shared" si="0"/>
        <v>92</v>
      </c>
      <c r="I24" s="642">
        <f t="shared" si="1"/>
        <v>372</v>
      </c>
      <c r="Q24" s="2" t="s">
        <v>81</v>
      </c>
    </row>
    <row r="25" spans="1:17" x14ac:dyDescent="0.3">
      <c r="A25" s="66">
        <v>13</v>
      </c>
      <c r="B25" s="24" t="s">
        <v>26</v>
      </c>
      <c r="C25" s="1100">
        <f t="shared" si="0"/>
        <v>14</v>
      </c>
      <c r="D25" s="1096">
        <f t="shared" si="0"/>
        <v>18</v>
      </c>
      <c r="E25" s="1096">
        <f t="shared" si="0"/>
        <v>34</v>
      </c>
      <c r="F25" s="1096">
        <f t="shared" si="0"/>
        <v>75</v>
      </c>
      <c r="G25" s="1096">
        <f t="shared" si="0"/>
        <v>225</v>
      </c>
      <c r="H25" s="1101">
        <f t="shared" si="0"/>
        <v>184</v>
      </c>
      <c r="I25" s="642">
        <f t="shared" si="1"/>
        <v>550</v>
      </c>
    </row>
    <row r="26" spans="1:17" x14ac:dyDescent="0.3">
      <c r="A26" s="66">
        <v>14</v>
      </c>
      <c r="B26" s="24" t="s">
        <v>27</v>
      </c>
      <c r="C26" s="1100">
        <f t="shared" si="0"/>
        <v>13</v>
      </c>
      <c r="D26" s="1096">
        <f t="shared" si="0"/>
        <v>23</v>
      </c>
      <c r="E26" s="1096">
        <f t="shared" si="0"/>
        <v>39</v>
      </c>
      <c r="F26" s="1096">
        <f t="shared" si="0"/>
        <v>73</v>
      </c>
      <c r="G26" s="1096">
        <f t="shared" si="0"/>
        <v>186</v>
      </c>
      <c r="H26" s="1101">
        <f t="shared" si="0"/>
        <v>202</v>
      </c>
      <c r="I26" s="642">
        <f t="shared" si="1"/>
        <v>536</v>
      </c>
    </row>
    <row r="27" spans="1:17" ht="12" thickBot="1" x14ac:dyDescent="0.35">
      <c r="A27" s="72">
        <v>15</v>
      </c>
      <c r="B27" s="28" t="s">
        <v>28</v>
      </c>
      <c r="C27" s="1102">
        <f t="shared" si="0"/>
        <v>18</v>
      </c>
      <c r="D27" s="1103">
        <f t="shared" si="0"/>
        <v>33</v>
      </c>
      <c r="E27" s="1103">
        <f t="shared" si="0"/>
        <v>24</v>
      </c>
      <c r="F27" s="1103">
        <f t="shared" si="0"/>
        <v>40</v>
      </c>
      <c r="G27" s="1103">
        <f t="shared" si="0"/>
        <v>41</v>
      </c>
      <c r="H27" s="1104">
        <f t="shared" si="0"/>
        <v>32</v>
      </c>
      <c r="I27" s="643">
        <f t="shared" si="1"/>
        <v>188</v>
      </c>
      <c r="L27" s="2" t="s">
        <v>81</v>
      </c>
    </row>
    <row r="28" spans="1:17" s="30" customFormat="1" x14ac:dyDescent="0.3">
      <c r="A28" s="363" t="s">
        <v>392</v>
      </c>
      <c r="B28" s="584" t="s">
        <v>486</v>
      </c>
      <c r="C28" s="1018">
        <f t="shared" ref="C28:I28" si="2">SUM(C13:C27)</f>
        <v>195</v>
      </c>
      <c r="D28" s="736">
        <f t="shared" si="2"/>
        <v>409</v>
      </c>
      <c r="E28" s="736">
        <f t="shared" si="2"/>
        <v>459</v>
      </c>
      <c r="F28" s="736">
        <f t="shared" si="2"/>
        <v>924</v>
      </c>
      <c r="G28" s="736">
        <f t="shared" si="2"/>
        <v>1444</v>
      </c>
      <c r="H28" s="1095">
        <f t="shared" si="2"/>
        <v>1355</v>
      </c>
      <c r="I28" s="585">
        <f t="shared" si="2"/>
        <v>4786</v>
      </c>
      <c r="J28" s="1192">
        <f>I28-I86</f>
        <v>4265</v>
      </c>
    </row>
    <row r="29" spans="1:17" s="370" customFormat="1" x14ac:dyDescent="0.3">
      <c r="A29" s="490" t="s">
        <v>392</v>
      </c>
      <c r="B29" s="648" t="s">
        <v>476</v>
      </c>
      <c r="C29" s="649">
        <v>187</v>
      </c>
      <c r="D29" s="650">
        <v>157</v>
      </c>
      <c r="E29" s="650">
        <v>288</v>
      </c>
      <c r="F29" s="650">
        <v>883</v>
      </c>
      <c r="G29" s="650">
        <v>1453</v>
      </c>
      <c r="H29" s="651">
        <v>1409</v>
      </c>
      <c r="I29" s="652">
        <v>4377</v>
      </c>
      <c r="J29" s="1192">
        <f>I29-I87</f>
        <v>3977</v>
      </c>
    </row>
    <row r="30" spans="1:17" s="370" customFormat="1" x14ac:dyDescent="0.3">
      <c r="A30" s="490" t="s">
        <v>392</v>
      </c>
      <c r="B30" s="648" t="s">
        <v>431</v>
      </c>
      <c r="C30" s="649">
        <v>182</v>
      </c>
      <c r="D30" s="650">
        <v>160</v>
      </c>
      <c r="E30" s="650">
        <v>304</v>
      </c>
      <c r="F30" s="650">
        <v>907</v>
      </c>
      <c r="G30" s="650">
        <v>1500</v>
      </c>
      <c r="H30" s="651">
        <v>1449</v>
      </c>
      <c r="I30" s="652">
        <v>4502</v>
      </c>
    </row>
    <row r="31" spans="1:17" s="370" customFormat="1" x14ac:dyDescent="0.3">
      <c r="A31" s="490" t="s">
        <v>392</v>
      </c>
      <c r="B31" s="648" t="s">
        <v>394</v>
      </c>
      <c r="C31" s="649">
        <v>176</v>
      </c>
      <c r="D31" s="650">
        <v>157</v>
      </c>
      <c r="E31" s="650">
        <v>302</v>
      </c>
      <c r="F31" s="650">
        <v>864</v>
      </c>
      <c r="G31" s="650">
        <v>1526</v>
      </c>
      <c r="H31" s="651">
        <v>1466</v>
      </c>
      <c r="I31" s="652">
        <v>4491</v>
      </c>
    </row>
    <row r="32" spans="1:17" s="370" customFormat="1" x14ac:dyDescent="0.3">
      <c r="A32" s="490"/>
      <c r="B32" s="648" t="s">
        <v>373</v>
      </c>
      <c r="C32" s="649">
        <v>183</v>
      </c>
      <c r="D32" s="650">
        <v>130</v>
      </c>
      <c r="E32" s="650">
        <v>290</v>
      </c>
      <c r="F32" s="650">
        <v>867</v>
      </c>
      <c r="G32" s="650">
        <v>1551</v>
      </c>
      <c r="H32" s="651">
        <v>1504</v>
      </c>
      <c r="I32" s="652">
        <v>4525</v>
      </c>
    </row>
    <row r="33" spans="1:11" s="370" customFormat="1" x14ac:dyDescent="0.3">
      <c r="A33" s="490"/>
      <c r="B33" s="648" t="s">
        <v>367</v>
      </c>
      <c r="C33" s="649">
        <v>162</v>
      </c>
      <c r="D33" s="650">
        <v>140</v>
      </c>
      <c r="E33" s="650">
        <v>298</v>
      </c>
      <c r="F33" s="650">
        <v>876</v>
      </c>
      <c r="G33" s="650">
        <v>1589</v>
      </c>
      <c r="H33" s="651">
        <v>1502</v>
      </c>
      <c r="I33" s="652">
        <v>4567</v>
      </c>
    </row>
    <row r="34" spans="1:11" s="370" customFormat="1" x14ac:dyDescent="0.3">
      <c r="A34" s="490"/>
      <c r="B34" s="648" t="s">
        <v>333</v>
      </c>
      <c r="C34" s="649">
        <v>149</v>
      </c>
      <c r="D34" s="650">
        <v>148</v>
      </c>
      <c r="E34" s="650">
        <v>309</v>
      </c>
      <c r="F34" s="650">
        <v>852</v>
      </c>
      <c r="G34" s="650">
        <v>1618</v>
      </c>
      <c r="H34" s="651">
        <v>1544</v>
      </c>
      <c r="I34" s="652">
        <v>4620</v>
      </c>
    </row>
    <row r="35" spans="1:11" s="370" customFormat="1" x14ac:dyDescent="0.3">
      <c r="A35" s="490"/>
      <c r="B35" s="648" t="s">
        <v>288</v>
      </c>
      <c r="C35" s="649">
        <v>133</v>
      </c>
      <c r="D35" s="650">
        <v>169</v>
      </c>
      <c r="E35" s="650">
        <v>350</v>
      </c>
      <c r="F35" s="650">
        <v>886</v>
      </c>
      <c r="G35" s="650">
        <v>1669</v>
      </c>
      <c r="H35" s="651">
        <v>1608</v>
      </c>
      <c r="I35" s="652">
        <v>4815</v>
      </c>
    </row>
    <row r="36" spans="1:11" s="370" customFormat="1" ht="12" thickBot="1" x14ac:dyDescent="0.35">
      <c r="A36" s="360"/>
      <c r="B36" s="140" t="s">
        <v>257</v>
      </c>
      <c r="C36" s="100">
        <v>131</v>
      </c>
      <c r="D36" s="99">
        <v>191</v>
      </c>
      <c r="E36" s="99">
        <v>356</v>
      </c>
      <c r="F36" s="99">
        <v>829</v>
      </c>
      <c r="G36" s="99">
        <v>1789</v>
      </c>
      <c r="H36" s="583">
        <v>1657</v>
      </c>
      <c r="I36" s="1106">
        <v>4953</v>
      </c>
    </row>
    <row r="37" spans="1:11" s="370" customFormat="1" x14ac:dyDescent="0.3">
      <c r="A37" s="702"/>
      <c r="B37" s="703"/>
      <c r="C37" s="77"/>
      <c r="D37" s="77"/>
      <c r="E37" s="77"/>
      <c r="F37" s="77"/>
      <c r="G37" s="77"/>
      <c r="H37" s="704"/>
      <c r="I37" s="77"/>
    </row>
    <row r="38" spans="1:11" s="370" customFormat="1" x14ac:dyDescent="0.3">
      <c r="A38" s="702"/>
      <c r="B38" s="703"/>
      <c r="C38" s="77"/>
      <c r="D38" s="77"/>
      <c r="E38" s="77"/>
      <c r="F38" s="77"/>
      <c r="G38" s="77"/>
      <c r="H38" s="704"/>
      <c r="I38" s="77"/>
    </row>
    <row r="39" spans="1:11" s="11" customFormat="1" ht="12.9" thickBot="1" x14ac:dyDescent="0.35">
      <c r="A39" s="7" t="s">
        <v>490</v>
      </c>
      <c r="B39" s="133"/>
      <c r="C39" s="133"/>
      <c r="D39" s="133"/>
      <c r="E39" s="133"/>
      <c r="F39" s="133"/>
      <c r="G39" s="133"/>
      <c r="H39" s="133"/>
      <c r="I39" s="133"/>
    </row>
    <row r="40" spans="1:11" s="11" customFormat="1" ht="56.6" customHeight="1" thickBot="1" x14ac:dyDescent="0.35">
      <c r="A40" s="405"/>
      <c r="B40" s="406"/>
      <c r="C40" s="1527" t="s">
        <v>485</v>
      </c>
      <c r="D40" s="1528"/>
      <c r="E40" s="1528"/>
      <c r="F40" s="1528"/>
      <c r="G40" s="1528"/>
      <c r="H40" s="1528"/>
      <c r="I40" s="1529"/>
    </row>
    <row r="41" spans="1:11" customFormat="1" ht="12.9" thickBot="1" x14ac:dyDescent="0.35">
      <c r="A41" s="407" t="s">
        <v>2</v>
      </c>
      <c r="B41" s="408" t="s">
        <v>3</v>
      </c>
      <c r="C41" s="1092" t="s">
        <v>4</v>
      </c>
      <c r="D41" s="1093" t="s">
        <v>5</v>
      </c>
      <c r="E41" s="1093" t="s">
        <v>6</v>
      </c>
      <c r="F41" s="1093" t="s">
        <v>12</v>
      </c>
      <c r="G41" s="1093" t="s">
        <v>391</v>
      </c>
      <c r="H41" s="1435" t="s">
        <v>372</v>
      </c>
      <c r="I41" s="1439" t="s">
        <v>11</v>
      </c>
    </row>
    <row r="42" spans="1:11" customFormat="1" ht="12.45" x14ac:dyDescent="0.3">
      <c r="A42" s="415">
        <v>1</v>
      </c>
      <c r="B42" s="416" t="s">
        <v>14</v>
      </c>
      <c r="C42" s="856">
        <v>0</v>
      </c>
      <c r="D42" s="1385">
        <v>22</v>
      </c>
      <c r="E42" s="1385">
        <v>35</v>
      </c>
      <c r="F42" s="1385">
        <v>51</v>
      </c>
      <c r="G42" s="1385">
        <v>55</v>
      </c>
      <c r="H42" s="1436">
        <v>44</v>
      </c>
      <c r="I42" s="1131">
        <f t="shared" ref="I42:I56" si="3">SUM(C42:H42)</f>
        <v>207</v>
      </c>
    </row>
    <row r="43" spans="1:11" customFormat="1" ht="12.45" x14ac:dyDescent="0.3">
      <c r="A43" s="417">
        <v>2</v>
      </c>
      <c r="B43" s="418" t="s">
        <v>15</v>
      </c>
      <c r="C43" s="649">
        <v>0</v>
      </c>
      <c r="D43" s="1383">
        <v>26</v>
      </c>
      <c r="E43" s="1383">
        <v>29</v>
      </c>
      <c r="F43" s="1383">
        <v>50</v>
      </c>
      <c r="G43" s="1383">
        <v>41</v>
      </c>
      <c r="H43" s="1437">
        <v>47</v>
      </c>
      <c r="I43" s="1132">
        <f t="shared" si="3"/>
        <v>193</v>
      </c>
      <c r="K43" s="369"/>
    </row>
    <row r="44" spans="1:11" customFormat="1" ht="12.45" x14ac:dyDescent="0.3">
      <c r="A44" s="417">
        <v>3</v>
      </c>
      <c r="B44" s="418" t="s">
        <v>16</v>
      </c>
      <c r="C44" s="649">
        <v>0</v>
      </c>
      <c r="D44" s="1383">
        <v>13</v>
      </c>
      <c r="E44" s="1383">
        <v>32</v>
      </c>
      <c r="F44" s="1383">
        <v>47</v>
      </c>
      <c r="G44" s="1383">
        <v>44</v>
      </c>
      <c r="H44" s="1437">
        <v>50</v>
      </c>
      <c r="I44" s="1132">
        <f t="shared" si="3"/>
        <v>186</v>
      </c>
      <c r="K44" s="369"/>
    </row>
    <row r="45" spans="1:11" customFormat="1" ht="12.45" x14ac:dyDescent="0.3">
      <c r="A45" s="417">
        <v>4</v>
      </c>
      <c r="B45" s="418" t="s">
        <v>17</v>
      </c>
      <c r="C45" s="649">
        <v>0</v>
      </c>
      <c r="D45" s="1383">
        <v>17</v>
      </c>
      <c r="E45" s="1383">
        <v>27</v>
      </c>
      <c r="F45" s="1383">
        <v>24</v>
      </c>
      <c r="G45" s="1383">
        <v>31</v>
      </c>
      <c r="H45" s="1437">
        <v>35</v>
      </c>
      <c r="I45" s="1132">
        <f t="shared" si="3"/>
        <v>134</v>
      </c>
      <c r="K45" s="369"/>
    </row>
    <row r="46" spans="1:11" customFormat="1" ht="12.45" x14ac:dyDescent="0.3">
      <c r="A46" s="417">
        <v>5</v>
      </c>
      <c r="B46" s="418" t="s">
        <v>18</v>
      </c>
      <c r="C46" s="649">
        <v>0</v>
      </c>
      <c r="D46" s="1383">
        <v>16</v>
      </c>
      <c r="E46" s="1383">
        <v>28</v>
      </c>
      <c r="F46" s="1383">
        <v>73</v>
      </c>
      <c r="G46" s="1383">
        <v>136</v>
      </c>
      <c r="H46" s="1437">
        <v>132</v>
      </c>
      <c r="I46" s="1132">
        <f t="shared" si="3"/>
        <v>385</v>
      </c>
      <c r="K46" s="369"/>
    </row>
    <row r="47" spans="1:11" customFormat="1" ht="12.45" x14ac:dyDescent="0.3">
      <c r="A47" s="419">
        <v>6</v>
      </c>
      <c r="B47" s="420" t="s">
        <v>19</v>
      </c>
      <c r="C47" s="649">
        <v>0</v>
      </c>
      <c r="D47" s="1383">
        <v>12</v>
      </c>
      <c r="E47" s="1383">
        <v>15</v>
      </c>
      <c r="F47" s="1383">
        <v>65</v>
      </c>
      <c r="G47" s="1383">
        <v>91</v>
      </c>
      <c r="H47" s="1437">
        <v>95</v>
      </c>
      <c r="I47" s="1132">
        <f t="shared" si="3"/>
        <v>278</v>
      </c>
      <c r="K47" s="369"/>
    </row>
    <row r="48" spans="1:11" customFormat="1" ht="12.45" x14ac:dyDescent="0.3">
      <c r="A48" s="419">
        <v>7</v>
      </c>
      <c r="B48" s="420" t="s">
        <v>20</v>
      </c>
      <c r="C48" s="649">
        <v>0</v>
      </c>
      <c r="D48" s="1383">
        <v>6</v>
      </c>
      <c r="E48" s="1383">
        <v>19</v>
      </c>
      <c r="F48" s="1383">
        <v>61</v>
      </c>
      <c r="G48" s="1383">
        <v>97</v>
      </c>
      <c r="H48" s="1437">
        <v>128</v>
      </c>
      <c r="I48" s="1132">
        <f t="shared" si="3"/>
        <v>311</v>
      </c>
      <c r="K48" s="369"/>
    </row>
    <row r="49" spans="1:14" customFormat="1" ht="12.45" x14ac:dyDescent="0.3">
      <c r="A49" s="417">
        <v>8</v>
      </c>
      <c r="B49" s="418" t="s">
        <v>21</v>
      </c>
      <c r="C49" s="649">
        <v>0</v>
      </c>
      <c r="D49" s="1383">
        <v>7</v>
      </c>
      <c r="E49" s="1383">
        <v>18</v>
      </c>
      <c r="F49" s="1383">
        <v>62</v>
      </c>
      <c r="G49" s="1383">
        <v>94</v>
      </c>
      <c r="H49" s="1437">
        <v>116</v>
      </c>
      <c r="I49" s="1132">
        <f t="shared" si="3"/>
        <v>297</v>
      </c>
      <c r="K49" s="369"/>
    </row>
    <row r="50" spans="1:14" customFormat="1" ht="12.45" x14ac:dyDescent="0.3">
      <c r="A50" s="417">
        <v>9</v>
      </c>
      <c r="B50" s="418" t="s">
        <v>22</v>
      </c>
      <c r="C50" s="649">
        <v>0</v>
      </c>
      <c r="D50" s="1383">
        <v>7</v>
      </c>
      <c r="E50" s="1383">
        <v>14</v>
      </c>
      <c r="F50" s="1383">
        <v>34</v>
      </c>
      <c r="G50" s="1383">
        <v>57</v>
      </c>
      <c r="H50" s="1437">
        <v>49</v>
      </c>
      <c r="I50" s="1132">
        <f t="shared" si="3"/>
        <v>161</v>
      </c>
      <c r="K50" s="369"/>
      <c r="L50" t="s">
        <v>81</v>
      </c>
    </row>
    <row r="51" spans="1:14" customFormat="1" ht="12.45" x14ac:dyDescent="0.3">
      <c r="A51" s="417">
        <v>10</v>
      </c>
      <c r="B51" s="418" t="s">
        <v>23</v>
      </c>
      <c r="C51" s="649">
        <v>0</v>
      </c>
      <c r="D51" s="1383">
        <v>8</v>
      </c>
      <c r="E51" s="1383">
        <v>20</v>
      </c>
      <c r="F51" s="1383">
        <v>45</v>
      </c>
      <c r="G51" s="1383">
        <v>73</v>
      </c>
      <c r="H51" s="1437">
        <v>49</v>
      </c>
      <c r="I51" s="1132">
        <f t="shared" si="3"/>
        <v>195</v>
      </c>
      <c r="K51" s="369"/>
      <c r="L51" t="s">
        <v>81</v>
      </c>
    </row>
    <row r="52" spans="1:14" customFormat="1" ht="12.45" x14ac:dyDescent="0.3">
      <c r="A52" s="419">
        <v>11</v>
      </c>
      <c r="B52" s="420" t="s">
        <v>24</v>
      </c>
      <c r="C52" s="649">
        <v>0</v>
      </c>
      <c r="D52" s="1383">
        <v>12</v>
      </c>
      <c r="E52" s="1383">
        <v>12</v>
      </c>
      <c r="F52" s="1383">
        <v>52</v>
      </c>
      <c r="G52" s="1383">
        <v>77</v>
      </c>
      <c r="H52" s="1437">
        <v>36</v>
      </c>
      <c r="I52" s="1132">
        <f t="shared" si="3"/>
        <v>189</v>
      </c>
      <c r="K52" s="369"/>
    </row>
    <row r="53" spans="1:14" customFormat="1" ht="12.45" x14ac:dyDescent="0.3">
      <c r="A53" s="417">
        <v>12</v>
      </c>
      <c r="B53" s="418" t="s">
        <v>25</v>
      </c>
      <c r="C53" s="649">
        <v>0</v>
      </c>
      <c r="D53" s="1383">
        <v>7</v>
      </c>
      <c r="E53" s="1383">
        <v>28</v>
      </c>
      <c r="F53" s="1383">
        <v>62</v>
      </c>
      <c r="G53" s="1383">
        <v>97</v>
      </c>
      <c r="H53" s="1437">
        <v>84</v>
      </c>
      <c r="I53" s="1132">
        <f t="shared" si="3"/>
        <v>278</v>
      </c>
      <c r="K53" s="369"/>
    </row>
    <row r="54" spans="1:14" customFormat="1" ht="12.45" x14ac:dyDescent="0.3">
      <c r="A54" s="417">
        <v>13</v>
      </c>
      <c r="B54" s="418" t="s">
        <v>26</v>
      </c>
      <c r="C54" s="649">
        <v>0</v>
      </c>
      <c r="D54" s="1383">
        <v>11</v>
      </c>
      <c r="E54" s="1383">
        <v>26</v>
      </c>
      <c r="F54" s="1383">
        <v>64</v>
      </c>
      <c r="G54" s="1383">
        <v>195</v>
      </c>
      <c r="H54" s="1437">
        <v>176</v>
      </c>
      <c r="I54" s="1132">
        <f t="shared" si="3"/>
        <v>472</v>
      </c>
      <c r="K54" s="369"/>
    </row>
    <row r="55" spans="1:14" customFormat="1" ht="12.45" x14ac:dyDescent="0.3">
      <c r="A55" s="417">
        <v>14</v>
      </c>
      <c r="B55" s="418" t="s">
        <v>27</v>
      </c>
      <c r="C55" s="649">
        <v>0</v>
      </c>
      <c r="D55" s="1383">
        <v>8</v>
      </c>
      <c r="E55" s="1383">
        <v>31</v>
      </c>
      <c r="F55" s="1383">
        <v>67</v>
      </c>
      <c r="G55" s="1383">
        <v>168</v>
      </c>
      <c r="H55" s="1437">
        <v>188</v>
      </c>
      <c r="I55" s="1132">
        <f t="shared" si="3"/>
        <v>462</v>
      </c>
      <c r="K55" s="369"/>
    </row>
    <row r="56" spans="1:14" s="30" customFormat="1" ht="12.9" thickBot="1" x14ac:dyDescent="0.35">
      <c r="A56" s="421">
        <v>15</v>
      </c>
      <c r="B56" s="422" t="s">
        <v>28</v>
      </c>
      <c r="C56" s="100">
        <v>0</v>
      </c>
      <c r="D56" s="1390">
        <v>10</v>
      </c>
      <c r="E56" s="1390">
        <v>20</v>
      </c>
      <c r="F56" s="1390">
        <v>33</v>
      </c>
      <c r="G56" s="1390">
        <v>35</v>
      </c>
      <c r="H56" s="1438">
        <v>30</v>
      </c>
      <c r="I56" s="1133">
        <f t="shared" si="3"/>
        <v>128</v>
      </c>
      <c r="K56" s="369"/>
      <c r="N56" s="30" t="s">
        <v>81</v>
      </c>
    </row>
    <row r="57" spans="1:14" s="30" customFormat="1" ht="12.45" x14ac:dyDescent="0.3">
      <c r="A57" s="363" t="s">
        <v>392</v>
      </c>
      <c r="B57" s="584" t="s">
        <v>486</v>
      </c>
      <c r="C57" s="1018">
        <f t="shared" ref="C57:I57" si="4">SUM(C42:C56)</f>
        <v>0</v>
      </c>
      <c r="D57" s="736">
        <f t="shared" si="4"/>
        <v>182</v>
      </c>
      <c r="E57" s="736">
        <f t="shared" si="4"/>
        <v>354</v>
      </c>
      <c r="F57" s="736">
        <f t="shared" si="4"/>
        <v>790</v>
      </c>
      <c r="G57" s="736">
        <f t="shared" si="4"/>
        <v>1291</v>
      </c>
      <c r="H57" s="1095">
        <f t="shared" si="4"/>
        <v>1259</v>
      </c>
      <c r="I57" s="1434">
        <f t="shared" si="4"/>
        <v>3876</v>
      </c>
      <c r="K57" s="369"/>
    </row>
    <row r="58" spans="1:14" s="370" customFormat="1" ht="12.45" x14ac:dyDescent="0.3">
      <c r="A58" s="1105" t="s">
        <v>392</v>
      </c>
      <c r="B58" s="1250" t="s">
        <v>476</v>
      </c>
      <c r="C58" s="1251">
        <v>0</v>
      </c>
      <c r="D58" s="1252">
        <v>20</v>
      </c>
      <c r="E58" s="1252">
        <v>201</v>
      </c>
      <c r="F58" s="1252">
        <v>748</v>
      </c>
      <c r="G58" s="1252">
        <v>1308</v>
      </c>
      <c r="H58" s="1253">
        <v>1327</v>
      </c>
      <c r="I58" s="1254">
        <v>3604</v>
      </c>
      <c r="K58" s="372"/>
    </row>
    <row r="59" spans="1:14" s="308" customFormat="1" x14ac:dyDescent="0.3">
      <c r="A59" s="490" t="s">
        <v>392</v>
      </c>
      <c r="B59" s="648" t="s">
        <v>431</v>
      </c>
      <c r="C59" s="649">
        <v>0</v>
      </c>
      <c r="D59" s="650">
        <v>18</v>
      </c>
      <c r="E59" s="650">
        <v>213</v>
      </c>
      <c r="F59" s="650">
        <v>740</v>
      </c>
      <c r="G59" s="650">
        <v>1343</v>
      </c>
      <c r="H59" s="651">
        <v>1353</v>
      </c>
      <c r="I59" s="652">
        <v>3667</v>
      </c>
    </row>
    <row r="60" spans="1:14" s="308" customFormat="1" x14ac:dyDescent="0.3">
      <c r="A60" s="490" t="s">
        <v>392</v>
      </c>
      <c r="B60" s="648" t="s">
        <v>394</v>
      </c>
      <c r="C60" s="649">
        <v>0</v>
      </c>
      <c r="D60" s="650">
        <v>18</v>
      </c>
      <c r="E60" s="650">
        <v>208</v>
      </c>
      <c r="F60" s="650">
        <v>743</v>
      </c>
      <c r="G60" s="650">
        <v>1344</v>
      </c>
      <c r="H60" s="651">
        <v>1384</v>
      </c>
      <c r="I60" s="652">
        <v>3697</v>
      </c>
    </row>
    <row r="61" spans="1:14" s="308" customFormat="1" x14ac:dyDescent="0.3">
      <c r="A61" s="490"/>
      <c r="B61" s="648" t="s">
        <v>373</v>
      </c>
      <c r="C61" s="649">
        <v>0</v>
      </c>
      <c r="D61" s="650">
        <v>13</v>
      </c>
      <c r="E61" s="650">
        <v>190</v>
      </c>
      <c r="F61" s="650">
        <v>713</v>
      </c>
      <c r="G61" s="650">
        <v>1391</v>
      </c>
      <c r="H61" s="651">
        <v>1382</v>
      </c>
      <c r="I61" s="652">
        <v>3689</v>
      </c>
    </row>
    <row r="62" spans="1:14" s="308" customFormat="1" x14ac:dyDescent="0.3">
      <c r="A62" s="490"/>
      <c r="B62" s="648" t="s">
        <v>367</v>
      </c>
      <c r="C62" s="649">
        <v>0</v>
      </c>
      <c r="D62" s="650">
        <v>16</v>
      </c>
      <c r="E62" s="650">
        <v>195</v>
      </c>
      <c r="F62" s="650">
        <v>728</v>
      </c>
      <c r="G62" s="650">
        <v>1408</v>
      </c>
      <c r="H62" s="651">
        <v>1399</v>
      </c>
      <c r="I62" s="652">
        <v>3746</v>
      </c>
    </row>
    <row r="63" spans="1:14" s="308" customFormat="1" x14ac:dyDescent="0.3">
      <c r="A63" s="490"/>
      <c r="B63" s="648" t="s">
        <v>333</v>
      </c>
      <c r="C63" s="649">
        <v>0</v>
      </c>
      <c r="D63" s="650">
        <v>16</v>
      </c>
      <c r="E63" s="650">
        <v>207</v>
      </c>
      <c r="F63" s="650">
        <v>713</v>
      </c>
      <c r="G63" s="650">
        <v>1431</v>
      </c>
      <c r="H63" s="651">
        <v>1418</v>
      </c>
      <c r="I63" s="652">
        <v>3785</v>
      </c>
    </row>
    <row r="64" spans="1:14" s="308" customFormat="1" x14ac:dyDescent="0.3">
      <c r="A64" s="490"/>
      <c r="B64" s="648" t="s">
        <v>288</v>
      </c>
      <c r="C64" s="649">
        <v>0</v>
      </c>
      <c r="D64" s="650">
        <v>22</v>
      </c>
      <c r="E64" s="650">
        <v>202</v>
      </c>
      <c r="F64" s="650">
        <v>718</v>
      </c>
      <c r="G64" s="650">
        <v>1447</v>
      </c>
      <c r="H64" s="651">
        <v>1494</v>
      </c>
      <c r="I64" s="652">
        <v>3883</v>
      </c>
    </row>
    <row r="65" spans="1:11" s="308" customFormat="1" ht="12" thickBot="1" x14ac:dyDescent="0.35">
      <c r="A65" s="360"/>
      <c r="B65" s="140" t="s">
        <v>257</v>
      </c>
      <c r="C65" s="100">
        <v>0</v>
      </c>
      <c r="D65" s="99">
        <v>24</v>
      </c>
      <c r="E65" s="99">
        <v>203</v>
      </c>
      <c r="F65" s="99">
        <v>659</v>
      </c>
      <c r="G65" s="99">
        <v>1557</v>
      </c>
      <c r="H65" s="583">
        <v>1529</v>
      </c>
      <c r="I65" s="1106">
        <v>3972</v>
      </c>
    </row>
    <row r="66" spans="1:11" s="370" customFormat="1" x14ac:dyDescent="0.3">
      <c r="A66" s="702"/>
      <c r="B66" s="703"/>
      <c r="C66" s="77"/>
      <c r="D66" s="77"/>
      <c r="E66" s="77"/>
      <c r="F66" s="77"/>
      <c r="G66" s="77"/>
      <c r="H66" s="704"/>
      <c r="I66" s="77"/>
    </row>
    <row r="67" spans="1:11" s="372" customFormat="1" ht="12.45" x14ac:dyDescent="0.3">
      <c r="A67" s="702"/>
      <c r="B67" s="703"/>
      <c r="C67" s="77"/>
      <c r="D67" s="77"/>
      <c r="E67" s="77"/>
      <c r="F67" s="77"/>
      <c r="G67" s="77"/>
      <c r="H67" s="704"/>
      <c r="I67" s="77"/>
    </row>
    <row r="68" spans="1:11" customFormat="1" ht="12.9" thickBot="1" x14ac:dyDescent="0.35">
      <c r="A68" s="7" t="s">
        <v>489</v>
      </c>
      <c r="B68" s="133"/>
      <c r="C68" s="133"/>
      <c r="D68" s="133"/>
      <c r="E68" s="133"/>
      <c r="F68" s="133"/>
      <c r="G68" s="133"/>
      <c r="H68" s="133"/>
      <c r="I68" s="133"/>
    </row>
    <row r="69" spans="1:11" customFormat="1" ht="60" customHeight="1" thickBot="1" x14ac:dyDescent="0.35">
      <c r="A69" s="427"/>
      <c r="B69" s="428"/>
      <c r="C69" s="1533" t="s">
        <v>487</v>
      </c>
      <c r="D69" s="1534"/>
      <c r="E69" s="1534"/>
      <c r="F69" s="1534"/>
      <c r="G69" s="1534"/>
      <c r="H69" s="1534"/>
      <c r="I69" s="1535"/>
    </row>
    <row r="70" spans="1:11" customFormat="1" ht="12.9" thickBot="1" x14ac:dyDescent="0.35">
      <c r="A70" s="429" t="s">
        <v>2</v>
      </c>
      <c r="B70" s="408" t="s">
        <v>3</v>
      </c>
      <c r="C70" s="1442" t="s">
        <v>4</v>
      </c>
      <c r="D70" s="1440" t="s">
        <v>5</v>
      </c>
      <c r="E70" s="1440" t="s">
        <v>6</v>
      </c>
      <c r="F70" s="1440" t="s">
        <v>12</v>
      </c>
      <c r="G70" s="1440" t="s">
        <v>391</v>
      </c>
      <c r="H70" s="1441" t="s">
        <v>372</v>
      </c>
      <c r="I70" s="1443" t="s">
        <v>11</v>
      </c>
    </row>
    <row r="71" spans="1:11" customFormat="1" ht="12.45" x14ac:dyDescent="0.3">
      <c r="A71" s="430">
        <v>1</v>
      </c>
      <c r="B71" s="416" t="s">
        <v>14</v>
      </c>
      <c r="C71" s="1110">
        <v>0</v>
      </c>
      <c r="D71" s="1385">
        <v>10</v>
      </c>
      <c r="E71" s="1385">
        <v>4</v>
      </c>
      <c r="F71" s="1385">
        <v>9</v>
      </c>
      <c r="G71" s="1385">
        <v>3</v>
      </c>
      <c r="H71" s="1385">
        <v>3</v>
      </c>
      <c r="I71" s="1445">
        <f t="shared" ref="I71:I85" si="5">SUM(C71:H71)</f>
        <v>29</v>
      </c>
      <c r="K71" s="1365"/>
    </row>
    <row r="72" spans="1:11" customFormat="1" ht="12.45" x14ac:dyDescent="0.3">
      <c r="A72" s="431">
        <v>2</v>
      </c>
      <c r="B72" s="418" t="s">
        <v>15</v>
      </c>
      <c r="C72" s="1111">
        <v>0</v>
      </c>
      <c r="D72" s="1383">
        <v>16</v>
      </c>
      <c r="E72" s="1383">
        <v>7</v>
      </c>
      <c r="F72" s="1383">
        <v>6</v>
      </c>
      <c r="G72" s="1383">
        <v>9</v>
      </c>
      <c r="H72" s="1383">
        <v>1</v>
      </c>
      <c r="I72" s="1107">
        <f t="shared" si="5"/>
        <v>39</v>
      </c>
      <c r="K72" s="1365"/>
    </row>
    <row r="73" spans="1:11" customFormat="1" ht="12.45" x14ac:dyDescent="0.3">
      <c r="A73" s="431">
        <v>3</v>
      </c>
      <c r="B73" s="418" t="s">
        <v>16</v>
      </c>
      <c r="C73" s="1111">
        <v>0</v>
      </c>
      <c r="D73" s="1383">
        <v>13</v>
      </c>
      <c r="E73" s="1383">
        <v>7</v>
      </c>
      <c r="F73" s="1383">
        <v>4</v>
      </c>
      <c r="G73" s="1383">
        <v>7</v>
      </c>
      <c r="H73" s="1383">
        <v>4</v>
      </c>
      <c r="I73" s="1107">
        <f t="shared" si="5"/>
        <v>35</v>
      </c>
      <c r="K73" s="1365"/>
    </row>
    <row r="74" spans="1:11" customFormat="1" ht="12.45" x14ac:dyDescent="0.3">
      <c r="A74" s="431">
        <v>4</v>
      </c>
      <c r="B74" s="418" t="s">
        <v>17</v>
      </c>
      <c r="C74" s="1111">
        <v>0</v>
      </c>
      <c r="D74" s="1383">
        <v>7</v>
      </c>
      <c r="E74" s="1383">
        <v>2</v>
      </c>
      <c r="F74" s="1383">
        <v>2</v>
      </c>
      <c r="G74" s="1383">
        <v>3</v>
      </c>
      <c r="H74" s="1383">
        <v>2</v>
      </c>
      <c r="I74" s="1107">
        <f t="shared" si="5"/>
        <v>16</v>
      </c>
      <c r="K74" s="1365"/>
    </row>
    <row r="75" spans="1:11" customFormat="1" ht="12.45" x14ac:dyDescent="0.3">
      <c r="A75" s="431">
        <v>5</v>
      </c>
      <c r="B75" s="418" t="s">
        <v>18</v>
      </c>
      <c r="C75" s="1111">
        <v>0</v>
      </c>
      <c r="D75" s="1383">
        <v>6</v>
      </c>
      <c r="E75" s="1383">
        <v>4</v>
      </c>
      <c r="F75" s="1383">
        <v>12</v>
      </c>
      <c r="G75" s="1383">
        <v>9</v>
      </c>
      <c r="H75" s="1383">
        <v>14</v>
      </c>
      <c r="I75" s="1107">
        <f t="shared" si="5"/>
        <v>45</v>
      </c>
      <c r="K75" s="1365"/>
    </row>
    <row r="76" spans="1:11" customFormat="1" ht="12.45" x14ac:dyDescent="0.3">
      <c r="A76" s="432">
        <v>6</v>
      </c>
      <c r="B76" s="420" t="s">
        <v>19</v>
      </c>
      <c r="C76" s="1111">
        <v>0</v>
      </c>
      <c r="D76" s="1383">
        <v>4</v>
      </c>
      <c r="E76" s="1383">
        <v>5</v>
      </c>
      <c r="F76" s="1383">
        <v>7</v>
      </c>
      <c r="G76" s="1383">
        <v>10</v>
      </c>
      <c r="H76" s="1383">
        <v>9</v>
      </c>
      <c r="I76" s="1107">
        <f t="shared" si="5"/>
        <v>35</v>
      </c>
      <c r="K76" s="1365"/>
    </row>
    <row r="77" spans="1:11" customFormat="1" ht="12.45" x14ac:dyDescent="0.3">
      <c r="A77" s="432">
        <v>7</v>
      </c>
      <c r="B77" s="420" t="s">
        <v>20</v>
      </c>
      <c r="C77" s="1111">
        <v>0</v>
      </c>
      <c r="D77" s="1383">
        <v>3</v>
      </c>
      <c r="E77" s="1383">
        <v>2</v>
      </c>
      <c r="F77" s="1383">
        <v>9</v>
      </c>
      <c r="G77" s="1383">
        <v>19</v>
      </c>
      <c r="H77" s="1383">
        <v>7</v>
      </c>
      <c r="I77" s="1107">
        <f t="shared" si="5"/>
        <v>40</v>
      </c>
      <c r="K77" s="1365"/>
    </row>
    <row r="78" spans="1:11" customFormat="1" ht="12.45" x14ac:dyDescent="0.3">
      <c r="A78" s="431">
        <v>8</v>
      </c>
      <c r="B78" s="418" t="s">
        <v>21</v>
      </c>
      <c r="C78" s="1111">
        <v>0</v>
      </c>
      <c r="D78" s="1383">
        <v>4</v>
      </c>
      <c r="E78" s="1383">
        <v>3</v>
      </c>
      <c r="F78" s="1383">
        <v>8</v>
      </c>
      <c r="G78" s="1383">
        <v>8</v>
      </c>
      <c r="H78" s="1383">
        <v>6</v>
      </c>
      <c r="I78" s="1107">
        <f t="shared" si="5"/>
        <v>29</v>
      </c>
      <c r="K78" s="1365"/>
    </row>
    <row r="79" spans="1:11" customFormat="1" ht="12.45" x14ac:dyDescent="0.3">
      <c r="A79" s="431">
        <v>9</v>
      </c>
      <c r="B79" s="418" t="s">
        <v>22</v>
      </c>
      <c r="C79" s="1111">
        <v>0</v>
      </c>
      <c r="D79" s="1383">
        <v>5</v>
      </c>
      <c r="E79" s="1383">
        <v>2</v>
      </c>
      <c r="F79" s="1383">
        <v>8</v>
      </c>
      <c r="G79" s="1383">
        <v>7</v>
      </c>
      <c r="H79" s="1383">
        <v>7</v>
      </c>
      <c r="I79" s="1107">
        <f t="shared" si="5"/>
        <v>29</v>
      </c>
      <c r="K79" s="1365"/>
    </row>
    <row r="80" spans="1:11" customFormat="1" ht="12.45" x14ac:dyDescent="0.3">
      <c r="A80" s="431">
        <v>10</v>
      </c>
      <c r="B80" s="418" t="s">
        <v>23</v>
      </c>
      <c r="C80" s="1111">
        <v>0</v>
      </c>
      <c r="D80" s="1383">
        <v>4</v>
      </c>
      <c r="E80" s="1383">
        <v>3</v>
      </c>
      <c r="F80" s="1383">
        <v>5</v>
      </c>
      <c r="G80" s="1383">
        <v>7</v>
      </c>
      <c r="H80" s="1383">
        <v>8</v>
      </c>
      <c r="I80" s="1107">
        <f t="shared" si="5"/>
        <v>27</v>
      </c>
      <c r="K80" s="1365"/>
    </row>
    <row r="81" spans="1:12" customFormat="1" ht="12.45" x14ac:dyDescent="0.3">
      <c r="A81" s="432">
        <v>11</v>
      </c>
      <c r="B81" s="420" t="s">
        <v>24</v>
      </c>
      <c r="C81" s="1111">
        <v>0</v>
      </c>
      <c r="D81" s="1383">
        <v>3</v>
      </c>
      <c r="E81" s="1383">
        <v>3</v>
      </c>
      <c r="F81" s="1383">
        <v>6</v>
      </c>
      <c r="G81" s="1383">
        <v>4</v>
      </c>
      <c r="H81" s="1383">
        <v>2</v>
      </c>
      <c r="I81" s="1107">
        <f t="shared" si="5"/>
        <v>18</v>
      </c>
      <c r="K81" s="1365"/>
    </row>
    <row r="82" spans="1:12" customFormat="1" ht="12.45" x14ac:dyDescent="0.3">
      <c r="A82" s="431">
        <v>12</v>
      </c>
      <c r="B82" s="418" t="s">
        <v>25</v>
      </c>
      <c r="C82" s="1111">
        <v>0</v>
      </c>
      <c r="D82" s="1383">
        <v>4</v>
      </c>
      <c r="E82" s="1383">
        <v>3</v>
      </c>
      <c r="F82" s="1383">
        <v>15</v>
      </c>
      <c r="G82" s="1383">
        <v>12</v>
      </c>
      <c r="H82" s="1383">
        <v>8</v>
      </c>
      <c r="I82" s="1107">
        <f t="shared" si="5"/>
        <v>42</v>
      </c>
      <c r="K82" s="1365"/>
    </row>
    <row r="83" spans="1:12" customFormat="1" ht="12.45" x14ac:dyDescent="0.3">
      <c r="A83" s="431">
        <v>13</v>
      </c>
      <c r="B83" s="418" t="s">
        <v>26</v>
      </c>
      <c r="C83" s="1111">
        <v>0</v>
      </c>
      <c r="D83" s="1383">
        <v>3</v>
      </c>
      <c r="E83" s="1383">
        <v>7</v>
      </c>
      <c r="F83" s="1383">
        <v>11</v>
      </c>
      <c r="G83" s="1383">
        <v>30</v>
      </c>
      <c r="H83" s="1383">
        <v>8</v>
      </c>
      <c r="I83" s="1107">
        <f t="shared" si="5"/>
        <v>59</v>
      </c>
      <c r="K83" s="1365"/>
    </row>
    <row r="84" spans="1:12" customFormat="1" ht="12.45" x14ac:dyDescent="0.3">
      <c r="A84" s="431">
        <v>14</v>
      </c>
      <c r="B84" s="418" t="s">
        <v>27</v>
      </c>
      <c r="C84" s="1111">
        <v>0</v>
      </c>
      <c r="D84" s="1383">
        <v>8</v>
      </c>
      <c r="E84" s="1383">
        <v>7</v>
      </c>
      <c r="F84" s="1383">
        <v>6</v>
      </c>
      <c r="G84" s="1383">
        <v>18</v>
      </c>
      <c r="H84" s="1383">
        <v>14</v>
      </c>
      <c r="I84" s="1107">
        <f t="shared" si="5"/>
        <v>53</v>
      </c>
      <c r="K84" s="1365"/>
    </row>
    <row r="85" spans="1:12" customFormat="1" ht="12.9" thickBot="1" x14ac:dyDescent="0.35">
      <c r="A85" s="433">
        <v>15</v>
      </c>
      <c r="B85" s="434" t="s">
        <v>28</v>
      </c>
      <c r="C85" s="1112">
        <v>0</v>
      </c>
      <c r="D85" s="1390">
        <v>6</v>
      </c>
      <c r="E85" s="1390">
        <v>4</v>
      </c>
      <c r="F85" s="1390">
        <v>7</v>
      </c>
      <c r="G85" s="1390">
        <v>6</v>
      </c>
      <c r="H85" s="1390">
        <v>2</v>
      </c>
      <c r="I85" s="1108">
        <f t="shared" si="5"/>
        <v>25</v>
      </c>
      <c r="K85" s="1365"/>
    </row>
    <row r="86" spans="1:12" customFormat="1" ht="12.45" x14ac:dyDescent="0.3">
      <c r="A86" s="363" t="s">
        <v>392</v>
      </c>
      <c r="B86" s="584" t="s">
        <v>486</v>
      </c>
      <c r="C86" s="1444">
        <f t="shared" ref="C86:I86" si="6">SUM(C71:C85)</f>
        <v>0</v>
      </c>
      <c r="D86" s="1379">
        <f>SUM(D71:D85)</f>
        <v>96</v>
      </c>
      <c r="E86" s="1379">
        <f>SUM(E71:E85)</f>
        <v>63</v>
      </c>
      <c r="F86" s="1379">
        <f>SUM(F71:F85)</f>
        <v>115</v>
      </c>
      <c r="G86" s="1379">
        <f>SUM(G71:G85)</f>
        <v>152</v>
      </c>
      <c r="H86" s="1379">
        <f t="shared" ref="H86" si="7">SUM(H71:H85)</f>
        <v>95</v>
      </c>
      <c r="I86" s="1121">
        <f t="shared" si="6"/>
        <v>521</v>
      </c>
      <c r="J86" s="308"/>
      <c r="K86" s="1365"/>
    </row>
    <row r="87" spans="1:12" s="372" customFormat="1" ht="12.45" x14ac:dyDescent="0.3">
      <c r="A87" s="1105" t="s">
        <v>392</v>
      </c>
      <c r="B87" s="1250" t="s">
        <v>476</v>
      </c>
      <c r="C87" s="1431">
        <v>0</v>
      </c>
      <c r="D87" s="1432">
        <v>12</v>
      </c>
      <c r="E87" s="1432">
        <v>46</v>
      </c>
      <c r="F87" s="1432">
        <v>117</v>
      </c>
      <c r="G87" s="1432">
        <v>144</v>
      </c>
      <c r="H87" s="1432">
        <v>81</v>
      </c>
      <c r="I87" s="1433">
        <v>400</v>
      </c>
      <c r="J87" s="370"/>
      <c r="K87" s="917"/>
    </row>
    <row r="88" spans="1:12" s="369" customFormat="1" ht="12.45" x14ac:dyDescent="0.3">
      <c r="A88" s="490" t="s">
        <v>392</v>
      </c>
      <c r="B88" s="648" t="s">
        <v>431</v>
      </c>
      <c r="C88" s="649">
        <v>0</v>
      </c>
      <c r="D88" s="650">
        <v>8</v>
      </c>
      <c r="E88" s="650">
        <v>41</v>
      </c>
      <c r="F88" s="650">
        <v>152</v>
      </c>
      <c r="G88" s="650">
        <v>155</v>
      </c>
      <c r="H88" s="650">
        <v>95</v>
      </c>
      <c r="I88" s="652">
        <v>451</v>
      </c>
    </row>
    <row r="89" spans="1:12" s="369" customFormat="1" ht="12.45" x14ac:dyDescent="0.3">
      <c r="A89" s="490" t="s">
        <v>392</v>
      </c>
      <c r="B89" s="648" t="s">
        <v>394</v>
      </c>
      <c r="C89" s="649">
        <v>0</v>
      </c>
      <c r="D89" s="650">
        <v>11</v>
      </c>
      <c r="E89" s="650">
        <v>48</v>
      </c>
      <c r="F89" s="650">
        <v>106</v>
      </c>
      <c r="G89" s="650">
        <v>179</v>
      </c>
      <c r="H89" s="650">
        <v>82</v>
      </c>
      <c r="I89" s="652">
        <v>426</v>
      </c>
    </row>
    <row r="90" spans="1:12" s="369" customFormat="1" ht="12.45" x14ac:dyDescent="0.3">
      <c r="A90" s="490"/>
      <c r="B90" s="648" t="s">
        <v>373</v>
      </c>
      <c r="C90" s="649">
        <v>0</v>
      </c>
      <c r="D90" s="650">
        <v>12</v>
      </c>
      <c r="E90" s="650">
        <v>46</v>
      </c>
      <c r="F90" s="650">
        <v>132</v>
      </c>
      <c r="G90" s="650">
        <v>153</v>
      </c>
      <c r="H90" s="650">
        <v>121</v>
      </c>
      <c r="I90" s="652">
        <v>464</v>
      </c>
    </row>
    <row r="91" spans="1:12" s="369" customFormat="1" ht="12.45" x14ac:dyDescent="0.3">
      <c r="A91" s="490"/>
      <c r="B91" s="648" t="s">
        <v>367</v>
      </c>
      <c r="C91" s="649">
        <v>0</v>
      </c>
      <c r="D91" s="650">
        <v>18</v>
      </c>
      <c r="E91" s="650">
        <v>44</v>
      </c>
      <c r="F91" s="650">
        <v>127</v>
      </c>
      <c r="G91" s="650">
        <v>173</v>
      </c>
      <c r="H91" s="650">
        <v>103</v>
      </c>
      <c r="I91" s="652">
        <v>465</v>
      </c>
    </row>
    <row r="92" spans="1:12" s="369" customFormat="1" ht="12.45" x14ac:dyDescent="0.3">
      <c r="A92" s="490"/>
      <c r="B92" s="648" t="s">
        <v>333</v>
      </c>
      <c r="C92" s="649">
        <v>0</v>
      </c>
      <c r="D92" s="650">
        <v>9</v>
      </c>
      <c r="E92" s="650">
        <v>35</v>
      </c>
      <c r="F92" s="650">
        <v>116</v>
      </c>
      <c r="G92" s="650">
        <v>179</v>
      </c>
      <c r="H92" s="650">
        <v>124</v>
      </c>
      <c r="I92" s="652">
        <v>463</v>
      </c>
    </row>
    <row r="93" spans="1:12" s="369" customFormat="1" ht="12.45" x14ac:dyDescent="0.3">
      <c r="A93" s="490"/>
      <c r="B93" s="648" t="s">
        <v>288</v>
      </c>
      <c r="C93" s="649">
        <v>0</v>
      </c>
      <c r="D93" s="650">
        <v>12</v>
      </c>
      <c r="E93" s="650">
        <v>46</v>
      </c>
      <c r="F93" s="650">
        <v>131</v>
      </c>
      <c r="G93" s="650">
        <v>212</v>
      </c>
      <c r="H93" s="650">
        <v>111</v>
      </c>
      <c r="I93" s="652">
        <v>512</v>
      </c>
    </row>
    <row r="94" spans="1:12" s="369" customFormat="1" ht="12.9" thickBot="1" x14ac:dyDescent="0.35">
      <c r="A94" s="360"/>
      <c r="B94" s="140" t="s">
        <v>257</v>
      </c>
      <c r="C94" s="100">
        <v>0</v>
      </c>
      <c r="D94" s="99">
        <v>21</v>
      </c>
      <c r="E94" s="99">
        <v>45</v>
      </c>
      <c r="F94" s="99">
        <v>124</v>
      </c>
      <c r="G94" s="99">
        <v>224</v>
      </c>
      <c r="H94" s="99">
        <v>127</v>
      </c>
      <c r="I94" s="1106">
        <v>541</v>
      </c>
      <c r="L94" s="369" t="s">
        <v>81</v>
      </c>
    </row>
    <row r="95" spans="1:12" s="372" customFormat="1" ht="12.45" x14ac:dyDescent="0.3">
      <c r="A95" s="702"/>
      <c r="B95" s="703"/>
      <c r="C95" s="77"/>
      <c r="D95" s="77"/>
      <c r="E95" s="77"/>
      <c r="F95" s="77"/>
      <c r="G95" s="77"/>
      <c r="H95" s="704"/>
      <c r="I95" s="77"/>
    </row>
    <row r="96" spans="1:12" customFormat="1" ht="12.9" thickBot="1" x14ac:dyDescent="0.35">
      <c r="A96" s="7" t="s">
        <v>488</v>
      </c>
      <c r="B96" s="133"/>
      <c r="C96" s="133"/>
      <c r="D96" s="133"/>
      <c r="E96" s="133"/>
      <c r="F96" s="133"/>
      <c r="G96" s="133"/>
      <c r="H96" s="133"/>
      <c r="I96" s="133"/>
    </row>
    <row r="97" spans="1:10" customFormat="1" ht="12.9" thickBot="1" x14ac:dyDescent="0.35">
      <c r="A97" s="9"/>
      <c r="B97" s="406"/>
      <c r="C97" s="1530" t="s">
        <v>393</v>
      </c>
      <c r="D97" s="1531"/>
      <c r="E97" s="1531"/>
      <c r="F97" s="1531"/>
      <c r="G97" s="1531"/>
      <c r="H97" s="1531"/>
      <c r="I97" s="1532"/>
    </row>
    <row r="98" spans="1:10" customFormat="1" ht="12.9" thickBot="1" x14ac:dyDescent="0.35">
      <c r="A98" s="13" t="s">
        <v>2</v>
      </c>
      <c r="B98" s="408" t="s">
        <v>3</v>
      </c>
      <c r="C98" s="1092" t="s">
        <v>4</v>
      </c>
      <c r="D98" s="1093" t="s">
        <v>5</v>
      </c>
      <c r="E98" s="1093" t="s">
        <v>6</v>
      </c>
      <c r="F98" s="1093" t="s">
        <v>7</v>
      </c>
      <c r="G98" s="1093" t="s">
        <v>9</v>
      </c>
      <c r="H98" s="1094" t="s">
        <v>249</v>
      </c>
      <c r="I98" s="545" t="s">
        <v>11</v>
      </c>
      <c r="J98" s="107"/>
    </row>
    <row r="99" spans="1:10" customFormat="1" ht="12.45" x14ac:dyDescent="0.3">
      <c r="A99" s="17">
        <v>1</v>
      </c>
      <c r="B99" s="416" t="s">
        <v>14</v>
      </c>
      <c r="C99" s="1384">
        <v>21</v>
      </c>
      <c r="D99" s="1385">
        <v>1</v>
      </c>
      <c r="E99" s="1385"/>
      <c r="F99" s="857">
        <v>0</v>
      </c>
      <c r="G99" s="857">
        <v>0</v>
      </c>
      <c r="H99" s="858">
        <v>0</v>
      </c>
      <c r="I99" s="425">
        <f t="shared" ref="I99:I113" si="8">SUM(C99:H99)</f>
        <v>22</v>
      </c>
    </row>
    <row r="100" spans="1:10" customFormat="1" ht="12.45" x14ac:dyDescent="0.3">
      <c r="A100" s="23">
        <v>2</v>
      </c>
      <c r="B100" s="418" t="s">
        <v>15</v>
      </c>
      <c r="C100" s="1387">
        <v>13</v>
      </c>
      <c r="D100" s="1383">
        <v>5</v>
      </c>
      <c r="E100" s="1383"/>
      <c r="F100" s="650">
        <v>0</v>
      </c>
      <c r="G100" s="650">
        <v>0</v>
      </c>
      <c r="H100" s="651">
        <v>0</v>
      </c>
      <c r="I100" s="426">
        <f t="shared" si="8"/>
        <v>18</v>
      </c>
    </row>
    <row r="101" spans="1:10" customFormat="1" ht="12.45" x14ac:dyDescent="0.3">
      <c r="A101" s="23">
        <v>3</v>
      </c>
      <c r="B101" s="418" t="s">
        <v>16</v>
      </c>
      <c r="C101" s="1387">
        <v>11</v>
      </c>
      <c r="D101" s="1383">
        <v>3</v>
      </c>
      <c r="E101" s="1383"/>
      <c r="F101" s="650">
        <v>0</v>
      </c>
      <c r="G101" s="650">
        <v>0</v>
      </c>
      <c r="H101" s="651">
        <v>0</v>
      </c>
      <c r="I101" s="426">
        <f t="shared" si="8"/>
        <v>14</v>
      </c>
    </row>
    <row r="102" spans="1:10" customFormat="1" ht="12.45" x14ac:dyDescent="0.3">
      <c r="A102" s="23">
        <v>4</v>
      </c>
      <c r="B102" s="418" t="s">
        <v>17</v>
      </c>
      <c r="C102" s="1387">
        <v>1</v>
      </c>
      <c r="D102" s="1383"/>
      <c r="E102" s="1383"/>
      <c r="F102" s="650">
        <v>0</v>
      </c>
      <c r="G102" s="650">
        <v>0</v>
      </c>
      <c r="H102" s="651">
        <v>0</v>
      </c>
      <c r="I102" s="426">
        <f t="shared" si="8"/>
        <v>1</v>
      </c>
    </row>
    <row r="103" spans="1:10" customFormat="1" ht="12.45" x14ac:dyDescent="0.3">
      <c r="A103" s="23">
        <v>5</v>
      </c>
      <c r="B103" s="418" t="s">
        <v>18</v>
      </c>
      <c r="C103" s="1387">
        <v>6</v>
      </c>
      <c r="D103" s="1383">
        <v>1</v>
      </c>
      <c r="E103" s="1383"/>
      <c r="F103" s="650">
        <v>0</v>
      </c>
      <c r="G103" s="650">
        <v>0</v>
      </c>
      <c r="H103" s="651">
        <v>0</v>
      </c>
      <c r="I103" s="426">
        <f t="shared" si="8"/>
        <v>7</v>
      </c>
    </row>
    <row r="104" spans="1:10" customFormat="1" ht="12.45" x14ac:dyDescent="0.3">
      <c r="A104" s="25">
        <v>6</v>
      </c>
      <c r="B104" s="420" t="s">
        <v>19</v>
      </c>
      <c r="C104" s="1387">
        <v>10</v>
      </c>
      <c r="D104" s="1383">
        <v>6</v>
      </c>
      <c r="E104" s="1383"/>
      <c r="F104" s="650">
        <v>0</v>
      </c>
      <c r="G104" s="650">
        <v>0</v>
      </c>
      <c r="H104" s="651">
        <v>0</v>
      </c>
      <c r="I104" s="426">
        <f t="shared" si="8"/>
        <v>16</v>
      </c>
    </row>
    <row r="105" spans="1:10" customFormat="1" ht="12.45" x14ac:dyDescent="0.3">
      <c r="A105" s="25">
        <v>7</v>
      </c>
      <c r="B105" s="420" t="s">
        <v>20</v>
      </c>
      <c r="C105" s="1387">
        <v>14</v>
      </c>
      <c r="D105" s="1383">
        <v>5</v>
      </c>
      <c r="E105" s="1383"/>
      <c r="F105" s="650">
        <v>0</v>
      </c>
      <c r="G105" s="650">
        <v>0</v>
      </c>
      <c r="H105" s="651">
        <v>0</v>
      </c>
      <c r="I105" s="426">
        <f t="shared" si="8"/>
        <v>19</v>
      </c>
    </row>
    <row r="106" spans="1:10" customFormat="1" ht="12.45" x14ac:dyDescent="0.3">
      <c r="A106" s="23">
        <v>8</v>
      </c>
      <c r="B106" s="418" t="s">
        <v>21</v>
      </c>
      <c r="C106" s="1387">
        <v>15</v>
      </c>
      <c r="D106" s="1383">
        <v>3</v>
      </c>
      <c r="E106" s="1383"/>
      <c r="F106" s="650">
        <v>0</v>
      </c>
      <c r="G106" s="650">
        <v>0</v>
      </c>
      <c r="H106" s="651">
        <v>0</v>
      </c>
      <c r="I106" s="426">
        <f t="shared" si="8"/>
        <v>18</v>
      </c>
    </row>
    <row r="107" spans="1:10" customFormat="1" ht="12.45" x14ac:dyDescent="0.3">
      <c r="A107" s="23">
        <v>9</v>
      </c>
      <c r="B107" s="418" t="s">
        <v>22</v>
      </c>
      <c r="C107" s="1387">
        <v>8</v>
      </c>
      <c r="D107" s="1383">
        <v>7</v>
      </c>
      <c r="E107" s="1383"/>
      <c r="F107" s="650">
        <v>0</v>
      </c>
      <c r="G107" s="650">
        <v>0</v>
      </c>
      <c r="H107" s="651">
        <v>0</v>
      </c>
      <c r="I107" s="426">
        <f t="shared" si="8"/>
        <v>15</v>
      </c>
    </row>
    <row r="108" spans="1:10" customFormat="1" ht="12.45" x14ac:dyDescent="0.3">
      <c r="A108" s="23">
        <v>10</v>
      </c>
      <c r="B108" s="418" t="s">
        <v>23</v>
      </c>
      <c r="C108" s="1387">
        <v>12</v>
      </c>
      <c r="D108" s="1383">
        <v>3</v>
      </c>
      <c r="E108" s="1383"/>
      <c r="F108" s="650">
        <v>0</v>
      </c>
      <c r="G108" s="650">
        <v>0</v>
      </c>
      <c r="H108" s="651">
        <v>0</v>
      </c>
      <c r="I108" s="426">
        <f t="shared" si="8"/>
        <v>15</v>
      </c>
    </row>
    <row r="109" spans="1:10" customFormat="1" ht="12.45" x14ac:dyDescent="0.3">
      <c r="A109" s="25">
        <v>11</v>
      </c>
      <c r="B109" s="420" t="s">
        <v>24</v>
      </c>
      <c r="C109" s="1387">
        <v>15</v>
      </c>
      <c r="D109" s="1383">
        <v>8</v>
      </c>
      <c r="E109" s="1383">
        <v>1</v>
      </c>
      <c r="F109" s="650">
        <v>1</v>
      </c>
      <c r="G109" s="650">
        <v>0</v>
      </c>
      <c r="H109" s="651">
        <v>0</v>
      </c>
      <c r="I109" s="426">
        <f t="shared" si="8"/>
        <v>25</v>
      </c>
    </row>
    <row r="110" spans="1:10" customFormat="1" ht="12.45" x14ac:dyDescent="0.3">
      <c r="A110" s="23">
        <v>12</v>
      </c>
      <c r="B110" s="418" t="s">
        <v>25</v>
      </c>
      <c r="C110" s="1387">
        <v>24</v>
      </c>
      <c r="D110" s="1383">
        <v>15</v>
      </c>
      <c r="E110" s="1383">
        <v>2</v>
      </c>
      <c r="F110" s="650">
        <v>2</v>
      </c>
      <c r="G110" s="650">
        <v>0</v>
      </c>
      <c r="H110" s="651">
        <v>0</v>
      </c>
      <c r="I110" s="426">
        <f t="shared" si="8"/>
        <v>43</v>
      </c>
    </row>
    <row r="111" spans="1:10" customFormat="1" ht="12.45" x14ac:dyDescent="0.3">
      <c r="A111" s="23">
        <v>13</v>
      </c>
      <c r="B111" s="418" t="s">
        <v>26</v>
      </c>
      <c r="C111" s="1387">
        <v>14</v>
      </c>
      <c r="D111" s="1383">
        <v>4</v>
      </c>
      <c r="E111" s="1383"/>
      <c r="F111" s="650">
        <v>0</v>
      </c>
      <c r="G111" s="650">
        <v>0</v>
      </c>
      <c r="H111" s="651">
        <v>0</v>
      </c>
      <c r="I111" s="426">
        <f t="shared" si="8"/>
        <v>18</v>
      </c>
    </row>
    <row r="112" spans="1:10" customFormat="1" ht="12.45" x14ac:dyDescent="0.3">
      <c r="A112" s="23">
        <v>14</v>
      </c>
      <c r="B112" s="418" t="s">
        <v>27</v>
      </c>
      <c r="C112" s="1387">
        <v>13</v>
      </c>
      <c r="D112" s="1383">
        <v>6</v>
      </c>
      <c r="E112" s="1383"/>
      <c r="F112" s="650">
        <v>0</v>
      </c>
      <c r="G112" s="650">
        <v>0</v>
      </c>
      <c r="H112" s="651">
        <v>0</v>
      </c>
      <c r="I112" s="426">
        <f t="shared" si="8"/>
        <v>19</v>
      </c>
    </row>
    <row r="113" spans="1:10" customFormat="1" ht="12.9" thickBot="1" x14ac:dyDescent="0.35">
      <c r="A113" s="27">
        <v>15</v>
      </c>
      <c r="B113" s="422" t="s">
        <v>28</v>
      </c>
      <c r="C113" s="1389">
        <v>18</v>
      </c>
      <c r="D113" s="1390">
        <v>15</v>
      </c>
      <c r="E113" s="1390"/>
      <c r="F113" s="99">
        <v>0</v>
      </c>
      <c r="G113" s="99">
        <v>0</v>
      </c>
      <c r="H113" s="583">
        <v>0</v>
      </c>
      <c r="I113" s="546">
        <f t="shared" si="8"/>
        <v>33</v>
      </c>
      <c r="J113" s="369"/>
    </row>
    <row r="114" spans="1:10" customFormat="1" ht="12.45" x14ac:dyDescent="0.3">
      <c r="A114" s="363" t="s">
        <v>392</v>
      </c>
      <c r="B114" s="584" t="s">
        <v>486</v>
      </c>
      <c r="C114" s="1018">
        <f t="shared" ref="C114:I114" si="9">SUM(C99:C113)</f>
        <v>195</v>
      </c>
      <c r="D114" s="736">
        <f t="shared" si="9"/>
        <v>82</v>
      </c>
      <c r="E114" s="736">
        <f t="shared" si="9"/>
        <v>3</v>
      </c>
      <c r="F114" s="736">
        <f t="shared" si="9"/>
        <v>3</v>
      </c>
      <c r="G114" s="736">
        <f t="shared" si="9"/>
        <v>0</v>
      </c>
      <c r="H114" s="1095">
        <f t="shared" si="9"/>
        <v>0</v>
      </c>
      <c r="I114" s="585">
        <f t="shared" si="9"/>
        <v>283</v>
      </c>
      <c r="J114" s="308"/>
    </row>
    <row r="115" spans="1:10" s="372" customFormat="1" ht="12.45" x14ac:dyDescent="0.3">
      <c r="A115" s="1105" t="s">
        <v>392</v>
      </c>
      <c r="B115" s="1250" t="s">
        <v>476</v>
      </c>
      <c r="C115" s="1251">
        <v>187</v>
      </c>
      <c r="D115" s="1252">
        <v>78</v>
      </c>
      <c r="E115" s="1252">
        <v>2</v>
      </c>
      <c r="F115" s="1252">
        <v>3</v>
      </c>
      <c r="G115" s="1252">
        <v>0</v>
      </c>
      <c r="H115" s="1253">
        <v>0</v>
      </c>
      <c r="I115" s="1254">
        <v>270</v>
      </c>
      <c r="J115" s="370"/>
    </row>
    <row r="116" spans="1:10" s="370" customFormat="1" x14ac:dyDescent="0.3">
      <c r="A116" s="490" t="s">
        <v>392</v>
      </c>
      <c r="B116" s="648" t="s">
        <v>431</v>
      </c>
      <c r="C116" s="1114">
        <v>182</v>
      </c>
      <c r="D116" s="650">
        <v>75</v>
      </c>
      <c r="E116" s="650">
        <v>2</v>
      </c>
      <c r="F116" s="650">
        <v>0</v>
      </c>
      <c r="G116" s="650">
        <v>0</v>
      </c>
      <c r="H116" s="651">
        <v>0</v>
      </c>
      <c r="I116" s="1374">
        <v>259</v>
      </c>
      <c r="J116" s="103"/>
    </row>
    <row r="117" spans="1:10" s="370" customFormat="1" x14ac:dyDescent="0.3">
      <c r="A117" s="490" t="s">
        <v>392</v>
      </c>
      <c r="B117" s="648" t="s">
        <v>394</v>
      </c>
      <c r="C117" s="1114">
        <v>176</v>
      </c>
      <c r="D117" s="650">
        <v>71</v>
      </c>
      <c r="E117" s="650">
        <v>2</v>
      </c>
      <c r="F117" s="650">
        <v>0</v>
      </c>
      <c r="G117" s="650">
        <v>0</v>
      </c>
      <c r="H117" s="651">
        <v>0</v>
      </c>
      <c r="I117" s="1374">
        <v>249</v>
      </c>
      <c r="J117" s="103"/>
    </row>
    <row r="118" spans="1:10" x14ac:dyDescent="0.3">
      <c r="A118" s="490"/>
      <c r="B118" s="648" t="s">
        <v>373</v>
      </c>
      <c r="C118" s="1114">
        <v>183</v>
      </c>
      <c r="D118" s="650">
        <v>67</v>
      </c>
      <c r="E118" s="650">
        <v>2</v>
      </c>
      <c r="F118" s="650">
        <v>0</v>
      </c>
      <c r="G118" s="650">
        <v>0</v>
      </c>
      <c r="H118" s="651">
        <v>0</v>
      </c>
      <c r="I118" s="1130">
        <v>252</v>
      </c>
      <c r="J118" s="103" t="s">
        <v>419</v>
      </c>
    </row>
    <row r="119" spans="1:10" x14ac:dyDescent="0.3">
      <c r="A119" s="490"/>
      <c r="B119" s="648" t="s">
        <v>367</v>
      </c>
      <c r="C119" s="649">
        <v>162</v>
      </c>
      <c r="D119" s="650">
        <v>67</v>
      </c>
      <c r="E119" s="650">
        <v>3</v>
      </c>
      <c r="F119" s="650">
        <v>0</v>
      </c>
      <c r="G119" s="650">
        <v>0</v>
      </c>
      <c r="H119" s="651">
        <v>0</v>
      </c>
      <c r="I119" s="652">
        <v>232</v>
      </c>
    </row>
    <row r="120" spans="1:10" x14ac:dyDescent="0.3">
      <c r="A120" s="490"/>
      <c r="B120" s="648" t="s">
        <v>298</v>
      </c>
      <c r="C120" s="649">
        <v>140</v>
      </c>
      <c r="D120" s="650">
        <v>84</v>
      </c>
      <c r="E120" s="650">
        <v>2</v>
      </c>
      <c r="F120" s="650">
        <v>1</v>
      </c>
      <c r="G120" s="650">
        <v>0</v>
      </c>
      <c r="H120" s="651">
        <v>0</v>
      </c>
      <c r="I120" s="652">
        <v>227</v>
      </c>
    </row>
    <row r="121" spans="1:10" x14ac:dyDescent="0.3">
      <c r="A121" s="490"/>
      <c r="B121" s="648" t="s">
        <v>288</v>
      </c>
      <c r="C121" s="649">
        <v>133</v>
      </c>
      <c r="D121" s="650">
        <v>73</v>
      </c>
      <c r="E121" s="650">
        <v>2</v>
      </c>
      <c r="F121" s="650">
        <v>1</v>
      </c>
      <c r="G121" s="650">
        <v>0</v>
      </c>
      <c r="H121" s="651">
        <v>0</v>
      </c>
      <c r="I121" s="652">
        <v>209</v>
      </c>
    </row>
    <row r="122" spans="1:10" ht="12" thickBot="1" x14ac:dyDescent="0.35">
      <c r="A122" s="360"/>
      <c r="B122" s="140" t="s">
        <v>257</v>
      </c>
      <c r="C122" s="100">
        <v>131</v>
      </c>
      <c r="D122" s="99">
        <v>67</v>
      </c>
      <c r="E122" s="99">
        <v>3</v>
      </c>
      <c r="F122" s="99">
        <v>1</v>
      </c>
      <c r="G122" s="99">
        <v>0</v>
      </c>
      <c r="H122" s="583">
        <v>0</v>
      </c>
      <c r="I122" s="1106">
        <v>202</v>
      </c>
    </row>
    <row r="124" spans="1:10" ht="12.9" thickBot="1" x14ac:dyDescent="0.35">
      <c r="A124" s="423" t="s">
        <v>496</v>
      </c>
      <c r="B124" s="57"/>
      <c r="C124" s="57"/>
      <c r="D124" s="57"/>
      <c r="E124" s="57"/>
      <c r="F124" s="57"/>
      <c r="G124" s="57"/>
      <c r="H124" s="57"/>
      <c r="I124" s="57"/>
    </row>
    <row r="125" spans="1:10" ht="12" thickBot="1" x14ac:dyDescent="0.35">
      <c r="A125" s="405"/>
      <c r="B125" s="406"/>
      <c r="C125" s="1524" t="s">
        <v>395</v>
      </c>
      <c r="D125" s="1524"/>
      <c r="E125" s="1524"/>
      <c r="F125" s="1524"/>
      <c r="G125" s="1524"/>
      <c r="H125" s="1524"/>
      <c r="I125" s="1524"/>
    </row>
    <row r="126" spans="1:10" ht="12" thickBot="1" x14ac:dyDescent="0.35">
      <c r="A126" s="407" t="s">
        <v>2</v>
      </c>
      <c r="B126" s="408" t="s">
        <v>3</v>
      </c>
      <c r="C126" s="1092" t="s">
        <v>4</v>
      </c>
      <c r="D126" s="1093" t="s">
        <v>5</v>
      </c>
      <c r="E126" s="1093" t="s">
        <v>6</v>
      </c>
      <c r="F126" s="1093" t="s">
        <v>12</v>
      </c>
      <c r="G126" s="1093" t="s">
        <v>391</v>
      </c>
      <c r="H126" s="1094" t="s">
        <v>372</v>
      </c>
      <c r="I126" s="545" t="s">
        <v>11</v>
      </c>
    </row>
    <row r="127" spans="1:10" ht="12.45" x14ac:dyDescent="0.3">
      <c r="A127" s="415">
        <v>1</v>
      </c>
      <c r="B127" s="416" t="s">
        <v>14</v>
      </c>
      <c r="C127" s="856">
        <v>0</v>
      </c>
      <c r="D127" s="1385">
        <v>17</v>
      </c>
      <c r="E127" s="1385">
        <v>5</v>
      </c>
      <c r="F127" s="1385">
        <v>3</v>
      </c>
      <c r="G127" s="1385"/>
      <c r="H127" s="1386">
        <v>1</v>
      </c>
      <c r="I127" s="425">
        <f>SUM(C127:H127)</f>
        <v>26</v>
      </c>
    </row>
    <row r="128" spans="1:10" ht="12.45" x14ac:dyDescent="0.3">
      <c r="A128" s="417">
        <v>2</v>
      </c>
      <c r="B128" s="418" t="s">
        <v>15</v>
      </c>
      <c r="C128" s="649">
        <v>0</v>
      </c>
      <c r="D128" s="1383">
        <v>3</v>
      </c>
      <c r="E128" s="1383">
        <v>4</v>
      </c>
      <c r="F128" s="1383">
        <v>2</v>
      </c>
      <c r="G128" s="1383"/>
      <c r="H128" s="1388"/>
      <c r="I128" s="426">
        <f t="shared" ref="I128:I141" si="10">SUM(C128:H128)</f>
        <v>9</v>
      </c>
    </row>
    <row r="129" spans="1:24" ht="12.45" x14ac:dyDescent="0.3">
      <c r="A129" s="417">
        <v>3</v>
      </c>
      <c r="B129" s="418" t="s">
        <v>16</v>
      </c>
      <c r="C129" s="649">
        <v>0</v>
      </c>
      <c r="D129" s="1383">
        <v>1</v>
      </c>
      <c r="E129" s="1383">
        <v>1</v>
      </c>
      <c r="F129" s="1383"/>
      <c r="G129" s="1383"/>
      <c r="H129" s="1388"/>
      <c r="I129" s="426">
        <f t="shared" si="10"/>
        <v>2</v>
      </c>
    </row>
    <row r="130" spans="1:24" ht="12.45" x14ac:dyDescent="0.3">
      <c r="A130" s="417">
        <v>4</v>
      </c>
      <c r="B130" s="418" t="s">
        <v>17</v>
      </c>
      <c r="C130" s="649">
        <v>0</v>
      </c>
      <c r="D130" s="1383">
        <v>4</v>
      </c>
      <c r="E130" s="1383">
        <v>2</v>
      </c>
      <c r="F130" s="1383"/>
      <c r="G130" s="1383">
        <v>1</v>
      </c>
      <c r="H130" s="1388"/>
      <c r="I130" s="426">
        <f t="shared" si="10"/>
        <v>7</v>
      </c>
    </row>
    <row r="131" spans="1:24" ht="12.45" x14ac:dyDescent="0.3">
      <c r="A131" s="417">
        <v>5</v>
      </c>
      <c r="B131" s="418" t="s">
        <v>18</v>
      </c>
      <c r="C131" s="649">
        <v>0</v>
      </c>
      <c r="D131" s="1383">
        <v>14</v>
      </c>
      <c r="E131" s="1383">
        <v>13</v>
      </c>
      <c r="F131" s="1383">
        <v>5</v>
      </c>
      <c r="G131" s="1383"/>
      <c r="H131" s="1388"/>
      <c r="I131" s="426">
        <f t="shared" si="10"/>
        <v>32</v>
      </c>
    </row>
    <row r="132" spans="1:24" ht="12.45" x14ac:dyDescent="0.3">
      <c r="A132" s="419">
        <v>6</v>
      </c>
      <c r="B132" s="420" t="s">
        <v>19</v>
      </c>
      <c r="C132" s="649">
        <v>0</v>
      </c>
      <c r="D132" s="1383">
        <v>1</v>
      </c>
      <c r="E132" s="1383">
        <v>1</v>
      </c>
      <c r="F132" s="1383">
        <v>1</v>
      </c>
      <c r="G132" s="1383"/>
      <c r="H132" s="1388"/>
      <c r="I132" s="426">
        <f t="shared" si="10"/>
        <v>3</v>
      </c>
    </row>
    <row r="133" spans="1:24" ht="12.45" x14ac:dyDescent="0.3">
      <c r="A133" s="419">
        <v>7</v>
      </c>
      <c r="B133" s="420" t="s">
        <v>20</v>
      </c>
      <c r="C133" s="649">
        <v>0</v>
      </c>
      <c r="D133" s="1383">
        <v>3</v>
      </c>
      <c r="E133" s="1383">
        <v>2</v>
      </c>
      <c r="F133" s="1383"/>
      <c r="G133" s="1383"/>
      <c r="H133" s="1388"/>
      <c r="I133" s="426">
        <f t="shared" si="10"/>
        <v>5</v>
      </c>
    </row>
    <row r="134" spans="1:24" ht="12.45" x14ac:dyDescent="0.3">
      <c r="A134" s="417">
        <v>8</v>
      </c>
      <c r="B134" s="418" t="s">
        <v>21</v>
      </c>
      <c r="C134" s="649">
        <v>0</v>
      </c>
      <c r="D134" s="1383"/>
      <c r="E134" s="1383"/>
      <c r="F134" s="1383">
        <v>2</v>
      </c>
      <c r="G134" s="1383"/>
      <c r="H134" s="1388"/>
      <c r="I134" s="426">
        <f t="shared" si="10"/>
        <v>2</v>
      </c>
      <c r="X134" s="2" t="s">
        <v>81</v>
      </c>
    </row>
    <row r="135" spans="1:24" ht="12.45" x14ac:dyDescent="0.3">
      <c r="A135" s="417">
        <v>9</v>
      </c>
      <c r="B135" s="418" t="s">
        <v>22</v>
      </c>
      <c r="C135" s="649">
        <v>0</v>
      </c>
      <c r="D135" s="1383">
        <v>1</v>
      </c>
      <c r="E135" s="1383">
        <v>1</v>
      </c>
      <c r="F135" s="1383"/>
      <c r="G135" s="1383"/>
      <c r="H135" s="1388"/>
      <c r="I135" s="426">
        <f t="shared" si="10"/>
        <v>2</v>
      </c>
    </row>
    <row r="136" spans="1:24" ht="12.45" x14ac:dyDescent="0.3">
      <c r="A136" s="417">
        <v>10</v>
      </c>
      <c r="B136" s="418" t="s">
        <v>23</v>
      </c>
      <c r="C136" s="649">
        <v>0</v>
      </c>
      <c r="D136" s="1383"/>
      <c r="E136" s="1383">
        <v>1</v>
      </c>
      <c r="F136" s="1383"/>
      <c r="G136" s="1383"/>
      <c r="H136" s="1388"/>
      <c r="I136" s="426">
        <f t="shared" si="10"/>
        <v>1</v>
      </c>
    </row>
    <row r="137" spans="1:24" ht="12.45" x14ac:dyDescent="0.3">
      <c r="A137" s="419">
        <v>11</v>
      </c>
      <c r="B137" s="420" t="s">
        <v>24</v>
      </c>
      <c r="C137" s="649">
        <v>0</v>
      </c>
      <c r="D137" s="1383">
        <v>1</v>
      </c>
      <c r="E137" s="1383">
        <v>2</v>
      </c>
      <c r="F137" s="1383"/>
      <c r="G137" s="1383"/>
      <c r="H137" s="1388"/>
      <c r="I137" s="426">
        <f t="shared" si="10"/>
        <v>3</v>
      </c>
    </row>
    <row r="138" spans="1:24" ht="12.45" x14ac:dyDescent="0.3">
      <c r="A138" s="417">
        <v>12</v>
      </c>
      <c r="B138" s="418" t="s">
        <v>25</v>
      </c>
      <c r="C138" s="649">
        <v>0</v>
      </c>
      <c r="D138" s="1383">
        <v>1</v>
      </c>
      <c r="E138" s="1383">
        <v>5</v>
      </c>
      <c r="F138" s="1383">
        <v>3</v>
      </c>
      <c r="G138" s="1383"/>
      <c r="H138" s="1388"/>
      <c r="I138" s="426">
        <f t="shared" si="10"/>
        <v>9</v>
      </c>
    </row>
    <row r="139" spans="1:24" ht="12.45" x14ac:dyDescent="0.3">
      <c r="A139" s="417">
        <v>13</v>
      </c>
      <c r="B139" s="418" t="s">
        <v>26</v>
      </c>
      <c r="C139" s="649">
        <v>0</v>
      </c>
      <c r="D139" s="1383"/>
      <c r="E139" s="1383">
        <v>1</v>
      </c>
      <c r="F139" s="1383"/>
      <c r="G139" s="1383"/>
      <c r="H139" s="1388"/>
      <c r="I139" s="426">
        <f t="shared" si="10"/>
        <v>1</v>
      </c>
    </row>
    <row r="140" spans="1:24" ht="12.45" x14ac:dyDescent="0.3">
      <c r="A140" s="417">
        <v>14</v>
      </c>
      <c r="B140" s="418" t="s">
        <v>27</v>
      </c>
      <c r="C140" s="649">
        <v>0</v>
      </c>
      <c r="D140" s="1383">
        <v>1</v>
      </c>
      <c r="E140" s="1383">
        <v>1</v>
      </c>
      <c r="F140" s="1383"/>
      <c r="G140" s="1383"/>
      <c r="H140" s="1388"/>
      <c r="I140" s="426">
        <f t="shared" si="10"/>
        <v>2</v>
      </c>
    </row>
    <row r="141" spans="1:24" ht="12.9" thickBot="1" x14ac:dyDescent="0.35">
      <c r="A141" s="421">
        <v>15</v>
      </c>
      <c r="B141" s="422" t="s">
        <v>28</v>
      </c>
      <c r="C141" s="100">
        <v>0</v>
      </c>
      <c r="D141" s="1390">
        <v>2</v>
      </c>
      <c r="E141" s="1390"/>
      <c r="F141" s="1390"/>
      <c r="G141" s="1390"/>
      <c r="H141" s="1391"/>
      <c r="I141" s="546">
        <f t="shared" si="10"/>
        <v>2</v>
      </c>
    </row>
    <row r="142" spans="1:24" x14ac:dyDescent="0.3">
      <c r="A142" s="363" t="s">
        <v>392</v>
      </c>
      <c r="B142" s="584" t="s">
        <v>486</v>
      </c>
      <c r="C142" s="1018">
        <f t="shared" ref="C142:I142" si="11">SUM(C127:C141)</f>
        <v>0</v>
      </c>
      <c r="D142" s="736">
        <f t="shared" si="11"/>
        <v>49</v>
      </c>
      <c r="E142" s="736">
        <f t="shared" si="11"/>
        <v>39</v>
      </c>
      <c r="F142" s="736">
        <f t="shared" si="11"/>
        <v>16</v>
      </c>
      <c r="G142" s="736">
        <f t="shared" si="11"/>
        <v>1</v>
      </c>
      <c r="H142" s="1095">
        <f t="shared" si="11"/>
        <v>1</v>
      </c>
      <c r="I142" s="585">
        <f t="shared" si="11"/>
        <v>106</v>
      </c>
      <c r="J142" s="308"/>
    </row>
    <row r="143" spans="1:24" s="370" customFormat="1" x14ac:dyDescent="0.3">
      <c r="A143" s="490" t="s">
        <v>392</v>
      </c>
      <c r="B143" s="648" t="s">
        <v>476</v>
      </c>
      <c r="C143" s="649">
        <v>0</v>
      </c>
      <c r="D143" s="650">
        <v>47</v>
      </c>
      <c r="E143" s="650">
        <v>39</v>
      </c>
      <c r="F143" s="98">
        <v>15</v>
      </c>
      <c r="G143" s="98">
        <v>1</v>
      </c>
      <c r="H143" s="98">
        <v>1</v>
      </c>
      <c r="I143" s="116">
        <v>103</v>
      </c>
    </row>
    <row r="144" spans="1:24" s="370" customFormat="1" x14ac:dyDescent="0.3">
      <c r="A144" s="490" t="s">
        <v>392</v>
      </c>
      <c r="B144" s="648" t="s">
        <v>431</v>
      </c>
      <c r="C144" s="649">
        <v>0</v>
      </c>
      <c r="D144" s="650">
        <v>59</v>
      </c>
      <c r="E144" s="650">
        <v>48</v>
      </c>
      <c r="F144" s="98">
        <v>15</v>
      </c>
      <c r="G144" s="98">
        <v>2</v>
      </c>
      <c r="H144" s="98">
        <v>1</v>
      </c>
      <c r="I144" s="116">
        <v>125</v>
      </c>
    </row>
    <row r="145" spans="1:9" s="370" customFormat="1" x14ac:dyDescent="0.3">
      <c r="A145" s="490" t="s">
        <v>392</v>
      </c>
      <c r="B145" s="648" t="s">
        <v>394</v>
      </c>
      <c r="C145" s="649">
        <v>0</v>
      </c>
      <c r="D145" s="650">
        <v>57</v>
      </c>
      <c r="E145" s="650">
        <v>44</v>
      </c>
      <c r="F145" s="98">
        <v>15</v>
      </c>
      <c r="G145" s="98">
        <v>3</v>
      </c>
      <c r="H145" s="98">
        <v>0</v>
      </c>
      <c r="I145" s="116">
        <v>119</v>
      </c>
    </row>
    <row r="146" spans="1:9" s="370" customFormat="1" x14ac:dyDescent="0.3">
      <c r="A146" s="490"/>
      <c r="B146" s="648" t="s">
        <v>373</v>
      </c>
      <c r="C146" s="649">
        <v>0</v>
      </c>
      <c r="D146" s="650">
        <v>38</v>
      </c>
      <c r="E146" s="650">
        <v>52</v>
      </c>
      <c r="F146" s="98">
        <v>22</v>
      </c>
      <c r="G146" s="98">
        <v>7</v>
      </c>
      <c r="H146" s="98">
        <v>1</v>
      </c>
      <c r="I146" s="116">
        <v>120</v>
      </c>
    </row>
    <row r="147" spans="1:9" x14ac:dyDescent="0.3">
      <c r="A147" s="490"/>
      <c r="B147" s="648" t="s">
        <v>367</v>
      </c>
      <c r="C147" s="649">
        <v>0</v>
      </c>
      <c r="D147" s="650">
        <v>39</v>
      </c>
      <c r="E147" s="650">
        <v>56</v>
      </c>
      <c r="F147" s="98">
        <v>21</v>
      </c>
      <c r="G147" s="98">
        <v>7</v>
      </c>
      <c r="H147" s="98">
        <v>1</v>
      </c>
      <c r="I147" s="116">
        <v>124</v>
      </c>
    </row>
    <row r="148" spans="1:9" x14ac:dyDescent="0.3">
      <c r="A148" s="490"/>
      <c r="B148" s="648" t="s">
        <v>333</v>
      </c>
      <c r="C148" s="649">
        <v>0</v>
      </c>
      <c r="D148" s="650">
        <v>46</v>
      </c>
      <c r="E148" s="650">
        <v>64</v>
      </c>
      <c r="F148" s="98">
        <v>23</v>
      </c>
      <c r="G148" s="98">
        <v>8</v>
      </c>
      <c r="H148" s="98">
        <v>2</v>
      </c>
      <c r="I148" s="116">
        <v>143</v>
      </c>
    </row>
    <row r="149" spans="1:9" x14ac:dyDescent="0.3">
      <c r="A149" s="490"/>
      <c r="B149" s="648" t="s">
        <v>288</v>
      </c>
      <c r="C149" s="649">
        <v>0</v>
      </c>
      <c r="D149" s="650">
        <v>62</v>
      </c>
      <c r="E149" s="650">
        <v>100</v>
      </c>
      <c r="F149" s="98">
        <v>36</v>
      </c>
      <c r="G149" s="98">
        <v>10</v>
      </c>
      <c r="H149" s="98">
        <v>3</v>
      </c>
      <c r="I149" s="116">
        <v>211</v>
      </c>
    </row>
    <row r="150" spans="1:9" ht="12" thickBot="1" x14ac:dyDescent="0.35">
      <c r="A150" s="360"/>
      <c r="B150" s="140" t="s">
        <v>257</v>
      </c>
      <c r="C150" s="100">
        <v>0</v>
      </c>
      <c r="D150" s="99">
        <v>79</v>
      </c>
      <c r="E150" s="99">
        <v>105</v>
      </c>
      <c r="F150" s="99">
        <v>45</v>
      </c>
      <c r="G150" s="99">
        <v>8</v>
      </c>
      <c r="H150" s="99">
        <v>1</v>
      </c>
      <c r="I150" s="583">
        <v>238</v>
      </c>
    </row>
  </sheetData>
  <mergeCells count="5">
    <mergeCell ref="C125:I125"/>
    <mergeCell ref="C11:I11"/>
    <mergeCell ref="C40:I40"/>
    <mergeCell ref="C97:I97"/>
    <mergeCell ref="C69:I69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4" manualBreakCount="4">
    <brk id="7" max="16383" man="1"/>
    <brk id="38" max="16383" man="1"/>
    <brk id="67" max="16383" man="1"/>
    <brk id="95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2">
    <tabColor rgb="FFFF0000"/>
  </sheetPr>
  <dimension ref="A1:S158"/>
  <sheetViews>
    <sheetView showGridLines="0" topLeftCell="A8" zoomScaleNormal="100" workbookViewId="0">
      <selection activeCell="J19" sqref="J19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9" style="2" customWidth="1"/>
    <col min="4" max="4" width="8.3046875" style="2" customWidth="1"/>
    <col min="5" max="5" width="10.4609375" style="2" customWidth="1"/>
    <col min="6" max="6" width="10.3046875" style="2" customWidth="1"/>
    <col min="7" max="8" width="11" style="2" customWidth="1"/>
    <col min="9" max="9" width="6.4609375" style="2" customWidth="1"/>
    <col min="10" max="10" width="7.07421875" style="2" customWidth="1"/>
    <col min="11" max="11" width="6.07421875" style="5" bestFit="1" customWidth="1"/>
    <col min="12" max="12" width="22" style="2" bestFit="1" customWidth="1"/>
    <col min="13" max="13" width="7.69140625" style="2" customWidth="1"/>
    <col min="14" max="17" width="7.53515625" style="2" customWidth="1"/>
    <col min="18" max="18" width="7.84375" style="2" customWidth="1"/>
    <col min="19" max="19" width="11.4609375" style="2" customWidth="1"/>
    <col min="20" max="16384" width="11.4609375" style="2"/>
  </cols>
  <sheetData>
    <row r="1" spans="1:19" x14ac:dyDescent="0.3">
      <c r="A1" s="101" t="s">
        <v>106</v>
      </c>
      <c r="B1" s="101"/>
    </row>
    <row r="2" spans="1:19" x14ac:dyDescent="0.3">
      <c r="A2" s="1" t="s">
        <v>0</v>
      </c>
      <c r="K2" s="1" t="s">
        <v>0</v>
      </c>
    </row>
    <row r="3" spans="1:19" x14ac:dyDescent="0.3">
      <c r="A3" s="1"/>
      <c r="K3" s="1"/>
    </row>
    <row r="4" spans="1:19" x14ac:dyDescent="0.3">
      <c r="A4" s="1" t="str">
        <f>A8</f>
        <v>Tabell 3 -14 - A1 -  Eldresentre - personell og årsverk pr. 31.12.</v>
      </c>
      <c r="K4" s="1" t="str">
        <f>K8</f>
        <v>Tabell 3 -14 - A2 -  Eldresentre - brukere pr. 31.12.</v>
      </c>
    </row>
    <row r="5" spans="1:19" x14ac:dyDescent="0.3">
      <c r="A5" s="1" t="str">
        <f>K8</f>
        <v>Tabell 3 -14 - A2 -  Eldresentre - brukere pr. 31.12.</v>
      </c>
      <c r="K5" s="1"/>
    </row>
    <row r="6" spans="1:19" x14ac:dyDescent="0.3">
      <c r="A6" s="1"/>
      <c r="K6" s="1"/>
    </row>
    <row r="7" spans="1:19" x14ac:dyDescent="0.3">
      <c r="K7" s="103"/>
    </row>
    <row r="8" spans="1:19" s="8" customFormat="1" ht="12.9" thickBot="1" x14ac:dyDescent="0.35">
      <c r="A8" s="7" t="s">
        <v>176</v>
      </c>
      <c r="K8" s="7" t="s">
        <v>177</v>
      </c>
    </row>
    <row r="9" spans="1:19" s="80" customFormat="1" ht="12" thickBot="1" x14ac:dyDescent="0.35">
      <c r="A9" s="9"/>
      <c r="B9" s="10"/>
      <c r="C9" s="1600" t="s">
        <v>160</v>
      </c>
      <c r="D9" s="1600"/>
      <c r="E9" s="1600" t="s">
        <v>178</v>
      </c>
      <c r="F9" s="1600"/>
      <c r="G9" s="1602"/>
      <c r="H9" s="1080"/>
      <c r="I9" s="40"/>
      <c r="K9" s="9"/>
      <c r="L9" s="10"/>
      <c r="M9" s="1600" t="s">
        <v>179</v>
      </c>
      <c r="N9" s="1600"/>
      <c r="O9" s="1600"/>
      <c r="P9" s="1600"/>
      <c r="Q9" s="1600"/>
      <c r="R9" s="1600"/>
    </row>
    <row r="10" spans="1:19" s="80" customFormat="1" ht="23.6" thickBot="1" x14ac:dyDescent="0.35">
      <c r="A10" s="13" t="s">
        <v>2</v>
      </c>
      <c r="B10" s="14" t="s">
        <v>3</v>
      </c>
      <c r="C10" s="13" t="s">
        <v>180</v>
      </c>
      <c r="D10" s="119" t="s">
        <v>181</v>
      </c>
      <c r="E10" s="34" t="s">
        <v>180</v>
      </c>
      <c r="F10" s="35" t="s">
        <v>181</v>
      </c>
      <c r="G10" s="33" t="s">
        <v>182</v>
      </c>
      <c r="H10" s="1625" t="s">
        <v>183</v>
      </c>
      <c r="I10" s="40"/>
      <c r="K10" s="13" t="s">
        <v>2</v>
      </c>
      <c r="L10" s="14" t="s">
        <v>3</v>
      </c>
      <c r="M10" s="34" t="s">
        <v>184</v>
      </c>
      <c r="N10" s="35" t="s">
        <v>185</v>
      </c>
      <c r="O10" s="34" t="s">
        <v>186</v>
      </c>
      <c r="P10" s="35" t="s">
        <v>187</v>
      </c>
      <c r="Q10" s="34" t="s">
        <v>188</v>
      </c>
      <c r="R10" s="33" t="s">
        <v>189</v>
      </c>
    </row>
    <row r="11" spans="1:19" ht="12.9" x14ac:dyDescent="0.35">
      <c r="A11" s="17">
        <v>1</v>
      </c>
      <c r="B11" s="18" t="s">
        <v>14</v>
      </c>
      <c r="C11" s="104">
        <v>4</v>
      </c>
      <c r="D11" s="1237">
        <v>18</v>
      </c>
      <c r="E11" s="1237">
        <v>4</v>
      </c>
      <c r="F11" s="1140">
        <v>1.5</v>
      </c>
      <c r="G11" s="1622">
        <f t="shared" ref="G11:G25" si="0">SUM(E11:F11)</f>
        <v>5.5</v>
      </c>
      <c r="H11" s="1467">
        <v>4</v>
      </c>
      <c r="I11" s="40"/>
      <c r="J11" s="80"/>
      <c r="K11" s="17">
        <v>1</v>
      </c>
      <c r="L11" s="18" t="s">
        <v>14</v>
      </c>
      <c r="M11" s="614" t="s">
        <v>139</v>
      </c>
      <c r="N11" s="615" t="s">
        <v>139</v>
      </c>
      <c r="O11" s="615" t="s">
        <v>138</v>
      </c>
      <c r="P11" s="615">
        <v>0</v>
      </c>
      <c r="Q11" s="615">
        <v>0</v>
      </c>
      <c r="R11" s="616">
        <v>0</v>
      </c>
      <c r="S11" s="22"/>
    </row>
    <row r="12" spans="1:19" ht="12.9" x14ac:dyDescent="0.35">
      <c r="A12" s="23">
        <v>2</v>
      </c>
      <c r="B12" s="24" t="s">
        <v>15</v>
      </c>
      <c r="C12" s="105">
        <v>14</v>
      </c>
      <c r="D12" s="1241">
        <v>60</v>
      </c>
      <c r="E12" s="1241">
        <v>13.5</v>
      </c>
      <c r="F12" s="1141">
        <v>5.2</v>
      </c>
      <c r="G12" s="1623">
        <f t="shared" si="0"/>
        <v>18.7</v>
      </c>
      <c r="H12" s="1468">
        <v>13.5</v>
      </c>
      <c r="I12" s="40"/>
      <c r="J12" s="80"/>
      <c r="K12" s="23">
        <v>2</v>
      </c>
      <c r="L12" s="24" t="s">
        <v>15</v>
      </c>
      <c r="M12" s="617" t="s">
        <v>545</v>
      </c>
      <c r="N12" s="613" t="s">
        <v>546</v>
      </c>
      <c r="O12" s="613" t="s">
        <v>545</v>
      </c>
      <c r="P12" s="613">
        <v>0</v>
      </c>
      <c r="Q12" s="613">
        <v>0</v>
      </c>
      <c r="R12" s="618">
        <v>0</v>
      </c>
      <c r="S12" s="22"/>
    </row>
    <row r="13" spans="1:19" ht="12.9" x14ac:dyDescent="0.35">
      <c r="A13" s="23">
        <v>3</v>
      </c>
      <c r="B13" s="24" t="s">
        <v>16</v>
      </c>
      <c r="C13" s="105">
        <v>10</v>
      </c>
      <c r="D13" s="1241">
        <v>55</v>
      </c>
      <c r="E13" s="1241">
        <v>9.5</v>
      </c>
      <c r="F13" s="1141">
        <v>3.5</v>
      </c>
      <c r="G13" s="1623">
        <f t="shared" si="0"/>
        <v>13</v>
      </c>
      <c r="H13" s="1468">
        <v>9.5</v>
      </c>
      <c r="I13" s="40"/>
      <c r="J13" s="80"/>
      <c r="K13" s="23">
        <v>3</v>
      </c>
      <c r="L13" s="24" t="s">
        <v>16</v>
      </c>
      <c r="M13" s="617" t="s">
        <v>138</v>
      </c>
      <c r="N13" s="613">
        <v>0</v>
      </c>
      <c r="O13" s="613">
        <v>0</v>
      </c>
      <c r="P13" s="613">
        <v>0</v>
      </c>
      <c r="Q13" s="613">
        <v>0</v>
      </c>
      <c r="R13" s="618">
        <v>0</v>
      </c>
      <c r="S13" s="22"/>
    </row>
    <row r="14" spans="1:19" ht="12.9" x14ac:dyDescent="0.35">
      <c r="A14" s="23">
        <v>4</v>
      </c>
      <c r="B14" s="24" t="s">
        <v>17</v>
      </c>
      <c r="C14" s="105">
        <v>6</v>
      </c>
      <c r="D14" s="1241">
        <v>38</v>
      </c>
      <c r="E14" s="1241">
        <v>4.8</v>
      </c>
      <c r="F14" s="1141">
        <v>6</v>
      </c>
      <c r="G14" s="1623">
        <f t="shared" si="0"/>
        <v>10.8</v>
      </c>
      <c r="H14" s="1468">
        <v>4.8</v>
      </c>
      <c r="I14" s="40"/>
      <c r="J14" s="80"/>
      <c r="K14" s="23">
        <v>4</v>
      </c>
      <c r="L14" s="24" t="s">
        <v>17</v>
      </c>
      <c r="M14" s="617" t="s">
        <v>138</v>
      </c>
      <c r="N14" s="613">
        <v>0</v>
      </c>
      <c r="O14" s="613">
        <v>0</v>
      </c>
      <c r="P14" s="613">
        <v>0</v>
      </c>
      <c r="Q14" s="613">
        <v>0</v>
      </c>
      <c r="R14" s="618">
        <v>0</v>
      </c>
      <c r="S14" s="22"/>
    </row>
    <row r="15" spans="1:19" ht="12.9" x14ac:dyDescent="0.35">
      <c r="A15" s="23">
        <v>5</v>
      </c>
      <c r="B15" s="24" t="s">
        <v>18</v>
      </c>
      <c r="C15" s="105">
        <v>9</v>
      </c>
      <c r="D15" s="1241">
        <v>50</v>
      </c>
      <c r="E15" s="1241">
        <v>9</v>
      </c>
      <c r="F15" s="1141">
        <v>6</v>
      </c>
      <c r="G15" s="1623">
        <f t="shared" si="0"/>
        <v>15</v>
      </c>
      <c r="H15" s="1468">
        <v>9</v>
      </c>
      <c r="I15" s="40"/>
      <c r="J15" s="80"/>
      <c r="K15" s="23">
        <v>5</v>
      </c>
      <c r="L15" s="24" t="s">
        <v>18</v>
      </c>
      <c r="M15" s="617" t="s">
        <v>139</v>
      </c>
      <c r="N15" s="613" t="s">
        <v>138</v>
      </c>
      <c r="O15" s="613" t="s">
        <v>138</v>
      </c>
      <c r="P15" s="613">
        <v>0</v>
      </c>
      <c r="Q15" s="613">
        <v>0</v>
      </c>
      <c r="R15" s="618">
        <v>0</v>
      </c>
      <c r="S15" s="22"/>
    </row>
    <row r="16" spans="1:19" ht="12.9" x14ac:dyDescent="0.35">
      <c r="A16" s="25">
        <v>6</v>
      </c>
      <c r="B16" s="26" t="s">
        <v>19</v>
      </c>
      <c r="C16" s="105">
        <v>5</v>
      </c>
      <c r="D16" s="1241">
        <v>67</v>
      </c>
      <c r="E16" s="1241">
        <v>5</v>
      </c>
      <c r="F16" s="1141">
        <v>3.5</v>
      </c>
      <c r="G16" s="1623">
        <f t="shared" si="0"/>
        <v>8.5</v>
      </c>
      <c r="H16" s="1468">
        <v>5</v>
      </c>
      <c r="I16" s="40"/>
      <c r="J16" s="80"/>
      <c r="K16" s="25">
        <v>6</v>
      </c>
      <c r="L16" s="26" t="s">
        <v>19</v>
      </c>
      <c r="M16" s="617" t="s">
        <v>139</v>
      </c>
      <c r="N16" s="613" t="s">
        <v>139</v>
      </c>
      <c r="O16" s="613">
        <v>0</v>
      </c>
      <c r="P16" s="613">
        <v>0</v>
      </c>
      <c r="Q16" s="613">
        <v>0</v>
      </c>
      <c r="R16" s="618">
        <v>0</v>
      </c>
      <c r="S16" s="22"/>
    </row>
    <row r="17" spans="1:19" ht="12.9" x14ac:dyDescent="0.35">
      <c r="A17" s="25">
        <v>7</v>
      </c>
      <c r="B17" s="26" t="s">
        <v>20</v>
      </c>
      <c r="C17" s="105">
        <v>6</v>
      </c>
      <c r="D17" s="1241">
        <v>71</v>
      </c>
      <c r="E17" s="1241">
        <v>5.8</v>
      </c>
      <c r="F17" s="1141">
        <v>2.68</v>
      </c>
      <c r="G17" s="1623">
        <f t="shared" si="0"/>
        <v>8.48</v>
      </c>
      <c r="H17" s="1468">
        <v>0</v>
      </c>
      <c r="I17" s="40"/>
      <c r="J17" s="80"/>
      <c r="K17" s="25">
        <v>7</v>
      </c>
      <c r="L17" s="26" t="s">
        <v>20</v>
      </c>
      <c r="M17" s="617">
        <v>0</v>
      </c>
      <c r="N17" s="613" t="s">
        <v>138</v>
      </c>
      <c r="O17" s="613">
        <v>0</v>
      </c>
      <c r="P17" s="613">
        <v>0</v>
      </c>
      <c r="Q17" s="613">
        <v>0</v>
      </c>
      <c r="R17" s="618">
        <v>0</v>
      </c>
      <c r="S17" s="22"/>
    </row>
    <row r="18" spans="1:19" ht="12.9" x14ac:dyDescent="0.35">
      <c r="A18" s="23">
        <v>8</v>
      </c>
      <c r="B18" s="24" t="s">
        <v>21</v>
      </c>
      <c r="C18" s="105">
        <v>13</v>
      </c>
      <c r="D18" s="1241">
        <v>110</v>
      </c>
      <c r="E18" s="1241">
        <v>11.05</v>
      </c>
      <c r="F18" s="1141">
        <v>3.9</v>
      </c>
      <c r="G18" s="1623">
        <f t="shared" si="0"/>
        <v>14.950000000000001</v>
      </c>
      <c r="H18" s="1468">
        <v>11.05</v>
      </c>
      <c r="I18" s="40"/>
      <c r="J18" s="80"/>
      <c r="K18" s="23">
        <v>8</v>
      </c>
      <c r="L18" s="24" t="s">
        <v>21</v>
      </c>
      <c r="M18" s="617" t="s">
        <v>546</v>
      </c>
      <c r="N18" s="613" t="s">
        <v>546</v>
      </c>
      <c r="O18" s="613" t="s">
        <v>546</v>
      </c>
      <c r="P18" s="613" t="s">
        <v>353</v>
      </c>
      <c r="Q18" s="613">
        <v>0</v>
      </c>
      <c r="R18" s="618">
        <v>0</v>
      </c>
      <c r="S18" s="22"/>
    </row>
    <row r="19" spans="1:19" ht="12.9" x14ac:dyDescent="0.35">
      <c r="A19" s="23">
        <v>9</v>
      </c>
      <c r="B19" s="24" t="s">
        <v>22</v>
      </c>
      <c r="C19" s="105">
        <v>1</v>
      </c>
      <c r="D19" s="1241">
        <v>7</v>
      </c>
      <c r="E19" s="1241">
        <v>0.5</v>
      </c>
      <c r="F19" s="1141">
        <v>0</v>
      </c>
      <c r="G19" s="1623">
        <f t="shared" si="0"/>
        <v>0.5</v>
      </c>
      <c r="H19" s="1468">
        <v>1</v>
      </c>
      <c r="I19" s="40"/>
      <c r="J19" s="80"/>
      <c r="K19" s="23">
        <v>9</v>
      </c>
      <c r="L19" s="24" t="s">
        <v>22</v>
      </c>
      <c r="M19" s="617" t="s">
        <v>353</v>
      </c>
      <c r="N19" s="613" t="s">
        <v>353</v>
      </c>
      <c r="O19" s="613" t="s">
        <v>353</v>
      </c>
      <c r="P19" s="613" t="s">
        <v>353</v>
      </c>
      <c r="Q19" s="613">
        <v>0</v>
      </c>
      <c r="R19" s="618">
        <v>0</v>
      </c>
      <c r="S19" s="402"/>
    </row>
    <row r="20" spans="1:19" ht="12.9" x14ac:dyDescent="0.35">
      <c r="A20" s="23">
        <v>10</v>
      </c>
      <c r="B20" s="24" t="s">
        <v>23</v>
      </c>
      <c r="C20" s="105">
        <v>1</v>
      </c>
      <c r="D20" s="1241">
        <v>50</v>
      </c>
      <c r="E20" s="1241">
        <v>1</v>
      </c>
      <c r="F20" s="1141">
        <v>5</v>
      </c>
      <c r="G20" s="1623">
        <f t="shared" si="0"/>
        <v>6</v>
      </c>
      <c r="H20" s="1468">
        <v>0</v>
      </c>
      <c r="I20" s="40"/>
      <c r="J20" s="80"/>
      <c r="K20" s="23">
        <v>10</v>
      </c>
      <c r="L20" s="24" t="s">
        <v>23</v>
      </c>
      <c r="M20" s="617" t="s">
        <v>547</v>
      </c>
      <c r="N20" s="613">
        <v>0</v>
      </c>
      <c r="O20" s="613">
        <v>0</v>
      </c>
      <c r="P20" s="613">
        <v>0</v>
      </c>
      <c r="Q20" s="613">
        <v>0</v>
      </c>
      <c r="R20" s="618">
        <v>0</v>
      </c>
      <c r="S20" s="22" t="s">
        <v>81</v>
      </c>
    </row>
    <row r="21" spans="1:19" ht="12.9" x14ac:dyDescent="0.35">
      <c r="A21" s="25">
        <v>11</v>
      </c>
      <c r="B21" s="26" t="s">
        <v>24</v>
      </c>
      <c r="C21" s="105">
        <v>4.5999999999999996</v>
      </c>
      <c r="D21" s="1241">
        <v>47</v>
      </c>
      <c r="E21" s="1241">
        <v>5</v>
      </c>
      <c r="F21" s="1141">
        <v>0</v>
      </c>
      <c r="G21" s="1623">
        <f t="shared" si="0"/>
        <v>5</v>
      </c>
      <c r="H21" s="1468">
        <v>6</v>
      </c>
      <c r="I21" s="40"/>
      <c r="J21" s="80"/>
      <c r="K21" s="25">
        <v>11</v>
      </c>
      <c r="L21" s="26" t="s">
        <v>24</v>
      </c>
      <c r="M21" s="617" t="s">
        <v>138</v>
      </c>
      <c r="N21" s="613" t="s">
        <v>138</v>
      </c>
      <c r="O21" s="613">
        <v>0</v>
      </c>
      <c r="P21" s="613">
        <v>0</v>
      </c>
      <c r="Q21" s="613">
        <v>0</v>
      </c>
      <c r="R21" s="618">
        <v>0</v>
      </c>
      <c r="S21" s="22"/>
    </row>
    <row r="22" spans="1:19" ht="12.9" x14ac:dyDescent="0.35">
      <c r="A22" s="23">
        <v>12</v>
      </c>
      <c r="B22" s="24" t="s">
        <v>25</v>
      </c>
      <c r="C22" s="105">
        <v>15</v>
      </c>
      <c r="D22" s="1241">
        <v>72</v>
      </c>
      <c r="E22" s="1241">
        <v>14</v>
      </c>
      <c r="F22" s="1141">
        <v>8.6</v>
      </c>
      <c r="G22" s="1623">
        <f t="shared" si="0"/>
        <v>22.6</v>
      </c>
      <c r="H22" s="1468">
        <v>14</v>
      </c>
      <c r="I22" s="40"/>
      <c r="J22" s="80"/>
      <c r="K22" s="23">
        <v>12</v>
      </c>
      <c r="L22" s="24" t="s">
        <v>25</v>
      </c>
      <c r="M22" s="617" t="s">
        <v>139</v>
      </c>
      <c r="N22" s="613" t="s">
        <v>139</v>
      </c>
      <c r="O22" s="613" t="s">
        <v>139</v>
      </c>
      <c r="P22" s="613">
        <v>0</v>
      </c>
      <c r="Q22" s="613">
        <v>0</v>
      </c>
      <c r="R22" s="618">
        <v>0</v>
      </c>
      <c r="S22" s="22"/>
    </row>
    <row r="23" spans="1:19" ht="12.9" x14ac:dyDescent="0.35">
      <c r="A23" s="23">
        <v>13</v>
      </c>
      <c r="B23" s="24" t="s">
        <v>26</v>
      </c>
      <c r="C23" s="105">
        <v>26</v>
      </c>
      <c r="D23" s="1241">
        <v>162</v>
      </c>
      <c r="E23" s="1241">
        <v>20.5</v>
      </c>
      <c r="F23" s="1141">
        <v>0</v>
      </c>
      <c r="G23" s="1623">
        <f t="shared" si="0"/>
        <v>20.5</v>
      </c>
      <c r="H23" s="1468">
        <v>0</v>
      </c>
      <c r="I23" s="40"/>
      <c r="J23" s="80"/>
      <c r="K23" s="23">
        <v>13</v>
      </c>
      <c r="L23" s="24" t="s">
        <v>26</v>
      </c>
      <c r="M23" s="617" t="s">
        <v>139</v>
      </c>
      <c r="N23" s="613" t="s">
        <v>139</v>
      </c>
      <c r="O23" s="613" t="s">
        <v>139</v>
      </c>
      <c r="P23" s="613" t="s">
        <v>139</v>
      </c>
      <c r="Q23" s="613">
        <v>0</v>
      </c>
      <c r="R23" s="618">
        <v>0</v>
      </c>
      <c r="S23" s="22"/>
    </row>
    <row r="24" spans="1:19" ht="12.9" x14ac:dyDescent="0.35">
      <c r="A24" s="23">
        <v>14</v>
      </c>
      <c r="B24" s="24" t="s">
        <v>27</v>
      </c>
      <c r="C24" s="105">
        <v>17</v>
      </c>
      <c r="D24" s="1241">
        <v>272</v>
      </c>
      <c r="E24" s="1241">
        <v>13.25</v>
      </c>
      <c r="F24" s="1141">
        <v>20.5</v>
      </c>
      <c r="G24" s="1623">
        <f t="shared" si="0"/>
        <v>33.75</v>
      </c>
      <c r="H24" s="1468">
        <v>17</v>
      </c>
      <c r="I24" s="40"/>
      <c r="J24" s="80" t="s">
        <v>81</v>
      </c>
      <c r="K24" s="23">
        <v>14</v>
      </c>
      <c r="L24" s="24" t="s">
        <v>27</v>
      </c>
      <c r="M24" s="617" t="s">
        <v>546</v>
      </c>
      <c r="N24" s="613" t="s">
        <v>546</v>
      </c>
      <c r="O24" s="613" t="s">
        <v>546</v>
      </c>
      <c r="P24" s="613" t="s">
        <v>546</v>
      </c>
      <c r="Q24" s="613" t="s">
        <v>546</v>
      </c>
      <c r="R24" s="618">
        <v>0</v>
      </c>
      <c r="S24" s="22"/>
    </row>
    <row r="25" spans="1:19" ht="13.3" thickBot="1" x14ac:dyDescent="0.4">
      <c r="A25" s="27">
        <v>15</v>
      </c>
      <c r="B25" s="28" t="s">
        <v>28</v>
      </c>
      <c r="C25" s="106">
        <v>3</v>
      </c>
      <c r="D25" s="1245">
        <v>0</v>
      </c>
      <c r="E25" s="1245">
        <v>3</v>
      </c>
      <c r="F25" s="1142">
        <v>0</v>
      </c>
      <c r="G25" s="1624">
        <f t="shared" si="0"/>
        <v>3</v>
      </c>
      <c r="H25" s="1469">
        <v>3</v>
      </c>
      <c r="I25" s="40"/>
      <c r="J25" s="80"/>
      <c r="K25" s="27">
        <v>15</v>
      </c>
      <c r="L25" s="28" t="s">
        <v>28</v>
      </c>
      <c r="M25" s="619" t="s">
        <v>138</v>
      </c>
      <c r="N25" s="620">
        <v>0</v>
      </c>
      <c r="O25" s="620">
        <v>0</v>
      </c>
      <c r="P25" s="620">
        <v>0</v>
      </c>
      <c r="Q25" s="620">
        <v>0</v>
      </c>
      <c r="R25" s="621">
        <v>0</v>
      </c>
      <c r="S25" s="22"/>
    </row>
    <row r="26" spans="1:19" s="30" customFormat="1" ht="12.45" x14ac:dyDescent="0.3">
      <c r="A26" s="363"/>
      <c r="B26" s="361" t="s">
        <v>502</v>
      </c>
      <c r="C26" s="780">
        <f t="shared" ref="C26:H26" si="1">SUM(C11:C25)</f>
        <v>134.6</v>
      </c>
      <c r="D26" s="1332">
        <f t="shared" si="1"/>
        <v>1079</v>
      </c>
      <c r="E26" s="1333">
        <f t="shared" si="1"/>
        <v>119.89999999999999</v>
      </c>
      <c r="F26" s="1333">
        <f t="shared" si="1"/>
        <v>66.38</v>
      </c>
      <c r="G26" s="698">
        <f t="shared" si="1"/>
        <v>186.28</v>
      </c>
      <c r="H26" s="1621">
        <f t="shared" si="1"/>
        <v>97.85</v>
      </c>
      <c r="I26" s="40"/>
      <c r="J26" s="80"/>
      <c r="K26" s="144"/>
      <c r="L26" s="877" t="s">
        <v>502</v>
      </c>
      <c r="M26" s="1334"/>
      <c r="N26" s="1335"/>
      <c r="O26" s="1335"/>
      <c r="P26" s="1335"/>
      <c r="Q26" s="1335"/>
      <c r="R26" s="1336"/>
      <c r="S26" s="44"/>
    </row>
    <row r="27" spans="1:19" s="370" customFormat="1" ht="12.9" x14ac:dyDescent="0.35">
      <c r="A27" s="373"/>
      <c r="B27" s="364" t="s">
        <v>430</v>
      </c>
      <c r="C27" s="610">
        <v>129.6</v>
      </c>
      <c r="D27" s="717">
        <v>1191</v>
      </c>
      <c r="E27" s="728">
        <v>117.5</v>
      </c>
      <c r="F27" s="728">
        <v>92.149999999999991</v>
      </c>
      <c r="G27" s="728">
        <v>209.64999999999998</v>
      </c>
      <c r="H27" s="729">
        <v>129.75</v>
      </c>
      <c r="I27" s="5"/>
      <c r="J27" s="486"/>
      <c r="K27" s="67"/>
      <c r="L27" s="26" t="s">
        <v>430</v>
      </c>
      <c r="M27" s="1077"/>
      <c r="N27" s="1078"/>
      <c r="O27" s="1078"/>
      <c r="P27" s="1078"/>
      <c r="Q27" s="1078"/>
      <c r="R27" s="1079"/>
      <c r="S27" s="324"/>
    </row>
    <row r="28" spans="1:19" s="370" customFormat="1" ht="12.9" x14ac:dyDescent="0.35">
      <c r="A28" s="373"/>
      <c r="B28" s="364" t="s">
        <v>378</v>
      </c>
      <c r="C28" s="610">
        <v>149.6</v>
      </c>
      <c r="D28" s="717">
        <v>1411</v>
      </c>
      <c r="E28" s="728">
        <v>129.89999999999998</v>
      </c>
      <c r="F28" s="728">
        <v>148.88999999999999</v>
      </c>
      <c r="G28" s="728">
        <v>278.78999999999996</v>
      </c>
      <c r="H28" s="729">
        <v>116.95</v>
      </c>
      <c r="I28" s="5"/>
      <c r="J28" s="486"/>
      <c r="K28" s="67"/>
      <c r="L28" s="26" t="s">
        <v>378</v>
      </c>
      <c r="M28" s="1077"/>
      <c r="N28" s="1078"/>
      <c r="O28" s="1078"/>
      <c r="P28" s="1078"/>
      <c r="Q28" s="1078"/>
      <c r="R28" s="1079"/>
      <c r="S28" s="324"/>
    </row>
    <row r="29" spans="1:19" s="370" customFormat="1" ht="12.9" x14ac:dyDescent="0.35">
      <c r="A29" s="373"/>
      <c r="B29" s="364" t="s">
        <v>334</v>
      </c>
      <c r="C29" s="610">
        <v>156.04</v>
      </c>
      <c r="D29" s="717">
        <v>2365</v>
      </c>
      <c r="E29" s="728">
        <v>122.55</v>
      </c>
      <c r="F29" s="728">
        <v>129.85000000000002</v>
      </c>
      <c r="G29" s="728">
        <v>252.4</v>
      </c>
      <c r="H29" s="729">
        <v>106.6</v>
      </c>
      <c r="I29" s="5"/>
      <c r="J29" s="486"/>
      <c r="K29" s="67"/>
      <c r="L29" s="26" t="s">
        <v>334</v>
      </c>
      <c r="M29" s="1077"/>
      <c r="N29" s="1078"/>
      <c r="O29" s="1078"/>
      <c r="P29" s="1078"/>
      <c r="Q29" s="1078"/>
      <c r="R29" s="1079"/>
      <c r="S29" s="324"/>
    </row>
    <row r="30" spans="1:19" s="370" customFormat="1" ht="12.9" x14ac:dyDescent="0.35">
      <c r="A30" s="373"/>
      <c r="B30" s="364" t="s">
        <v>289</v>
      </c>
      <c r="C30" s="610">
        <v>146.30000000000001</v>
      </c>
      <c r="D30" s="717">
        <v>1751</v>
      </c>
      <c r="E30" s="728">
        <v>119.64999999999999</v>
      </c>
      <c r="F30" s="728">
        <v>143.79</v>
      </c>
      <c r="G30" s="728">
        <v>263.44000000000005</v>
      </c>
      <c r="H30" s="729">
        <v>141.6</v>
      </c>
      <c r="I30" s="5"/>
      <c r="J30" s="486"/>
      <c r="K30" s="66"/>
      <c r="L30" s="24" t="s">
        <v>289</v>
      </c>
      <c r="M30" s="617"/>
      <c r="N30" s="613"/>
      <c r="O30" s="613"/>
      <c r="P30" s="613"/>
      <c r="Q30" s="613"/>
      <c r="R30" s="618"/>
      <c r="S30" s="324"/>
    </row>
    <row r="31" spans="1:19" s="370" customFormat="1" ht="12.9" x14ac:dyDescent="0.35">
      <c r="A31" s="373"/>
      <c r="B31" s="364" t="s">
        <v>258</v>
      </c>
      <c r="C31" s="610">
        <v>154</v>
      </c>
      <c r="D31" s="717">
        <v>1851</v>
      </c>
      <c r="E31" s="728">
        <v>119.49999999999999</v>
      </c>
      <c r="F31" s="728">
        <v>162.35</v>
      </c>
      <c r="G31" s="728">
        <v>281.85000000000002</v>
      </c>
      <c r="H31" s="729">
        <v>130.9</v>
      </c>
      <c r="I31" s="5"/>
      <c r="J31" s="486"/>
      <c r="K31" s="66"/>
      <c r="L31" s="24" t="s">
        <v>258</v>
      </c>
      <c r="M31" s="617"/>
      <c r="N31" s="613"/>
      <c r="O31" s="613"/>
      <c r="P31" s="613"/>
      <c r="Q31" s="613"/>
      <c r="R31" s="618"/>
      <c r="S31" s="324"/>
    </row>
    <row r="32" spans="1:19" s="370" customFormat="1" ht="12.9" x14ac:dyDescent="0.35">
      <c r="A32" s="329"/>
      <c r="B32" s="328" t="s">
        <v>227</v>
      </c>
      <c r="C32" s="122">
        <v>153</v>
      </c>
      <c r="D32" s="325">
        <v>1754</v>
      </c>
      <c r="E32" s="695">
        <v>122.28999999999999</v>
      </c>
      <c r="F32" s="695">
        <v>147.38</v>
      </c>
      <c r="G32" s="695">
        <v>269.66999999999996</v>
      </c>
      <c r="H32" s="696">
        <v>112.8</v>
      </c>
      <c r="I32" s="5"/>
      <c r="J32" s="486"/>
      <c r="K32" s="66"/>
      <c r="L32" s="24" t="s">
        <v>227</v>
      </c>
      <c r="M32" s="617"/>
      <c r="N32" s="613"/>
      <c r="O32" s="613"/>
      <c r="P32" s="613"/>
      <c r="Q32" s="613"/>
      <c r="R32" s="618"/>
      <c r="S32" s="324"/>
    </row>
    <row r="33" spans="1:19" s="370" customFormat="1" ht="13.3" thickBot="1" x14ac:dyDescent="0.4">
      <c r="A33" s="360"/>
      <c r="B33" s="362" t="s">
        <v>115</v>
      </c>
      <c r="C33" s="487">
        <v>141</v>
      </c>
      <c r="D33" s="326">
        <v>1863</v>
      </c>
      <c r="E33" s="699">
        <v>116.53</v>
      </c>
      <c r="F33" s="699">
        <v>207.6</v>
      </c>
      <c r="G33" s="699">
        <v>324.13</v>
      </c>
      <c r="H33" s="700">
        <v>114.05</v>
      </c>
      <c r="I33" s="5"/>
      <c r="J33" s="486"/>
      <c r="K33" s="68"/>
      <c r="L33" s="69" t="s">
        <v>115</v>
      </c>
      <c r="M33" s="619"/>
      <c r="N33" s="620"/>
      <c r="O33" s="620"/>
      <c r="P33" s="620"/>
      <c r="Q33" s="620"/>
      <c r="R33" s="621"/>
      <c r="S33" s="324"/>
    </row>
    <row r="34" spans="1:19" ht="25.95" customHeight="1" x14ac:dyDescent="0.3">
      <c r="A34" s="1601"/>
      <c r="B34" s="1601"/>
      <c r="C34" s="1601"/>
      <c r="D34" s="1601"/>
      <c r="E34" s="1601"/>
      <c r="F34" s="1601"/>
      <c r="G34" s="1601"/>
      <c r="H34" s="1601"/>
      <c r="K34" s="57" t="s">
        <v>247</v>
      </c>
    </row>
    <row r="35" spans="1:19" x14ac:dyDescent="0.3">
      <c r="F35" s="8"/>
      <c r="G35" s="8"/>
      <c r="H35" s="8"/>
    </row>
    <row r="36" spans="1:19" x14ac:dyDescent="0.3">
      <c r="F36" s="8"/>
      <c r="G36" s="8"/>
      <c r="H36" s="8"/>
    </row>
    <row r="37" spans="1:19" x14ac:dyDescent="0.3">
      <c r="F37" s="8"/>
      <c r="G37" s="8"/>
      <c r="H37" s="8"/>
    </row>
    <row r="38" spans="1:19" x14ac:dyDescent="0.3">
      <c r="F38" s="8"/>
      <c r="G38" s="8"/>
      <c r="H38" s="8"/>
      <c r="M38" s="8"/>
      <c r="N38" s="8"/>
      <c r="O38" s="8"/>
      <c r="P38" s="8"/>
      <c r="Q38" s="8"/>
      <c r="R38" s="8"/>
    </row>
    <row r="39" spans="1:19" x14ac:dyDescent="0.3">
      <c r="F39" s="8"/>
      <c r="G39" s="8"/>
      <c r="H39" s="8"/>
      <c r="M39" s="8"/>
      <c r="N39" s="8"/>
      <c r="O39" s="8"/>
      <c r="P39" s="8"/>
      <c r="Q39" s="8"/>
      <c r="R39" s="8"/>
    </row>
    <row r="40" spans="1:19" x14ac:dyDescent="0.3">
      <c r="F40" s="8"/>
      <c r="G40" s="8"/>
      <c r="H40" s="8"/>
      <c r="M40" s="8"/>
      <c r="N40" s="8"/>
      <c r="O40" s="8"/>
      <c r="P40" s="8"/>
      <c r="Q40" s="8"/>
      <c r="R40" s="8"/>
    </row>
    <row r="41" spans="1:19" x14ac:dyDescent="0.3">
      <c r="F41" s="8"/>
      <c r="G41" s="8"/>
      <c r="H41" s="8"/>
      <c r="M41" s="8"/>
      <c r="N41" s="8"/>
      <c r="O41" s="8"/>
      <c r="P41" s="8"/>
      <c r="Q41" s="8"/>
      <c r="R41" s="8"/>
    </row>
    <row r="42" spans="1:19" x14ac:dyDescent="0.3">
      <c r="F42" s="8"/>
      <c r="G42" s="8"/>
      <c r="H42" s="8"/>
      <c r="M42" s="8"/>
      <c r="N42" s="8"/>
      <c r="O42" s="8"/>
      <c r="P42" s="8"/>
      <c r="Q42" s="8"/>
      <c r="R42" s="8"/>
    </row>
    <row r="43" spans="1:19" x14ac:dyDescent="0.3">
      <c r="F43" s="8"/>
      <c r="G43" s="8"/>
      <c r="H43" s="8"/>
      <c r="M43" s="8"/>
      <c r="N43" s="8"/>
      <c r="O43" s="8"/>
      <c r="P43" s="8"/>
      <c r="Q43" s="8"/>
      <c r="R43" s="8"/>
    </row>
    <row r="44" spans="1:19" x14ac:dyDescent="0.3">
      <c r="F44" s="8"/>
      <c r="G44" s="8"/>
      <c r="H44" s="8"/>
      <c r="M44" s="8"/>
      <c r="N44" s="8"/>
      <c r="O44" s="8"/>
      <c r="P44" s="8"/>
      <c r="Q44" s="8"/>
      <c r="R44" s="8"/>
    </row>
    <row r="45" spans="1:19" x14ac:dyDescent="0.3">
      <c r="F45" s="8"/>
      <c r="G45" s="8"/>
      <c r="H45" s="8"/>
      <c r="M45" s="8"/>
      <c r="N45" s="8"/>
      <c r="O45" s="8"/>
      <c r="P45" s="8"/>
      <c r="Q45" s="8"/>
      <c r="R45" s="8"/>
    </row>
    <row r="46" spans="1:19" x14ac:dyDescent="0.3">
      <c r="F46" s="8"/>
      <c r="G46" s="8"/>
      <c r="H46" s="8"/>
      <c r="M46" s="8"/>
      <c r="N46" s="8"/>
      <c r="O46" s="8"/>
      <c r="P46" s="8"/>
      <c r="Q46" s="8"/>
      <c r="R46" s="8"/>
    </row>
    <row r="47" spans="1:19" x14ac:dyDescent="0.3">
      <c r="F47" s="8"/>
      <c r="G47" s="8"/>
      <c r="H47" s="8"/>
      <c r="M47" s="8"/>
      <c r="N47" s="8"/>
      <c r="O47" s="8"/>
      <c r="P47" s="8"/>
      <c r="Q47" s="8"/>
      <c r="R47" s="8"/>
    </row>
    <row r="48" spans="1:19" x14ac:dyDescent="0.3">
      <c r="F48" s="8"/>
      <c r="G48" s="8"/>
      <c r="H48" s="8"/>
      <c r="M48" s="8"/>
      <c r="N48" s="8"/>
      <c r="O48" s="8"/>
      <c r="P48" s="8"/>
      <c r="Q48" s="8"/>
      <c r="R48" s="8"/>
    </row>
    <row r="49" spans="6:18" x14ac:dyDescent="0.3">
      <c r="F49" s="8"/>
      <c r="G49" s="8"/>
      <c r="H49" s="8"/>
      <c r="M49" s="8"/>
      <c r="N49" s="8"/>
      <c r="O49" s="8"/>
      <c r="P49" s="8"/>
      <c r="Q49" s="8"/>
      <c r="R49" s="8"/>
    </row>
    <row r="50" spans="6:18" x14ac:dyDescent="0.3">
      <c r="F50" s="8"/>
      <c r="G50" s="8"/>
      <c r="H50" s="8"/>
      <c r="M50" s="8"/>
      <c r="N50" s="8"/>
      <c r="O50" s="8"/>
      <c r="P50" s="8"/>
      <c r="Q50" s="8"/>
      <c r="R50" s="8"/>
    </row>
    <row r="51" spans="6:18" x14ac:dyDescent="0.3">
      <c r="F51" s="8"/>
      <c r="G51" s="8"/>
      <c r="H51" s="8"/>
      <c r="M51" s="8"/>
      <c r="N51" s="8"/>
      <c r="O51" s="8"/>
      <c r="P51" s="8"/>
      <c r="Q51" s="8"/>
      <c r="R51" s="8"/>
    </row>
    <row r="52" spans="6:18" x14ac:dyDescent="0.3">
      <c r="F52" s="8"/>
      <c r="G52" s="8"/>
      <c r="H52" s="8"/>
      <c r="M52" s="8"/>
      <c r="N52" s="8"/>
      <c r="O52" s="8"/>
      <c r="P52" s="8"/>
      <c r="Q52" s="8"/>
      <c r="R52" s="8"/>
    </row>
    <row r="53" spans="6:18" x14ac:dyDescent="0.3">
      <c r="F53" s="8"/>
      <c r="G53" s="8"/>
      <c r="H53" s="8"/>
      <c r="M53" s="8"/>
      <c r="N53" s="8"/>
      <c r="O53" s="8"/>
      <c r="P53" s="8"/>
      <c r="Q53" s="8"/>
      <c r="R53" s="8"/>
    </row>
    <row r="54" spans="6:18" x14ac:dyDescent="0.3">
      <c r="F54" s="8"/>
      <c r="G54" s="8"/>
      <c r="H54" s="8"/>
      <c r="M54" s="8"/>
      <c r="N54" s="8"/>
      <c r="O54" s="8"/>
      <c r="P54" s="8"/>
      <c r="Q54" s="8"/>
      <c r="R54" s="8"/>
    </row>
    <row r="55" spans="6:18" x14ac:dyDescent="0.3">
      <c r="F55" s="8"/>
      <c r="G55" s="8"/>
      <c r="H55" s="8"/>
      <c r="M55" s="8"/>
      <c r="N55" s="8"/>
      <c r="O55" s="8"/>
      <c r="P55" s="8"/>
      <c r="Q55" s="8"/>
      <c r="R55" s="8"/>
    </row>
    <row r="56" spans="6:18" x14ac:dyDescent="0.3">
      <c r="F56" s="8"/>
      <c r="G56" s="8"/>
      <c r="H56" s="8"/>
      <c r="M56" s="8"/>
      <c r="N56" s="8"/>
      <c r="O56" s="8"/>
      <c r="P56" s="8"/>
      <c r="Q56" s="8"/>
      <c r="R56" s="8"/>
    </row>
    <row r="57" spans="6:18" x14ac:dyDescent="0.3">
      <c r="F57" s="8"/>
      <c r="G57" s="8"/>
      <c r="H57" s="8"/>
      <c r="M57" s="8"/>
      <c r="N57" s="8"/>
      <c r="O57" s="8"/>
      <c r="P57" s="8"/>
      <c r="Q57" s="8"/>
      <c r="R57" s="8"/>
    </row>
    <row r="58" spans="6:18" x14ac:dyDescent="0.3">
      <c r="F58" s="8"/>
      <c r="G58" s="8"/>
      <c r="H58" s="8"/>
      <c r="M58" s="8"/>
      <c r="N58" s="8"/>
      <c r="O58" s="8"/>
      <c r="P58" s="8"/>
      <c r="Q58" s="8"/>
      <c r="R58" s="8"/>
    </row>
    <row r="59" spans="6:18" x14ac:dyDescent="0.3">
      <c r="F59" s="8"/>
      <c r="G59" s="8"/>
      <c r="H59" s="8"/>
      <c r="M59" s="8"/>
      <c r="N59" s="8"/>
      <c r="O59" s="8"/>
      <c r="P59" s="8"/>
      <c r="Q59" s="8"/>
      <c r="R59" s="8"/>
    </row>
    <row r="60" spans="6:18" x14ac:dyDescent="0.3">
      <c r="F60" s="8"/>
      <c r="G60" s="8"/>
      <c r="H60" s="8"/>
      <c r="M60" s="8"/>
      <c r="N60" s="8"/>
      <c r="O60" s="8"/>
      <c r="P60" s="8"/>
      <c r="Q60" s="8"/>
      <c r="R60" s="8"/>
    </row>
    <row r="61" spans="6:18" x14ac:dyDescent="0.3">
      <c r="F61" s="8"/>
      <c r="G61" s="8"/>
      <c r="H61" s="8"/>
      <c r="M61" s="8"/>
      <c r="N61" s="8"/>
      <c r="O61" s="8"/>
      <c r="P61" s="8"/>
      <c r="Q61" s="8"/>
      <c r="R61" s="8"/>
    </row>
    <row r="62" spans="6:18" x14ac:dyDescent="0.3">
      <c r="F62" s="8"/>
      <c r="G62" s="8"/>
      <c r="H62" s="8"/>
      <c r="M62" s="8"/>
      <c r="N62" s="8"/>
      <c r="O62" s="8"/>
      <c r="P62" s="8"/>
      <c r="Q62" s="8"/>
      <c r="R62" s="8"/>
    </row>
    <row r="63" spans="6:18" x14ac:dyDescent="0.3">
      <c r="F63" s="8"/>
      <c r="G63" s="8"/>
      <c r="H63" s="8"/>
      <c r="M63" s="8"/>
      <c r="N63" s="8"/>
      <c r="O63" s="8"/>
      <c r="P63" s="8"/>
      <c r="Q63" s="8"/>
      <c r="R63" s="8"/>
    </row>
    <row r="64" spans="6:18" x14ac:dyDescent="0.3">
      <c r="F64" s="8"/>
      <c r="G64" s="8"/>
      <c r="H64" s="8"/>
      <c r="M64" s="8"/>
      <c r="N64" s="8"/>
      <c r="O64" s="8"/>
      <c r="P64" s="8"/>
      <c r="Q64" s="8"/>
      <c r="R64" s="8"/>
    </row>
    <row r="65" spans="6:18" x14ac:dyDescent="0.3">
      <c r="F65" s="8"/>
      <c r="G65" s="8"/>
      <c r="H65" s="8"/>
      <c r="M65" s="8"/>
      <c r="N65" s="8"/>
      <c r="O65" s="8"/>
      <c r="P65" s="8"/>
      <c r="Q65" s="8"/>
      <c r="R65" s="8"/>
    </row>
    <row r="66" spans="6:18" x14ac:dyDescent="0.3">
      <c r="F66" s="8"/>
      <c r="G66" s="8"/>
      <c r="H66" s="8"/>
      <c r="M66" s="8"/>
      <c r="N66" s="8"/>
      <c r="O66" s="8"/>
      <c r="P66" s="8"/>
      <c r="Q66" s="8"/>
      <c r="R66" s="8"/>
    </row>
    <row r="67" spans="6:18" x14ac:dyDescent="0.3">
      <c r="F67" s="8"/>
      <c r="G67" s="8"/>
      <c r="H67" s="8"/>
      <c r="M67" s="8"/>
      <c r="N67" s="8"/>
      <c r="O67" s="8"/>
      <c r="P67" s="8"/>
      <c r="Q67" s="8"/>
      <c r="R67" s="8"/>
    </row>
    <row r="68" spans="6:18" x14ac:dyDescent="0.3">
      <c r="F68" s="8"/>
      <c r="G68" s="8"/>
      <c r="H68" s="8"/>
      <c r="M68" s="8"/>
      <c r="N68" s="8"/>
      <c r="O68" s="8"/>
      <c r="P68" s="8"/>
      <c r="Q68" s="8"/>
      <c r="R68" s="8"/>
    </row>
    <row r="69" spans="6:18" x14ac:dyDescent="0.3">
      <c r="F69" s="8"/>
      <c r="G69" s="8"/>
      <c r="H69" s="8"/>
      <c r="M69" s="8"/>
      <c r="N69" s="8"/>
      <c r="O69" s="8"/>
      <c r="P69" s="8"/>
      <c r="Q69" s="8"/>
      <c r="R69" s="8"/>
    </row>
    <row r="70" spans="6:18" x14ac:dyDescent="0.3">
      <c r="F70" s="8"/>
      <c r="G70" s="8"/>
      <c r="H70" s="8"/>
      <c r="M70" s="8"/>
      <c r="N70" s="8"/>
      <c r="O70" s="8"/>
      <c r="P70" s="8"/>
      <c r="Q70" s="8"/>
      <c r="R70" s="8"/>
    </row>
    <row r="71" spans="6:18" x14ac:dyDescent="0.3">
      <c r="F71" s="8"/>
      <c r="G71" s="8"/>
      <c r="H71" s="8"/>
      <c r="M71" s="8"/>
      <c r="N71" s="8"/>
      <c r="O71" s="8"/>
      <c r="P71" s="8"/>
      <c r="Q71" s="8"/>
      <c r="R71" s="8"/>
    </row>
    <row r="72" spans="6:18" x14ac:dyDescent="0.3">
      <c r="F72" s="8"/>
      <c r="G72" s="8"/>
      <c r="H72" s="8"/>
      <c r="M72" s="8"/>
      <c r="N72" s="8"/>
      <c r="O72" s="8"/>
      <c r="P72" s="8"/>
      <c r="Q72" s="8"/>
      <c r="R72" s="8"/>
    </row>
    <row r="73" spans="6:18" x14ac:dyDescent="0.3">
      <c r="F73" s="8"/>
      <c r="G73" s="8"/>
      <c r="H73" s="8"/>
      <c r="M73" s="8"/>
      <c r="N73" s="8"/>
      <c r="O73" s="8"/>
      <c r="P73" s="8"/>
      <c r="Q73" s="8"/>
      <c r="R73" s="8"/>
    </row>
    <row r="74" spans="6:18" x14ac:dyDescent="0.3">
      <c r="F74" s="8"/>
      <c r="G74" s="8"/>
      <c r="H74" s="8"/>
      <c r="M74" s="8"/>
      <c r="N74" s="8"/>
      <c r="O74" s="8"/>
      <c r="P74" s="8"/>
      <c r="Q74" s="8"/>
      <c r="R74" s="8"/>
    </row>
    <row r="75" spans="6:18" x14ac:dyDescent="0.3">
      <c r="F75" s="8"/>
      <c r="G75" s="8"/>
      <c r="H75" s="8"/>
      <c r="M75" s="8"/>
      <c r="N75" s="8"/>
      <c r="O75" s="8"/>
      <c r="P75" s="8"/>
      <c r="Q75" s="8"/>
      <c r="R75" s="8"/>
    </row>
    <row r="76" spans="6:18" x14ac:dyDescent="0.3">
      <c r="F76" s="8"/>
      <c r="G76" s="8"/>
      <c r="H76" s="8"/>
      <c r="M76" s="8"/>
      <c r="N76" s="8"/>
      <c r="O76" s="8"/>
      <c r="P76" s="8"/>
      <c r="Q76" s="8"/>
      <c r="R76" s="8"/>
    </row>
    <row r="77" spans="6:18" x14ac:dyDescent="0.3">
      <c r="F77" s="8"/>
      <c r="G77" s="8"/>
      <c r="H77" s="8"/>
      <c r="M77" s="8"/>
      <c r="N77" s="8"/>
      <c r="O77" s="8"/>
      <c r="P77" s="8"/>
      <c r="Q77" s="8"/>
      <c r="R77" s="8"/>
    </row>
    <row r="78" spans="6:18" x14ac:dyDescent="0.3">
      <c r="F78" s="8"/>
      <c r="G78" s="8"/>
      <c r="H78" s="8"/>
      <c r="M78" s="8"/>
      <c r="N78" s="8"/>
      <c r="O78" s="8"/>
      <c r="P78" s="8"/>
      <c r="Q78" s="8"/>
      <c r="R78" s="8"/>
    </row>
    <row r="79" spans="6:18" x14ac:dyDescent="0.3">
      <c r="F79" s="8"/>
      <c r="G79" s="8"/>
      <c r="H79" s="8"/>
      <c r="M79" s="8"/>
      <c r="N79" s="8"/>
      <c r="O79" s="8"/>
      <c r="P79" s="8"/>
      <c r="Q79" s="8"/>
      <c r="R79" s="8"/>
    </row>
    <row r="80" spans="6:18" x14ac:dyDescent="0.3">
      <c r="F80" s="8"/>
      <c r="G80" s="8"/>
      <c r="H80" s="8"/>
      <c r="M80" s="8"/>
      <c r="N80" s="8"/>
      <c r="O80" s="8"/>
      <c r="P80" s="8"/>
      <c r="Q80" s="8"/>
      <c r="R80" s="8"/>
    </row>
    <row r="81" spans="6:18" x14ac:dyDescent="0.3">
      <c r="F81" s="8"/>
      <c r="G81" s="8"/>
      <c r="H81" s="8"/>
      <c r="M81" s="8"/>
      <c r="N81" s="8"/>
      <c r="O81" s="8"/>
      <c r="P81" s="8"/>
      <c r="Q81" s="8"/>
      <c r="R81" s="8"/>
    </row>
    <row r="82" spans="6:18" x14ac:dyDescent="0.3">
      <c r="F82" s="8"/>
      <c r="G82" s="8"/>
      <c r="H82" s="8"/>
      <c r="M82" s="8"/>
      <c r="N82" s="8"/>
      <c r="O82" s="8"/>
      <c r="P82" s="8"/>
      <c r="Q82" s="8"/>
      <c r="R82" s="8"/>
    </row>
    <row r="83" spans="6:18" x14ac:dyDescent="0.3">
      <c r="F83" s="8"/>
      <c r="G83" s="8"/>
      <c r="H83" s="8"/>
      <c r="M83" s="8"/>
      <c r="N83" s="8"/>
      <c r="O83" s="8"/>
      <c r="P83" s="8"/>
      <c r="Q83" s="8"/>
      <c r="R83" s="8"/>
    </row>
    <row r="84" spans="6:18" x14ac:dyDescent="0.3">
      <c r="F84" s="8"/>
      <c r="G84" s="8"/>
      <c r="H84" s="8"/>
      <c r="M84" s="8"/>
      <c r="N84" s="8"/>
      <c r="O84" s="8"/>
      <c r="P84" s="8"/>
      <c r="Q84" s="8"/>
      <c r="R84" s="8"/>
    </row>
    <row r="85" spans="6:18" x14ac:dyDescent="0.3">
      <c r="F85" s="8"/>
      <c r="G85" s="8"/>
      <c r="H85" s="8"/>
      <c r="M85" s="8"/>
      <c r="N85" s="8"/>
      <c r="O85" s="8"/>
      <c r="P85" s="8"/>
      <c r="Q85" s="8"/>
      <c r="R85" s="8"/>
    </row>
    <row r="86" spans="6:18" x14ac:dyDescent="0.3">
      <c r="F86" s="8"/>
      <c r="G86" s="8"/>
      <c r="H86" s="8"/>
      <c r="M86" s="8"/>
      <c r="N86" s="8"/>
      <c r="O86" s="8"/>
      <c r="P86" s="8"/>
      <c r="Q86" s="8"/>
      <c r="R86" s="8"/>
    </row>
    <row r="87" spans="6:18" x14ac:dyDescent="0.3">
      <c r="F87" s="8"/>
      <c r="G87" s="8"/>
      <c r="H87" s="8"/>
      <c r="M87" s="8"/>
      <c r="N87" s="8"/>
      <c r="O87" s="8"/>
      <c r="P87" s="8"/>
      <c r="Q87" s="8"/>
      <c r="R87" s="8"/>
    </row>
    <row r="88" spans="6:18" x14ac:dyDescent="0.3">
      <c r="F88" s="8"/>
      <c r="G88" s="8"/>
      <c r="H88" s="8"/>
      <c r="M88" s="8"/>
      <c r="N88" s="8"/>
      <c r="O88" s="8"/>
      <c r="P88" s="8"/>
      <c r="Q88" s="8"/>
      <c r="R88" s="8"/>
    </row>
    <row r="89" spans="6:18" x14ac:dyDescent="0.3">
      <c r="F89" s="8"/>
      <c r="G89" s="8"/>
      <c r="H89" s="8"/>
      <c r="M89" s="8"/>
      <c r="N89" s="8"/>
      <c r="O89" s="8"/>
      <c r="P89" s="8"/>
      <c r="Q89" s="8"/>
      <c r="R89" s="8"/>
    </row>
    <row r="90" spans="6:18" x14ac:dyDescent="0.3">
      <c r="F90" s="8"/>
      <c r="G90" s="8"/>
      <c r="H90" s="8"/>
      <c r="M90" s="8"/>
      <c r="N90" s="8"/>
      <c r="O90" s="8"/>
      <c r="P90" s="8"/>
      <c r="Q90" s="8"/>
      <c r="R90" s="8"/>
    </row>
    <row r="91" spans="6:18" x14ac:dyDescent="0.3">
      <c r="F91" s="8"/>
      <c r="G91" s="8"/>
      <c r="H91" s="8"/>
      <c r="M91" s="8"/>
      <c r="N91" s="8"/>
      <c r="O91" s="8"/>
      <c r="P91" s="8"/>
      <c r="Q91" s="8"/>
      <c r="R91" s="8"/>
    </row>
    <row r="92" spans="6:18" x14ac:dyDescent="0.3">
      <c r="F92" s="8"/>
      <c r="G92" s="8"/>
      <c r="H92" s="8"/>
      <c r="M92" s="8"/>
      <c r="N92" s="8"/>
      <c r="O92" s="8"/>
      <c r="P92" s="8"/>
      <c r="Q92" s="8"/>
      <c r="R92" s="8"/>
    </row>
    <row r="93" spans="6:18" x14ac:dyDescent="0.3">
      <c r="F93" s="8"/>
      <c r="G93" s="8"/>
      <c r="H93" s="8"/>
      <c r="M93" s="8"/>
      <c r="N93" s="8"/>
      <c r="O93" s="8"/>
      <c r="P93" s="8"/>
      <c r="Q93" s="8"/>
      <c r="R93" s="8"/>
    </row>
    <row r="94" spans="6:18" x14ac:dyDescent="0.3">
      <c r="F94" s="8"/>
      <c r="G94" s="8"/>
      <c r="H94" s="8"/>
      <c r="M94" s="8"/>
      <c r="N94" s="8"/>
      <c r="O94" s="8"/>
      <c r="P94" s="8"/>
      <c r="Q94" s="8"/>
      <c r="R94" s="8"/>
    </row>
    <row r="95" spans="6:18" x14ac:dyDescent="0.3">
      <c r="F95" s="8"/>
      <c r="G95" s="8"/>
      <c r="H95" s="8"/>
      <c r="M95" s="8"/>
      <c r="N95" s="8"/>
      <c r="O95" s="8"/>
      <c r="P95" s="8"/>
      <c r="Q95" s="8"/>
      <c r="R95" s="8"/>
    </row>
    <row r="96" spans="6:18" x14ac:dyDescent="0.3">
      <c r="F96" s="8"/>
      <c r="G96" s="8"/>
      <c r="H96" s="8"/>
      <c r="M96" s="8"/>
      <c r="N96" s="8"/>
      <c r="O96" s="8"/>
      <c r="P96" s="8"/>
      <c r="Q96" s="8"/>
      <c r="R96" s="8"/>
    </row>
    <row r="97" spans="6:18" x14ac:dyDescent="0.3">
      <c r="F97" s="8"/>
      <c r="G97" s="8"/>
      <c r="H97" s="8"/>
      <c r="M97" s="8"/>
      <c r="N97" s="8"/>
      <c r="O97" s="8"/>
      <c r="P97" s="8"/>
      <c r="Q97" s="8"/>
      <c r="R97" s="8"/>
    </row>
    <row r="98" spans="6:18" x14ac:dyDescent="0.3">
      <c r="F98" s="8"/>
      <c r="G98" s="8"/>
      <c r="H98" s="8"/>
      <c r="M98" s="8"/>
      <c r="N98" s="8"/>
      <c r="O98" s="8"/>
      <c r="P98" s="8"/>
      <c r="Q98" s="8"/>
      <c r="R98" s="8"/>
    </row>
    <row r="99" spans="6:18" x14ac:dyDescent="0.3">
      <c r="F99" s="8"/>
      <c r="G99" s="8"/>
      <c r="H99" s="8"/>
      <c r="M99" s="8"/>
      <c r="N99" s="8"/>
      <c r="O99" s="8"/>
      <c r="P99" s="8"/>
      <c r="Q99" s="8"/>
      <c r="R99" s="8"/>
    </row>
    <row r="100" spans="6:18" x14ac:dyDescent="0.3">
      <c r="F100" s="8"/>
      <c r="G100" s="8"/>
      <c r="H100" s="8"/>
      <c r="M100" s="8"/>
      <c r="N100" s="8"/>
      <c r="O100" s="8"/>
      <c r="P100" s="8"/>
      <c r="Q100" s="8"/>
      <c r="R100" s="8"/>
    </row>
    <row r="101" spans="6:18" x14ac:dyDescent="0.3">
      <c r="F101" s="8"/>
      <c r="G101" s="8"/>
      <c r="H101" s="8"/>
      <c r="M101" s="8"/>
      <c r="N101" s="8"/>
      <c r="O101" s="8"/>
      <c r="P101" s="8"/>
      <c r="Q101" s="8"/>
      <c r="R101" s="8"/>
    </row>
    <row r="102" spans="6:18" x14ac:dyDescent="0.3">
      <c r="F102" s="8"/>
      <c r="G102" s="8"/>
      <c r="H102" s="8"/>
      <c r="M102" s="8"/>
      <c r="N102" s="8"/>
      <c r="O102" s="8"/>
      <c r="P102" s="8"/>
      <c r="Q102" s="8"/>
      <c r="R102" s="8"/>
    </row>
    <row r="103" spans="6:18" x14ac:dyDescent="0.3">
      <c r="F103" s="8"/>
      <c r="G103" s="8"/>
      <c r="H103" s="8"/>
      <c r="M103" s="8"/>
      <c r="N103" s="8"/>
      <c r="O103" s="8"/>
      <c r="P103" s="8"/>
      <c r="Q103" s="8"/>
      <c r="R103" s="8"/>
    </row>
    <row r="104" spans="6:18" x14ac:dyDescent="0.3">
      <c r="F104" s="8"/>
      <c r="G104" s="8"/>
      <c r="H104" s="8"/>
      <c r="M104" s="8"/>
      <c r="N104" s="8"/>
      <c r="O104" s="8"/>
      <c r="P104" s="8"/>
      <c r="Q104" s="8"/>
      <c r="R104" s="8"/>
    </row>
    <row r="105" spans="6:18" x14ac:dyDescent="0.3">
      <c r="F105" s="8"/>
      <c r="G105" s="8"/>
      <c r="H105" s="8"/>
      <c r="M105" s="8"/>
      <c r="N105" s="8"/>
      <c r="O105" s="8"/>
      <c r="P105" s="8"/>
      <c r="Q105" s="8"/>
      <c r="R105" s="8"/>
    </row>
    <row r="106" spans="6:18" x14ac:dyDescent="0.3">
      <c r="F106" s="8"/>
      <c r="G106" s="8"/>
      <c r="H106" s="8"/>
      <c r="M106" s="8"/>
      <c r="N106" s="8"/>
      <c r="O106" s="8"/>
      <c r="P106" s="8"/>
      <c r="Q106" s="8"/>
      <c r="R106" s="8"/>
    </row>
    <row r="107" spans="6:18" x14ac:dyDescent="0.3">
      <c r="F107" s="8"/>
      <c r="G107" s="8"/>
      <c r="H107" s="8"/>
      <c r="M107" s="8"/>
      <c r="N107" s="8"/>
      <c r="O107" s="8"/>
      <c r="P107" s="8"/>
      <c r="Q107" s="8"/>
      <c r="R107" s="8"/>
    </row>
    <row r="108" spans="6:18" x14ac:dyDescent="0.3">
      <c r="F108" s="8"/>
      <c r="G108" s="8"/>
      <c r="H108" s="8"/>
      <c r="M108" s="8"/>
      <c r="N108" s="8"/>
      <c r="O108" s="8"/>
      <c r="P108" s="8"/>
      <c r="Q108" s="8"/>
      <c r="R108" s="8"/>
    </row>
    <row r="109" spans="6:18" x14ac:dyDescent="0.3">
      <c r="F109" s="8"/>
      <c r="G109" s="8"/>
      <c r="H109" s="8"/>
      <c r="M109" s="8"/>
      <c r="N109" s="8"/>
      <c r="O109" s="8"/>
      <c r="P109" s="8"/>
      <c r="Q109" s="8"/>
      <c r="R109" s="8"/>
    </row>
    <row r="110" spans="6:18" x14ac:dyDescent="0.3">
      <c r="F110" s="8"/>
      <c r="G110" s="8"/>
      <c r="H110" s="8"/>
      <c r="M110" s="8"/>
      <c r="N110" s="8"/>
      <c r="O110" s="8"/>
      <c r="P110" s="8"/>
      <c r="Q110" s="8"/>
      <c r="R110" s="8"/>
    </row>
    <row r="111" spans="6:18" x14ac:dyDescent="0.3">
      <c r="F111" s="8"/>
      <c r="G111" s="8"/>
      <c r="H111" s="8"/>
      <c r="M111" s="8"/>
      <c r="N111" s="8"/>
      <c r="O111" s="8"/>
      <c r="P111" s="8"/>
      <c r="Q111" s="8"/>
      <c r="R111" s="8"/>
    </row>
    <row r="112" spans="6:18" x14ac:dyDescent="0.3">
      <c r="F112" s="8"/>
      <c r="G112" s="8"/>
      <c r="H112" s="8"/>
      <c r="M112" s="8"/>
      <c r="N112" s="8"/>
      <c r="O112" s="8"/>
      <c r="P112" s="8"/>
      <c r="Q112" s="8"/>
      <c r="R112" s="8"/>
    </row>
    <row r="113" spans="6:18" x14ac:dyDescent="0.3">
      <c r="F113" s="8"/>
      <c r="G113" s="8"/>
      <c r="H113" s="8"/>
      <c r="M113" s="8"/>
      <c r="N113" s="8"/>
      <c r="O113" s="8"/>
      <c r="P113" s="8"/>
      <c r="Q113" s="8"/>
      <c r="R113" s="8"/>
    </row>
    <row r="114" spans="6:18" x14ac:dyDescent="0.3">
      <c r="F114" s="8"/>
      <c r="G114" s="8"/>
      <c r="H114" s="8"/>
      <c r="M114" s="8"/>
      <c r="N114" s="8"/>
      <c r="O114" s="8"/>
      <c r="P114" s="8"/>
      <c r="Q114" s="8"/>
      <c r="R114" s="8"/>
    </row>
    <row r="115" spans="6:18" x14ac:dyDescent="0.3">
      <c r="F115" s="8"/>
      <c r="G115" s="8"/>
      <c r="H115" s="8"/>
      <c r="M115" s="8"/>
      <c r="N115" s="8"/>
      <c r="O115" s="8"/>
      <c r="P115" s="8"/>
      <c r="Q115" s="8"/>
      <c r="R115" s="8"/>
    </row>
    <row r="116" spans="6:18" x14ac:dyDescent="0.3">
      <c r="F116" s="8"/>
      <c r="G116" s="8"/>
      <c r="H116" s="8"/>
      <c r="M116" s="8"/>
      <c r="N116" s="8"/>
      <c r="O116" s="8"/>
      <c r="P116" s="8"/>
      <c r="Q116" s="8"/>
      <c r="R116" s="8"/>
    </row>
    <row r="117" spans="6:18" x14ac:dyDescent="0.3">
      <c r="F117" s="8"/>
      <c r="G117" s="8"/>
      <c r="H117" s="8"/>
      <c r="M117" s="8"/>
      <c r="N117" s="8"/>
      <c r="O117" s="8"/>
      <c r="P117" s="8"/>
      <c r="Q117" s="8"/>
      <c r="R117" s="8"/>
    </row>
    <row r="118" spans="6:18" x14ac:dyDescent="0.3">
      <c r="F118" s="8"/>
      <c r="G118" s="8"/>
      <c r="H118" s="8"/>
      <c r="M118" s="8"/>
      <c r="N118" s="8"/>
      <c r="O118" s="8"/>
      <c r="P118" s="8"/>
      <c r="Q118" s="8"/>
      <c r="R118" s="8"/>
    </row>
    <row r="119" spans="6:18" x14ac:dyDescent="0.3">
      <c r="F119" s="8"/>
      <c r="G119" s="8"/>
      <c r="H119" s="8"/>
      <c r="M119" s="8"/>
      <c r="N119" s="8"/>
      <c r="O119" s="8"/>
      <c r="P119" s="8"/>
      <c r="Q119" s="8"/>
      <c r="R119" s="8"/>
    </row>
    <row r="120" spans="6:18" x14ac:dyDescent="0.3">
      <c r="F120" s="8"/>
      <c r="G120" s="8"/>
      <c r="H120" s="8"/>
      <c r="M120" s="8"/>
      <c r="N120" s="8"/>
      <c r="O120" s="8"/>
      <c r="P120" s="8"/>
      <c r="Q120" s="8"/>
      <c r="R120" s="8"/>
    </row>
    <row r="121" spans="6:18" x14ac:dyDescent="0.3">
      <c r="F121" s="8"/>
      <c r="G121" s="8"/>
      <c r="H121" s="8"/>
      <c r="M121" s="8"/>
      <c r="N121" s="8"/>
      <c r="O121" s="8"/>
      <c r="P121" s="8"/>
      <c r="Q121" s="8"/>
      <c r="R121" s="8"/>
    </row>
    <row r="122" spans="6:18" x14ac:dyDescent="0.3">
      <c r="F122" s="8"/>
      <c r="G122" s="8"/>
      <c r="H122" s="8"/>
      <c r="M122" s="8"/>
      <c r="N122" s="8"/>
      <c r="O122" s="8"/>
      <c r="P122" s="8"/>
      <c r="Q122" s="8"/>
      <c r="R122" s="8"/>
    </row>
    <row r="123" spans="6:18" x14ac:dyDescent="0.3">
      <c r="F123" s="8"/>
      <c r="G123" s="8"/>
      <c r="H123" s="8"/>
      <c r="M123" s="8"/>
      <c r="N123" s="8"/>
      <c r="O123" s="8"/>
      <c r="P123" s="8"/>
      <c r="Q123" s="8"/>
      <c r="R123" s="8"/>
    </row>
    <row r="124" spans="6:18" x14ac:dyDescent="0.3">
      <c r="F124" s="8"/>
      <c r="G124" s="8"/>
      <c r="H124" s="8"/>
      <c r="M124" s="8"/>
      <c r="N124" s="8"/>
      <c r="O124" s="8"/>
      <c r="P124" s="8"/>
      <c r="Q124" s="8"/>
      <c r="R124" s="8"/>
    </row>
    <row r="125" spans="6:18" x14ac:dyDescent="0.3">
      <c r="F125" s="8"/>
      <c r="G125" s="8"/>
      <c r="H125" s="8"/>
      <c r="M125" s="8"/>
      <c r="N125" s="8"/>
      <c r="O125" s="8"/>
      <c r="P125" s="8"/>
      <c r="Q125" s="8"/>
      <c r="R125" s="8"/>
    </row>
    <row r="126" spans="6:18" x14ac:dyDescent="0.3">
      <c r="F126" s="8"/>
      <c r="G126" s="8"/>
      <c r="H126" s="8"/>
      <c r="M126" s="8"/>
      <c r="N126" s="8"/>
      <c r="O126" s="8"/>
      <c r="P126" s="8"/>
      <c r="Q126" s="8"/>
      <c r="R126" s="8"/>
    </row>
    <row r="127" spans="6:18" x14ac:dyDescent="0.3">
      <c r="F127" s="8"/>
      <c r="G127" s="8"/>
      <c r="H127" s="8"/>
      <c r="M127" s="8"/>
      <c r="N127" s="8"/>
      <c r="O127" s="8"/>
      <c r="P127" s="8"/>
      <c r="Q127" s="8"/>
      <c r="R127" s="8"/>
    </row>
    <row r="128" spans="6:18" x14ac:dyDescent="0.3">
      <c r="F128" s="8"/>
      <c r="G128" s="8"/>
      <c r="H128" s="8"/>
      <c r="M128" s="8"/>
      <c r="N128" s="8"/>
      <c r="O128" s="8"/>
      <c r="P128" s="8"/>
      <c r="Q128" s="8"/>
      <c r="R128" s="8"/>
    </row>
    <row r="129" spans="6:18" x14ac:dyDescent="0.3">
      <c r="F129" s="8"/>
      <c r="G129" s="8"/>
      <c r="H129" s="8"/>
      <c r="M129" s="8"/>
      <c r="N129" s="8"/>
      <c r="O129" s="8"/>
      <c r="P129" s="8"/>
      <c r="Q129" s="8"/>
      <c r="R129" s="8"/>
    </row>
    <row r="130" spans="6:18" x14ac:dyDescent="0.3">
      <c r="F130" s="8"/>
      <c r="G130" s="8"/>
      <c r="H130" s="8"/>
      <c r="M130" s="8"/>
      <c r="N130" s="8"/>
      <c r="O130" s="8"/>
      <c r="P130" s="8"/>
      <c r="Q130" s="8"/>
      <c r="R130" s="8"/>
    </row>
    <row r="131" spans="6:18" x14ac:dyDescent="0.3">
      <c r="F131" s="8"/>
      <c r="G131" s="8"/>
      <c r="H131" s="8"/>
      <c r="M131" s="8"/>
      <c r="N131" s="8"/>
      <c r="O131" s="8"/>
      <c r="P131" s="8"/>
      <c r="Q131" s="8"/>
      <c r="R131" s="8"/>
    </row>
    <row r="132" spans="6:18" x14ac:dyDescent="0.3">
      <c r="F132" s="8"/>
      <c r="G132" s="8"/>
      <c r="H132" s="8"/>
      <c r="M132" s="8"/>
      <c r="N132" s="8"/>
      <c r="O132" s="8"/>
      <c r="P132" s="8"/>
      <c r="Q132" s="8"/>
      <c r="R132" s="8"/>
    </row>
    <row r="133" spans="6:18" x14ac:dyDescent="0.3">
      <c r="F133" s="8"/>
      <c r="G133" s="8"/>
      <c r="H133" s="8"/>
      <c r="M133" s="8"/>
      <c r="N133" s="8"/>
      <c r="O133" s="8"/>
      <c r="P133" s="8"/>
      <c r="Q133" s="8"/>
      <c r="R133" s="8"/>
    </row>
    <row r="134" spans="6:18" x14ac:dyDescent="0.3">
      <c r="F134" s="8"/>
      <c r="G134" s="8"/>
      <c r="H134" s="8"/>
      <c r="M134" s="8"/>
      <c r="N134" s="8"/>
      <c r="O134" s="8"/>
      <c r="P134" s="8"/>
      <c r="Q134" s="8"/>
      <c r="R134" s="8"/>
    </row>
    <row r="135" spans="6:18" x14ac:dyDescent="0.3">
      <c r="F135" s="8"/>
      <c r="G135" s="8"/>
      <c r="H135" s="8"/>
      <c r="M135" s="8"/>
      <c r="N135" s="8"/>
      <c r="O135" s="8"/>
      <c r="P135" s="8"/>
      <c r="Q135" s="8"/>
      <c r="R135" s="8"/>
    </row>
    <row r="136" spans="6:18" x14ac:dyDescent="0.3">
      <c r="F136" s="8"/>
      <c r="G136" s="8"/>
      <c r="H136" s="8"/>
      <c r="M136" s="8"/>
      <c r="N136" s="8"/>
      <c r="O136" s="8"/>
      <c r="P136" s="8"/>
      <c r="Q136" s="8"/>
      <c r="R136" s="8"/>
    </row>
    <row r="137" spans="6:18" x14ac:dyDescent="0.3">
      <c r="F137" s="8"/>
      <c r="G137" s="8"/>
      <c r="H137" s="8"/>
      <c r="M137" s="8"/>
      <c r="N137" s="8"/>
      <c r="O137" s="8"/>
      <c r="P137" s="8"/>
      <c r="Q137" s="8"/>
      <c r="R137" s="8"/>
    </row>
    <row r="138" spans="6:18" x14ac:dyDescent="0.3">
      <c r="F138" s="8"/>
      <c r="G138" s="8"/>
      <c r="H138" s="8"/>
      <c r="M138" s="8"/>
      <c r="N138" s="8"/>
      <c r="O138" s="8"/>
      <c r="P138" s="8"/>
      <c r="Q138" s="8"/>
      <c r="R138" s="8"/>
    </row>
    <row r="139" spans="6:18" x14ac:dyDescent="0.3">
      <c r="F139" s="8"/>
      <c r="G139" s="8"/>
      <c r="H139" s="8"/>
      <c r="M139" s="8"/>
      <c r="N139" s="8"/>
      <c r="O139" s="8"/>
      <c r="P139" s="8"/>
      <c r="Q139" s="8"/>
      <c r="R139" s="8"/>
    </row>
    <row r="140" spans="6:18" x14ac:dyDescent="0.3">
      <c r="F140" s="8"/>
      <c r="G140" s="8"/>
      <c r="H140" s="8"/>
      <c r="M140" s="8"/>
      <c r="N140" s="8"/>
      <c r="O140" s="8"/>
      <c r="P140" s="8"/>
      <c r="Q140" s="8"/>
      <c r="R140" s="8"/>
    </row>
    <row r="141" spans="6:18" x14ac:dyDescent="0.3">
      <c r="F141" s="8"/>
      <c r="G141" s="8"/>
      <c r="H141" s="8"/>
      <c r="M141" s="8"/>
      <c r="N141" s="8"/>
      <c r="O141" s="8"/>
      <c r="P141" s="8"/>
      <c r="Q141" s="8"/>
      <c r="R141" s="8"/>
    </row>
    <row r="142" spans="6:18" x14ac:dyDescent="0.3">
      <c r="F142" s="8"/>
      <c r="G142" s="8"/>
      <c r="H142" s="8"/>
      <c r="M142" s="8"/>
      <c r="N142" s="8"/>
      <c r="O142" s="8"/>
      <c r="P142" s="8"/>
      <c r="Q142" s="8"/>
      <c r="R142" s="8"/>
    </row>
    <row r="143" spans="6:18" x14ac:dyDescent="0.3">
      <c r="F143" s="8"/>
      <c r="G143" s="8"/>
      <c r="H143" s="8"/>
      <c r="M143" s="8"/>
      <c r="N143" s="8"/>
      <c r="O143" s="8"/>
      <c r="P143" s="8"/>
      <c r="Q143" s="8"/>
      <c r="R143" s="8"/>
    </row>
    <row r="144" spans="6:18" x14ac:dyDescent="0.3">
      <c r="F144" s="8"/>
      <c r="G144" s="8"/>
      <c r="H144" s="8"/>
      <c r="M144" s="8"/>
      <c r="N144" s="8"/>
      <c r="O144" s="8"/>
      <c r="P144" s="8"/>
      <c r="Q144" s="8"/>
      <c r="R144" s="8"/>
    </row>
    <row r="145" spans="6:18" x14ac:dyDescent="0.3">
      <c r="F145" s="8"/>
      <c r="G145" s="8"/>
      <c r="H145" s="8"/>
      <c r="M145" s="8"/>
      <c r="N145" s="8"/>
      <c r="O145" s="8"/>
      <c r="P145" s="8"/>
      <c r="Q145" s="8"/>
      <c r="R145" s="8"/>
    </row>
    <row r="146" spans="6:18" x14ac:dyDescent="0.3">
      <c r="F146" s="8"/>
      <c r="G146" s="8"/>
      <c r="H146" s="8"/>
      <c r="M146" s="8"/>
      <c r="N146" s="8"/>
      <c r="O146" s="8"/>
      <c r="P146" s="8"/>
      <c r="Q146" s="8"/>
      <c r="R146" s="8"/>
    </row>
    <row r="147" spans="6:18" x14ac:dyDescent="0.3">
      <c r="F147" s="8"/>
      <c r="G147" s="8"/>
      <c r="H147" s="8"/>
      <c r="M147" s="8"/>
      <c r="N147" s="8"/>
      <c r="O147" s="8"/>
      <c r="P147" s="8"/>
      <c r="Q147" s="8"/>
      <c r="R147" s="8"/>
    </row>
    <row r="148" spans="6:18" x14ac:dyDescent="0.3">
      <c r="F148" s="8"/>
      <c r="G148" s="8"/>
      <c r="H148" s="8"/>
      <c r="M148" s="8"/>
      <c r="N148" s="8"/>
      <c r="O148" s="8"/>
      <c r="P148" s="8"/>
      <c r="Q148" s="8"/>
      <c r="R148" s="8"/>
    </row>
    <row r="149" spans="6:18" x14ac:dyDescent="0.3">
      <c r="F149" s="8"/>
      <c r="G149" s="8"/>
      <c r="H149" s="8"/>
      <c r="M149" s="8"/>
      <c r="N149" s="8"/>
      <c r="O149" s="8"/>
      <c r="P149" s="8"/>
      <c r="Q149" s="8"/>
      <c r="R149" s="8"/>
    </row>
    <row r="150" spans="6:18" x14ac:dyDescent="0.3">
      <c r="F150" s="8"/>
      <c r="G150" s="8"/>
      <c r="H150" s="8"/>
      <c r="M150" s="8"/>
      <c r="N150" s="8"/>
      <c r="O150" s="8"/>
      <c r="P150" s="8"/>
      <c r="Q150" s="8"/>
      <c r="R150" s="8"/>
    </row>
    <row r="151" spans="6:18" x14ac:dyDescent="0.3">
      <c r="F151" s="8"/>
      <c r="G151" s="8"/>
      <c r="H151" s="8"/>
      <c r="M151" s="8"/>
      <c r="N151" s="8"/>
      <c r="O151" s="8"/>
      <c r="P151" s="8"/>
      <c r="Q151" s="8"/>
      <c r="R151" s="8"/>
    </row>
    <row r="152" spans="6:18" x14ac:dyDescent="0.3">
      <c r="F152" s="8"/>
      <c r="G152" s="8"/>
      <c r="H152" s="8"/>
      <c r="M152" s="8"/>
      <c r="N152" s="8"/>
      <c r="O152" s="8"/>
      <c r="P152" s="8"/>
      <c r="Q152" s="8"/>
      <c r="R152" s="8"/>
    </row>
    <row r="153" spans="6:18" x14ac:dyDescent="0.3">
      <c r="F153" s="8"/>
      <c r="G153" s="8"/>
      <c r="H153" s="8"/>
      <c r="M153" s="8"/>
      <c r="N153" s="8"/>
      <c r="O153" s="8"/>
      <c r="P153" s="8"/>
      <c r="Q153" s="8"/>
      <c r="R153" s="8"/>
    </row>
    <row r="154" spans="6:18" x14ac:dyDescent="0.3">
      <c r="F154" s="8"/>
      <c r="G154" s="8"/>
      <c r="H154" s="8"/>
      <c r="M154" s="8"/>
      <c r="N154" s="8"/>
      <c r="O154" s="8"/>
      <c r="P154" s="8"/>
      <c r="Q154" s="8"/>
      <c r="R154" s="8"/>
    </row>
    <row r="155" spans="6:18" x14ac:dyDescent="0.3">
      <c r="F155" s="8"/>
      <c r="G155" s="8"/>
      <c r="H155" s="8"/>
      <c r="M155" s="8"/>
      <c r="N155" s="8"/>
      <c r="O155" s="8"/>
      <c r="P155" s="8"/>
      <c r="Q155" s="8"/>
      <c r="R155" s="8"/>
    </row>
    <row r="156" spans="6:18" x14ac:dyDescent="0.3">
      <c r="F156" s="8"/>
      <c r="G156" s="8"/>
      <c r="H156" s="8"/>
      <c r="M156" s="8"/>
      <c r="N156" s="8"/>
      <c r="O156" s="8"/>
      <c r="P156" s="8"/>
      <c r="Q156" s="8"/>
      <c r="R156" s="8"/>
    </row>
    <row r="157" spans="6:18" x14ac:dyDescent="0.3">
      <c r="F157" s="8"/>
      <c r="G157" s="8"/>
      <c r="H157" s="8"/>
      <c r="M157" s="8"/>
      <c r="N157" s="8"/>
      <c r="O157" s="8"/>
      <c r="P157" s="8"/>
      <c r="Q157" s="8"/>
      <c r="R157" s="8"/>
    </row>
    <row r="158" spans="6:18" x14ac:dyDescent="0.3">
      <c r="F158" s="8"/>
      <c r="G158" s="8"/>
      <c r="H158" s="8"/>
      <c r="M158" s="8"/>
      <c r="N158" s="8"/>
      <c r="O158" s="8"/>
      <c r="P158" s="8"/>
      <c r="Q158" s="8"/>
      <c r="R158" s="8"/>
    </row>
  </sheetData>
  <mergeCells count="4">
    <mergeCell ref="A34:H34"/>
    <mergeCell ref="M9:R9"/>
    <mergeCell ref="C9:D9"/>
    <mergeCell ref="E9:G9"/>
  </mergeCells>
  <pageMargins left="0.7" right="0.7" top="0.75" bottom="0.75" header="0.3" footer="0.3"/>
  <pageSetup paperSize="9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3">
    <tabColor rgb="FFFF0000"/>
  </sheetPr>
  <dimension ref="A1:R22"/>
  <sheetViews>
    <sheetView showGridLines="0" view="pageLayout" zoomScaleNormal="100" workbookViewId="0">
      <selection activeCell="I11" sqref="I11"/>
    </sheetView>
  </sheetViews>
  <sheetFormatPr baseColWidth="10" defaultRowHeight="12.45" x14ac:dyDescent="0.3"/>
  <cols>
    <col min="2" max="2" width="24" customWidth="1"/>
    <col min="5" max="5" width="11.4609375" style="369"/>
  </cols>
  <sheetData>
    <row r="1" spans="1:18" x14ac:dyDescent="0.3">
      <c r="A1" s="101" t="s">
        <v>106</v>
      </c>
      <c r="B1" s="101"/>
    </row>
    <row r="4" spans="1:18" x14ac:dyDescent="0.3">
      <c r="A4" s="117" t="s">
        <v>191</v>
      </c>
    </row>
    <row r="5" spans="1:18" ht="12.9" thickBot="1" x14ac:dyDescent="0.35"/>
    <row r="6" spans="1:18" ht="35.15" thickBot="1" x14ac:dyDescent="0.35">
      <c r="A6" s="78" t="s">
        <v>2</v>
      </c>
      <c r="B6" s="136" t="s">
        <v>3</v>
      </c>
      <c r="C6" s="136" t="s">
        <v>193</v>
      </c>
      <c r="D6" s="136" t="s">
        <v>194</v>
      </c>
      <c r="E6" s="136" t="s">
        <v>192</v>
      </c>
      <c r="F6" s="136" t="s">
        <v>246</v>
      </c>
    </row>
    <row r="7" spans="1:18" ht="12.9" x14ac:dyDescent="0.35">
      <c r="A7" s="137">
        <v>1</v>
      </c>
      <c r="B7" s="138" t="s">
        <v>14</v>
      </c>
      <c r="C7" s="104">
        <v>1</v>
      </c>
      <c r="D7" s="1237">
        <v>0</v>
      </c>
      <c r="E7" s="1237">
        <v>0</v>
      </c>
      <c r="F7" s="1626">
        <v>1</v>
      </c>
    </row>
    <row r="8" spans="1:18" ht="12.9" x14ac:dyDescent="0.35">
      <c r="A8" s="134">
        <v>2</v>
      </c>
      <c r="B8" s="139" t="s">
        <v>15</v>
      </c>
      <c r="C8" s="105">
        <v>1</v>
      </c>
      <c r="D8" s="1241">
        <v>0</v>
      </c>
      <c r="E8" s="1241">
        <v>0</v>
      </c>
      <c r="F8" s="1627">
        <v>1</v>
      </c>
    </row>
    <row r="9" spans="1:18" ht="12.9" x14ac:dyDescent="0.35">
      <c r="A9" s="134">
        <v>3</v>
      </c>
      <c r="B9" s="139" t="s">
        <v>16</v>
      </c>
      <c r="C9" s="105">
        <v>1</v>
      </c>
      <c r="D9" s="1241">
        <v>0</v>
      </c>
      <c r="E9" s="1241">
        <v>0</v>
      </c>
      <c r="F9" s="1627">
        <v>1</v>
      </c>
    </row>
    <row r="10" spans="1:18" ht="12.9" x14ac:dyDescent="0.35">
      <c r="A10" s="134">
        <v>4</v>
      </c>
      <c r="B10" s="139" t="s">
        <v>17</v>
      </c>
      <c r="C10" s="105">
        <v>0</v>
      </c>
      <c r="D10" s="1241">
        <v>1</v>
      </c>
      <c r="E10" s="1241">
        <v>0</v>
      </c>
      <c r="F10" s="1627">
        <v>1</v>
      </c>
    </row>
    <row r="11" spans="1:18" ht="12.9" x14ac:dyDescent="0.35">
      <c r="A11" s="134">
        <v>5</v>
      </c>
      <c r="B11" s="139" t="s">
        <v>18</v>
      </c>
      <c r="C11" s="105">
        <v>0</v>
      </c>
      <c r="D11" s="1241">
        <v>1</v>
      </c>
      <c r="E11" s="1241">
        <v>0</v>
      </c>
      <c r="F11" s="1627">
        <v>1</v>
      </c>
    </row>
    <row r="12" spans="1:18" ht="12.9" x14ac:dyDescent="0.35">
      <c r="A12" s="134">
        <v>6</v>
      </c>
      <c r="B12" s="139" t="s">
        <v>19</v>
      </c>
      <c r="C12" s="105">
        <v>0</v>
      </c>
      <c r="D12" s="1241">
        <v>1</v>
      </c>
      <c r="E12" s="1241">
        <v>0</v>
      </c>
      <c r="F12" s="1627">
        <v>1</v>
      </c>
    </row>
    <row r="13" spans="1:18" ht="12.9" x14ac:dyDescent="0.35">
      <c r="A13" s="134">
        <v>7</v>
      </c>
      <c r="B13" s="139" t="s">
        <v>20</v>
      </c>
      <c r="C13" s="105">
        <v>1</v>
      </c>
      <c r="D13" s="1241">
        <v>0</v>
      </c>
      <c r="E13" s="1241">
        <v>0</v>
      </c>
      <c r="F13" s="1627">
        <v>1</v>
      </c>
    </row>
    <row r="14" spans="1:18" ht="12.9" x14ac:dyDescent="0.35">
      <c r="A14" s="134">
        <v>8</v>
      </c>
      <c r="B14" s="139" t="s">
        <v>21</v>
      </c>
      <c r="C14" s="105">
        <v>0</v>
      </c>
      <c r="D14" s="1241">
        <v>1</v>
      </c>
      <c r="E14" s="1241">
        <v>0</v>
      </c>
      <c r="F14" s="1627">
        <v>1</v>
      </c>
      <c r="R14" t="s">
        <v>81</v>
      </c>
    </row>
    <row r="15" spans="1:18" ht="12.9" x14ac:dyDescent="0.35">
      <c r="A15" s="134">
        <v>9</v>
      </c>
      <c r="B15" s="139" t="s">
        <v>22</v>
      </c>
      <c r="C15" s="105">
        <v>0</v>
      </c>
      <c r="D15" s="1241">
        <v>1</v>
      </c>
      <c r="E15" s="1241">
        <v>0</v>
      </c>
      <c r="F15" s="1627">
        <v>1</v>
      </c>
    </row>
    <row r="16" spans="1:18" ht="12.9" x14ac:dyDescent="0.35">
      <c r="A16" s="134">
        <v>10</v>
      </c>
      <c r="B16" s="139" t="s">
        <v>23</v>
      </c>
      <c r="C16" s="105">
        <v>0</v>
      </c>
      <c r="D16" s="1241">
        <v>0</v>
      </c>
      <c r="E16" s="1241">
        <v>1</v>
      </c>
      <c r="F16" s="1627">
        <v>0</v>
      </c>
    </row>
    <row r="17" spans="1:10" ht="12.9" x14ac:dyDescent="0.35">
      <c r="A17" s="134">
        <v>11</v>
      </c>
      <c r="B17" s="139" t="s">
        <v>24</v>
      </c>
      <c r="C17" s="105">
        <v>1</v>
      </c>
      <c r="D17" s="1241">
        <v>1</v>
      </c>
      <c r="E17" s="1241">
        <v>0</v>
      </c>
      <c r="F17" s="1627">
        <v>2</v>
      </c>
    </row>
    <row r="18" spans="1:10" ht="12.9" x14ac:dyDescent="0.35">
      <c r="A18" s="134">
        <v>12</v>
      </c>
      <c r="B18" s="139" t="s">
        <v>25</v>
      </c>
      <c r="C18" s="105">
        <v>1</v>
      </c>
      <c r="D18" s="1241">
        <v>0</v>
      </c>
      <c r="E18" s="1241">
        <v>0</v>
      </c>
      <c r="F18" s="1627">
        <v>1</v>
      </c>
    </row>
    <row r="19" spans="1:10" ht="12.9" x14ac:dyDescent="0.35">
      <c r="A19" s="134">
        <v>13</v>
      </c>
      <c r="B19" s="139" t="s">
        <v>26</v>
      </c>
      <c r="C19" s="105">
        <v>1</v>
      </c>
      <c r="D19" s="1241">
        <v>0</v>
      </c>
      <c r="E19" s="1241">
        <v>0</v>
      </c>
      <c r="F19" s="1627">
        <v>1</v>
      </c>
    </row>
    <row r="20" spans="1:10" ht="12.9" x14ac:dyDescent="0.35">
      <c r="A20" s="134">
        <v>14</v>
      </c>
      <c r="B20" s="139" t="s">
        <v>27</v>
      </c>
      <c r="C20" s="105">
        <v>1</v>
      </c>
      <c r="D20" s="1241">
        <v>0</v>
      </c>
      <c r="E20" s="1241">
        <v>0</v>
      </c>
      <c r="F20" s="1627">
        <v>1</v>
      </c>
      <c r="J20" t="s">
        <v>81</v>
      </c>
    </row>
    <row r="21" spans="1:10" ht="13.3" thickBot="1" x14ac:dyDescent="0.4">
      <c r="A21" s="135">
        <v>15</v>
      </c>
      <c r="B21" s="140" t="s">
        <v>549</v>
      </c>
      <c r="C21" s="106">
        <v>1</v>
      </c>
      <c r="D21" s="1245">
        <v>0</v>
      </c>
      <c r="E21" s="1245">
        <v>0</v>
      </c>
      <c r="F21" s="1628">
        <v>0.5</v>
      </c>
    </row>
    <row r="22" spans="1:10" ht="12.9" thickBot="1" x14ac:dyDescent="0.35">
      <c r="A22" s="141"/>
      <c r="B22" s="142" t="s">
        <v>548</v>
      </c>
      <c r="C22" s="143">
        <f>SUM(C7:C21)</f>
        <v>9</v>
      </c>
      <c r="D22" s="143">
        <f>SUM(D7:D21)</f>
        <v>6</v>
      </c>
      <c r="E22" s="143">
        <f>SUM(E7:E21)</f>
        <v>1</v>
      </c>
      <c r="F22" s="1337">
        <f>SUM(F7:F21)</f>
        <v>14.5</v>
      </c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4"/>
  <dimension ref="A1:AH22"/>
  <sheetViews>
    <sheetView zoomScaleNormal="100" workbookViewId="0">
      <selection activeCell="I1" sqref="I1"/>
    </sheetView>
  </sheetViews>
  <sheetFormatPr baseColWidth="10" defaultColWidth="11.3828125" defaultRowHeight="12.45" x14ac:dyDescent="0.3"/>
  <cols>
    <col min="1" max="1" width="25.3828125" style="628" customWidth="1"/>
    <col min="2" max="2" width="10.69140625" style="522" customWidth="1"/>
    <col min="3" max="19" width="8.69140625" style="523" customWidth="1"/>
    <col min="20" max="20" width="5.53515625" style="628" customWidth="1"/>
    <col min="21" max="27" width="8.3046875" style="628" customWidth="1"/>
    <col min="28" max="28" width="4.69140625" style="628" customWidth="1"/>
    <col min="29" max="34" width="7.69140625" style="628" customWidth="1"/>
    <col min="35" max="16384" width="11.3828125" style="628"/>
  </cols>
  <sheetData>
    <row r="1" spans="1:27" x14ac:dyDescent="0.3">
      <c r="A1" s="517" t="s">
        <v>523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626"/>
      <c r="O1" s="626"/>
      <c r="P1" s="627" t="s">
        <v>464</v>
      </c>
      <c r="Q1" s="626"/>
      <c r="R1" s="626"/>
      <c r="S1" s="626"/>
    </row>
    <row r="2" spans="1:27" x14ac:dyDescent="0.3">
      <c r="A2" s="518" t="s">
        <v>81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U2" s="629" t="s">
        <v>264</v>
      </c>
    </row>
    <row r="3" spans="1:27" s="524" customFormat="1" ht="18" customHeight="1" x14ac:dyDescent="0.3">
      <c r="A3" s="1479" t="s">
        <v>509</v>
      </c>
      <c r="B3" s="1479" t="s">
        <v>510</v>
      </c>
      <c r="C3" s="1479" t="s">
        <v>68</v>
      </c>
      <c r="D3" s="1479" t="s">
        <v>511</v>
      </c>
      <c r="E3" s="1479" t="s">
        <v>512</v>
      </c>
      <c r="F3" s="1479" t="s">
        <v>513</v>
      </c>
      <c r="G3" s="1479" t="s">
        <v>514</v>
      </c>
      <c r="H3" s="1479" t="s">
        <v>69</v>
      </c>
      <c r="I3" s="1479" t="s">
        <v>70</v>
      </c>
      <c r="J3" s="1479" t="s">
        <v>71</v>
      </c>
      <c r="K3" s="1479" t="s">
        <v>515</v>
      </c>
      <c r="L3" s="1479" t="s">
        <v>516</v>
      </c>
      <c r="M3" s="1479" t="s">
        <v>517</v>
      </c>
      <c r="N3" s="1479" t="s">
        <v>518</v>
      </c>
      <c r="O3" s="1479" t="s">
        <v>519</v>
      </c>
      <c r="P3" s="1479" t="s">
        <v>6</v>
      </c>
      <c r="Q3" s="1479" t="s">
        <v>7</v>
      </c>
      <c r="R3" s="1479" t="s">
        <v>8</v>
      </c>
      <c r="S3" s="1479" t="s">
        <v>9</v>
      </c>
      <c r="T3" s="1479" t="s">
        <v>10</v>
      </c>
      <c r="U3" s="1479" t="s">
        <v>248</v>
      </c>
      <c r="V3" s="1479" t="s">
        <v>520</v>
      </c>
      <c r="W3" s="520" t="s">
        <v>9</v>
      </c>
      <c r="X3" s="520" t="s">
        <v>10</v>
      </c>
      <c r="Y3" s="520" t="s">
        <v>248</v>
      </c>
      <c r="Z3" s="520" t="s">
        <v>249</v>
      </c>
      <c r="AA3" s="520" t="s">
        <v>11</v>
      </c>
    </row>
    <row r="4" spans="1:27" ht="18" customHeight="1" x14ac:dyDescent="0.3">
      <c r="A4" s="1479" t="s">
        <v>521</v>
      </c>
      <c r="B4" s="1479"/>
      <c r="C4" s="1479"/>
      <c r="D4" s="1479"/>
      <c r="E4" s="1479"/>
      <c r="F4" s="1479"/>
      <c r="G4" s="1479"/>
      <c r="H4" s="1479"/>
      <c r="I4" s="1479"/>
      <c r="J4" s="1479"/>
      <c r="K4" s="1479"/>
      <c r="L4" s="1479"/>
      <c r="M4" s="1479"/>
      <c r="N4" s="1479"/>
      <c r="O4" s="1479"/>
      <c r="P4" s="1479"/>
      <c r="Q4" s="1479"/>
      <c r="R4" s="1479"/>
      <c r="S4" s="1479"/>
      <c r="T4" s="1479"/>
      <c r="U4" s="1479"/>
      <c r="V4" s="1479"/>
      <c r="W4" s="521">
        <f t="shared" ref="W4:Z4" si="0">SUM(W5:W19)</f>
        <v>10</v>
      </c>
      <c r="X4" s="521">
        <f t="shared" si="0"/>
        <v>5</v>
      </c>
      <c r="Y4" s="521">
        <f t="shared" si="0"/>
        <v>1</v>
      </c>
      <c r="Z4" s="521">
        <f t="shared" si="0"/>
        <v>4</v>
      </c>
      <c r="AA4" s="521">
        <f>SUM(U4:Z4)</f>
        <v>20</v>
      </c>
    </row>
    <row r="5" spans="1:27" s="56" customFormat="1" ht="18" customHeight="1" x14ac:dyDescent="0.3">
      <c r="A5" s="1479" t="s">
        <v>72</v>
      </c>
      <c r="B5" s="1479">
        <v>694858</v>
      </c>
      <c r="C5" s="1479">
        <v>8821</v>
      </c>
      <c r="D5" s="1479">
        <v>16344</v>
      </c>
      <c r="E5" s="1479">
        <v>22975</v>
      </c>
      <c r="F5" s="1479">
        <v>29462</v>
      </c>
      <c r="G5" s="1479">
        <v>21678</v>
      </c>
      <c r="H5" s="1479">
        <v>20267</v>
      </c>
      <c r="I5" s="1479">
        <v>12905</v>
      </c>
      <c r="J5" s="1479">
        <v>12712</v>
      </c>
      <c r="K5" s="1479">
        <v>24964</v>
      </c>
      <c r="L5" s="1479">
        <v>21610</v>
      </c>
      <c r="M5" s="1479">
        <v>73804</v>
      </c>
      <c r="N5" s="1479">
        <v>133529</v>
      </c>
      <c r="O5" s="1479">
        <v>96527</v>
      </c>
      <c r="P5" s="1479">
        <v>121345</v>
      </c>
      <c r="Q5" s="1479">
        <v>39033</v>
      </c>
      <c r="R5" s="1479">
        <v>17193</v>
      </c>
      <c r="S5" s="1479">
        <v>10349</v>
      </c>
      <c r="T5" s="1479">
        <v>6422</v>
      </c>
      <c r="U5" s="1479">
        <v>3527</v>
      </c>
      <c r="V5" s="1479">
        <v>1391</v>
      </c>
      <c r="W5" s="628">
        <v>13</v>
      </c>
      <c r="X5" s="628">
        <v>7</v>
      </c>
      <c r="Y5" s="628">
        <v>11</v>
      </c>
      <c r="Z5" s="628">
        <v>5</v>
      </c>
      <c r="AA5" s="525">
        <f>SUM(U5:Z5)</f>
        <v>4954</v>
      </c>
    </row>
    <row r="6" spans="1:27" s="56" customFormat="1" x14ac:dyDescent="0.3">
      <c r="A6" s="1479" t="s">
        <v>14</v>
      </c>
      <c r="B6" s="1479">
        <v>59946</v>
      </c>
      <c r="C6" s="1479">
        <v>994</v>
      </c>
      <c r="D6" s="1479">
        <v>1582</v>
      </c>
      <c r="E6" s="1479">
        <v>1896</v>
      </c>
      <c r="F6" s="1479">
        <v>2052</v>
      </c>
      <c r="G6" s="1479">
        <v>1365</v>
      </c>
      <c r="H6" s="1479">
        <v>1109</v>
      </c>
      <c r="I6" s="1479">
        <v>641</v>
      </c>
      <c r="J6" s="1479">
        <v>717</v>
      </c>
      <c r="K6" s="1479">
        <v>1712</v>
      </c>
      <c r="L6" s="1479">
        <v>1931</v>
      </c>
      <c r="M6" s="1479">
        <v>8552</v>
      </c>
      <c r="N6" s="1479">
        <v>16326</v>
      </c>
      <c r="O6" s="1479">
        <v>8717</v>
      </c>
      <c r="P6" s="1479">
        <v>8604</v>
      </c>
      <c r="Q6" s="1479">
        <v>2225</v>
      </c>
      <c r="R6" s="1479">
        <v>748</v>
      </c>
      <c r="S6" s="1479">
        <v>385</v>
      </c>
      <c r="T6" s="1479">
        <v>212</v>
      </c>
      <c r="U6" s="1479">
        <v>112</v>
      </c>
      <c r="V6" s="1479">
        <v>66</v>
      </c>
      <c r="W6" s="628">
        <v>4</v>
      </c>
      <c r="X6" s="628">
        <v>-6</v>
      </c>
      <c r="Y6" s="628">
        <v>-11</v>
      </c>
      <c r="Z6" s="628">
        <v>-6</v>
      </c>
      <c r="AA6" s="525">
        <f t="shared" ref="AA6:AA19" si="1">SUM(U6:Z6)</f>
        <v>159</v>
      </c>
    </row>
    <row r="7" spans="1:27" s="56" customFormat="1" x14ac:dyDescent="0.3">
      <c r="A7" s="1479" t="s">
        <v>15</v>
      </c>
      <c r="B7" s="1479">
        <v>63445</v>
      </c>
      <c r="C7" s="1479">
        <v>989</v>
      </c>
      <c r="D7" s="1479">
        <v>1549</v>
      </c>
      <c r="E7" s="1479">
        <v>1755</v>
      </c>
      <c r="F7" s="1479">
        <v>1788</v>
      </c>
      <c r="G7" s="1479">
        <v>1133</v>
      </c>
      <c r="H7" s="1479">
        <v>1000</v>
      </c>
      <c r="I7" s="1479">
        <v>591</v>
      </c>
      <c r="J7" s="1479">
        <v>723</v>
      </c>
      <c r="K7" s="1479">
        <v>2631</v>
      </c>
      <c r="L7" s="1479">
        <v>2880</v>
      </c>
      <c r="M7" s="1479">
        <v>11452</v>
      </c>
      <c r="N7" s="1479">
        <v>17899</v>
      </c>
      <c r="O7" s="1479">
        <v>8186</v>
      </c>
      <c r="P7" s="1479">
        <v>7554</v>
      </c>
      <c r="Q7" s="1479">
        <v>1939</v>
      </c>
      <c r="R7" s="1479">
        <v>700</v>
      </c>
      <c r="S7" s="1479">
        <v>344</v>
      </c>
      <c r="T7" s="1479">
        <v>183</v>
      </c>
      <c r="U7" s="1479">
        <v>99</v>
      </c>
      <c r="V7" s="1479">
        <v>50</v>
      </c>
      <c r="W7" s="628">
        <v>-2</v>
      </c>
      <c r="X7" s="628">
        <v>-5</v>
      </c>
      <c r="Y7" s="628">
        <v>-10</v>
      </c>
      <c r="Z7" s="628">
        <v>-1</v>
      </c>
      <c r="AA7" s="525">
        <f t="shared" si="1"/>
        <v>131</v>
      </c>
    </row>
    <row r="8" spans="1:27" s="56" customFormat="1" x14ac:dyDescent="0.3">
      <c r="A8" s="1479" t="s">
        <v>16</v>
      </c>
      <c r="B8" s="1479">
        <v>45630</v>
      </c>
      <c r="C8" s="1479">
        <v>752</v>
      </c>
      <c r="D8" s="1479">
        <v>1218</v>
      </c>
      <c r="E8" s="1479">
        <v>1270</v>
      </c>
      <c r="F8" s="1479">
        <v>1274</v>
      </c>
      <c r="G8" s="1479">
        <v>728</v>
      </c>
      <c r="H8" s="1479">
        <v>585</v>
      </c>
      <c r="I8" s="1479">
        <v>389</v>
      </c>
      <c r="J8" s="1479">
        <v>457</v>
      </c>
      <c r="K8" s="1479">
        <v>1701</v>
      </c>
      <c r="L8" s="1479">
        <v>1951</v>
      </c>
      <c r="M8" s="1479">
        <v>8182</v>
      </c>
      <c r="N8" s="1479">
        <v>12753</v>
      </c>
      <c r="O8" s="1479">
        <v>5552</v>
      </c>
      <c r="P8" s="1479">
        <v>5663</v>
      </c>
      <c r="Q8" s="1479">
        <v>1761</v>
      </c>
      <c r="R8" s="1479">
        <v>735</v>
      </c>
      <c r="S8" s="1479">
        <v>334</v>
      </c>
      <c r="T8" s="1479">
        <v>174</v>
      </c>
      <c r="U8" s="1479">
        <v>92</v>
      </c>
      <c r="V8" s="1479">
        <v>59</v>
      </c>
      <c r="W8" s="628">
        <v>-15</v>
      </c>
      <c r="X8" s="628">
        <v>-25</v>
      </c>
      <c r="Y8" s="628">
        <v>-20</v>
      </c>
      <c r="Z8" s="628">
        <v>-20</v>
      </c>
      <c r="AA8" s="525">
        <f t="shared" si="1"/>
        <v>71</v>
      </c>
    </row>
    <row r="9" spans="1:27" s="56" customFormat="1" x14ac:dyDescent="0.3">
      <c r="A9" s="1479" t="s">
        <v>522</v>
      </c>
      <c r="B9" s="1479">
        <v>40194</v>
      </c>
      <c r="C9" s="1479">
        <v>479</v>
      </c>
      <c r="D9" s="1479">
        <v>772</v>
      </c>
      <c r="E9" s="1479">
        <v>806</v>
      </c>
      <c r="F9" s="1479">
        <v>976</v>
      </c>
      <c r="G9" s="1479">
        <v>629</v>
      </c>
      <c r="H9" s="1479">
        <v>577</v>
      </c>
      <c r="I9" s="1479">
        <v>367</v>
      </c>
      <c r="J9" s="1479">
        <v>504</v>
      </c>
      <c r="K9" s="1479">
        <v>2027</v>
      </c>
      <c r="L9" s="1479">
        <v>2286</v>
      </c>
      <c r="M9" s="1479">
        <v>7795</v>
      </c>
      <c r="N9" s="1479">
        <v>9863</v>
      </c>
      <c r="O9" s="1479">
        <v>4883</v>
      </c>
      <c r="P9" s="1479">
        <v>5313</v>
      </c>
      <c r="Q9" s="1479">
        <v>1566</v>
      </c>
      <c r="R9" s="1479">
        <v>607</v>
      </c>
      <c r="S9" s="1479">
        <v>390</v>
      </c>
      <c r="T9" s="1479">
        <v>195</v>
      </c>
      <c r="U9" s="1479">
        <v>94</v>
      </c>
      <c r="V9" s="1479">
        <v>65</v>
      </c>
      <c r="W9" s="628">
        <v>3</v>
      </c>
      <c r="X9" s="628">
        <v>5</v>
      </c>
      <c r="Y9" s="628">
        <v>-7</v>
      </c>
      <c r="Z9" s="628">
        <v>10</v>
      </c>
      <c r="AA9" s="525">
        <f t="shared" si="1"/>
        <v>170</v>
      </c>
    </row>
    <row r="10" spans="1:27" s="56" customFormat="1" ht="18" customHeight="1" x14ac:dyDescent="0.3">
      <c r="A10" s="1479" t="s">
        <v>18</v>
      </c>
      <c r="B10" s="1479">
        <v>59056</v>
      </c>
      <c r="C10" s="1479">
        <v>566</v>
      </c>
      <c r="D10" s="1479">
        <v>895</v>
      </c>
      <c r="E10" s="1479">
        <v>1139</v>
      </c>
      <c r="F10" s="1479">
        <v>1355</v>
      </c>
      <c r="G10" s="1479">
        <v>981</v>
      </c>
      <c r="H10" s="1479">
        <v>963</v>
      </c>
      <c r="I10" s="1479">
        <v>661</v>
      </c>
      <c r="J10" s="1479">
        <v>729</v>
      </c>
      <c r="K10" s="1479">
        <v>2615</v>
      </c>
      <c r="L10" s="1479">
        <v>2730</v>
      </c>
      <c r="M10" s="1479">
        <v>9225</v>
      </c>
      <c r="N10" s="1479">
        <v>11857</v>
      </c>
      <c r="O10" s="1479">
        <v>6837</v>
      </c>
      <c r="P10" s="1479">
        <v>10598</v>
      </c>
      <c r="Q10" s="1479">
        <v>3852</v>
      </c>
      <c r="R10" s="1479">
        <v>1853</v>
      </c>
      <c r="S10" s="1479">
        <v>1128</v>
      </c>
      <c r="T10" s="1479">
        <v>604</v>
      </c>
      <c r="U10" s="1479">
        <v>315</v>
      </c>
      <c r="V10" s="1479">
        <v>153</v>
      </c>
      <c r="W10" s="628">
        <v>-7</v>
      </c>
      <c r="X10" s="628">
        <v>-18</v>
      </c>
      <c r="Y10" s="628">
        <v>-14</v>
      </c>
      <c r="Z10" s="628">
        <v>-20</v>
      </c>
      <c r="AA10" s="525">
        <f t="shared" si="1"/>
        <v>409</v>
      </c>
    </row>
    <row r="11" spans="1:27" s="56" customFormat="1" x14ac:dyDescent="0.3">
      <c r="A11" s="1479" t="s">
        <v>19</v>
      </c>
      <c r="B11" s="1479">
        <v>34832</v>
      </c>
      <c r="C11" s="1479">
        <v>432</v>
      </c>
      <c r="D11" s="1479">
        <v>825</v>
      </c>
      <c r="E11" s="1479">
        <v>1199</v>
      </c>
      <c r="F11" s="1479">
        <v>1632</v>
      </c>
      <c r="G11" s="1479">
        <v>1257</v>
      </c>
      <c r="H11" s="1479">
        <v>1263</v>
      </c>
      <c r="I11" s="1479">
        <v>706</v>
      </c>
      <c r="J11" s="1479">
        <v>704</v>
      </c>
      <c r="K11" s="1479">
        <v>836</v>
      </c>
      <c r="L11" s="1479">
        <v>674</v>
      </c>
      <c r="M11" s="1479">
        <v>2154</v>
      </c>
      <c r="N11" s="1479">
        <v>5115</v>
      </c>
      <c r="O11" s="1479">
        <v>4872</v>
      </c>
      <c r="P11" s="1479">
        <v>6948</v>
      </c>
      <c r="Q11" s="1479">
        <v>2978</v>
      </c>
      <c r="R11" s="1479">
        <v>1495</v>
      </c>
      <c r="S11" s="1479">
        <v>864</v>
      </c>
      <c r="T11" s="1479">
        <v>474</v>
      </c>
      <c r="U11" s="1479">
        <v>295</v>
      </c>
      <c r="V11" s="1479">
        <v>109</v>
      </c>
      <c r="W11" s="628">
        <v>0</v>
      </c>
      <c r="X11" s="628">
        <v>9</v>
      </c>
      <c r="Y11" s="628">
        <v>-11</v>
      </c>
      <c r="Z11" s="628">
        <v>16</v>
      </c>
      <c r="AA11" s="525">
        <f t="shared" si="1"/>
        <v>418</v>
      </c>
    </row>
    <row r="12" spans="1:27" s="56" customFormat="1" x14ac:dyDescent="0.3">
      <c r="A12" s="1479" t="s">
        <v>20</v>
      </c>
      <c r="B12" s="1479">
        <v>51257</v>
      </c>
      <c r="C12" s="1479">
        <v>630</v>
      </c>
      <c r="D12" s="1479">
        <v>1356</v>
      </c>
      <c r="E12" s="1479">
        <v>2089</v>
      </c>
      <c r="F12" s="1479">
        <v>2792</v>
      </c>
      <c r="G12" s="1479">
        <v>2105</v>
      </c>
      <c r="H12" s="1479">
        <v>2010</v>
      </c>
      <c r="I12" s="1479">
        <v>1224</v>
      </c>
      <c r="J12" s="1479">
        <v>1098</v>
      </c>
      <c r="K12" s="1479">
        <v>1519</v>
      </c>
      <c r="L12" s="1479">
        <v>1015</v>
      </c>
      <c r="M12" s="1479">
        <v>2859</v>
      </c>
      <c r="N12" s="1479">
        <v>7167</v>
      </c>
      <c r="O12" s="1479">
        <v>7524</v>
      </c>
      <c r="P12" s="1479">
        <v>9835</v>
      </c>
      <c r="Q12" s="1479">
        <v>3941</v>
      </c>
      <c r="R12" s="1479">
        <v>1844</v>
      </c>
      <c r="S12" s="1479">
        <v>1095</v>
      </c>
      <c r="T12" s="1479">
        <v>636</v>
      </c>
      <c r="U12" s="1479">
        <v>379</v>
      </c>
      <c r="V12" s="1479">
        <v>139</v>
      </c>
      <c r="W12" s="628">
        <v>12</v>
      </c>
      <c r="X12" s="628">
        <v>5</v>
      </c>
      <c r="Y12" s="628">
        <v>11</v>
      </c>
      <c r="Z12" s="628">
        <v>6</v>
      </c>
      <c r="AA12" s="525">
        <f t="shared" si="1"/>
        <v>552</v>
      </c>
    </row>
    <row r="13" spans="1:27" s="56" customFormat="1" x14ac:dyDescent="0.3">
      <c r="A13" s="1479" t="s">
        <v>21</v>
      </c>
      <c r="B13" s="1479">
        <v>53500</v>
      </c>
      <c r="C13" s="1479">
        <v>594</v>
      </c>
      <c r="D13" s="1479">
        <v>1196</v>
      </c>
      <c r="E13" s="1479">
        <v>1923</v>
      </c>
      <c r="F13" s="1479">
        <v>2714</v>
      </c>
      <c r="G13" s="1479">
        <v>2142</v>
      </c>
      <c r="H13" s="1479">
        <v>1974</v>
      </c>
      <c r="I13" s="1479">
        <v>1245</v>
      </c>
      <c r="J13" s="1479">
        <v>1235</v>
      </c>
      <c r="K13" s="1479">
        <v>2563</v>
      </c>
      <c r="L13" s="1479">
        <v>1887</v>
      </c>
      <c r="M13" s="1479">
        <v>4207</v>
      </c>
      <c r="N13" s="1479">
        <v>7575</v>
      </c>
      <c r="O13" s="1479">
        <v>7620</v>
      </c>
      <c r="P13" s="1479">
        <v>9996</v>
      </c>
      <c r="Q13" s="1479">
        <v>3254</v>
      </c>
      <c r="R13" s="1479">
        <v>1414</v>
      </c>
      <c r="S13" s="1479">
        <v>859</v>
      </c>
      <c r="T13" s="1479">
        <v>638</v>
      </c>
      <c r="U13" s="1479">
        <v>329</v>
      </c>
      <c r="V13" s="1479">
        <v>135</v>
      </c>
      <c r="W13" s="628">
        <v>5</v>
      </c>
      <c r="X13" s="628">
        <v>25</v>
      </c>
      <c r="Y13" s="628">
        <v>21</v>
      </c>
      <c r="Z13" s="628">
        <v>13</v>
      </c>
      <c r="AA13" s="525">
        <f t="shared" si="1"/>
        <v>528</v>
      </c>
    </row>
    <row r="14" spans="1:27" s="56" customFormat="1" x14ac:dyDescent="0.3">
      <c r="A14" s="1479" t="s">
        <v>22</v>
      </c>
      <c r="B14" s="1479">
        <v>34064</v>
      </c>
      <c r="C14" s="1479">
        <v>491</v>
      </c>
      <c r="D14" s="1479">
        <v>979</v>
      </c>
      <c r="E14" s="1479">
        <v>1386</v>
      </c>
      <c r="F14" s="1479">
        <v>1769</v>
      </c>
      <c r="G14" s="1479">
        <v>1354</v>
      </c>
      <c r="H14" s="1479">
        <v>1192</v>
      </c>
      <c r="I14" s="1479">
        <v>756</v>
      </c>
      <c r="J14" s="1479">
        <v>690</v>
      </c>
      <c r="K14" s="1479">
        <v>1053</v>
      </c>
      <c r="L14" s="1479">
        <v>789</v>
      </c>
      <c r="M14" s="1479">
        <v>2859</v>
      </c>
      <c r="N14" s="1479">
        <v>6485</v>
      </c>
      <c r="O14" s="1479">
        <v>5285</v>
      </c>
      <c r="P14" s="1479">
        <v>5672</v>
      </c>
      <c r="Q14" s="1479">
        <v>1602</v>
      </c>
      <c r="R14" s="1479">
        <v>669</v>
      </c>
      <c r="S14" s="1479">
        <v>455</v>
      </c>
      <c r="T14" s="1479">
        <v>311</v>
      </c>
      <c r="U14" s="1479">
        <v>186</v>
      </c>
      <c r="V14" s="1479">
        <v>81</v>
      </c>
      <c r="W14" s="628">
        <v>-22</v>
      </c>
      <c r="X14" s="628">
        <v>-18</v>
      </c>
      <c r="Y14" s="628">
        <v>-18</v>
      </c>
      <c r="Z14" s="628">
        <v>-14</v>
      </c>
      <c r="AA14" s="525">
        <f t="shared" si="1"/>
        <v>195</v>
      </c>
    </row>
    <row r="15" spans="1:27" s="56" customFormat="1" ht="18" customHeight="1" x14ac:dyDescent="0.3">
      <c r="A15" s="1479" t="s">
        <v>23</v>
      </c>
      <c r="B15" s="1479">
        <v>27387</v>
      </c>
      <c r="C15" s="1479">
        <v>285</v>
      </c>
      <c r="D15" s="1479">
        <v>624</v>
      </c>
      <c r="E15" s="1479">
        <v>962</v>
      </c>
      <c r="F15" s="1479">
        <v>1282</v>
      </c>
      <c r="G15" s="1479">
        <v>958</v>
      </c>
      <c r="H15" s="1479">
        <v>944</v>
      </c>
      <c r="I15" s="1479">
        <v>621</v>
      </c>
      <c r="J15" s="1479">
        <v>610</v>
      </c>
      <c r="K15" s="1479">
        <v>899</v>
      </c>
      <c r="L15" s="1479">
        <v>667</v>
      </c>
      <c r="M15" s="1479">
        <v>2039</v>
      </c>
      <c r="N15" s="1479">
        <v>4395</v>
      </c>
      <c r="O15" s="1479">
        <v>3978</v>
      </c>
      <c r="P15" s="1479">
        <v>5820</v>
      </c>
      <c r="Q15" s="1479">
        <v>1590</v>
      </c>
      <c r="R15" s="1479">
        <v>741</v>
      </c>
      <c r="S15" s="1479">
        <v>445</v>
      </c>
      <c r="T15" s="1479">
        <v>322</v>
      </c>
      <c r="U15" s="1479">
        <v>161</v>
      </c>
      <c r="V15" s="1479">
        <v>44</v>
      </c>
      <c r="W15" s="628">
        <v>7</v>
      </c>
      <c r="X15" s="628">
        <v>-17</v>
      </c>
      <c r="Y15" s="628">
        <v>-21</v>
      </c>
      <c r="Z15" s="628">
        <v>-15</v>
      </c>
      <c r="AA15" s="525">
        <f t="shared" si="1"/>
        <v>159</v>
      </c>
    </row>
    <row r="16" spans="1:27" s="56" customFormat="1" x14ac:dyDescent="0.3">
      <c r="A16" s="1479" t="s">
        <v>24</v>
      </c>
      <c r="B16" s="1479">
        <v>33241</v>
      </c>
      <c r="C16" s="1479">
        <v>352</v>
      </c>
      <c r="D16" s="1479">
        <v>788</v>
      </c>
      <c r="E16" s="1479">
        <v>1224</v>
      </c>
      <c r="F16" s="1479">
        <v>1669</v>
      </c>
      <c r="G16" s="1479">
        <v>1298</v>
      </c>
      <c r="H16" s="1479">
        <v>1361</v>
      </c>
      <c r="I16" s="1479">
        <v>1002</v>
      </c>
      <c r="J16" s="1479">
        <v>963</v>
      </c>
      <c r="K16" s="1479">
        <v>1352</v>
      </c>
      <c r="L16" s="1479">
        <v>845</v>
      </c>
      <c r="M16" s="1479">
        <v>2082</v>
      </c>
      <c r="N16" s="1479">
        <v>4549</v>
      </c>
      <c r="O16" s="1479">
        <v>4585</v>
      </c>
      <c r="P16" s="1479">
        <v>6672</v>
      </c>
      <c r="Q16" s="1479">
        <v>2148</v>
      </c>
      <c r="R16" s="1479">
        <v>1146</v>
      </c>
      <c r="S16" s="1479">
        <v>673</v>
      </c>
      <c r="T16" s="1479">
        <v>346</v>
      </c>
      <c r="U16" s="1479">
        <v>144</v>
      </c>
      <c r="V16" s="1479">
        <v>42</v>
      </c>
      <c r="W16" s="628">
        <v>-1</v>
      </c>
      <c r="X16" s="628">
        <v>-1</v>
      </c>
      <c r="Y16" s="628">
        <v>3</v>
      </c>
      <c r="Z16" s="628">
        <v>4</v>
      </c>
      <c r="AA16" s="525">
        <f t="shared" si="1"/>
        <v>191</v>
      </c>
    </row>
    <row r="17" spans="1:34" s="56" customFormat="1" x14ac:dyDescent="0.3">
      <c r="A17" s="1479" t="s">
        <v>25</v>
      </c>
      <c r="B17" s="1479">
        <v>49590</v>
      </c>
      <c r="C17" s="1479">
        <v>609</v>
      </c>
      <c r="D17" s="1479">
        <v>1187</v>
      </c>
      <c r="E17" s="1479">
        <v>1823</v>
      </c>
      <c r="F17" s="1479">
        <v>2551</v>
      </c>
      <c r="G17" s="1479">
        <v>1816</v>
      </c>
      <c r="H17" s="1479">
        <v>1703</v>
      </c>
      <c r="I17" s="1479">
        <v>1180</v>
      </c>
      <c r="J17" s="1479">
        <v>1075</v>
      </c>
      <c r="K17" s="1479">
        <v>1609</v>
      </c>
      <c r="L17" s="1479">
        <v>1109</v>
      </c>
      <c r="M17" s="1479">
        <v>3789</v>
      </c>
      <c r="N17" s="1479">
        <v>8366</v>
      </c>
      <c r="O17" s="1479">
        <v>7037</v>
      </c>
      <c r="P17" s="1479">
        <v>9417</v>
      </c>
      <c r="Q17" s="1479">
        <v>3281</v>
      </c>
      <c r="R17" s="1479">
        <v>1409</v>
      </c>
      <c r="S17" s="1479">
        <v>812</v>
      </c>
      <c r="T17" s="1479">
        <v>479</v>
      </c>
      <c r="U17" s="1479">
        <v>245</v>
      </c>
      <c r="V17" s="1479">
        <v>93</v>
      </c>
      <c r="W17" s="628">
        <v>4</v>
      </c>
      <c r="X17" s="628">
        <v>16</v>
      </c>
      <c r="Y17" s="628">
        <v>37</v>
      </c>
      <c r="Z17" s="628">
        <v>15</v>
      </c>
      <c r="AA17" s="525">
        <f t="shared" si="1"/>
        <v>410</v>
      </c>
    </row>
    <row r="18" spans="1:34" s="56" customFormat="1" x14ac:dyDescent="0.3">
      <c r="A18" s="1479" t="s">
        <v>26</v>
      </c>
      <c r="B18" s="1479">
        <v>50896</v>
      </c>
      <c r="C18" s="1479">
        <v>598</v>
      </c>
      <c r="D18" s="1479">
        <v>1219</v>
      </c>
      <c r="E18" s="1479">
        <v>1953</v>
      </c>
      <c r="F18" s="1479">
        <v>2679</v>
      </c>
      <c r="G18" s="1479">
        <v>2067</v>
      </c>
      <c r="H18" s="1479">
        <v>1805</v>
      </c>
      <c r="I18" s="1479">
        <v>1156</v>
      </c>
      <c r="J18" s="1479">
        <v>965</v>
      </c>
      <c r="K18" s="1479">
        <v>1383</v>
      </c>
      <c r="L18" s="1479">
        <v>905</v>
      </c>
      <c r="M18" s="1479">
        <v>3129</v>
      </c>
      <c r="N18" s="1479">
        <v>8091</v>
      </c>
      <c r="O18" s="1479">
        <v>7800</v>
      </c>
      <c r="P18" s="1479">
        <v>10330</v>
      </c>
      <c r="Q18" s="1479">
        <v>2865</v>
      </c>
      <c r="R18" s="1479">
        <v>1317</v>
      </c>
      <c r="S18" s="1479">
        <v>1078</v>
      </c>
      <c r="T18" s="1479">
        <v>902</v>
      </c>
      <c r="U18" s="1479">
        <v>523</v>
      </c>
      <c r="V18" s="1479">
        <v>131</v>
      </c>
      <c r="W18" s="628">
        <v>6</v>
      </c>
      <c r="X18" s="628">
        <v>28</v>
      </c>
      <c r="Y18" s="628">
        <v>34</v>
      </c>
      <c r="Z18" s="628">
        <v>14</v>
      </c>
      <c r="AA18" s="525">
        <f t="shared" si="1"/>
        <v>736</v>
      </c>
    </row>
    <row r="19" spans="1:34" s="56" customFormat="1" x14ac:dyDescent="0.3">
      <c r="A19" s="1479" t="s">
        <v>27</v>
      </c>
      <c r="B19" s="1479">
        <v>52679</v>
      </c>
      <c r="C19" s="1479">
        <v>574</v>
      </c>
      <c r="D19" s="1479">
        <v>1199</v>
      </c>
      <c r="E19" s="1479">
        <v>1959</v>
      </c>
      <c r="F19" s="1479">
        <v>2730</v>
      </c>
      <c r="G19" s="1479">
        <v>2107</v>
      </c>
      <c r="H19" s="1479">
        <v>2030</v>
      </c>
      <c r="I19" s="1479">
        <v>1247</v>
      </c>
      <c r="J19" s="1479">
        <v>1145</v>
      </c>
      <c r="K19" s="1479">
        <v>1517</v>
      </c>
      <c r="L19" s="1479">
        <v>1006</v>
      </c>
      <c r="M19" s="1479">
        <v>3102</v>
      </c>
      <c r="N19" s="1479">
        <v>7285</v>
      </c>
      <c r="O19" s="1479">
        <v>8084</v>
      </c>
      <c r="P19" s="1479">
        <v>10787</v>
      </c>
      <c r="Q19" s="1479">
        <v>3729</v>
      </c>
      <c r="R19" s="1479">
        <v>1692</v>
      </c>
      <c r="S19" s="1479">
        <v>1103</v>
      </c>
      <c r="T19" s="1479">
        <v>742</v>
      </c>
      <c r="U19" s="1479">
        <v>454</v>
      </c>
      <c r="V19" s="1479">
        <v>187</v>
      </c>
      <c r="W19" s="750">
        <v>3</v>
      </c>
      <c r="X19" s="750">
        <v>0</v>
      </c>
      <c r="Y19" s="750">
        <v>-4</v>
      </c>
      <c r="Z19" s="750">
        <v>-3</v>
      </c>
      <c r="AA19" s="630">
        <f t="shared" si="1"/>
        <v>637</v>
      </c>
      <c r="AC19" s="631"/>
      <c r="AD19" s="631"/>
      <c r="AE19" s="631"/>
      <c r="AF19" s="631"/>
      <c r="AG19" s="631"/>
      <c r="AH19" s="631"/>
    </row>
    <row r="20" spans="1:34" s="56" customFormat="1" ht="18" customHeight="1" x14ac:dyDescent="0.3">
      <c r="A20" s="1479" t="s">
        <v>28</v>
      </c>
      <c r="B20" s="1479">
        <v>39141</v>
      </c>
      <c r="C20" s="1479">
        <v>476</v>
      </c>
      <c r="D20" s="1479">
        <v>955</v>
      </c>
      <c r="E20" s="1479">
        <v>1591</v>
      </c>
      <c r="F20" s="1479">
        <v>2199</v>
      </c>
      <c r="G20" s="1479">
        <v>1738</v>
      </c>
      <c r="H20" s="1479">
        <v>1751</v>
      </c>
      <c r="I20" s="1479">
        <v>1119</v>
      </c>
      <c r="J20" s="1479">
        <v>1097</v>
      </c>
      <c r="K20" s="1479">
        <v>1547</v>
      </c>
      <c r="L20" s="1479">
        <v>935</v>
      </c>
      <c r="M20" s="1479">
        <v>2378</v>
      </c>
      <c r="N20" s="1479">
        <v>5803</v>
      </c>
      <c r="O20" s="1479">
        <v>5567</v>
      </c>
      <c r="P20" s="1479">
        <v>8136</v>
      </c>
      <c r="Q20" s="1479">
        <v>2302</v>
      </c>
      <c r="R20" s="1479">
        <v>823</v>
      </c>
      <c r="S20" s="1479">
        <v>384</v>
      </c>
      <c r="T20" s="1479">
        <v>204</v>
      </c>
      <c r="U20" s="1479">
        <v>99</v>
      </c>
      <c r="V20" s="1479">
        <v>37</v>
      </c>
    </row>
    <row r="21" spans="1:34" s="56" customFormat="1" x14ac:dyDescent="0.3">
      <c r="A21" s="1479"/>
      <c r="B21" s="1479"/>
      <c r="C21" s="1479"/>
      <c r="D21" s="1479"/>
      <c r="E21" s="1479"/>
      <c r="F21" s="1479"/>
      <c r="G21" s="1479"/>
      <c r="H21" s="1479"/>
      <c r="I21" s="1479"/>
      <c r="J21" s="1479"/>
      <c r="K21" s="1479"/>
      <c r="L21" s="1479"/>
      <c r="M21" s="1479"/>
      <c r="N21" s="1479"/>
      <c r="O21" s="1479"/>
      <c r="P21" s="1479"/>
      <c r="Q21" s="1479"/>
      <c r="R21" s="1479"/>
      <c r="S21" s="1479"/>
      <c r="T21" s="1479"/>
      <c r="U21" s="1479"/>
      <c r="V21" s="1479"/>
    </row>
    <row r="22" spans="1:34" s="56" customFormat="1" ht="14.6" customHeight="1" x14ac:dyDescent="0.3">
      <c r="A22" s="1479"/>
      <c r="B22" s="1479"/>
      <c r="C22" s="1479"/>
      <c r="D22" s="1479"/>
      <c r="E22" s="1479"/>
      <c r="F22" s="1479"/>
      <c r="G22" s="1479"/>
      <c r="H22" s="1479"/>
      <c r="I22" s="1479"/>
      <c r="J22" s="1479"/>
      <c r="K22" s="1479"/>
      <c r="L22" s="1479"/>
      <c r="M22" s="1479"/>
      <c r="N22" s="1479"/>
      <c r="O22" s="1479"/>
      <c r="P22" s="1479"/>
      <c r="Q22" s="1479"/>
      <c r="R22" s="1479"/>
      <c r="S22" s="1479"/>
      <c r="T22" s="1479"/>
      <c r="U22" s="1479"/>
      <c r="V22" s="1479"/>
    </row>
  </sheetData>
  <pageMargins left="0.7" right="0.7" top="0.75" bottom="0.75" header="0.3" footer="0.3"/>
  <pageSetup paperSize="9" fitToWidth="0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Y52"/>
  <sheetViews>
    <sheetView showGridLines="0" topLeftCell="A6" zoomScale="60" zoomScaleNormal="60" workbookViewId="0">
      <selection activeCell="K27" sqref="K27"/>
    </sheetView>
  </sheetViews>
  <sheetFormatPr baseColWidth="10" defaultColWidth="11.4609375" defaultRowHeight="11.6" x14ac:dyDescent="0.3"/>
  <cols>
    <col min="1" max="1" width="6.07421875" style="5" bestFit="1" customWidth="1"/>
    <col min="2" max="2" width="20.84375" style="2" customWidth="1"/>
    <col min="3" max="3" width="9.69140625" style="2" customWidth="1"/>
    <col min="4" max="4" width="7.3046875" style="2" customWidth="1"/>
    <col min="5" max="5" width="9.69140625" style="2" customWidth="1"/>
    <col min="6" max="6" width="9.3046875" style="2" customWidth="1"/>
    <col min="7" max="7" width="9.69140625" style="2" customWidth="1"/>
    <col min="8" max="8" width="7.3046875" style="2" customWidth="1"/>
    <col min="9" max="9" width="9.69140625" style="2" customWidth="1"/>
    <col min="10" max="10" width="11.07421875" style="2" customWidth="1"/>
    <col min="11" max="12" width="11.4609375" style="2"/>
    <col min="13" max="13" width="22.3046875" style="2" customWidth="1"/>
    <col min="14" max="16384" width="11.4609375" style="2"/>
  </cols>
  <sheetData>
    <row r="1" spans="1:25" x14ac:dyDescent="0.3">
      <c r="A1" s="1" t="s">
        <v>0</v>
      </c>
    </row>
    <row r="2" spans="1:25" x14ac:dyDescent="0.3">
      <c r="A2" s="1" t="str">
        <f>A4</f>
        <v xml:space="preserve">Tabell 3 - 2  - A -  Antall personer som venter på fast plass i sykehjem - tid på venteliste - pr 31.08 </v>
      </c>
    </row>
    <row r="4" spans="1:25" s="8" customFormat="1" ht="24" customHeight="1" thickBot="1" x14ac:dyDescent="0.35">
      <c r="A4" s="423" t="s">
        <v>477</v>
      </c>
      <c r="L4" s="1377" t="s">
        <v>478</v>
      </c>
      <c r="M4" s="1376"/>
      <c r="N4" s="1376"/>
      <c r="O4" s="1376"/>
      <c r="P4" s="1376"/>
    </row>
    <row r="5" spans="1:25" s="11" customFormat="1" ht="21" customHeight="1" thickBot="1" x14ac:dyDescent="0.35">
      <c r="A5" s="427"/>
      <c r="B5" s="428"/>
      <c r="C5" s="1530" t="s">
        <v>341</v>
      </c>
      <c r="D5" s="1531"/>
      <c r="E5" s="1531"/>
      <c r="F5" s="1531"/>
      <c r="G5" s="1531"/>
      <c r="H5" s="1531"/>
      <c r="I5" s="1531"/>
      <c r="J5" s="1532"/>
    </row>
    <row r="6" spans="1:25" s="80" customFormat="1" ht="52.5" customHeight="1" thickBot="1" x14ac:dyDescent="0.35">
      <c r="A6" s="427"/>
      <c r="B6" s="428"/>
      <c r="C6" s="1533" t="s">
        <v>339</v>
      </c>
      <c r="D6" s="1535"/>
      <c r="E6" s="1533" t="s">
        <v>342</v>
      </c>
      <c r="F6" s="1535"/>
      <c r="G6" s="1533" t="s">
        <v>340</v>
      </c>
      <c r="H6" s="1535"/>
      <c r="I6" s="1533" t="s">
        <v>29</v>
      </c>
      <c r="J6" s="1535"/>
      <c r="L6" s="427"/>
      <c r="M6" s="428"/>
      <c r="N6" s="1533" t="s">
        <v>408</v>
      </c>
      <c r="O6" s="1534"/>
      <c r="P6" s="1535"/>
      <c r="Q6" s="1533" t="s">
        <v>343</v>
      </c>
      <c r="R6" s="1534"/>
      <c r="S6" s="1535"/>
      <c r="T6" s="1533" t="s">
        <v>409</v>
      </c>
      <c r="U6" s="1534"/>
      <c r="V6" s="1535"/>
    </row>
    <row r="7" spans="1:25" s="11" customFormat="1" ht="48" customHeight="1" thickBot="1" x14ac:dyDescent="0.35">
      <c r="A7" s="429" t="s">
        <v>2</v>
      </c>
      <c r="B7" s="408" t="s">
        <v>3</v>
      </c>
      <c r="C7" s="407" t="s">
        <v>338</v>
      </c>
      <c r="D7" s="880" t="s">
        <v>355</v>
      </c>
      <c r="E7" s="407" t="s">
        <v>338</v>
      </c>
      <c r="F7" s="880" t="s">
        <v>337</v>
      </c>
      <c r="G7" s="407" t="s">
        <v>338</v>
      </c>
      <c r="H7" s="881" t="s">
        <v>337</v>
      </c>
      <c r="I7" s="882" t="s">
        <v>338</v>
      </c>
      <c r="J7" s="883" t="s">
        <v>337</v>
      </c>
      <c r="L7" s="429" t="s">
        <v>2</v>
      </c>
      <c r="M7" s="408" t="s">
        <v>3</v>
      </c>
      <c r="N7" s="407" t="s">
        <v>338</v>
      </c>
      <c r="O7" s="880" t="s">
        <v>337</v>
      </c>
      <c r="P7" s="952" t="s">
        <v>13</v>
      </c>
      <c r="Q7" s="407" t="s">
        <v>338</v>
      </c>
      <c r="R7" s="880" t="s">
        <v>337</v>
      </c>
      <c r="S7" s="952" t="s">
        <v>13</v>
      </c>
      <c r="T7" s="407" t="s">
        <v>338</v>
      </c>
      <c r="U7" s="880" t="s">
        <v>337</v>
      </c>
      <c r="V7" s="952" t="s">
        <v>13</v>
      </c>
      <c r="Y7" s="11" t="s">
        <v>81</v>
      </c>
    </row>
    <row r="8" spans="1:25" ht="12.9" x14ac:dyDescent="0.35">
      <c r="A8" s="430">
        <v>1</v>
      </c>
      <c r="B8" s="416" t="s">
        <v>14</v>
      </c>
      <c r="C8" s="441">
        <v>1</v>
      </c>
      <c r="D8" s="442">
        <v>6</v>
      </c>
      <c r="E8" s="441">
        <v>0</v>
      </c>
      <c r="F8" s="442">
        <v>0</v>
      </c>
      <c r="G8" s="441">
        <v>0</v>
      </c>
      <c r="H8" s="442">
        <v>0</v>
      </c>
      <c r="I8" s="441">
        <f>C8+E8+G8</f>
        <v>1</v>
      </c>
      <c r="J8" s="442">
        <f>D8+F8+H8</f>
        <v>6</v>
      </c>
      <c r="L8" s="430">
        <v>1</v>
      </c>
      <c r="M8" s="416" t="s">
        <v>14</v>
      </c>
      <c r="N8" s="104">
        <v>0</v>
      </c>
      <c r="O8" s="1140">
        <v>0</v>
      </c>
      <c r="P8" s="1137">
        <f>N8+O8</f>
        <v>0</v>
      </c>
      <c r="Q8" s="104">
        <v>0</v>
      </c>
      <c r="R8" s="1140">
        <v>0</v>
      </c>
      <c r="S8" s="1137">
        <f>Q8+R8</f>
        <v>0</v>
      </c>
      <c r="T8" s="104">
        <f>N8+Q8</f>
        <v>0</v>
      </c>
      <c r="U8" s="1140">
        <f>O8+R8</f>
        <v>0</v>
      </c>
      <c r="V8" s="1137">
        <f>T8+U8</f>
        <v>0</v>
      </c>
    </row>
    <row r="9" spans="1:25" ht="12.9" x14ac:dyDescent="0.35">
      <c r="A9" s="431">
        <v>2</v>
      </c>
      <c r="B9" s="418" t="s">
        <v>15</v>
      </c>
      <c r="C9" s="586">
        <v>0</v>
      </c>
      <c r="D9" s="587">
        <v>0</v>
      </c>
      <c r="E9" s="586">
        <v>0</v>
      </c>
      <c r="F9" s="587">
        <v>0</v>
      </c>
      <c r="G9" s="586">
        <v>0</v>
      </c>
      <c r="H9" s="587">
        <v>0</v>
      </c>
      <c r="I9" s="586">
        <f t="shared" ref="I9:I22" si="0">C9+E9+G9</f>
        <v>0</v>
      </c>
      <c r="J9" s="587">
        <f t="shared" ref="J9:J22" si="1">D9+F9+H9</f>
        <v>0</v>
      </c>
      <c r="L9" s="431">
        <v>2</v>
      </c>
      <c r="M9" s="418" t="s">
        <v>15</v>
      </c>
      <c r="N9" s="105">
        <v>0</v>
      </c>
      <c r="O9" s="1141">
        <v>0</v>
      </c>
      <c r="P9" s="1138">
        <f t="shared" ref="P9:P22" si="2">N9+O9</f>
        <v>0</v>
      </c>
      <c r="Q9" s="105">
        <v>0</v>
      </c>
      <c r="R9" s="1141">
        <v>11</v>
      </c>
      <c r="S9" s="1138">
        <f t="shared" ref="S9:S22" si="3">Q9+R9</f>
        <v>11</v>
      </c>
      <c r="T9" s="105">
        <f>N9+Q9</f>
        <v>0</v>
      </c>
      <c r="U9" s="1141">
        <f>O9+R9</f>
        <v>11</v>
      </c>
      <c r="V9" s="1138">
        <f t="shared" ref="V9:V22" si="4">T9+U9</f>
        <v>11</v>
      </c>
    </row>
    <row r="10" spans="1:25" ht="12.9" x14ac:dyDescent="0.35">
      <c r="A10" s="431">
        <v>3</v>
      </c>
      <c r="B10" s="418" t="s">
        <v>16</v>
      </c>
      <c r="C10" s="586">
        <v>0</v>
      </c>
      <c r="D10" s="587">
        <v>0</v>
      </c>
      <c r="E10" s="586">
        <v>0</v>
      </c>
      <c r="F10" s="587">
        <v>1</v>
      </c>
      <c r="G10" s="586">
        <v>0</v>
      </c>
      <c r="H10" s="587">
        <v>0</v>
      </c>
      <c r="I10" s="586">
        <f t="shared" si="0"/>
        <v>0</v>
      </c>
      <c r="J10" s="587">
        <f t="shared" si="1"/>
        <v>1</v>
      </c>
      <c r="L10" s="431">
        <v>3</v>
      </c>
      <c r="M10" s="418" t="s">
        <v>16</v>
      </c>
      <c r="N10" s="105">
        <v>0</v>
      </c>
      <c r="O10" s="1141">
        <v>0</v>
      </c>
      <c r="P10" s="1138">
        <f t="shared" si="2"/>
        <v>0</v>
      </c>
      <c r="Q10" s="105">
        <v>0</v>
      </c>
      <c r="R10" s="1141">
        <v>12</v>
      </c>
      <c r="S10" s="1138">
        <f t="shared" si="3"/>
        <v>12</v>
      </c>
      <c r="T10" s="105">
        <f t="shared" ref="T10:T21" si="5">N10+Q10</f>
        <v>0</v>
      </c>
      <c r="U10" s="1141">
        <f t="shared" ref="U10:U21" si="6">O10+R10</f>
        <v>12</v>
      </c>
      <c r="V10" s="1138">
        <f t="shared" si="4"/>
        <v>12</v>
      </c>
    </row>
    <row r="11" spans="1:25" ht="12.9" x14ac:dyDescent="0.35">
      <c r="A11" s="431">
        <v>4</v>
      </c>
      <c r="B11" s="418" t="s">
        <v>17</v>
      </c>
      <c r="C11" s="586">
        <v>0</v>
      </c>
      <c r="D11" s="587">
        <v>1</v>
      </c>
      <c r="E11" s="586">
        <v>0</v>
      </c>
      <c r="F11" s="587">
        <v>0</v>
      </c>
      <c r="G11" s="586">
        <v>0</v>
      </c>
      <c r="H11" s="587">
        <v>0</v>
      </c>
      <c r="I11" s="586">
        <f t="shared" si="0"/>
        <v>0</v>
      </c>
      <c r="J11" s="587">
        <f t="shared" si="1"/>
        <v>1</v>
      </c>
      <c r="L11" s="431">
        <v>4</v>
      </c>
      <c r="M11" s="418" t="s">
        <v>17</v>
      </c>
      <c r="N11" s="105">
        <v>0</v>
      </c>
      <c r="O11" s="1141">
        <v>1</v>
      </c>
      <c r="P11" s="1138">
        <f t="shared" si="2"/>
        <v>1</v>
      </c>
      <c r="Q11" s="105">
        <v>0</v>
      </c>
      <c r="R11" s="1141">
        <v>19</v>
      </c>
      <c r="S11" s="1138">
        <f t="shared" si="3"/>
        <v>19</v>
      </c>
      <c r="T11" s="105">
        <f t="shared" si="5"/>
        <v>0</v>
      </c>
      <c r="U11" s="1141">
        <f t="shared" si="6"/>
        <v>20</v>
      </c>
      <c r="V11" s="1138">
        <f t="shared" si="4"/>
        <v>20</v>
      </c>
    </row>
    <row r="12" spans="1:25" ht="12.9" x14ac:dyDescent="0.35">
      <c r="A12" s="431">
        <v>5</v>
      </c>
      <c r="B12" s="418" t="s">
        <v>18</v>
      </c>
      <c r="C12" s="586">
        <v>0</v>
      </c>
      <c r="D12" s="587">
        <v>4</v>
      </c>
      <c r="E12" s="586">
        <v>1</v>
      </c>
      <c r="F12" s="587">
        <v>1</v>
      </c>
      <c r="G12" s="586">
        <v>0</v>
      </c>
      <c r="H12" s="587">
        <v>0</v>
      </c>
      <c r="I12" s="586">
        <f t="shared" si="0"/>
        <v>1</v>
      </c>
      <c r="J12" s="587">
        <f t="shared" si="1"/>
        <v>5</v>
      </c>
      <c r="L12" s="431">
        <v>5</v>
      </c>
      <c r="M12" s="418" t="s">
        <v>18</v>
      </c>
      <c r="N12" s="105">
        <v>0</v>
      </c>
      <c r="O12" s="1141">
        <v>1</v>
      </c>
      <c r="P12" s="1138">
        <f t="shared" si="2"/>
        <v>1</v>
      </c>
      <c r="Q12" s="105">
        <v>7</v>
      </c>
      <c r="R12" s="1141">
        <v>62</v>
      </c>
      <c r="S12" s="1138">
        <f t="shared" si="3"/>
        <v>69</v>
      </c>
      <c r="T12" s="105">
        <f t="shared" si="5"/>
        <v>7</v>
      </c>
      <c r="U12" s="1141">
        <f t="shared" si="6"/>
        <v>63</v>
      </c>
      <c r="V12" s="1138">
        <f t="shared" si="4"/>
        <v>70</v>
      </c>
    </row>
    <row r="13" spans="1:25" ht="12.9" x14ac:dyDescent="0.35">
      <c r="A13" s="432">
        <v>6</v>
      </c>
      <c r="B13" s="420" t="s">
        <v>19</v>
      </c>
      <c r="C13" s="586">
        <v>0</v>
      </c>
      <c r="D13" s="587">
        <v>3</v>
      </c>
      <c r="E13" s="586">
        <v>0</v>
      </c>
      <c r="F13" s="587">
        <v>0</v>
      </c>
      <c r="G13" s="586">
        <v>0</v>
      </c>
      <c r="H13" s="587">
        <v>0</v>
      </c>
      <c r="I13" s="586">
        <f t="shared" si="0"/>
        <v>0</v>
      </c>
      <c r="J13" s="587">
        <f t="shared" si="1"/>
        <v>3</v>
      </c>
      <c r="L13" s="432">
        <v>6</v>
      </c>
      <c r="M13" s="420" t="s">
        <v>19</v>
      </c>
      <c r="N13" s="105">
        <v>0</v>
      </c>
      <c r="O13" s="1141">
        <v>0</v>
      </c>
      <c r="P13" s="1138">
        <f t="shared" si="2"/>
        <v>0</v>
      </c>
      <c r="Q13" s="105">
        <v>0</v>
      </c>
      <c r="R13" s="1141">
        <v>7</v>
      </c>
      <c r="S13" s="1138">
        <f t="shared" si="3"/>
        <v>7</v>
      </c>
      <c r="T13" s="105">
        <f t="shared" si="5"/>
        <v>0</v>
      </c>
      <c r="U13" s="1141">
        <f t="shared" si="6"/>
        <v>7</v>
      </c>
      <c r="V13" s="1138">
        <f t="shared" si="4"/>
        <v>7</v>
      </c>
    </row>
    <row r="14" spans="1:25" ht="12.9" x14ac:dyDescent="0.35">
      <c r="A14" s="432">
        <v>7</v>
      </c>
      <c r="B14" s="420" t="s">
        <v>20</v>
      </c>
      <c r="C14" s="586">
        <v>0</v>
      </c>
      <c r="D14" s="587">
        <v>3</v>
      </c>
      <c r="E14" s="586">
        <v>0</v>
      </c>
      <c r="F14" s="587">
        <v>0</v>
      </c>
      <c r="G14" s="586">
        <v>0</v>
      </c>
      <c r="H14" s="587">
        <v>0</v>
      </c>
      <c r="I14" s="586">
        <f t="shared" si="0"/>
        <v>0</v>
      </c>
      <c r="J14" s="587">
        <f t="shared" si="1"/>
        <v>3</v>
      </c>
      <c r="L14" s="432">
        <v>7</v>
      </c>
      <c r="M14" s="420" t="s">
        <v>20</v>
      </c>
      <c r="N14" s="105">
        <v>0</v>
      </c>
      <c r="O14" s="1141">
        <v>2</v>
      </c>
      <c r="P14" s="1138">
        <f t="shared" si="2"/>
        <v>2</v>
      </c>
      <c r="Q14" s="105">
        <v>0</v>
      </c>
      <c r="R14" s="1141">
        <v>3</v>
      </c>
      <c r="S14" s="1138">
        <f t="shared" si="3"/>
        <v>3</v>
      </c>
      <c r="T14" s="105">
        <f t="shared" si="5"/>
        <v>0</v>
      </c>
      <c r="U14" s="1141">
        <f t="shared" si="6"/>
        <v>5</v>
      </c>
      <c r="V14" s="1138">
        <f t="shared" si="4"/>
        <v>5</v>
      </c>
    </row>
    <row r="15" spans="1:25" ht="12.9" x14ac:dyDescent="0.35">
      <c r="A15" s="431">
        <v>8</v>
      </c>
      <c r="B15" s="418" t="s">
        <v>21</v>
      </c>
      <c r="C15" s="586">
        <v>0</v>
      </c>
      <c r="D15" s="587">
        <v>0</v>
      </c>
      <c r="E15" s="586">
        <v>0</v>
      </c>
      <c r="F15" s="587">
        <v>0</v>
      </c>
      <c r="G15" s="586">
        <v>0</v>
      </c>
      <c r="H15" s="587">
        <v>0</v>
      </c>
      <c r="I15" s="586">
        <f t="shared" si="0"/>
        <v>0</v>
      </c>
      <c r="J15" s="587">
        <f t="shared" si="1"/>
        <v>0</v>
      </c>
      <c r="L15" s="431">
        <v>8</v>
      </c>
      <c r="M15" s="418" t="s">
        <v>21</v>
      </c>
      <c r="N15" s="105">
        <v>0</v>
      </c>
      <c r="O15" s="1141">
        <v>0</v>
      </c>
      <c r="P15" s="1138">
        <f t="shared" si="2"/>
        <v>0</v>
      </c>
      <c r="Q15" s="105">
        <v>0</v>
      </c>
      <c r="R15" s="1141">
        <v>54</v>
      </c>
      <c r="S15" s="1138">
        <f t="shared" si="3"/>
        <v>54</v>
      </c>
      <c r="T15" s="105">
        <f t="shared" si="5"/>
        <v>0</v>
      </c>
      <c r="U15" s="1141">
        <f t="shared" si="6"/>
        <v>54</v>
      </c>
      <c r="V15" s="1138">
        <f t="shared" si="4"/>
        <v>54</v>
      </c>
    </row>
    <row r="16" spans="1:25" ht="12.9" x14ac:dyDescent="0.35">
      <c r="A16" s="431">
        <v>9</v>
      </c>
      <c r="B16" s="418" t="s">
        <v>22</v>
      </c>
      <c r="C16" s="586">
        <v>0</v>
      </c>
      <c r="D16" s="587">
        <v>0</v>
      </c>
      <c r="E16" s="586">
        <v>0</v>
      </c>
      <c r="F16" s="587">
        <v>0</v>
      </c>
      <c r="G16" s="586">
        <v>0</v>
      </c>
      <c r="H16" s="587">
        <v>1</v>
      </c>
      <c r="I16" s="586">
        <f t="shared" si="0"/>
        <v>0</v>
      </c>
      <c r="J16" s="587">
        <f t="shared" si="1"/>
        <v>1</v>
      </c>
      <c r="L16" s="431">
        <v>9</v>
      </c>
      <c r="M16" s="418" t="s">
        <v>22</v>
      </c>
      <c r="N16" s="105">
        <v>0</v>
      </c>
      <c r="O16" s="1141">
        <v>0</v>
      </c>
      <c r="P16" s="1138">
        <f t="shared" si="2"/>
        <v>0</v>
      </c>
      <c r="Q16" s="105">
        <v>0</v>
      </c>
      <c r="R16" s="1141">
        <v>13</v>
      </c>
      <c r="S16" s="1138">
        <f t="shared" si="3"/>
        <v>13</v>
      </c>
      <c r="T16" s="105">
        <f t="shared" si="5"/>
        <v>0</v>
      </c>
      <c r="U16" s="1141">
        <f t="shared" si="6"/>
        <v>13</v>
      </c>
      <c r="V16" s="1138">
        <f t="shared" si="4"/>
        <v>13</v>
      </c>
    </row>
    <row r="17" spans="1:22" ht="12.9" x14ac:dyDescent="0.35">
      <c r="A17" s="431">
        <v>10</v>
      </c>
      <c r="B17" s="418" t="s">
        <v>23</v>
      </c>
      <c r="C17" s="586">
        <v>0</v>
      </c>
      <c r="D17" s="587">
        <v>1</v>
      </c>
      <c r="E17" s="586">
        <v>0</v>
      </c>
      <c r="F17" s="587">
        <v>2</v>
      </c>
      <c r="G17" s="586">
        <v>0</v>
      </c>
      <c r="H17" s="587">
        <v>0</v>
      </c>
      <c r="I17" s="586">
        <f t="shared" si="0"/>
        <v>0</v>
      </c>
      <c r="J17" s="587">
        <f t="shared" si="1"/>
        <v>3</v>
      </c>
      <c r="L17" s="431">
        <v>10</v>
      </c>
      <c r="M17" s="418" t="s">
        <v>23</v>
      </c>
      <c r="N17" s="105">
        <v>0</v>
      </c>
      <c r="O17" s="1141">
        <v>1</v>
      </c>
      <c r="P17" s="1138">
        <f t="shared" si="2"/>
        <v>1</v>
      </c>
      <c r="Q17" s="105">
        <v>0</v>
      </c>
      <c r="R17" s="1141">
        <v>18</v>
      </c>
      <c r="S17" s="1138">
        <f t="shared" si="3"/>
        <v>18</v>
      </c>
      <c r="T17" s="105">
        <f t="shared" si="5"/>
        <v>0</v>
      </c>
      <c r="U17" s="1141">
        <f t="shared" si="6"/>
        <v>19</v>
      </c>
      <c r="V17" s="1138">
        <f t="shared" si="4"/>
        <v>19</v>
      </c>
    </row>
    <row r="18" spans="1:22" ht="12.9" x14ac:dyDescent="0.35">
      <c r="A18" s="432">
        <v>11</v>
      </c>
      <c r="B18" s="420" t="s">
        <v>24</v>
      </c>
      <c r="C18" s="586">
        <v>1</v>
      </c>
      <c r="D18" s="587">
        <v>0</v>
      </c>
      <c r="E18" s="586">
        <v>0</v>
      </c>
      <c r="F18" s="587">
        <v>0</v>
      </c>
      <c r="G18" s="586">
        <v>0</v>
      </c>
      <c r="H18" s="587">
        <v>0</v>
      </c>
      <c r="I18" s="586">
        <f t="shared" si="0"/>
        <v>1</v>
      </c>
      <c r="J18" s="587">
        <f t="shared" si="1"/>
        <v>0</v>
      </c>
      <c r="L18" s="432">
        <v>11</v>
      </c>
      <c r="M18" s="420" t="s">
        <v>24</v>
      </c>
      <c r="N18" s="105">
        <v>1</v>
      </c>
      <c r="O18" s="1141">
        <v>0</v>
      </c>
      <c r="P18" s="1138">
        <f t="shared" si="2"/>
        <v>1</v>
      </c>
      <c r="Q18" s="105">
        <v>0</v>
      </c>
      <c r="R18" s="1141">
        <v>12</v>
      </c>
      <c r="S18" s="1138">
        <f t="shared" si="3"/>
        <v>12</v>
      </c>
      <c r="T18" s="105">
        <f t="shared" si="5"/>
        <v>1</v>
      </c>
      <c r="U18" s="1141">
        <f t="shared" si="6"/>
        <v>12</v>
      </c>
      <c r="V18" s="1138">
        <f t="shared" si="4"/>
        <v>13</v>
      </c>
    </row>
    <row r="19" spans="1:22" ht="12.9" x14ac:dyDescent="0.35">
      <c r="A19" s="431">
        <v>12</v>
      </c>
      <c r="B19" s="418" t="s">
        <v>25</v>
      </c>
      <c r="C19" s="586">
        <v>0</v>
      </c>
      <c r="D19" s="587">
        <v>0</v>
      </c>
      <c r="E19" s="586">
        <v>0</v>
      </c>
      <c r="F19" s="587">
        <v>1</v>
      </c>
      <c r="G19" s="586">
        <v>0</v>
      </c>
      <c r="H19" s="587">
        <v>0</v>
      </c>
      <c r="I19" s="586">
        <f t="shared" si="0"/>
        <v>0</v>
      </c>
      <c r="J19" s="587">
        <f t="shared" si="1"/>
        <v>1</v>
      </c>
      <c r="L19" s="431">
        <v>12</v>
      </c>
      <c r="M19" s="418" t="s">
        <v>25</v>
      </c>
      <c r="N19" s="105">
        <v>0</v>
      </c>
      <c r="O19" s="1141">
        <v>0</v>
      </c>
      <c r="P19" s="1138">
        <f t="shared" si="2"/>
        <v>0</v>
      </c>
      <c r="Q19" s="105">
        <v>1</v>
      </c>
      <c r="R19" s="1141">
        <v>18</v>
      </c>
      <c r="S19" s="1138">
        <f t="shared" si="3"/>
        <v>19</v>
      </c>
      <c r="T19" s="105">
        <f t="shared" si="5"/>
        <v>1</v>
      </c>
      <c r="U19" s="1141">
        <f t="shared" si="6"/>
        <v>18</v>
      </c>
      <c r="V19" s="1138">
        <f t="shared" si="4"/>
        <v>19</v>
      </c>
    </row>
    <row r="20" spans="1:22" ht="12.9" x14ac:dyDescent="0.35">
      <c r="A20" s="431">
        <v>13</v>
      </c>
      <c r="B20" s="418" t="s">
        <v>26</v>
      </c>
      <c r="C20" s="586">
        <v>0</v>
      </c>
      <c r="D20" s="587">
        <v>0</v>
      </c>
      <c r="E20" s="586">
        <v>0</v>
      </c>
      <c r="F20" s="587">
        <v>0</v>
      </c>
      <c r="G20" s="586">
        <v>1</v>
      </c>
      <c r="H20" s="587">
        <v>0</v>
      </c>
      <c r="I20" s="586">
        <f t="shared" si="0"/>
        <v>1</v>
      </c>
      <c r="J20" s="587">
        <f t="shared" si="1"/>
        <v>0</v>
      </c>
      <c r="L20" s="431">
        <v>13</v>
      </c>
      <c r="M20" s="418" t="s">
        <v>26</v>
      </c>
      <c r="N20" s="105">
        <v>0</v>
      </c>
      <c r="O20" s="1141">
        <v>1</v>
      </c>
      <c r="P20" s="1138">
        <f t="shared" si="2"/>
        <v>1</v>
      </c>
      <c r="Q20" s="105">
        <v>3</v>
      </c>
      <c r="R20" s="1141">
        <v>53</v>
      </c>
      <c r="S20" s="1138">
        <f t="shared" si="3"/>
        <v>56</v>
      </c>
      <c r="T20" s="105">
        <f t="shared" si="5"/>
        <v>3</v>
      </c>
      <c r="U20" s="1141">
        <f t="shared" si="6"/>
        <v>54</v>
      </c>
      <c r="V20" s="1138">
        <f t="shared" si="4"/>
        <v>57</v>
      </c>
    </row>
    <row r="21" spans="1:22" ht="12.9" x14ac:dyDescent="0.35">
      <c r="A21" s="431">
        <v>14</v>
      </c>
      <c r="B21" s="418" t="s">
        <v>27</v>
      </c>
      <c r="C21" s="586">
        <v>1</v>
      </c>
      <c r="D21" s="587">
        <v>10</v>
      </c>
      <c r="E21" s="586">
        <v>0</v>
      </c>
      <c r="F21" s="587">
        <v>0</v>
      </c>
      <c r="G21" s="586">
        <v>0</v>
      </c>
      <c r="H21" s="587">
        <v>0</v>
      </c>
      <c r="I21" s="586">
        <f t="shared" si="0"/>
        <v>1</v>
      </c>
      <c r="J21" s="587">
        <f t="shared" si="1"/>
        <v>10</v>
      </c>
      <c r="L21" s="431">
        <v>14</v>
      </c>
      <c r="M21" s="418" t="s">
        <v>27</v>
      </c>
      <c r="N21" s="105">
        <v>0</v>
      </c>
      <c r="O21" s="1141">
        <v>10</v>
      </c>
      <c r="P21" s="1138">
        <f t="shared" si="2"/>
        <v>10</v>
      </c>
      <c r="Q21" s="105">
        <v>5</v>
      </c>
      <c r="R21" s="1141">
        <v>88</v>
      </c>
      <c r="S21" s="1138">
        <f t="shared" si="3"/>
        <v>93</v>
      </c>
      <c r="T21" s="105">
        <f t="shared" si="5"/>
        <v>5</v>
      </c>
      <c r="U21" s="1141">
        <f t="shared" si="6"/>
        <v>98</v>
      </c>
      <c r="V21" s="1138">
        <f t="shared" si="4"/>
        <v>103</v>
      </c>
    </row>
    <row r="22" spans="1:22" ht="13.3" thickBot="1" x14ac:dyDescent="0.4">
      <c r="A22" s="433">
        <v>15</v>
      </c>
      <c r="B22" s="434" t="s">
        <v>28</v>
      </c>
      <c r="C22" s="802">
        <v>0</v>
      </c>
      <c r="D22" s="803">
        <v>0</v>
      </c>
      <c r="E22" s="802">
        <v>0</v>
      </c>
      <c r="F22" s="803">
        <v>0</v>
      </c>
      <c r="G22" s="802">
        <v>0</v>
      </c>
      <c r="H22" s="803">
        <v>0</v>
      </c>
      <c r="I22" s="802">
        <f t="shared" si="0"/>
        <v>0</v>
      </c>
      <c r="J22" s="803">
        <f t="shared" si="1"/>
        <v>0</v>
      </c>
      <c r="L22" s="433">
        <v>15</v>
      </c>
      <c r="M22" s="434" t="s">
        <v>28</v>
      </c>
      <c r="N22" s="106">
        <v>0</v>
      </c>
      <c r="O22" s="1142">
        <v>0</v>
      </c>
      <c r="P22" s="1139">
        <f t="shared" si="2"/>
        <v>0</v>
      </c>
      <c r="Q22" s="106">
        <v>0</v>
      </c>
      <c r="R22" s="1142">
        <v>23</v>
      </c>
      <c r="S22" s="1139">
        <f t="shared" si="3"/>
        <v>23</v>
      </c>
      <c r="T22" s="106">
        <f>N22+Q22</f>
        <v>0</v>
      </c>
      <c r="U22" s="1142">
        <f>O22+R22</f>
        <v>23</v>
      </c>
      <c r="V22" s="1139">
        <f t="shared" si="4"/>
        <v>23</v>
      </c>
    </row>
    <row r="23" spans="1:22" s="308" customFormat="1" x14ac:dyDescent="0.3">
      <c r="A23" s="1036"/>
      <c r="B23" s="1037" t="s">
        <v>486</v>
      </c>
      <c r="C23" s="589">
        <f t="shared" ref="C23:D23" si="7">SUM(C8:C22)</f>
        <v>3</v>
      </c>
      <c r="D23" s="590">
        <f t="shared" si="7"/>
        <v>28</v>
      </c>
      <c r="E23" s="589">
        <f t="shared" ref="E23:J23" si="8">SUM(E8:E22)</f>
        <v>1</v>
      </c>
      <c r="F23" s="590">
        <f t="shared" si="8"/>
        <v>5</v>
      </c>
      <c r="G23" s="589">
        <f t="shared" si="8"/>
        <v>1</v>
      </c>
      <c r="H23" s="590">
        <f t="shared" si="8"/>
        <v>1</v>
      </c>
      <c r="I23" s="589">
        <f t="shared" si="8"/>
        <v>5</v>
      </c>
      <c r="J23" s="590">
        <f t="shared" si="8"/>
        <v>34</v>
      </c>
      <c r="L23" s="1211"/>
      <c r="M23" s="1213" t="str">
        <f>B23</f>
        <v>SUM 3. tertial 2020</v>
      </c>
      <c r="N23" s="589">
        <f t="shared" ref="N23:O23" si="9">SUM(N8:N22)</f>
        <v>1</v>
      </c>
      <c r="O23" s="590">
        <f t="shared" si="9"/>
        <v>16</v>
      </c>
      <c r="P23" s="590">
        <f>SUM(P8:P22)</f>
        <v>17</v>
      </c>
      <c r="Q23" s="589">
        <f t="shared" ref="Q23:R23" si="10">SUM(Q8:Q22)</f>
        <v>16</v>
      </c>
      <c r="R23" s="590">
        <f t="shared" si="10"/>
        <v>393</v>
      </c>
      <c r="S23" s="590">
        <f>SUM(S8:S22)</f>
        <v>409</v>
      </c>
      <c r="T23" s="589">
        <f t="shared" ref="T23:U23" si="11">SUM(T8:T22)</f>
        <v>17</v>
      </c>
      <c r="U23" s="590">
        <f t="shared" si="11"/>
        <v>409</v>
      </c>
      <c r="V23" s="590">
        <f>SUM(V8:V22)</f>
        <v>426</v>
      </c>
    </row>
    <row r="24" spans="1:22" s="370" customFormat="1" x14ac:dyDescent="0.3">
      <c r="A24" s="432"/>
      <c r="B24" s="420" t="s">
        <v>476</v>
      </c>
      <c r="C24" s="586">
        <v>13</v>
      </c>
      <c r="D24" s="587">
        <v>23</v>
      </c>
      <c r="E24" s="586">
        <v>0</v>
      </c>
      <c r="F24" s="587">
        <v>3</v>
      </c>
      <c r="G24" s="586">
        <v>5</v>
      </c>
      <c r="H24" s="587">
        <v>2</v>
      </c>
      <c r="I24" s="586">
        <v>18</v>
      </c>
      <c r="J24" s="587">
        <v>28</v>
      </c>
      <c r="L24" s="1375"/>
      <c r="M24" s="1257" t="s">
        <v>476</v>
      </c>
      <c r="N24" s="586">
        <v>0</v>
      </c>
      <c r="O24" s="587">
        <v>3</v>
      </c>
      <c r="P24" s="1216">
        <v>3</v>
      </c>
      <c r="Q24" s="586">
        <v>54</v>
      </c>
      <c r="R24" s="587">
        <v>454</v>
      </c>
      <c r="S24" s="1216">
        <v>508</v>
      </c>
      <c r="T24" s="586">
        <v>54</v>
      </c>
      <c r="U24" s="587">
        <v>457</v>
      </c>
      <c r="V24" s="1216">
        <v>511</v>
      </c>
    </row>
    <row r="25" spans="1:22" s="370" customFormat="1" x14ac:dyDescent="0.3">
      <c r="A25" s="432"/>
      <c r="B25" s="420" t="s">
        <v>431</v>
      </c>
      <c r="C25" s="586">
        <v>5</v>
      </c>
      <c r="D25" s="587">
        <v>25</v>
      </c>
      <c r="E25" s="586">
        <v>3</v>
      </c>
      <c r="F25" s="587">
        <v>17</v>
      </c>
      <c r="G25" s="586">
        <v>9</v>
      </c>
      <c r="H25" s="587">
        <v>10</v>
      </c>
      <c r="I25" s="586">
        <v>17</v>
      </c>
      <c r="J25" s="587">
        <v>52</v>
      </c>
      <c r="L25" s="1375"/>
      <c r="M25" s="1257" t="s">
        <v>432</v>
      </c>
      <c r="N25" s="586">
        <v>0</v>
      </c>
      <c r="O25" s="587">
        <v>11</v>
      </c>
      <c r="P25" s="1216">
        <v>11</v>
      </c>
      <c r="Q25" s="586">
        <v>6</v>
      </c>
      <c r="R25" s="587">
        <v>480</v>
      </c>
      <c r="S25" s="1216">
        <v>486</v>
      </c>
      <c r="T25" s="586">
        <v>6</v>
      </c>
      <c r="U25" s="587">
        <v>491</v>
      </c>
      <c r="V25" s="1216">
        <v>497</v>
      </c>
    </row>
    <row r="26" spans="1:22" s="308" customFormat="1" x14ac:dyDescent="0.3">
      <c r="A26" s="1255"/>
      <c r="B26" s="420" t="s">
        <v>394</v>
      </c>
      <c r="C26" s="586">
        <v>3</v>
      </c>
      <c r="D26" s="587">
        <v>35</v>
      </c>
      <c r="E26" s="586">
        <v>2</v>
      </c>
      <c r="F26" s="587">
        <v>6</v>
      </c>
      <c r="G26" s="586">
        <v>14</v>
      </c>
      <c r="H26" s="587">
        <v>2</v>
      </c>
      <c r="I26" s="586">
        <v>19</v>
      </c>
      <c r="J26" s="587">
        <v>43</v>
      </c>
      <c r="L26" s="1256"/>
      <c r="M26" s="1257" t="s">
        <v>394</v>
      </c>
      <c r="N26" s="586">
        <v>1</v>
      </c>
      <c r="O26" s="587">
        <v>32</v>
      </c>
      <c r="P26" s="1216">
        <v>33</v>
      </c>
      <c r="Q26" s="586">
        <v>19</v>
      </c>
      <c r="R26" s="587">
        <v>379</v>
      </c>
      <c r="S26" s="1216">
        <v>398</v>
      </c>
      <c r="T26" s="586">
        <v>20</v>
      </c>
      <c r="U26" s="587">
        <v>411</v>
      </c>
      <c r="V26" s="1216">
        <v>431</v>
      </c>
    </row>
    <row r="27" spans="1:22" s="370" customFormat="1" ht="12.9" x14ac:dyDescent="0.35">
      <c r="A27" s="431"/>
      <c r="B27" s="418" t="s">
        <v>373</v>
      </c>
      <c r="C27" s="586">
        <v>4</v>
      </c>
      <c r="D27" s="587">
        <v>32</v>
      </c>
      <c r="E27" s="586">
        <v>1</v>
      </c>
      <c r="F27" s="587">
        <v>4</v>
      </c>
      <c r="G27" s="586">
        <v>7</v>
      </c>
      <c r="H27" s="587">
        <v>9</v>
      </c>
      <c r="I27" s="586">
        <v>12</v>
      </c>
      <c r="J27" s="587">
        <v>45</v>
      </c>
      <c r="L27" s="1212"/>
      <c r="M27" s="1214" t="s">
        <v>373</v>
      </c>
      <c r="N27" s="105" t="s">
        <v>97</v>
      </c>
      <c r="O27" s="1141" t="s">
        <v>97</v>
      </c>
      <c r="P27" s="1218" t="s">
        <v>97</v>
      </c>
      <c r="Q27" s="105">
        <v>10</v>
      </c>
      <c r="R27" s="1141">
        <v>390</v>
      </c>
      <c r="S27" s="1216">
        <v>400</v>
      </c>
      <c r="T27" s="105">
        <v>10</v>
      </c>
      <c r="U27" s="1141">
        <v>390</v>
      </c>
      <c r="V27" s="1216">
        <v>400</v>
      </c>
    </row>
    <row r="28" spans="1:22" s="370" customFormat="1" ht="13.3" thickBot="1" x14ac:dyDescent="0.4">
      <c r="A28" s="431"/>
      <c r="B28" s="418" t="s">
        <v>333</v>
      </c>
      <c r="C28" s="586">
        <v>7</v>
      </c>
      <c r="D28" s="587">
        <v>21</v>
      </c>
      <c r="E28" s="586">
        <v>1</v>
      </c>
      <c r="F28" s="587">
        <v>8</v>
      </c>
      <c r="G28" s="586">
        <v>15</v>
      </c>
      <c r="H28" s="587">
        <v>7</v>
      </c>
      <c r="I28" s="586">
        <v>23</v>
      </c>
      <c r="J28" s="587">
        <v>36</v>
      </c>
      <c r="L28" s="1212"/>
      <c r="M28" s="1215" t="s">
        <v>333</v>
      </c>
      <c r="N28" s="106" t="s">
        <v>97</v>
      </c>
      <c r="O28" s="1142" t="s">
        <v>97</v>
      </c>
      <c r="P28" s="1219" t="s">
        <v>97</v>
      </c>
      <c r="Q28" s="106">
        <v>10</v>
      </c>
      <c r="R28" s="1142">
        <v>356</v>
      </c>
      <c r="S28" s="1217">
        <v>366</v>
      </c>
      <c r="T28" s="106">
        <v>10</v>
      </c>
      <c r="U28" s="1142">
        <v>356</v>
      </c>
      <c r="V28" s="1217">
        <v>366</v>
      </c>
    </row>
    <row r="29" spans="1:22" customFormat="1" ht="12.45" x14ac:dyDescent="0.3">
      <c r="A29" s="437" t="s">
        <v>354</v>
      </c>
      <c r="B29" s="56"/>
      <c r="C29" s="56"/>
      <c r="D29" s="56"/>
      <c r="E29" s="56"/>
      <c r="F29" s="103"/>
      <c r="L29" s="437" t="s">
        <v>354</v>
      </c>
      <c r="M29" s="56"/>
      <c r="N29" s="370"/>
      <c r="O29" s="370"/>
      <c r="P29" s="370"/>
    </row>
    <row r="30" spans="1:22" customFormat="1" ht="12.45" x14ac:dyDescent="0.3">
      <c r="A30" s="437" t="s">
        <v>356</v>
      </c>
      <c r="B30" s="103"/>
      <c r="C30" s="103"/>
      <c r="D30" s="103"/>
      <c r="E30" s="103"/>
      <c r="F30" s="103"/>
      <c r="L30" s="370"/>
      <c r="M30" s="370"/>
      <c r="N30" s="370"/>
      <c r="O30" s="370"/>
      <c r="P30" s="370"/>
    </row>
    <row r="31" spans="1:22" ht="27.75" customHeight="1" x14ac:dyDescent="0.3">
      <c r="A31" s="1536"/>
      <c r="B31" s="1536"/>
      <c r="C31" s="1536"/>
      <c r="D31" s="1536"/>
      <c r="E31" s="1536"/>
      <c r="F31" s="1536"/>
      <c r="G31" s="1536"/>
      <c r="H31" s="1536"/>
      <c r="I31" s="1536"/>
      <c r="J31" s="1536"/>
    </row>
    <row r="32" spans="1:22" s="370" customFormat="1" x14ac:dyDescent="0.3"/>
    <row r="33" spans="1:11" s="370" customFormat="1" x14ac:dyDescent="0.3">
      <c r="K33" s="370" t="s">
        <v>81</v>
      </c>
    </row>
    <row r="34" spans="1:11" ht="57.75" customHeight="1" x14ac:dyDescent="0.3">
      <c r="A34" s="2"/>
    </row>
    <row r="35" spans="1:11" ht="35.25" customHeight="1" x14ac:dyDescent="0.3">
      <c r="A35" s="2"/>
      <c r="F35" s="2" t="s">
        <v>81</v>
      </c>
    </row>
    <row r="36" spans="1:11" ht="32.25" customHeight="1" x14ac:dyDescent="0.3">
      <c r="A36" s="2"/>
    </row>
    <row r="37" spans="1:11" x14ac:dyDescent="0.3">
      <c r="A37" s="2"/>
    </row>
    <row r="38" spans="1:11" x14ac:dyDescent="0.3">
      <c r="A38" s="2"/>
    </row>
    <row r="39" spans="1:11" x14ac:dyDescent="0.3">
      <c r="A39" s="2"/>
    </row>
    <row r="40" spans="1:11" x14ac:dyDescent="0.3">
      <c r="A40" s="2"/>
    </row>
    <row r="41" spans="1:11" x14ac:dyDescent="0.3">
      <c r="A41" s="2"/>
    </row>
    <row r="42" spans="1:11" x14ac:dyDescent="0.3">
      <c r="A42" s="2"/>
    </row>
    <row r="43" spans="1:11" x14ac:dyDescent="0.3">
      <c r="A43" s="2"/>
    </row>
    <row r="44" spans="1:11" x14ac:dyDescent="0.3">
      <c r="A44" s="2"/>
    </row>
    <row r="45" spans="1:11" x14ac:dyDescent="0.3">
      <c r="A45" s="2"/>
    </row>
    <row r="46" spans="1:11" x14ac:dyDescent="0.3">
      <c r="A46" s="2"/>
    </row>
    <row r="47" spans="1:11" x14ac:dyDescent="0.3">
      <c r="A47" s="2"/>
    </row>
    <row r="48" spans="1:11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</sheetData>
  <mergeCells count="9">
    <mergeCell ref="C5:J5"/>
    <mergeCell ref="Q6:S6"/>
    <mergeCell ref="T6:V6"/>
    <mergeCell ref="A31:J31"/>
    <mergeCell ref="N6:P6"/>
    <mergeCell ref="C6:D6"/>
    <mergeCell ref="E6:F6"/>
    <mergeCell ref="G6:H6"/>
    <mergeCell ref="I6:J6"/>
  </mergeCells>
  <printOptions horizontalCentered="1" verticalCentered="1"/>
  <pageMargins left="0.7" right="0.7" top="0.75" bottom="0.75" header="0.3" footer="0.3"/>
  <pageSetup paperSize="9" fitToHeight="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J46"/>
  <sheetViews>
    <sheetView showGridLines="0" topLeftCell="A7" zoomScaleNormal="100" workbookViewId="0">
      <selection activeCell="I30" sqref="I30"/>
    </sheetView>
  </sheetViews>
  <sheetFormatPr baseColWidth="10" defaultColWidth="11.4609375" defaultRowHeight="11.6" x14ac:dyDescent="0.3"/>
  <cols>
    <col min="1" max="1" width="6.07421875" style="5" bestFit="1" customWidth="1"/>
    <col min="2" max="2" width="26.69140625" style="2" customWidth="1"/>
    <col min="3" max="3" width="11.84375" style="2" customWidth="1"/>
    <col min="4" max="4" width="11.3046875" style="2" customWidth="1"/>
    <col min="5" max="5" width="12.4609375" style="2" customWidth="1"/>
    <col min="6" max="6" width="11.53515625" style="2" customWidth="1"/>
    <col min="7" max="7" width="11.4609375" style="2" customWidth="1"/>
    <col min="8" max="16384" width="11.4609375" style="2"/>
  </cols>
  <sheetData>
    <row r="1" spans="1:10" x14ac:dyDescent="0.3">
      <c r="A1" s="1" t="s">
        <v>0</v>
      </c>
    </row>
    <row r="2" spans="1:10" x14ac:dyDescent="0.3">
      <c r="A2" s="1"/>
    </row>
    <row r="3" spans="1:10" x14ac:dyDescent="0.3">
      <c r="A3" s="1" t="str">
        <f>A6</f>
        <v>Tabell 3 -2 - B -  Saksbehandlingstider i pleie- og omsorgssektoren - institusjonstjenesten - hittil i år</v>
      </c>
    </row>
    <row r="4" spans="1:10" x14ac:dyDescent="0.3">
      <c r="A4" s="1"/>
    </row>
    <row r="6" spans="1:10" s="8" customFormat="1" ht="30" customHeight="1" thickBot="1" x14ac:dyDescent="0.35">
      <c r="A6" s="7" t="s">
        <v>196</v>
      </c>
    </row>
    <row r="7" spans="1:10" s="11" customFormat="1" ht="26.25" customHeight="1" thickBot="1" x14ac:dyDescent="0.35">
      <c r="A7" s="61"/>
      <c r="B7" s="1144"/>
      <c r="C7" s="1537" t="s">
        <v>30</v>
      </c>
      <c r="D7" s="1538"/>
      <c r="E7" s="1538"/>
      <c r="F7" s="1538"/>
    </row>
    <row r="8" spans="1:10" s="11" customFormat="1" ht="84.75" customHeight="1" thickBot="1" x14ac:dyDescent="0.35">
      <c r="A8" s="71" t="s">
        <v>2</v>
      </c>
      <c r="B8" s="869" t="s">
        <v>3</v>
      </c>
      <c r="C8" s="1145" t="s">
        <v>31</v>
      </c>
      <c r="D8" s="78" t="s">
        <v>32</v>
      </c>
      <c r="E8" s="136" t="s">
        <v>33</v>
      </c>
      <c r="F8" s="1093" t="s">
        <v>506</v>
      </c>
    </row>
    <row r="9" spans="1:10" x14ac:dyDescent="0.3">
      <c r="A9" s="266">
        <v>1</v>
      </c>
      <c r="B9" s="267" t="s">
        <v>14</v>
      </c>
      <c r="C9" s="1220">
        <v>5.9</v>
      </c>
      <c r="D9" s="1221">
        <v>23.6</v>
      </c>
      <c r="E9" s="1221">
        <v>1.4</v>
      </c>
      <c r="F9" s="1470">
        <v>55.5</v>
      </c>
    </row>
    <row r="10" spans="1:10" x14ac:dyDescent="0.3">
      <c r="A10" s="268">
        <v>2</v>
      </c>
      <c r="B10" s="111" t="s">
        <v>15</v>
      </c>
      <c r="C10" s="734">
        <v>5.5</v>
      </c>
      <c r="D10" s="306">
        <v>20.7</v>
      </c>
      <c r="E10" s="306">
        <v>2.4</v>
      </c>
      <c r="F10" s="1471">
        <v>59</v>
      </c>
    </row>
    <row r="11" spans="1:10" x14ac:dyDescent="0.3">
      <c r="A11" s="268">
        <v>3</v>
      </c>
      <c r="B11" s="111" t="s">
        <v>16</v>
      </c>
      <c r="C11" s="734">
        <v>6.3</v>
      </c>
      <c r="D11" s="306">
        <v>36.299999999999997</v>
      </c>
      <c r="E11" s="306">
        <v>1.7</v>
      </c>
      <c r="F11" s="1471">
        <v>47.7</v>
      </c>
    </row>
    <row r="12" spans="1:10" x14ac:dyDescent="0.3">
      <c r="A12" s="268">
        <v>4</v>
      </c>
      <c r="B12" s="111" t="s">
        <v>17</v>
      </c>
      <c r="C12" s="734">
        <v>5.3</v>
      </c>
      <c r="D12" s="306">
        <v>14.4</v>
      </c>
      <c r="E12" s="306">
        <v>2</v>
      </c>
      <c r="F12" s="1471">
        <v>49.7</v>
      </c>
    </row>
    <row r="13" spans="1:10" x14ac:dyDescent="0.3">
      <c r="A13" s="268">
        <v>5</v>
      </c>
      <c r="B13" s="111" t="s">
        <v>18</v>
      </c>
      <c r="C13" s="734">
        <v>9.1999999999999993</v>
      </c>
      <c r="D13" s="306">
        <v>32.299999999999997</v>
      </c>
      <c r="E13" s="306">
        <v>2.5</v>
      </c>
      <c r="F13" s="1471">
        <v>63.5</v>
      </c>
    </row>
    <row r="14" spans="1:10" x14ac:dyDescent="0.3">
      <c r="A14" s="1143">
        <v>6</v>
      </c>
      <c r="B14" s="1146" t="s">
        <v>19</v>
      </c>
      <c r="C14" s="734">
        <v>6.8</v>
      </c>
      <c r="D14" s="306">
        <v>13</v>
      </c>
      <c r="E14" s="306">
        <v>4.9000000000000004</v>
      </c>
      <c r="F14" s="1471">
        <v>128.69999999999999</v>
      </c>
      <c r="H14" s="2" t="s">
        <v>81</v>
      </c>
    </row>
    <row r="15" spans="1:10" x14ac:dyDescent="0.3">
      <c r="A15" s="1143">
        <v>7</v>
      </c>
      <c r="B15" s="1146" t="s">
        <v>20</v>
      </c>
      <c r="C15" s="734">
        <v>7.5</v>
      </c>
      <c r="D15" s="306">
        <v>15.2</v>
      </c>
      <c r="E15" s="306">
        <v>6</v>
      </c>
      <c r="F15" s="1471">
        <v>61.7</v>
      </c>
    </row>
    <row r="16" spans="1:10" x14ac:dyDescent="0.3">
      <c r="A16" s="268">
        <v>8</v>
      </c>
      <c r="B16" s="111" t="s">
        <v>21</v>
      </c>
      <c r="C16" s="734">
        <v>3.7</v>
      </c>
      <c r="D16" s="306">
        <v>12.8</v>
      </c>
      <c r="E16" s="306">
        <v>1.5</v>
      </c>
      <c r="F16" s="1471">
        <v>0</v>
      </c>
      <c r="J16" s="2" t="s">
        <v>241</v>
      </c>
    </row>
    <row r="17" spans="1:9" x14ac:dyDescent="0.3">
      <c r="A17" s="268">
        <v>9</v>
      </c>
      <c r="B17" s="111" t="s">
        <v>22</v>
      </c>
      <c r="C17" s="734">
        <v>9</v>
      </c>
      <c r="D17" s="306">
        <v>61</v>
      </c>
      <c r="E17" s="306">
        <v>3.2</v>
      </c>
      <c r="F17" s="1471">
        <v>2.7</v>
      </c>
      <c r="H17" s="2" t="s">
        <v>81</v>
      </c>
    </row>
    <row r="18" spans="1:9" x14ac:dyDescent="0.3">
      <c r="A18" s="268">
        <v>10</v>
      </c>
      <c r="B18" s="111" t="s">
        <v>23</v>
      </c>
      <c r="C18" s="734">
        <v>8.6999999999999993</v>
      </c>
      <c r="D18" s="306">
        <v>19.3</v>
      </c>
      <c r="E18" s="306">
        <v>6.1</v>
      </c>
      <c r="F18" s="1471">
        <v>52</v>
      </c>
    </row>
    <row r="19" spans="1:9" x14ac:dyDescent="0.3">
      <c r="A19" s="1143">
        <v>11</v>
      </c>
      <c r="B19" s="1146" t="s">
        <v>24</v>
      </c>
      <c r="C19" s="734">
        <v>5.0999999999999996</v>
      </c>
      <c r="D19" s="306">
        <v>15.6</v>
      </c>
      <c r="E19" s="306">
        <v>2.2999999999999998</v>
      </c>
      <c r="F19" s="1471">
        <v>96</v>
      </c>
      <c r="I19" s="2" t="s">
        <v>81</v>
      </c>
    </row>
    <row r="20" spans="1:9" x14ac:dyDescent="0.3">
      <c r="A20" s="268">
        <v>12</v>
      </c>
      <c r="B20" s="111" t="s">
        <v>25</v>
      </c>
      <c r="C20" s="734">
        <v>5.9</v>
      </c>
      <c r="D20" s="306">
        <v>27.2</v>
      </c>
      <c r="E20" s="306">
        <v>2.6</v>
      </c>
      <c r="F20" s="1471">
        <v>54.3</v>
      </c>
    </row>
    <row r="21" spans="1:9" x14ac:dyDescent="0.3">
      <c r="A21" s="268">
        <v>13</v>
      </c>
      <c r="B21" s="111" t="s">
        <v>26</v>
      </c>
      <c r="C21" s="734">
        <v>7</v>
      </c>
      <c r="D21" s="306">
        <v>25.6</v>
      </c>
      <c r="E21" s="306">
        <v>1.7</v>
      </c>
      <c r="F21" s="1471">
        <v>18.600000000000001</v>
      </c>
    </row>
    <row r="22" spans="1:9" x14ac:dyDescent="0.3">
      <c r="A22" s="268">
        <v>14</v>
      </c>
      <c r="B22" s="111" t="s">
        <v>27</v>
      </c>
      <c r="C22" s="734">
        <v>6.9</v>
      </c>
      <c r="D22" s="306">
        <v>25.5</v>
      </c>
      <c r="E22" s="306">
        <v>2.5</v>
      </c>
      <c r="F22" s="1471">
        <v>74.5</v>
      </c>
    </row>
    <row r="23" spans="1:9" ht="12" thickBot="1" x14ac:dyDescent="0.35">
      <c r="A23" s="662">
        <v>15</v>
      </c>
      <c r="B23" s="1147" t="s">
        <v>28</v>
      </c>
      <c r="C23" s="735">
        <v>7.6</v>
      </c>
      <c r="D23" s="644">
        <v>30.4</v>
      </c>
      <c r="E23" s="644">
        <v>4.2</v>
      </c>
      <c r="F23" s="1472">
        <v>61.8</v>
      </c>
    </row>
    <row r="24" spans="1:9" customFormat="1" ht="12.45" x14ac:dyDescent="0.3">
      <c r="A24" s="939"/>
      <c r="B24" s="929" t="s">
        <v>505</v>
      </c>
      <c r="C24" s="862">
        <v>6.9</v>
      </c>
      <c r="D24" s="862">
        <v>23.2</v>
      </c>
      <c r="E24" s="862">
        <v>3.1</v>
      </c>
      <c r="F24" s="1473">
        <v>58.7</v>
      </c>
      <c r="G24" s="2"/>
    </row>
    <row r="25" spans="1:9" s="372" customFormat="1" ht="12.45" x14ac:dyDescent="0.3">
      <c r="A25" s="319"/>
      <c r="B25" s="1148" t="s">
        <v>433</v>
      </c>
      <c r="C25" s="306">
        <v>9.9933333333333341</v>
      </c>
      <c r="D25" s="306">
        <v>31.873333333333335</v>
      </c>
      <c r="E25" s="306">
        <v>5.2866666666666662</v>
      </c>
      <c r="F25" s="1474" t="s">
        <v>239</v>
      </c>
      <c r="G25" s="370"/>
    </row>
    <row r="26" spans="1:9" s="372" customFormat="1" ht="12.45" x14ac:dyDescent="0.3">
      <c r="A26" s="319"/>
      <c r="B26" s="1148" t="s">
        <v>383</v>
      </c>
      <c r="C26" s="306">
        <v>13.086666666666668</v>
      </c>
      <c r="D26" s="306">
        <v>30.846666666666668</v>
      </c>
      <c r="E26" s="306">
        <v>8.66</v>
      </c>
      <c r="F26" s="1474" t="s">
        <v>239</v>
      </c>
      <c r="G26" s="370"/>
    </row>
    <row r="27" spans="1:9" s="372" customFormat="1" ht="12.45" x14ac:dyDescent="0.3">
      <c r="A27" s="319"/>
      <c r="B27" s="1148" t="s">
        <v>335</v>
      </c>
      <c r="C27" s="1475">
        <v>9.793333333333333</v>
      </c>
      <c r="D27" s="306">
        <v>33.633333333333333</v>
      </c>
      <c r="E27" s="306">
        <v>4.4799999999999995</v>
      </c>
      <c r="F27" s="1474" t="s">
        <v>239</v>
      </c>
      <c r="G27" s="370"/>
    </row>
    <row r="28" spans="1:9" s="372" customFormat="1" ht="12.45" x14ac:dyDescent="0.3">
      <c r="A28" s="319"/>
      <c r="B28" s="1148" t="s">
        <v>294</v>
      </c>
      <c r="C28" s="1475">
        <v>10.693333333333333</v>
      </c>
      <c r="D28" s="306">
        <v>35.526666666666664</v>
      </c>
      <c r="E28" s="306">
        <v>5.0773333333333328</v>
      </c>
      <c r="F28" s="1474" t="s">
        <v>239</v>
      </c>
      <c r="G28" s="370"/>
    </row>
    <row r="29" spans="1:9" s="372" customFormat="1" ht="12.45" x14ac:dyDescent="0.3">
      <c r="A29" s="319"/>
      <c r="B29" s="1148" t="s">
        <v>285</v>
      </c>
      <c r="C29" s="306">
        <v>12.44</v>
      </c>
      <c r="D29" s="306">
        <v>36.686666666666675</v>
      </c>
      <c r="E29" s="306">
        <v>6.5466666666666669</v>
      </c>
      <c r="F29" s="1474" t="s">
        <v>239</v>
      </c>
      <c r="G29" s="370"/>
    </row>
    <row r="30" spans="1:9" s="372" customFormat="1" ht="12.45" x14ac:dyDescent="0.3">
      <c r="A30" s="319"/>
      <c r="B30" s="1148" t="s">
        <v>284</v>
      </c>
      <c r="C30" s="306">
        <v>12.913333333333334</v>
      </c>
      <c r="D30" s="306">
        <v>41.14</v>
      </c>
      <c r="E30" s="306">
        <v>6.8333333333333339</v>
      </c>
      <c r="F30" s="1474" t="s">
        <v>239</v>
      </c>
      <c r="G30" s="370"/>
    </row>
    <row r="31" spans="1:9" s="311" customFormat="1" ht="12.9" thickBot="1" x14ac:dyDescent="0.35">
      <c r="A31" s="678"/>
      <c r="B31" s="1149" t="s">
        <v>384</v>
      </c>
      <c r="C31" s="306">
        <v>12.273333333333335</v>
      </c>
      <c r="D31" s="306">
        <v>39.906666666666666</v>
      </c>
      <c r="E31" s="306">
        <v>6.3633333333333324</v>
      </c>
      <c r="F31" s="1474" t="s">
        <v>239</v>
      </c>
      <c r="G31" s="307"/>
    </row>
    <row r="32" spans="1:9" s="372" customFormat="1" ht="12.45" x14ac:dyDescent="0.3">
      <c r="A32" s="1478" t="s">
        <v>508</v>
      </c>
      <c r="B32" s="77"/>
      <c r="C32" s="1476"/>
      <c r="D32" s="1476"/>
      <c r="E32" s="1476"/>
      <c r="F32" s="1477"/>
      <c r="G32" s="370"/>
    </row>
    <row r="33" spans="1:7" customFormat="1" ht="12.45" x14ac:dyDescent="0.3">
      <c r="A33" s="1" t="s">
        <v>34</v>
      </c>
      <c r="B33" s="2"/>
      <c r="C33" s="2"/>
      <c r="D33" s="2"/>
      <c r="E33" s="2"/>
      <c r="F33" s="2"/>
      <c r="G33" s="2"/>
    </row>
    <row r="34" spans="1:7" customFormat="1" ht="12.45" x14ac:dyDescent="0.3">
      <c r="A34" s="1" t="s">
        <v>507</v>
      </c>
      <c r="B34" s="2"/>
      <c r="C34" s="2"/>
      <c r="D34" s="2"/>
      <c r="E34" s="2"/>
      <c r="F34" s="2"/>
      <c r="G34" s="2"/>
    </row>
    <row r="46" spans="1:7" x14ac:dyDescent="0.3">
      <c r="E46" s="2" t="s">
        <v>81</v>
      </c>
    </row>
  </sheetData>
  <mergeCells count="1">
    <mergeCell ref="C7:F7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rgb="FFFF0000"/>
  </sheetPr>
  <dimension ref="A1:R61"/>
  <sheetViews>
    <sheetView showGridLines="0" topLeftCell="A2" zoomScale="80" zoomScaleNormal="80" workbookViewId="0">
      <selection activeCell="I5" sqref="I5"/>
    </sheetView>
  </sheetViews>
  <sheetFormatPr baseColWidth="10" defaultColWidth="11.4609375" defaultRowHeight="14.15" x14ac:dyDescent="0.35"/>
  <cols>
    <col min="1" max="1" width="6.07421875" style="194" bestFit="1" customWidth="1"/>
    <col min="2" max="2" width="24.07421875" style="179" customWidth="1"/>
    <col min="3" max="3" width="12.3046875" style="179" customWidth="1"/>
    <col min="4" max="4" width="11.84375" style="179" customWidth="1"/>
    <col min="5" max="5" width="12.84375" style="179" customWidth="1"/>
    <col min="6" max="6" width="10.53515625" style="179" customWidth="1"/>
    <col min="7" max="7" width="10.53515625" style="330" customWidth="1"/>
    <col min="8" max="8" width="12.84375" style="179" customWidth="1"/>
    <col min="9" max="9" width="13.3046875" style="179" customWidth="1"/>
    <col min="10" max="10" width="9.07421875" style="179" bestFit="1" customWidth="1"/>
    <col min="11" max="13" width="11.4609375" style="179" customWidth="1"/>
    <col min="14" max="14" width="9.4609375" style="179" customWidth="1"/>
    <col min="15" max="15" width="9.4609375" style="330" customWidth="1"/>
    <col min="16" max="17" width="11.4609375" style="179" customWidth="1"/>
    <col min="18" max="18" width="9.07421875" style="179" bestFit="1" customWidth="1"/>
    <col min="19" max="19" width="11.4609375" style="179" customWidth="1"/>
    <col min="20" max="16384" width="11.4609375" style="179"/>
  </cols>
  <sheetData>
    <row r="1" spans="1:18" x14ac:dyDescent="0.35">
      <c r="A1" s="199" t="s">
        <v>106</v>
      </c>
      <c r="B1" s="200"/>
    </row>
    <row r="2" spans="1:18" x14ac:dyDescent="0.35">
      <c r="A2" s="180" t="s">
        <v>0</v>
      </c>
    </row>
    <row r="3" spans="1:18" x14ac:dyDescent="0.35">
      <c r="A3" s="180"/>
    </row>
    <row r="4" spans="1:18" x14ac:dyDescent="0.35">
      <c r="A4" s="180" t="str">
        <f>A7</f>
        <v>Tabell 3-2-D  - Søknader og avslag på sykehjemsplass</v>
      </c>
    </row>
    <row r="5" spans="1:18" x14ac:dyDescent="0.35">
      <c r="A5" s="181" t="str">
        <f>A37</f>
        <v>Tabell 3-2-D-1  - Søknader og avslag om plass etter sambogarantien</v>
      </c>
    </row>
    <row r="7" spans="1:18" s="181" customFormat="1" ht="30" customHeight="1" thickBot="1" x14ac:dyDescent="0.35">
      <c r="A7" s="149" t="s">
        <v>283</v>
      </c>
    </row>
    <row r="8" spans="1:18" s="183" customFormat="1" ht="28.5" customHeight="1" thickBot="1" x14ac:dyDescent="0.4">
      <c r="A8" s="201"/>
      <c r="B8" s="202"/>
      <c r="C8" s="1543" t="s">
        <v>35</v>
      </c>
      <c r="D8" s="1543"/>
      <c r="E8" s="1543"/>
      <c r="F8" s="1543"/>
      <c r="G8" s="1543"/>
      <c r="H8" s="1543"/>
      <c r="I8" s="1543"/>
      <c r="J8" s="1543"/>
      <c r="K8" s="1543" t="s">
        <v>107</v>
      </c>
      <c r="L8" s="1543"/>
      <c r="M8" s="1543"/>
      <c r="N8" s="1543"/>
      <c r="O8" s="1543"/>
      <c r="P8" s="1543"/>
      <c r="Q8" s="1543"/>
      <c r="R8" s="1543"/>
    </row>
    <row r="9" spans="1:18" s="183" customFormat="1" ht="134.25" customHeight="1" thickBot="1" x14ac:dyDescent="0.4">
      <c r="A9" s="203" t="s">
        <v>2</v>
      </c>
      <c r="B9" s="184" t="s">
        <v>3</v>
      </c>
      <c r="C9" s="203" t="s">
        <v>215</v>
      </c>
      <c r="D9" s="229" t="s">
        <v>216</v>
      </c>
      <c r="E9" s="229" t="s">
        <v>217</v>
      </c>
      <c r="F9" s="229" t="s">
        <v>111</v>
      </c>
      <c r="G9" s="229" t="s">
        <v>228</v>
      </c>
      <c r="H9" s="229" t="s">
        <v>218</v>
      </c>
      <c r="I9" s="229" t="s">
        <v>113</v>
      </c>
      <c r="J9" s="205" t="s">
        <v>114</v>
      </c>
      <c r="K9" s="203" t="s">
        <v>108</v>
      </c>
      <c r="L9" s="229" t="s">
        <v>109</v>
      </c>
      <c r="M9" s="229" t="s">
        <v>110</v>
      </c>
      <c r="N9" s="229" t="s">
        <v>111</v>
      </c>
      <c r="O9" s="229" t="s">
        <v>228</v>
      </c>
      <c r="P9" s="229" t="s">
        <v>112</v>
      </c>
      <c r="Q9" s="229" t="s">
        <v>113</v>
      </c>
      <c r="R9" s="205" t="s">
        <v>114</v>
      </c>
    </row>
    <row r="10" spans="1:18" ht="12.9" customHeight="1" x14ac:dyDescent="0.35">
      <c r="A10" s="206">
        <v>1</v>
      </c>
      <c r="B10" s="186" t="s">
        <v>14</v>
      </c>
      <c r="C10" s="1041">
        <v>6</v>
      </c>
      <c r="D10" s="1042">
        <v>69</v>
      </c>
      <c r="E10" s="1042">
        <v>56</v>
      </c>
      <c r="F10" s="1042">
        <v>4</v>
      </c>
      <c r="G10" s="1042">
        <v>5</v>
      </c>
      <c r="H10" s="1042">
        <v>6</v>
      </c>
      <c r="I10" s="1043">
        <v>4</v>
      </c>
      <c r="J10" s="1366">
        <f t="shared" ref="J10:J24" si="0">E10/(E10+H10)</f>
        <v>0.90322580645161288</v>
      </c>
      <c r="K10" s="1041">
        <v>3</v>
      </c>
      <c r="L10" s="1042">
        <v>269</v>
      </c>
      <c r="M10" s="1042">
        <v>258</v>
      </c>
      <c r="N10" s="1042">
        <v>1</v>
      </c>
      <c r="O10" s="1042">
        <v>9</v>
      </c>
      <c r="P10" s="1042">
        <v>3</v>
      </c>
      <c r="Q10" s="1043">
        <v>1</v>
      </c>
      <c r="R10" s="207">
        <f t="shared" ref="R10:R24" si="1">M10/(M10+P10)</f>
        <v>0.9885057471264368</v>
      </c>
    </row>
    <row r="11" spans="1:18" x14ac:dyDescent="0.35">
      <c r="A11" s="208">
        <v>2</v>
      </c>
      <c r="B11" s="188" t="s">
        <v>15</v>
      </c>
      <c r="C11" s="1069">
        <v>4</v>
      </c>
      <c r="D11" s="1371">
        <v>65</v>
      </c>
      <c r="E11" s="1371">
        <v>53</v>
      </c>
      <c r="F11" s="1371">
        <v>1</v>
      </c>
      <c r="G11" s="1371">
        <v>7</v>
      </c>
      <c r="H11" s="1371">
        <v>3</v>
      </c>
      <c r="I11" s="1372">
        <v>5</v>
      </c>
      <c r="J11" s="1367">
        <f t="shared" si="0"/>
        <v>0.9464285714285714</v>
      </c>
      <c r="K11" s="1069">
        <v>1</v>
      </c>
      <c r="L11" s="1371">
        <v>293</v>
      </c>
      <c r="M11" s="1371">
        <v>287</v>
      </c>
      <c r="N11" s="1371">
        <v>0</v>
      </c>
      <c r="O11" s="1371">
        <v>6</v>
      </c>
      <c r="P11" s="1371">
        <v>0</v>
      </c>
      <c r="Q11" s="1372">
        <v>1</v>
      </c>
      <c r="R11" s="209">
        <f t="shared" si="1"/>
        <v>1</v>
      </c>
    </row>
    <row r="12" spans="1:18" x14ac:dyDescent="0.35">
      <c r="A12" s="208">
        <v>3</v>
      </c>
      <c r="B12" s="188" t="s">
        <v>16</v>
      </c>
      <c r="C12" s="1069">
        <v>8</v>
      </c>
      <c r="D12" s="1371">
        <v>75</v>
      </c>
      <c r="E12" s="1371">
        <v>57</v>
      </c>
      <c r="F12" s="1371">
        <v>5</v>
      </c>
      <c r="G12" s="1371">
        <v>7</v>
      </c>
      <c r="H12" s="1371">
        <v>5</v>
      </c>
      <c r="I12" s="1372">
        <v>9</v>
      </c>
      <c r="J12" s="1367">
        <f t="shared" si="0"/>
        <v>0.91935483870967738</v>
      </c>
      <c r="K12" s="1069">
        <v>6</v>
      </c>
      <c r="L12" s="1371">
        <v>238</v>
      </c>
      <c r="M12" s="1371">
        <v>235</v>
      </c>
      <c r="N12" s="1371">
        <v>1</v>
      </c>
      <c r="O12" s="1371">
        <v>6</v>
      </c>
      <c r="P12" s="1371">
        <v>2</v>
      </c>
      <c r="Q12" s="1372">
        <v>0</v>
      </c>
      <c r="R12" s="209">
        <f t="shared" si="1"/>
        <v>0.99156118143459915</v>
      </c>
    </row>
    <row r="13" spans="1:18" x14ac:dyDescent="0.35">
      <c r="A13" s="208">
        <v>4</v>
      </c>
      <c r="B13" s="188" t="s">
        <v>17</v>
      </c>
      <c r="C13" s="1069">
        <v>6</v>
      </c>
      <c r="D13" s="1371">
        <v>64</v>
      </c>
      <c r="E13" s="1371">
        <v>53</v>
      </c>
      <c r="F13" s="1371">
        <v>4</v>
      </c>
      <c r="G13" s="1371">
        <v>5</v>
      </c>
      <c r="H13" s="1371">
        <v>4</v>
      </c>
      <c r="I13" s="1372">
        <v>4</v>
      </c>
      <c r="J13" s="1367">
        <f t="shared" si="0"/>
        <v>0.92982456140350878</v>
      </c>
      <c r="K13" s="1069">
        <v>2</v>
      </c>
      <c r="L13" s="1371">
        <v>169</v>
      </c>
      <c r="M13" s="1371">
        <v>157</v>
      </c>
      <c r="N13" s="1371">
        <v>3</v>
      </c>
      <c r="O13" s="1371">
        <v>11</v>
      </c>
      <c r="P13" s="1371">
        <v>0</v>
      </c>
      <c r="Q13" s="1372">
        <v>0</v>
      </c>
      <c r="R13" s="209">
        <f t="shared" si="1"/>
        <v>1</v>
      </c>
    </row>
    <row r="14" spans="1:18" x14ac:dyDescent="0.35">
      <c r="A14" s="208">
        <v>5</v>
      </c>
      <c r="B14" s="188" t="s">
        <v>18</v>
      </c>
      <c r="C14" s="1069">
        <v>7</v>
      </c>
      <c r="D14" s="1371">
        <v>177</v>
      </c>
      <c r="E14" s="1371">
        <v>128</v>
      </c>
      <c r="F14" s="1371">
        <v>14</v>
      </c>
      <c r="G14" s="1371">
        <v>12</v>
      </c>
      <c r="H14" s="1371">
        <v>0</v>
      </c>
      <c r="I14" s="1372">
        <v>30</v>
      </c>
      <c r="J14" s="1367">
        <f t="shared" si="0"/>
        <v>1</v>
      </c>
      <c r="K14" s="1069">
        <v>5</v>
      </c>
      <c r="L14" s="1371">
        <v>512</v>
      </c>
      <c r="M14" s="1371">
        <v>502</v>
      </c>
      <c r="N14" s="1371">
        <v>1</v>
      </c>
      <c r="O14" s="1371">
        <v>10</v>
      </c>
      <c r="P14" s="1371">
        <v>0</v>
      </c>
      <c r="Q14" s="1372">
        <v>4</v>
      </c>
      <c r="R14" s="209">
        <f t="shared" si="1"/>
        <v>1</v>
      </c>
    </row>
    <row r="15" spans="1:18" x14ac:dyDescent="0.35">
      <c r="A15" s="210">
        <v>6</v>
      </c>
      <c r="B15" s="190" t="s">
        <v>19</v>
      </c>
      <c r="C15" s="1069">
        <v>12</v>
      </c>
      <c r="D15" s="1371">
        <v>137</v>
      </c>
      <c r="E15" s="1371">
        <v>122</v>
      </c>
      <c r="F15" s="1371">
        <v>12</v>
      </c>
      <c r="G15" s="1371">
        <v>4</v>
      </c>
      <c r="H15" s="1371">
        <v>7</v>
      </c>
      <c r="I15" s="1372">
        <v>4</v>
      </c>
      <c r="J15" s="1367">
        <f t="shared" si="0"/>
        <v>0.94573643410852715</v>
      </c>
      <c r="K15" s="1069">
        <v>10</v>
      </c>
      <c r="L15" s="1371">
        <v>480</v>
      </c>
      <c r="M15" s="1371">
        <v>459</v>
      </c>
      <c r="N15" s="1371">
        <v>10</v>
      </c>
      <c r="O15" s="1371">
        <v>10</v>
      </c>
      <c r="P15" s="1371">
        <v>7</v>
      </c>
      <c r="Q15" s="1372">
        <v>4</v>
      </c>
      <c r="R15" s="209">
        <f t="shared" si="1"/>
        <v>0.98497854077253222</v>
      </c>
    </row>
    <row r="16" spans="1:18" x14ac:dyDescent="0.35">
      <c r="A16" s="210">
        <v>7</v>
      </c>
      <c r="B16" s="190" t="s">
        <v>20</v>
      </c>
      <c r="C16" s="1069">
        <v>8</v>
      </c>
      <c r="D16" s="1371">
        <v>158</v>
      </c>
      <c r="E16" s="1371">
        <v>134</v>
      </c>
      <c r="F16" s="1371">
        <v>5</v>
      </c>
      <c r="G16" s="1371">
        <v>3</v>
      </c>
      <c r="H16" s="1371">
        <v>15</v>
      </c>
      <c r="I16" s="1372">
        <v>9</v>
      </c>
      <c r="J16" s="1367">
        <f t="shared" si="0"/>
        <v>0.89932885906040272</v>
      </c>
      <c r="K16" s="1069">
        <v>18</v>
      </c>
      <c r="L16" s="1371">
        <v>675</v>
      </c>
      <c r="M16" s="1371">
        <v>645</v>
      </c>
      <c r="N16" s="1371">
        <v>6</v>
      </c>
      <c r="O16" s="1371">
        <v>13</v>
      </c>
      <c r="P16" s="1371">
        <v>15</v>
      </c>
      <c r="Q16" s="1372">
        <v>14</v>
      </c>
      <c r="R16" s="209">
        <f t="shared" si="1"/>
        <v>0.97727272727272729</v>
      </c>
    </row>
    <row r="17" spans="1:18" x14ac:dyDescent="0.35">
      <c r="A17" s="208">
        <v>8</v>
      </c>
      <c r="B17" s="188" t="s">
        <v>21</v>
      </c>
      <c r="C17" s="1069">
        <v>6</v>
      </c>
      <c r="D17" s="1371">
        <v>132</v>
      </c>
      <c r="E17" s="1371">
        <v>99</v>
      </c>
      <c r="F17" s="1371">
        <v>7</v>
      </c>
      <c r="G17" s="1371">
        <v>9</v>
      </c>
      <c r="H17" s="1371">
        <v>21</v>
      </c>
      <c r="I17" s="1372">
        <v>2</v>
      </c>
      <c r="J17" s="1367">
        <f t="shared" si="0"/>
        <v>0.82499999999999996</v>
      </c>
      <c r="K17" s="1069">
        <v>0</v>
      </c>
      <c r="L17" s="1371">
        <v>428</v>
      </c>
      <c r="M17" s="1371">
        <v>419</v>
      </c>
      <c r="N17" s="1371">
        <v>0</v>
      </c>
      <c r="O17" s="1371">
        <v>3</v>
      </c>
      <c r="P17" s="1371">
        <v>3</v>
      </c>
      <c r="Q17" s="1372">
        <v>3</v>
      </c>
      <c r="R17" s="209">
        <f t="shared" si="1"/>
        <v>0.99289099526066349</v>
      </c>
    </row>
    <row r="18" spans="1:18" x14ac:dyDescent="0.35">
      <c r="A18" s="208">
        <v>9</v>
      </c>
      <c r="B18" s="188" t="s">
        <v>22</v>
      </c>
      <c r="C18" s="1069">
        <v>20</v>
      </c>
      <c r="D18" s="1371">
        <v>77</v>
      </c>
      <c r="E18" s="1371">
        <v>40</v>
      </c>
      <c r="F18" s="1371">
        <v>0</v>
      </c>
      <c r="G18" s="1371">
        <v>21</v>
      </c>
      <c r="H18" s="1371">
        <v>22</v>
      </c>
      <c r="I18" s="1372">
        <v>14</v>
      </c>
      <c r="J18" s="1367">
        <f t="shared" si="0"/>
        <v>0.64516129032258063</v>
      </c>
      <c r="K18" s="1069">
        <v>10</v>
      </c>
      <c r="L18" s="1371">
        <v>350</v>
      </c>
      <c r="M18" s="1371">
        <v>341</v>
      </c>
      <c r="N18" s="1371">
        <v>2</v>
      </c>
      <c r="O18" s="1371">
        <v>7</v>
      </c>
      <c r="P18" s="1371">
        <v>8</v>
      </c>
      <c r="Q18" s="1372">
        <v>2</v>
      </c>
      <c r="R18" s="209">
        <f t="shared" si="1"/>
        <v>0.97707736389684818</v>
      </c>
    </row>
    <row r="19" spans="1:18" x14ac:dyDescent="0.35">
      <c r="A19" s="208">
        <v>10</v>
      </c>
      <c r="B19" s="188" t="s">
        <v>23</v>
      </c>
      <c r="C19" s="1069">
        <v>8</v>
      </c>
      <c r="D19" s="1371">
        <v>108</v>
      </c>
      <c r="E19" s="1371">
        <v>88</v>
      </c>
      <c r="F19" s="1371">
        <v>7</v>
      </c>
      <c r="G19" s="1371">
        <v>9</v>
      </c>
      <c r="H19" s="1371">
        <v>3</v>
      </c>
      <c r="I19" s="1372">
        <v>9</v>
      </c>
      <c r="J19" s="1367">
        <f t="shared" si="0"/>
        <v>0.96703296703296704</v>
      </c>
      <c r="K19" s="1069">
        <v>9</v>
      </c>
      <c r="L19" s="1371">
        <v>366</v>
      </c>
      <c r="M19" s="1371">
        <v>354</v>
      </c>
      <c r="N19" s="1371">
        <v>2</v>
      </c>
      <c r="O19" s="1371">
        <v>7</v>
      </c>
      <c r="P19" s="1371">
        <v>3</v>
      </c>
      <c r="Q19" s="1372">
        <v>9</v>
      </c>
      <c r="R19" s="209">
        <f t="shared" si="1"/>
        <v>0.99159663865546221</v>
      </c>
    </row>
    <row r="20" spans="1:18" x14ac:dyDescent="0.35">
      <c r="A20" s="210">
        <v>11</v>
      </c>
      <c r="B20" s="190" t="s">
        <v>24</v>
      </c>
      <c r="C20" s="1069">
        <v>1</v>
      </c>
      <c r="D20" s="1371">
        <v>78</v>
      </c>
      <c r="E20" s="1371">
        <v>64</v>
      </c>
      <c r="F20" s="1371">
        <v>5</v>
      </c>
      <c r="G20" s="1371">
        <v>4</v>
      </c>
      <c r="H20" s="1371">
        <v>5</v>
      </c>
      <c r="I20" s="1372">
        <v>1</v>
      </c>
      <c r="J20" s="1367">
        <f t="shared" si="0"/>
        <v>0.92753623188405798</v>
      </c>
      <c r="K20" s="1069">
        <v>84</v>
      </c>
      <c r="L20" s="1371">
        <v>162</v>
      </c>
      <c r="M20" s="1371">
        <v>161</v>
      </c>
      <c r="N20" s="1371">
        <v>1</v>
      </c>
      <c r="O20" s="1371">
        <v>4</v>
      </c>
      <c r="P20" s="1371">
        <v>2</v>
      </c>
      <c r="Q20" s="1372">
        <v>78</v>
      </c>
      <c r="R20" s="209">
        <f t="shared" si="1"/>
        <v>0.98773006134969321</v>
      </c>
    </row>
    <row r="21" spans="1:18" x14ac:dyDescent="0.35">
      <c r="A21" s="208">
        <v>12</v>
      </c>
      <c r="B21" s="188" t="s">
        <v>25</v>
      </c>
      <c r="C21" s="1069">
        <v>3</v>
      </c>
      <c r="D21" s="1371">
        <v>107</v>
      </c>
      <c r="E21" s="1371">
        <v>75</v>
      </c>
      <c r="F21" s="1371">
        <v>8</v>
      </c>
      <c r="G21" s="1371">
        <v>13</v>
      </c>
      <c r="H21" s="1371">
        <v>14</v>
      </c>
      <c r="I21" s="1372">
        <v>0</v>
      </c>
      <c r="J21" s="1367">
        <f t="shared" si="0"/>
        <v>0.84269662921348309</v>
      </c>
      <c r="K21" s="1069">
        <v>0</v>
      </c>
      <c r="L21" s="1371">
        <v>325</v>
      </c>
      <c r="M21" s="1371">
        <v>315</v>
      </c>
      <c r="N21" s="1371">
        <v>1</v>
      </c>
      <c r="O21" s="1371">
        <v>2</v>
      </c>
      <c r="P21" s="1371">
        <v>7</v>
      </c>
      <c r="Q21" s="1372">
        <v>0</v>
      </c>
      <c r="R21" s="209">
        <f t="shared" si="1"/>
        <v>0.97826086956521741</v>
      </c>
    </row>
    <row r="22" spans="1:18" x14ac:dyDescent="0.35">
      <c r="A22" s="208">
        <v>13</v>
      </c>
      <c r="B22" s="188" t="s">
        <v>26</v>
      </c>
      <c r="C22" s="1069">
        <v>18</v>
      </c>
      <c r="D22" s="1371">
        <v>239</v>
      </c>
      <c r="E22" s="1371">
        <v>191</v>
      </c>
      <c r="F22" s="1371">
        <v>17</v>
      </c>
      <c r="G22" s="1371">
        <v>17</v>
      </c>
      <c r="H22" s="1371">
        <v>3</v>
      </c>
      <c r="I22" s="1372">
        <v>29</v>
      </c>
      <c r="J22" s="1367">
        <f t="shared" si="0"/>
        <v>0.98453608247422686</v>
      </c>
      <c r="K22" s="1069">
        <v>11</v>
      </c>
      <c r="L22" s="1371">
        <v>730</v>
      </c>
      <c r="M22" s="1371">
        <v>694</v>
      </c>
      <c r="N22" s="1371">
        <v>17</v>
      </c>
      <c r="O22" s="1371">
        <v>23</v>
      </c>
      <c r="P22" s="1371">
        <v>2</v>
      </c>
      <c r="Q22" s="1372">
        <v>5</v>
      </c>
      <c r="R22" s="209">
        <f t="shared" si="1"/>
        <v>0.99712643678160917</v>
      </c>
    </row>
    <row r="23" spans="1:18" ht="12.9" customHeight="1" x14ac:dyDescent="0.35">
      <c r="A23" s="208">
        <v>14</v>
      </c>
      <c r="B23" s="188" t="s">
        <v>27</v>
      </c>
      <c r="C23" s="1069">
        <v>22</v>
      </c>
      <c r="D23" s="1371">
        <v>190</v>
      </c>
      <c r="E23" s="1371">
        <v>145</v>
      </c>
      <c r="F23" s="1371">
        <v>17</v>
      </c>
      <c r="G23" s="1371">
        <v>14</v>
      </c>
      <c r="H23" s="1371">
        <v>14</v>
      </c>
      <c r="I23" s="1372">
        <v>22</v>
      </c>
      <c r="J23" s="1367">
        <f t="shared" si="0"/>
        <v>0.91194968553459121</v>
      </c>
      <c r="K23" s="1069">
        <v>14</v>
      </c>
      <c r="L23" s="1371">
        <v>637</v>
      </c>
      <c r="M23" s="1371">
        <v>610</v>
      </c>
      <c r="N23" s="1371">
        <v>7</v>
      </c>
      <c r="O23" s="1371">
        <v>11</v>
      </c>
      <c r="P23" s="1371">
        <v>16</v>
      </c>
      <c r="Q23" s="1372">
        <v>7</v>
      </c>
      <c r="R23" s="209">
        <f t="shared" si="1"/>
        <v>0.9744408945686901</v>
      </c>
    </row>
    <row r="24" spans="1:18" ht="12.9" customHeight="1" thickBot="1" x14ac:dyDescent="0.4">
      <c r="A24" s="211">
        <v>15</v>
      </c>
      <c r="B24" s="191" t="s">
        <v>28</v>
      </c>
      <c r="C24" s="1070">
        <v>2</v>
      </c>
      <c r="D24" s="219">
        <v>55</v>
      </c>
      <c r="E24" s="219">
        <v>41</v>
      </c>
      <c r="F24" s="219">
        <v>1</v>
      </c>
      <c r="G24" s="219">
        <v>7</v>
      </c>
      <c r="H24" s="219">
        <v>3</v>
      </c>
      <c r="I24" s="1373">
        <v>5</v>
      </c>
      <c r="J24" s="1368">
        <f t="shared" si="0"/>
        <v>0.93181818181818177</v>
      </c>
      <c r="K24" s="1070">
        <v>3</v>
      </c>
      <c r="L24" s="219">
        <v>192</v>
      </c>
      <c r="M24" s="219">
        <v>190</v>
      </c>
      <c r="N24" s="219">
        <v>0</v>
      </c>
      <c r="O24" s="219">
        <v>9</v>
      </c>
      <c r="P24" s="219">
        <v>1</v>
      </c>
      <c r="Q24" s="1373">
        <v>-5</v>
      </c>
      <c r="R24" s="212">
        <f t="shared" si="1"/>
        <v>0.99476439790575921</v>
      </c>
    </row>
    <row r="25" spans="1:18" s="217" customFormat="1" x14ac:dyDescent="0.35">
      <c r="A25" s="213"/>
      <c r="B25" s="214" t="s">
        <v>502</v>
      </c>
      <c r="C25" s="215">
        <f>SUM(C10:C24)</f>
        <v>131</v>
      </c>
      <c r="D25" s="215">
        <f>SUM(D10:D24)</f>
        <v>1731</v>
      </c>
      <c r="E25" s="215">
        <f>SUM(E10:E24)</f>
        <v>1346</v>
      </c>
      <c r="F25" s="215">
        <f t="shared" ref="F25:I25" si="2">SUM(F10:F24)</f>
        <v>107</v>
      </c>
      <c r="G25" s="215">
        <f t="shared" si="2"/>
        <v>137</v>
      </c>
      <c r="H25" s="215">
        <f t="shared" si="2"/>
        <v>125</v>
      </c>
      <c r="I25" s="215">
        <f t="shared" si="2"/>
        <v>147</v>
      </c>
      <c r="J25" s="216">
        <f t="shared" ref="J25" si="3">E25/(E25+H25)</f>
        <v>0.91502379333786543</v>
      </c>
      <c r="K25" s="1369">
        <f>SUM(K10:K24)</f>
        <v>176</v>
      </c>
      <c r="L25" s="1370">
        <f>SUM(L10:L24)</f>
        <v>5826</v>
      </c>
      <c r="M25" s="1370">
        <f>SUM(M10:M24)</f>
        <v>5627</v>
      </c>
      <c r="N25" s="1370">
        <f t="shared" ref="N25:Q25" si="4">SUM(N10:N24)</f>
        <v>52</v>
      </c>
      <c r="O25" s="1370">
        <f t="shared" si="4"/>
        <v>131</v>
      </c>
      <c r="P25" s="1370">
        <f t="shared" si="4"/>
        <v>69</v>
      </c>
      <c r="Q25" s="1370">
        <f t="shared" si="4"/>
        <v>123</v>
      </c>
      <c r="R25" s="216">
        <f t="shared" ref="R25" si="5">M25/(M25+P25)</f>
        <v>0.9878862359550562</v>
      </c>
    </row>
    <row r="26" spans="1:18" s="330" customFormat="1" x14ac:dyDescent="0.35">
      <c r="A26" s="376"/>
      <c r="B26" s="222" t="s">
        <v>430</v>
      </c>
      <c r="C26" s="223">
        <v>122</v>
      </c>
      <c r="D26" s="223">
        <v>1750</v>
      </c>
      <c r="E26" s="223">
        <v>1389</v>
      </c>
      <c r="F26" s="223">
        <v>114</v>
      </c>
      <c r="G26" s="223">
        <v>105</v>
      </c>
      <c r="H26" s="223">
        <v>162</v>
      </c>
      <c r="I26" s="223">
        <v>102</v>
      </c>
      <c r="J26" s="225">
        <v>0.89555125725338491</v>
      </c>
      <c r="K26" s="1003">
        <v>83</v>
      </c>
      <c r="L26" s="223">
        <v>6142</v>
      </c>
      <c r="M26" s="223">
        <v>5921</v>
      </c>
      <c r="N26" s="223">
        <v>54</v>
      </c>
      <c r="O26" s="223">
        <v>123</v>
      </c>
      <c r="P26" s="223">
        <v>81</v>
      </c>
      <c r="Q26" s="223">
        <v>46</v>
      </c>
      <c r="R26" s="225">
        <v>0.98650449850049982</v>
      </c>
    </row>
    <row r="27" spans="1:18" s="330" customFormat="1" x14ac:dyDescent="0.35">
      <c r="A27" s="376"/>
      <c r="B27" s="222" t="s">
        <v>378</v>
      </c>
      <c r="C27" s="223">
        <v>133</v>
      </c>
      <c r="D27" s="223">
        <v>1769</v>
      </c>
      <c r="E27" s="223">
        <v>1375</v>
      </c>
      <c r="F27" s="223">
        <v>94</v>
      </c>
      <c r="G27" s="223">
        <v>157</v>
      </c>
      <c r="H27" s="223">
        <v>167</v>
      </c>
      <c r="I27" s="223">
        <v>109</v>
      </c>
      <c r="J27" s="225">
        <v>0.8916990920881972</v>
      </c>
      <c r="K27" s="1003">
        <v>77</v>
      </c>
      <c r="L27" s="223">
        <v>6808</v>
      </c>
      <c r="M27" s="223">
        <v>6551</v>
      </c>
      <c r="N27" s="223">
        <v>55</v>
      </c>
      <c r="O27" s="223">
        <v>128</v>
      </c>
      <c r="P27" s="223">
        <v>94</v>
      </c>
      <c r="Q27" s="223">
        <v>57</v>
      </c>
      <c r="R27" s="225">
        <v>0.98585402558314528</v>
      </c>
    </row>
    <row r="28" spans="1:18" s="330" customFormat="1" x14ac:dyDescent="0.35">
      <c r="A28" s="376"/>
      <c r="B28" s="222" t="s">
        <v>334</v>
      </c>
      <c r="C28" s="223">
        <v>119</v>
      </c>
      <c r="D28" s="223">
        <v>1744</v>
      </c>
      <c r="E28" s="223">
        <v>1368</v>
      </c>
      <c r="F28" s="223">
        <v>102</v>
      </c>
      <c r="G28" s="223">
        <v>137</v>
      </c>
      <c r="H28" s="223">
        <v>142</v>
      </c>
      <c r="I28" s="223">
        <v>114</v>
      </c>
      <c r="J28" s="225">
        <v>0.90596026490066228</v>
      </c>
      <c r="K28" s="1003">
        <v>88</v>
      </c>
      <c r="L28" s="223">
        <v>6569</v>
      </c>
      <c r="M28" s="223">
        <v>6285</v>
      </c>
      <c r="N28" s="223">
        <v>46</v>
      </c>
      <c r="O28" s="223">
        <v>123</v>
      </c>
      <c r="P28" s="223">
        <v>141</v>
      </c>
      <c r="Q28" s="223">
        <v>62</v>
      </c>
      <c r="R28" s="225">
        <v>0.97805788982259567</v>
      </c>
    </row>
    <row r="29" spans="1:18" s="330" customFormat="1" x14ac:dyDescent="0.35">
      <c r="A29" s="376"/>
      <c r="B29" s="222" t="s">
        <v>289</v>
      </c>
      <c r="C29" s="223">
        <v>209</v>
      </c>
      <c r="D29" s="223">
        <v>1860</v>
      </c>
      <c r="E29" s="223">
        <v>1486</v>
      </c>
      <c r="F29" s="223">
        <v>118</v>
      </c>
      <c r="G29" s="223">
        <v>172</v>
      </c>
      <c r="H29" s="223">
        <v>167</v>
      </c>
      <c r="I29" s="223">
        <v>126</v>
      </c>
      <c r="J29" s="225">
        <v>0.89897156684815482</v>
      </c>
      <c r="K29" s="1003">
        <v>84</v>
      </c>
      <c r="L29" s="223">
        <v>6646</v>
      </c>
      <c r="M29" s="223">
        <v>6333</v>
      </c>
      <c r="N29" s="223">
        <v>71</v>
      </c>
      <c r="O29" s="223">
        <v>115</v>
      </c>
      <c r="P29" s="223">
        <v>133</v>
      </c>
      <c r="Q29" s="223">
        <v>78</v>
      </c>
      <c r="R29" s="225">
        <v>0.97943086916176925</v>
      </c>
    </row>
    <row r="30" spans="1:18" s="330" customFormat="1" ht="14.6" thickBot="1" x14ac:dyDescent="0.4">
      <c r="A30" s="654"/>
      <c r="B30" s="953" t="s">
        <v>258</v>
      </c>
      <c r="C30" s="653">
        <v>198</v>
      </c>
      <c r="D30" s="653">
        <v>1930</v>
      </c>
      <c r="E30" s="653">
        <v>1422</v>
      </c>
      <c r="F30" s="653">
        <v>124</v>
      </c>
      <c r="G30" s="653">
        <v>165</v>
      </c>
      <c r="H30" s="653">
        <v>183</v>
      </c>
      <c r="I30" s="653">
        <v>234</v>
      </c>
      <c r="J30" s="955">
        <v>0.88598130841121492</v>
      </c>
      <c r="K30" s="1004">
        <v>164</v>
      </c>
      <c r="L30" s="653">
        <v>6726</v>
      </c>
      <c r="M30" s="653">
        <v>6324</v>
      </c>
      <c r="N30" s="653">
        <v>99</v>
      </c>
      <c r="O30" s="653">
        <v>163</v>
      </c>
      <c r="P30" s="653">
        <v>163</v>
      </c>
      <c r="Q30" s="653">
        <v>141</v>
      </c>
      <c r="R30" s="955">
        <v>0.97487282256821339</v>
      </c>
    </row>
    <row r="31" spans="1:18" s="330" customFormat="1" x14ac:dyDescent="0.35">
      <c r="A31" s="376"/>
      <c r="B31" s="222" t="s">
        <v>227</v>
      </c>
      <c r="C31" s="223">
        <v>164</v>
      </c>
      <c r="D31" s="223">
        <v>1966</v>
      </c>
      <c r="E31" s="223">
        <v>1467</v>
      </c>
      <c r="F31" s="223">
        <v>165</v>
      </c>
      <c r="G31" s="223">
        <v>205</v>
      </c>
      <c r="H31" s="223">
        <v>167</v>
      </c>
      <c r="I31" s="223">
        <v>322</v>
      </c>
      <c r="J31" s="224">
        <v>0.89779681762545904</v>
      </c>
      <c r="K31" s="223">
        <v>110</v>
      </c>
      <c r="L31" s="223">
        <v>6959</v>
      </c>
      <c r="M31" s="223">
        <v>6454</v>
      </c>
      <c r="N31" s="223">
        <v>174</v>
      </c>
      <c r="O31" s="223">
        <v>679</v>
      </c>
      <c r="P31" s="223">
        <v>209</v>
      </c>
      <c r="Q31" s="223">
        <v>223</v>
      </c>
      <c r="R31" s="225">
        <v>0.96863274801140631</v>
      </c>
    </row>
    <row r="32" spans="1:18" s="330" customFormat="1" ht="14.6" thickBot="1" x14ac:dyDescent="0.4">
      <c r="A32" s="654"/>
      <c r="B32" s="953" t="s">
        <v>115</v>
      </c>
      <c r="C32" s="653">
        <v>174</v>
      </c>
      <c r="D32" s="653">
        <v>2062</v>
      </c>
      <c r="E32" s="653">
        <v>1631</v>
      </c>
      <c r="F32" s="653">
        <v>289</v>
      </c>
      <c r="G32" s="653" t="s">
        <v>97</v>
      </c>
      <c r="H32" s="653">
        <v>168</v>
      </c>
      <c r="I32" s="653">
        <v>148</v>
      </c>
      <c r="J32" s="954">
        <v>0.9066147859922179</v>
      </c>
      <c r="K32" s="653">
        <v>121</v>
      </c>
      <c r="L32" s="653">
        <v>7906</v>
      </c>
      <c r="M32" s="653">
        <v>7436</v>
      </c>
      <c r="N32" s="653">
        <v>339</v>
      </c>
      <c r="O32" s="653" t="s">
        <v>97</v>
      </c>
      <c r="P32" s="653">
        <v>139</v>
      </c>
      <c r="Q32" s="653">
        <v>113</v>
      </c>
      <c r="R32" s="955">
        <v>0.9816501650165016</v>
      </c>
    </row>
    <row r="33" spans="1:18" x14ac:dyDescent="0.35">
      <c r="A33" s="376"/>
      <c r="B33" s="222" t="s">
        <v>80</v>
      </c>
      <c r="C33" s="223">
        <v>69</v>
      </c>
      <c r="D33" s="223">
        <v>2182</v>
      </c>
      <c r="E33" s="223">
        <v>1698</v>
      </c>
      <c r="F33" s="223">
        <v>332</v>
      </c>
      <c r="G33" s="223" t="s">
        <v>97</v>
      </c>
      <c r="H33" s="223">
        <v>160</v>
      </c>
      <c r="I33" s="223">
        <v>61</v>
      </c>
      <c r="J33" s="224">
        <v>0.91388589881593107</v>
      </c>
      <c r="K33" s="223">
        <v>89</v>
      </c>
      <c r="L33" s="223">
        <v>8117</v>
      </c>
      <c r="M33" s="223">
        <v>7658</v>
      </c>
      <c r="N33" s="223">
        <v>358</v>
      </c>
      <c r="O33" s="223" t="s">
        <v>97</v>
      </c>
      <c r="P33" s="223">
        <v>159</v>
      </c>
      <c r="Q33" s="223">
        <v>31</v>
      </c>
      <c r="R33" s="225">
        <v>0.97965971600358193</v>
      </c>
    </row>
    <row r="34" spans="1:18" ht="14.6" thickBot="1" x14ac:dyDescent="0.4">
      <c r="A34" s="193"/>
      <c r="B34" s="218" t="s">
        <v>79</v>
      </c>
      <c r="C34" s="219">
        <v>118</v>
      </c>
      <c r="D34" s="219">
        <v>2108</v>
      </c>
      <c r="E34" s="219">
        <v>1565</v>
      </c>
      <c r="F34" s="219">
        <v>379</v>
      </c>
      <c r="G34" s="653" t="s">
        <v>97</v>
      </c>
      <c r="H34" s="219">
        <v>242</v>
      </c>
      <c r="I34" s="219">
        <v>40</v>
      </c>
      <c r="J34" s="220">
        <v>0.866076369673492</v>
      </c>
      <c r="K34" s="219">
        <v>106</v>
      </c>
      <c r="L34" s="219">
        <v>6992</v>
      </c>
      <c r="M34" s="219">
        <v>6299</v>
      </c>
      <c r="N34" s="219">
        <v>567</v>
      </c>
      <c r="O34" s="653" t="s">
        <v>97</v>
      </c>
      <c r="P34" s="219">
        <v>188</v>
      </c>
      <c r="Q34" s="219">
        <v>44</v>
      </c>
      <c r="R34" s="221">
        <v>0.97101896099892093</v>
      </c>
    </row>
    <row r="37" spans="1:18" ht="14.6" thickBot="1" x14ac:dyDescent="0.4">
      <c r="A37" s="149" t="s">
        <v>232</v>
      </c>
    </row>
    <row r="38" spans="1:18" ht="14.6" thickBot="1" x14ac:dyDescent="0.4">
      <c r="A38" s="1544" t="s">
        <v>107</v>
      </c>
      <c r="B38" s="1545"/>
      <c r="C38" s="1545"/>
      <c r="D38" s="1545"/>
      <c r="E38" s="1545"/>
      <c r="F38" s="1545"/>
      <c r="G38" s="1545"/>
      <c r="H38" s="1546"/>
      <c r="M38" s="179" t="s">
        <v>81</v>
      </c>
    </row>
    <row r="39" spans="1:18" s="183" customFormat="1" ht="107.25" customHeight="1" thickBot="1" x14ac:dyDescent="0.4">
      <c r="A39" s="352" t="s">
        <v>2</v>
      </c>
      <c r="B39" s="445" t="s">
        <v>3</v>
      </c>
      <c r="C39" s="446" t="s">
        <v>229</v>
      </c>
      <c r="D39" s="355" t="s">
        <v>230</v>
      </c>
      <c r="E39" s="355" t="s">
        <v>357</v>
      </c>
      <c r="F39" s="355" t="s">
        <v>111</v>
      </c>
      <c r="G39" s="355" t="s">
        <v>231</v>
      </c>
      <c r="H39" s="447" t="s">
        <v>113</v>
      </c>
      <c r="I39" s="330"/>
      <c r="J39" s="330"/>
      <c r="K39" s="330"/>
      <c r="L39" s="330"/>
      <c r="M39" s="330"/>
      <c r="N39" s="330"/>
      <c r="O39" s="330" t="s">
        <v>81</v>
      </c>
      <c r="P39" s="330"/>
      <c r="Q39" s="330"/>
      <c r="R39" s="330"/>
    </row>
    <row r="40" spans="1:18" x14ac:dyDescent="0.35">
      <c r="A40" s="185">
        <v>1</v>
      </c>
      <c r="B40" s="186" t="s">
        <v>14</v>
      </c>
      <c r="C40" s="1480">
        <v>0</v>
      </c>
      <c r="D40" s="1481">
        <v>0</v>
      </c>
      <c r="E40" s="1481">
        <v>0</v>
      </c>
      <c r="F40" s="1481">
        <v>0</v>
      </c>
      <c r="G40" s="1481">
        <v>0</v>
      </c>
      <c r="H40" s="1482">
        <v>0</v>
      </c>
      <c r="O40" s="183" t="s">
        <v>81</v>
      </c>
      <c r="P40" s="183"/>
      <c r="Q40" s="183"/>
      <c r="R40" s="183"/>
    </row>
    <row r="41" spans="1:18" x14ac:dyDescent="0.35">
      <c r="A41" s="187">
        <v>2</v>
      </c>
      <c r="B41" s="188" t="s">
        <v>15</v>
      </c>
      <c r="C41" s="987">
        <v>0</v>
      </c>
      <c r="D41" s="988">
        <v>0</v>
      </c>
      <c r="E41" s="988">
        <v>0</v>
      </c>
      <c r="F41" s="988">
        <v>0</v>
      </c>
      <c r="G41" s="988">
        <v>0</v>
      </c>
      <c r="H41" s="989">
        <v>0</v>
      </c>
    </row>
    <row r="42" spans="1:18" x14ac:dyDescent="0.35">
      <c r="A42" s="187">
        <v>3</v>
      </c>
      <c r="B42" s="188" t="s">
        <v>16</v>
      </c>
      <c r="C42" s="987">
        <v>0</v>
      </c>
      <c r="D42" s="988">
        <v>0</v>
      </c>
      <c r="E42" s="988">
        <v>0</v>
      </c>
      <c r="F42" s="988">
        <v>0</v>
      </c>
      <c r="G42" s="988">
        <v>0</v>
      </c>
      <c r="H42" s="989">
        <v>0</v>
      </c>
    </row>
    <row r="43" spans="1:18" x14ac:dyDescent="0.35">
      <c r="A43" s="187">
        <v>4</v>
      </c>
      <c r="B43" s="188" t="s">
        <v>17</v>
      </c>
      <c r="C43" s="987">
        <v>0</v>
      </c>
      <c r="D43" s="988">
        <v>0</v>
      </c>
      <c r="E43" s="988">
        <v>0</v>
      </c>
      <c r="F43" s="988">
        <v>0</v>
      </c>
      <c r="G43" s="988">
        <v>0</v>
      </c>
      <c r="H43" s="989">
        <v>0</v>
      </c>
    </row>
    <row r="44" spans="1:18" x14ac:dyDescent="0.35">
      <c r="A44" s="187">
        <v>5</v>
      </c>
      <c r="B44" s="188" t="s">
        <v>18</v>
      </c>
      <c r="C44" s="987">
        <v>0</v>
      </c>
      <c r="D44" s="988">
        <v>2</v>
      </c>
      <c r="E44" s="988">
        <v>2</v>
      </c>
      <c r="F44" s="988">
        <v>0</v>
      </c>
      <c r="G44" s="988">
        <v>0</v>
      </c>
      <c r="H44" s="989">
        <v>0</v>
      </c>
    </row>
    <row r="45" spans="1:18" x14ac:dyDescent="0.35">
      <c r="A45" s="189">
        <v>6</v>
      </c>
      <c r="B45" s="190" t="s">
        <v>19</v>
      </c>
      <c r="C45" s="987">
        <v>0</v>
      </c>
      <c r="D45" s="988">
        <v>0</v>
      </c>
      <c r="E45" s="988">
        <v>0</v>
      </c>
      <c r="F45" s="988">
        <v>0</v>
      </c>
      <c r="G45" s="988">
        <v>0</v>
      </c>
      <c r="H45" s="989">
        <v>0</v>
      </c>
    </row>
    <row r="46" spans="1:18" x14ac:dyDescent="0.35">
      <c r="A46" s="189">
        <v>7</v>
      </c>
      <c r="B46" s="190" t="s">
        <v>20</v>
      </c>
      <c r="C46" s="987">
        <v>0</v>
      </c>
      <c r="D46" s="988">
        <v>0</v>
      </c>
      <c r="E46" s="988">
        <v>0</v>
      </c>
      <c r="F46" s="988">
        <v>0</v>
      </c>
      <c r="G46" s="988">
        <v>0</v>
      </c>
      <c r="H46" s="989">
        <v>0</v>
      </c>
    </row>
    <row r="47" spans="1:18" x14ac:dyDescent="0.35">
      <c r="A47" s="187">
        <v>8</v>
      </c>
      <c r="B47" s="188" t="s">
        <v>21</v>
      </c>
      <c r="C47" s="987">
        <v>0</v>
      </c>
      <c r="D47" s="988">
        <v>0</v>
      </c>
      <c r="E47" s="988">
        <v>0</v>
      </c>
      <c r="F47" s="988">
        <v>0</v>
      </c>
      <c r="G47" s="988">
        <v>0</v>
      </c>
      <c r="H47" s="989">
        <v>0</v>
      </c>
      <c r="K47" s="1045"/>
    </row>
    <row r="48" spans="1:18" x14ac:dyDescent="0.35">
      <c r="A48" s="187">
        <v>9</v>
      </c>
      <c r="B48" s="188" t="s">
        <v>22</v>
      </c>
      <c r="C48" s="987">
        <v>0</v>
      </c>
      <c r="D48" s="988">
        <v>0</v>
      </c>
      <c r="E48" s="988">
        <v>0</v>
      </c>
      <c r="F48" s="988">
        <v>0</v>
      </c>
      <c r="G48" s="988">
        <v>0</v>
      </c>
      <c r="H48" s="989">
        <v>0</v>
      </c>
    </row>
    <row r="49" spans="1:15" x14ac:dyDescent="0.35">
      <c r="A49" s="187">
        <v>10</v>
      </c>
      <c r="B49" s="188" t="s">
        <v>23</v>
      </c>
      <c r="C49" s="987">
        <v>0</v>
      </c>
      <c r="D49" s="988">
        <v>0</v>
      </c>
      <c r="E49" s="988">
        <v>0</v>
      </c>
      <c r="F49" s="988">
        <v>0</v>
      </c>
      <c r="G49" s="988">
        <v>0</v>
      </c>
      <c r="H49" s="989">
        <v>0</v>
      </c>
    </row>
    <row r="50" spans="1:15" x14ac:dyDescent="0.35">
      <c r="A50" s="189">
        <v>11</v>
      </c>
      <c r="B50" s="190" t="s">
        <v>24</v>
      </c>
      <c r="C50" s="987">
        <v>0</v>
      </c>
      <c r="D50" s="988">
        <v>0</v>
      </c>
      <c r="E50" s="988">
        <v>0</v>
      </c>
      <c r="F50" s="988">
        <v>0</v>
      </c>
      <c r="G50" s="988">
        <v>0</v>
      </c>
      <c r="H50" s="989">
        <v>0</v>
      </c>
    </row>
    <row r="51" spans="1:15" x14ac:dyDescent="0.35">
      <c r="A51" s="187">
        <v>12</v>
      </c>
      <c r="B51" s="188" t="s">
        <v>25</v>
      </c>
      <c r="C51" s="987">
        <v>0</v>
      </c>
      <c r="D51" s="988">
        <v>0</v>
      </c>
      <c r="E51" s="988">
        <v>0</v>
      </c>
      <c r="F51" s="988">
        <v>0</v>
      </c>
      <c r="G51" s="988">
        <v>0</v>
      </c>
      <c r="H51" s="989">
        <v>0</v>
      </c>
    </row>
    <row r="52" spans="1:15" x14ac:dyDescent="0.35">
      <c r="A52" s="187">
        <v>13</v>
      </c>
      <c r="B52" s="188" t="s">
        <v>26</v>
      </c>
      <c r="C52" s="987">
        <v>0</v>
      </c>
      <c r="D52" s="988">
        <v>0</v>
      </c>
      <c r="E52" s="988">
        <v>0</v>
      </c>
      <c r="F52" s="988">
        <v>0</v>
      </c>
      <c r="G52" s="988">
        <v>0</v>
      </c>
      <c r="H52" s="989">
        <v>0</v>
      </c>
    </row>
    <row r="53" spans="1:15" x14ac:dyDescent="0.35">
      <c r="A53" s="187">
        <v>14</v>
      </c>
      <c r="B53" s="188" t="s">
        <v>27</v>
      </c>
      <c r="C53" s="987">
        <v>0</v>
      </c>
      <c r="D53" s="988">
        <v>2</v>
      </c>
      <c r="E53" s="988">
        <v>2</v>
      </c>
      <c r="F53" s="988">
        <v>0</v>
      </c>
      <c r="G53" s="988">
        <v>0</v>
      </c>
      <c r="H53" s="989">
        <v>0</v>
      </c>
    </row>
    <row r="54" spans="1:15" ht="18" customHeight="1" thickBot="1" x14ac:dyDescent="0.4">
      <c r="A54" s="448">
        <v>15</v>
      </c>
      <c r="B54" s="191" t="s">
        <v>28</v>
      </c>
      <c r="C54" s="1483">
        <v>0</v>
      </c>
      <c r="D54" s="1484">
        <v>0</v>
      </c>
      <c r="E54" s="1484">
        <v>0</v>
      </c>
      <c r="F54" s="1484">
        <v>0</v>
      </c>
      <c r="G54" s="1484">
        <v>0</v>
      </c>
      <c r="H54" s="1485">
        <v>0</v>
      </c>
      <c r="O54" s="179"/>
    </row>
    <row r="55" spans="1:15" x14ac:dyDescent="0.35">
      <c r="A55" s="213"/>
      <c r="B55" s="451" t="s">
        <v>502</v>
      </c>
      <c r="C55" s="1038">
        <f>SUM(C40:C54)</f>
        <v>0</v>
      </c>
      <c r="D55" s="1039">
        <f t="shared" ref="D55:H55" si="6">SUM(D40:D54)</f>
        <v>4</v>
      </c>
      <c r="E55" s="1039">
        <f t="shared" si="6"/>
        <v>4</v>
      </c>
      <c r="F55" s="1039">
        <f t="shared" si="6"/>
        <v>0</v>
      </c>
      <c r="G55" s="1039">
        <f t="shared" si="6"/>
        <v>0</v>
      </c>
      <c r="H55" s="1040">
        <f t="shared" si="6"/>
        <v>0</v>
      </c>
      <c r="O55" s="179"/>
    </row>
    <row r="56" spans="1:15" s="330" customFormat="1" x14ac:dyDescent="0.35">
      <c r="A56" s="376"/>
      <c r="B56" s="452" t="s">
        <v>430</v>
      </c>
      <c r="C56" s="987">
        <v>0</v>
      </c>
      <c r="D56" s="988">
        <v>1</v>
      </c>
      <c r="E56" s="988">
        <v>1</v>
      </c>
      <c r="F56" s="988">
        <v>0</v>
      </c>
      <c r="G56" s="988">
        <v>0</v>
      </c>
      <c r="H56" s="989">
        <v>0</v>
      </c>
    </row>
    <row r="57" spans="1:15" s="330" customFormat="1" x14ac:dyDescent="0.35">
      <c r="A57" s="376"/>
      <c r="B57" s="452" t="s">
        <v>378</v>
      </c>
      <c r="C57" s="987">
        <v>0</v>
      </c>
      <c r="D57" s="988">
        <v>5</v>
      </c>
      <c r="E57" s="988">
        <v>5</v>
      </c>
      <c r="F57" s="988">
        <v>0</v>
      </c>
      <c r="G57" s="988">
        <v>0</v>
      </c>
      <c r="H57" s="989">
        <v>1</v>
      </c>
    </row>
    <row r="58" spans="1:15" s="330" customFormat="1" x14ac:dyDescent="0.35">
      <c r="A58" s="376"/>
      <c r="B58" s="452" t="s">
        <v>334</v>
      </c>
      <c r="C58" s="987">
        <v>0</v>
      </c>
      <c r="D58" s="988">
        <v>6</v>
      </c>
      <c r="E58" s="988">
        <v>5</v>
      </c>
      <c r="F58" s="988">
        <v>0</v>
      </c>
      <c r="G58" s="988">
        <v>0</v>
      </c>
      <c r="H58" s="989">
        <v>1</v>
      </c>
    </row>
    <row r="59" spans="1:15" s="330" customFormat="1" x14ac:dyDescent="0.35">
      <c r="A59" s="376"/>
      <c r="B59" s="452" t="s">
        <v>289</v>
      </c>
      <c r="C59" s="987">
        <v>0</v>
      </c>
      <c r="D59" s="988">
        <v>2</v>
      </c>
      <c r="E59" s="988">
        <v>2</v>
      </c>
      <c r="F59" s="988">
        <v>0</v>
      </c>
      <c r="G59" s="988">
        <v>0</v>
      </c>
      <c r="H59" s="989">
        <v>0</v>
      </c>
    </row>
    <row r="60" spans="1:15" s="330" customFormat="1" x14ac:dyDescent="0.35">
      <c r="A60" s="192"/>
      <c r="B60" s="453" t="s">
        <v>258</v>
      </c>
      <c r="C60" s="990">
        <v>0</v>
      </c>
      <c r="D60" s="991">
        <v>3</v>
      </c>
      <c r="E60" s="991">
        <v>2</v>
      </c>
      <c r="F60" s="991">
        <v>0</v>
      </c>
      <c r="G60" s="991">
        <v>1</v>
      </c>
      <c r="H60" s="992">
        <v>0</v>
      </c>
    </row>
    <row r="61" spans="1:15" s="330" customFormat="1" ht="16.5" customHeight="1" thickBot="1" x14ac:dyDescent="0.4">
      <c r="A61" s="244"/>
      <c r="B61" s="454" t="s">
        <v>227</v>
      </c>
      <c r="C61" s="993">
        <v>0</v>
      </c>
      <c r="D61" s="994">
        <v>6</v>
      </c>
      <c r="E61" s="994">
        <v>6</v>
      </c>
      <c r="F61" s="994">
        <v>0</v>
      </c>
      <c r="G61" s="994">
        <v>0</v>
      </c>
      <c r="H61" s="995">
        <v>0</v>
      </c>
    </row>
  </sheetData>
  <mergeCells count="3">
    <mergeCell ref="C8:J8"/>
    <mergeCell ref="K8:R8"/>
    <mergeCell ref="A38:H38"/>
  </mergeCells>
  <pageMargins left="0.7" right="0.7" top="0.75" bottom="0.75" header="0.3" footer="0.3"/>
  <pageSetup paperSize="9" orientation="landscape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rgb="FFFF0000"/>
  </sheetPr>
  <dimension ref="A1:R33"/>
  <sheetViews>
    <sheetView showGridLines="0" topLeftCell="A6" zoomScale="80" zoomScaleNormal="80" workbookViewId="0">
      <selection activeCell="C33" sqref="C33"/>
    </sheetView>
  </sheetViews>
  <sheetFormatPr baseColWidth="10" defaultColWidth="11.4609375" defaultRowHeight="14.15" x14ac:dyDescent="0.35"/>
  <cols>
    <col min="1" max="1" width="5.3046875" style="247" customWidth="1"/>
    <col min="2" max="2" width="21.07421875" style="217" customWidth="1"/>
    <col min="3" max="3" width="8.69140625" style="217" customWidth="1"/>
    <col min="4" max="4" width="9" style="217" customWidth="1"/>
    <col min="5" max="5" width="9.69140625" style="217" customWidth="1"/>
    <col min="6" max="6" width="9.84375" style="217" customWidth="1"/>
    <col min="7" max="7" width="9.3046875" style="217" customWidth="1"/>
    <col min="8" max="8" width="12.3046875" style="217" customWidth="1"/>
    <col min="9" max="9" width="12.3046875" style="375" customWidth="1"/>
    <col min="10" max="10" width="11.69140625" style="217" customWidth="1"/>
    <col min="11" max="11" width="9.84375" style="217" customWidth="1"/>
    <col min="12" max="13" width="8.69140625" style="217" customWidth="1"/>
    <col min="14" max="14" width="8.4609375" style="217" customWidth="1"/>
    <col min="15" max="15" width="7.84375" style="217" customWidth="1"/>
    <col min="16" max="16" width="10.3046875" style="217" customWidth="1"/>
    <col min="17" max="17" width="10.3046875" style="375" customWidth="1"/>
    <col min="18" max="18" width="12.53515625" style="217" customWidth="1"/>
    <col min="19" max="19" width="11.4609375" style="217" customWidth="1"/>
    <col min="20" max="16384" width="11.4609375" style="217"/>
  </cols>
  <sheetData>
    <row r="1" spans="1:18" x14ac:dyDescent="0.35">
      <c r="A1" s="226" t="s">
        <v>106</v>
      </c>
      <c r="B1" s="227"/>
    </row>
    <row r="2" spans="1:18" x14ac:dyDescent="0.35">
      <c r="A2" s="228" t="s">
        <v>0</v>
      </c>
    </row>
    <row r="3" spans="1:18" x14ac:dyDescent="0.35">
      <c r="A3" s="228"/>
    </row>
    <row r="4" spans="1:18" x14ac:dyDescent="0.35">
      <c r="A4" s="228" t="str">
        <f>A7</f>
        <v>Tabell 3 -2 - E - Klager etter avslag på sykehjemsplass i år</v>
      </c>
    </row>
    <row r="5" spans="1:18" x14ac:dyDescent="0.35">
      <c r="A5" s="228"/>
    </row>
    <row r="7" spans="1:18" s="149" customFormat="1" ht="14.6" thickBot="1" x14ac:dyDescent="0.35">
      <c r="A7" s="149" t="s">
        <v>116</v>
      </c>
    </row>
    <row r="8" spans="1:18" s="183" customFormat="1" ht="14.6" thickBot="1" x14ac:dyDescent="0.4">
      <c r="A8" s="201"/>
      <c r="B8" s="202"/>
      <c r="C8" s="1543" t="s">
        <v>35</v>
      </c>
      <c r="D8" s="1543"/>
      <c r="E8" s="1543"/>
      <c r="F8" s="1543"/>
      <c r="G8" s="1543"/>
      <c r="H8" s="1543"/>
      <c r="I8" s="1543"/>
      <c r="J8" s="1543"/>
      <c r="K8" s="1543" t="s">
        <v>107</v>
      </c>
      <c r="L8" s="1543"/>
      <c r="M8" s="1543"/>
      <c r="N8" s="1543"/>
      <c r="O8" s="1543"/>
      <c r="P8" s="1543"/>
      <c r="Q8" s="1543"/>
      <c r="R8" s="1543"/>
    </row>
    <row r="9" spans="1:18" s="183" customFormat="1" ht="221.4" customHeight="1" thickBot="1" x14ac:dyDescent="0.4">
      <c r="A9" s="203" t="s">
        <v>291</v>
      </c>
      <c r="B9" s="184" t="s">
        <v>3</v>
      </c>
      <c r="C9" s="203" t="s">
        <v>344</v>
      </c>
      <c r="D9" s="229" t="s">
        <v>117</v>
      </c>
      <c r="E9" s="229" t="s">
        <v>202</v>
      </c>
      <c r="F9" s="230" t="s">
        <v>203</v>
      </c>
      <c r="G9" s="356" t="s">
        <v>118</v>
      </c>
      <c r="H9" s="232" t="s">
        <v>204</v>
      </c>
      <c r="I9" s="229" t="s">
        <v>233</v>
      </c>
      <c r="J9" s="230" t="s">
        <v>205</v>
      </c>
      <c r="K9" s="203" t="s">
        <v>344</v>
      </c>
      <c r="L9" s="229" t="s">
        <v>117</v>
      </c>
      <c r="M9" s="229" t="s">
        <v>202</v>
      </c>
      <c r="N9" s="230" t="s">
        <v>203</v>
      </c>
      <c r="O9" s="231" t="s">
        <v>118</v>
      </c>
      <c r="P9" s="232" t="s">
        <v>345</v>
      </c>
      <c r="Q9" s="229" t="s">
        <v>233</v>
      </c>
      <c r="R9" s="230" t="s">
        <v>205</v>
      </c>
    </row>
    <row r="10" spans="1:18" x14ac:dyDescent="0.35">
      <c r="A10" s="206">
        <v>1</v>
      </c>
      <c r="B10" s="186" t="s">
        <v>14</v>
      </c>
      <c r="C10" s="233">
        <v>7</v>
      </c>
      <c r="D10" s="234">
        <v>1</v>
      </c>
      <c r="E10" s="234">
        <v>0</v>
      </c>
      <c r="F10" s="235">
        <v>0</v>
      </c>
      <c r="G10" s="465">
        <v>1</v>
      </c>
      <c r="H10" s="233">
        <v>2</v>
      </c>
      <c r="I10" s="234">
        <v>0</v>
      </c>
      <c r="J10" s="235">
        <v>0</v>
      </c>
      <c r="K10" s="233">
        <v>1</v>
      </c>
      <c r="L10" s="234">
        <v>0</v>
      </c>
      <c r="M10" s="234">
        <v>0</v>
      </c>
      <c r="N10" s="235">
        <v>0</v>
      </c>
      <c r="O10" s="465">
        <v>0</v>
      </c>
      <c r="P10" s="233">
        <v>1</v>
      </c>
      <c r="Q10" s="234">
        <v>0</v>
      </c>
      <c r="R10" s="235">
        <v>0</v>
      </c>
    </row>
    <row r="11" spans="1:18" x14ac:dyDescent="0.35">
      <c r="A11" s="208">
        <v>2</v>
      </c>
      <c r="B11" s="188" t="s">
        <v>15</v>
      </c>
      <c r="C11" s="236">
        <v>0</v>
      </c>
      <c r="D11" s="237">
        <v>0</v>
      </c>
      <c r="E11" s="237">
        <v>1</v>
      </c>
      <c r="F11" s="238">
        <v>0</v>
      </c>
      <c r="G11" s="463">
        <v>0</v>
      </c>
      <c r="H11" s="236">
        <v>0</v>
      </c>
      <c r="I11" s="237">
        <v>0</v>
      </c>
      <c r="J11" s="238">
        <v>0</v>
      </c>
      <c r="K11" s="236">
        <v>0</v>
      </c>
      <c r="L11" s="237">
        <v>0</v>
      </c>
      <c r="M11" s="237">
        <v>0</v>
      </c>
      <c r="N11" s="238">
        <v>0</v>
      </c>
      <c r="O11" s="463">
        <v>0</v>
      </c>
      <c r="P11" s="236">
        <v>0</v>
      </c>
      <c r="Q11" s="237">
        <v>0</v>
      </c>
      <c r="R11" s="238">
        <v>0</v>
      </c>
    </row>
    <row r="12" spans="1:18" x14ac:dyDescent="0.35">
      <c r="A12" s="208">
        <v>3</v>
      </c>
      <c r="B12" s="188" t="s">
        <v>16</v>
      </c>
      <c r="C12" s="236">
        <v>2</v>
      </c>
      <c r="D12" s="237">
        <v>1</v>
      </c>
      <c r="E12" s="237">
        <v>0</v>
      </c>
      <c r="F12" s="238">
        <v>0</v>
      </c>
      <c r="G12" s="463">
        <v>1</v>
      </c>
      <c r="H12" s="236">
        <v>0</v>
      </c>
      <c r="I12" s="237">
        <v>1</v>
      </c>
      <c r="J12" s="238">
        <v>0</v>
      </c>
      <c r="K12" s="236">
        <v>0</v>
      </c>
      <c r="L12" s="237">
        <v>0</v>
      </c>
      <c r="M12" s="237">
        <v>0</v>
      </c>
      <c r="N12" s="238">
        <v>0</v>
      </c>
      <c r="O12" s="463">
        <v>0</v>
      </c>
      <c r="P12" s="236">
        <v>0</v>
      </c>
      <c r="Q12" s="237">
        <v>0</v>
      </c>
      <c r="R12" s="238">
        <v>0</v>
      </c>
    </row>
    <row r="13" spans="1:18" x14ac:dyDescent="0.35">
      <c r="A13" s="208">
        <v>4</v>
      </c>
      <c r="B13" s="188" t="s">
        <v>17</v>
      </c>
      <c r="C13" s="236">
        <v>0</v>
      </c>
      <c r="D13" s="237">
        <v>0</v>
      </c>
      <c r="E13" s="237">
        <v>0</v>
      </c>
      <c r="F13" s="238">
        <v>1</v>
      </c>
      <c r="G13" s="463">
        <v>1</v>
      </c>
      <c r="H13" s="236">
        <v>0</v>
      </c>
      <c r="I13" s="237">
        <v>0</v>
      </c>
      <c r="J13" s="238">
        <v>0</v>
      </c>
      <c r="K13" s="236">
        <v>0</v>
      </c>
      <c r="L13" s="237">
        <v>0</v>
      </c>
      <c r="M13" s="237">
        <v>0</v>
      </c>
      <c r="N13" s="238">
        <v>0</v>
      </c>
      <c r="O13" s="463">
        <v>0</v>
      </c>
      <c r="P13" s="236">
        <v>0</v>
      </c>
      <c r="Q13" s="237">
        <v>0</v>
      </c>
      <c r="R13" s="238">
        <v>0</v>
      </c>
    </row>
    <row r="14" spans="1:18" x14ac:dyDescent="0.35">
      <c r="A14" s="208">
        <v>5</v>
      </c>
      <c r="B14" s="188" t="s">
        <v>18</v>
      </c>
      <c r="C14" s="236">
        <v>2</v>
      </c>
      <c r="D14" s="237">
        <v>0</v>
      </c>
      <c r="E14" s="237">
        <v>1</v>
      </c>
      <c r="F14" s="238">
        <v>0</v>
      </c>
      <c r="G14" s="463">
        <v>0</v>
      </c>
      <c r="H14" s="236">
        <v>1</v>
      </c>
      <c r="I14" s="237">
        <v>0</v>
      </c>
      <c r="J14" s="238">
        <v>0</v>
      </c>
      <c r="K14" s="236">
        <v>0</v>
      </c>
      <c r="L14" s="237">
        <v>0</v>
      </c>
      <c r="M14" s="237">
        <v>0</v>
      </c>
      <c r="N14" s="238">
        <v>0</v>
      </c>
      <c r="O14" s="463">
        <v>0</v>
      </c>
      <c r="P14" s="236">
        <v>0</v>
      </c>
      <c r="Q14" s="237">
        <v>0</v>
      </c>
      <c r="R14" s="238">
        <v>0</v>
      </c>
    </row>
    <row r="15" spans="1:18" x14ac:dyDescent="0.35">
      <c r="A15" s="210">
        <v>6</v>
      </c>
      <c r="B15" s="190" t="s">
        <v>19</v>
      </c>
      <c r="C15" s="236">
        <v>3</v>
      </c>
      <c r="D15" s="237">
        <v>1</v>
      </c>
      <c r="E15" s="237">
        <v>0</v>
      </c>
      <c r="F15" s="238">
        <v>0</v>
      </c>
      <c r="G15" s="463">
        <v>1</v>
      </c>
      <c r="H15" s="236">
        <v>1</v>
      </c>
      <c r="I15" s="237">
        <v>0</v>
      </c>
      <c r="J15" s="238">
        <v>0</v>
      </c>
      <c r="K15" s="236">
        <v>1</v>
      </c>
      <c r="L15" s="237">
        <v>1</v>
      </c>
      <c r="M15" s="237">
        <v>0</v>
      </c>
      <c r="N15" s="238">
        <v>0</v>
      </c>
      <c r="O15" s="463">
        <v>1</v>
      </c>
      <c r="P15" s="236">
        <v>0</v>
      </c>
      <c r="Q15" s="237">
        <v>0</v>
      </c>
      <c r="R15" s="238">
        <v>0</v>
      </c>
    </row>
    <row r="16" spans="1:18" x14ac:dyDescent="0.35">
      <c r="A16" s="210">
        <v>7</v>
      </c>
      <c r="B16" s="190" t="s">
        <v>20</v>
      </c>
      <c r="C16" s="236">
        <v>3</v>
      </c>
      <c r="D16" s="237">
        <v>2</v>
      </c>
      <c r="E16" s="237">
        <v>1</v>
      </c>
      <c r="F16" s="238">
        <v>1</v>
      </c>
      <c r="G16" s="463">
        <v>3</v>
      </c>
      <c r="H16" s="236">
        <v>0</v>
      </c>
      <c r="I16" s="237">
        <v>0</v>
      </c>
      <c r="J16" s="238">
        <v>0</v>
      </c>
      <c r="K16" s="236">
        <v>2</v>
      </c>
      <c r="L16" s="237">
        <v>0</v>
      </c>
      <c r="M16" s="237">
        <v>0</v>
      </c>
      <c r="N16" s="238">
        <v>0</v>
      </c>
      <c r="O16" s="463">
        <v>0</v>
      </c>
      <c r="P16" s="236">
        <v>0</v>
      </c>
      <c r="Q16" s="237">
        <v>2</v>
      </c>
      <c r="R16" s="238">
        <v>0</v>
      </c>
    </row>
    <row r="17" spans="1:18" x14ac:dyDescent="0.35">
      <c r="A17" s="208">
        <v>8</v>
      </c>
      <c r="B17" s="188" t="s">
        <v>21</v>
      </c>
      <c r="C17" s="236">
        <v>7</v>
      </c>
      <c r="D17" s="237">
        <v>5</v>
      </c>
      <c r="E17" s="237">
        <v>3</v>
      </c>
      <c r="F17" s="238">
        <v>2</v>
      </c>
      <c r="G17" s="463">
        <v>7</v>
      </c>
      <c r="H17" s="236">
        <v>0</v>
      </c>
      <c r="I17" s="237">
        <v>0</v>
      </c>
      <c r="J17" s="238">
        <v>1</v>
      </c>
      <c r="K17" s="236">
        <v>0</v>
      </c>
      <c r="L17" s="237">
        <v>0</v>
      </c>
      <c r="M17" s="237">
        <v>0</v>
      </c>
      <c r="N17" s="238">
        <v>0</v>
      </c>
      <c r="O17" s="463">
        <v>0</v>
      </c>
      <c r="P17" s="236">
        <v>0</v>
      </c>
      <c r="Q17" s="237">
        <v>0</v>
      </c>
      <c r="R17" s="238">
        <v>0</v>
      </c>
    </row>
    <row r="18" spans="1:18" x14ac:dyDescent="0.35">
      <c r="A18" s="208">
        <v>9</v>
      </c>
      <c r="B18" s="188" t="s">
        <v>22</v>
      </c>
      <c r="C18" s="236">
        <v>8</v>
      </c>
      <c r="D18" s="237">
        <v>4</v>
      </c>
      <c r="E18" s="237">
        <v>3</v>
      </c>
      <c r="F18" s="238">
        <v>0</v>
      </c>
      <c r="G18" s="463">
        <v>4</v>
      </c>
      <c r="H18" s="236">
        <v>0</v>
      </c>
      <c r="I18" s="237">
        <v>1</v>
      </c>
      <c r="J18" s="238">
        <v>3</v>
      </c>
      <c r="K18" s="236">
        <v>0</v>
      </c>
      <c r="L18" s="237">
        <v>0</v>
      </c>
      <c r="M18" s="237">
        <v>0</v>
      </c>
      <c r="N18" s="238">
        <v>0</v>
      </c>
      <c r="O18" s="463">
        <v>0</v>
      </c>
      <c r="P18" s="236">
        <v>0</v>
      </c>
      <c r="Q18" s="237">
        <v>0</v>
      </c>
      <c r="R18" s="238">
        <v>0</v>
      </c>
    </row>
    <row r="19" spans="1:18" x14ac:dyDescent="0.35">
      <c r="A19" s="208">
        <v>10</v>
      </c>
      <c r="B19" s="188" t="s">
        <v>23</v>
      </c>
      <c r="C19" s="236">
        <v>0</v>
      </c>
      <c r="D19" s="237">
        <v>0</v>
      </c>
      <c r="E19" s="237">
        <v>0</v>
      </c>
      <c r="F19" s="238">
        <v>0</v>
      </c>
      <c r="G19" s="463">
        <v>0</v>
      </c>
      <c r="H19" s="236">
        <v>0</v>
      </c>
      <c r="I19" s="237">
        <v>0</v>
      </c>
      <c r="J19" s="238">
        <v>0</v>
      </c>
      <c r="K19" s="236">
        <v>1</v>
      </c>
      <c r="L19" s="237">
        <v>1</v>
      </c>
      <c r="M19" s="237">
        <v>0</v>
      </c>
      <c r="N19" s="238">
        <v>0</v>
      </c>
      <c r="O19" s="463">
        <v>1</v>
      </c>
      <c r="P19" s="236">
        <v>0</v>
      </c>
      <c r="Q19" s="237">
        <v>0</v>
      </c>
      <c r="R19" s="238">
        <v>0</v>
      </c>
    </row>
    <row r="20" spans="1:18" x14ac:dyDescent="0.35">
      <c r="A20" s="210">
        <v>11</v>
      </c>
      <c r="B20" s="190" t="s">
        <v>24</v>
      </c>
      <c r="C20" s="236">
        <v>0</v>
      </c>
      <c r="D20" s="237">
        <v>0</v>
      </c>
      <c r="E20" s="237">
        <v>0</v>
      </c>
      <c r="F20" s="238">
        <v>0</v>
      </c>
      <c r="G20" s="463">
        <v>0</v>
      </c>
      <c r="H20" s="236">
        <v>0</v>
      </c>
      <c r="I20" s="237">
        <v>0</v>
      </c>
      <c r="J20" s="238">
        <v>0</v>
      </c>
      <c r="K20" s="236">
        <v>0</v>
      </c>
      <c r="L20" s="237">
        <v>0</v>
      </c>
      <c r="M20" s="237">
        <v>0</v>
      </c>
      <c r="N20" s="238">
        <v>0</v>
      </c>
      <c r="O20" s="463">
        <v>0</v>
      </c>
      <c r="P20" s="236">
        <v>0</v>
      </c>
      <c r="Q20" s="237">
        <v>0</v>
      </c>
      <c r="R20" s="238">
        <v>0</v>
      </c>
    </row>
    <row r="21" spans="1:18" x14ac:dyDescent="0.35">
      <c r="A21" s="208">
        <v>12</v>
      </c>
      <c r="B21" s="188" t="s">
        <v>25</v>
      </c>
      <c r="C21" s="236">
        <v>8</v>
      </c>
      <c r="D21" s="237">
        <v>0</v>
      </c>
      <c r="E21" s="237">
        <v>2</v>
      </c>
      <c r="F21" s="238">
        <v>1</v>
      </c>
      <c r="G21" s="463">
        <v>1</v>
      </c>
      <c r="H21" s="236">
        <v>6</v>
      </c>
      <c r="I21" s="237">
        <v>0</v>
      </c>
      <c r="J21" s="238">
        <v>1</v>
      </c>
      <c r="K21" s="236">
        <v>1</v>
      </c>
      <c r="L21" s="237">
        <v>0</v>
      </c>
      <c r="M21" s="237">
        <v>0</v>
      </c>
      <c r="N21" s="238">
        <v>0</v>
      </c>
      <c r="O21" s="463">
        <v>0</v>
      </c>
      <c r="P21" s="236">
        <v>1</v>
      </c>
      <c r="Q21" s="237">
        <v>0</v>
      </c>
      <c r="R21" s="238">
        <v>0</v>
      </c>
    </row>
    <row r="22" spans="1:18" x14ac:dyDescent="0.35">
      <c r="A22" s="208">
        <v>13</v>
      </c>
      <c r="B22" s="188" t="s">
        <v>26</v>
      </c>
      <c r="C22" s="236">
        <v>1</v>
      </c>
      <c r="D22" s="237">
        <v>1</v>
      </c>
      <c r="E22" s="237">
        <v>0</v>
      </c>
      <c r="F22" s="238">
        <v>0</v>
      </c>
      <c r="G22" s="463">
        <v>1</v>
      </c>
      <c r="H22" s="236">
        <v>0</v>
      </c>
      <c r="I22" s="237">
        <v>0</v>
      </c>
      <c r="J22" s="238">
        <v>0</v>
      </c>
      <c r="K22" s="236">
        <v>0</v>
      </c>
      <c r="L22" s="237">
        <v>0</v>
      </c>
      <c r="M22" s="237">
        <v>0</v>
      </c>
      <c r="N22" s="238">
        <v>0</v>
      </c>
      <c r="O22" s="463">
        <v>0</v>
      </c>
      <c r="P22" s="236">
        <v>0</v>
      </c>
      <c r="Q22" s="237">
        <v>0</v>
      </c>
      <c r="R22" s="238">
        <v>0</v>
      </c>
    </row>
    <row r="23" spans="1:18" x14ac:dyDescent="0.35">
      <c r="A23" s="208">
        <v>14</v>
      </c>
      <c r="B23" s="188" t="s">
        <v>27</v>
      </c>
      <c r="C23" s="236">
        <v>4</v>
      </c>
      <c r="D23" s="237">
        <v>3</v>
      </c>
      <c r="E23" s="237">
        <v>1</v>
      </c>
      <c r="F23" s="238">
        <v>0</v>
      </c>
      <c r="G23" s="463">
        <v>3</v>
      </c>
      <c r="H23" s="236">
        <v>0</v>
      </c>
      <c r="I23" s="237">
        <v>0</v>
      </c>
      <c r="J23" s="238">
        <v>1</v>
      </c>
      <c r="K23" s="236">
        <v>0</v>
      </c>
      <c r="L23" s="237">
        <v>0</v>
      </c>
      <c r="M23" s="237">
        <v>0</v>
      </c>
      <c r="N23" s="238">
        <v>0</v>
      </c>
      <c r="O23" s="463">
        <v>0</v>
      </c>
      <c r="P23" s="236">
        <v>0</v>
      </c>
      <c r="Q23" s="237">
        <v>0</v>
      </c>
      <c r="R23" s="238">
        <v>0</v>
      </c>
    </row>
    <row r="24" spans="1:18" ht="28.75" thickBot="1" x14ac:dyDescent="0.4">
      <c r="A24" s="211">
        <v>15</v>
      </c>
      <c r="B24" s="191" t="s">
        <v>28</v>
      </c>
      <c r="C24" s="239">
        <v>0</v>
      </c>
      <c r="D24" s="240">
        <v>0</v>
      </c>
      <c r="E24" s="240">
        <v>0</v>
      </c>
      <c r="F24" s="241">
        <v>0</v>
      </c>
      <c r="G24" s="464">
        <v>0</v>
      </c>
      <c r="H24" s="239">
        <v>0</v>
      </c>
      <c r="I24" s="240">
        <v>0</v>
      </c>
      <c r="J24" s="241">
        <v>0</v>
      </c>
      <c r="K24" s="239">
        <v>0</v>
      </c>
      <c r="L24" s="240">
        <v>0</v>
      </c>
      <c r="M24" s="240">
        <v>0</v>
      </c>
      <c r="N24" s="241">
        <v>0</v>
      </c>
      <c r="O24" s="464">
        <v>0</v>
      </c>
      <c r="P24" s="239">
        <v>0</v>
      </c>
      <c r="Q24" s="240">
        <v>0</v>
      </c>
      <c r="R24" s="241">
        <v>0</v>
      </c>
    </row>
    <row r="25" spans="1:18" x14ac:dyDescent="0.35">
      <c r="A25" s="213"/>
      <c r="B25" s="451" t="s">
        <v>502</v>
      </c>
      <c r="C25" s="457">
        <f t="shared" ref="C25:R25" si="0">SUM(C10:C24)</f>
        <v>45</v>
      </c>
      <c r="D25" s="242">
        <f t="shared" si="0"/>
        <v>18</v>
      </c>
      <c r="E25" s="242">
        <f t="shared" si="0"/>
        <v>12</v>
      </c>
      <c r="F25" s="243">
        <f t="shared" si="0"/>
        <v>5</v>
      </c>
      <c r="G25" s="459">
        <f t="shared" si="0"/>
        <v>23</v>
      </c>
      <c r="H25" s="457">
        <f t="shared" si="0"/>
        <v>10</v>
      </c>
      <c r="I25" s="242">
        <f t="shared" si="0"/>
        <v>2</v>
      </c>
      <c r="J25" s="243">
        <f t="shared" si="0"/>
        <v>6</v>
      </c>
      <c r="K25" s="455">
        <f t="shared" si="0"/>
        <v>6</v>
      </c>
      <c r="L25" s="242">
        <f t="shared" si="0"/>
        <v>2</v>
      </c>
      <c r="M25" s="242">
        <f t="shared" si="0"/>
        <v>0</v>
      </c>
      <c r="N25" s="449">
        <f t="shared" si="0"/>
        <v>0</v>
      </c>
      <c r="O25" s="461">
        <f t="shared" si="0"/>
        <v>2</v>
      </c>
      <c r="P25" s="455">
        <f t="shared" si="0"/>
        <v>2</v>
      </c>
      <c r="Q25" s="242">
        <f t="shared" si="0"/>
        <v>2</v>
      </c>
      <c r="R25" s="243">
        <f t="shared" si="0"/>
        <v>0</v>
      </c>
    </row>
    <row r="26" spans="1:18" s="330" customFormat="1" x14ac:dyDescent="0.35">
      <c r="A26" s="376"/>
      <c r="B26" s="452" t="s">
        <v>430</v>
      </c>
      <c r="C26" s="458">
        <v>36</v>
      </c>
      <c r="D26" s="245">
        <v>17</v>
      </c>
      <c r="E26" s="245">
        <v>14</v>
      </c>
      <c r="F26" s="246">
        <v>4</v>
      </c>
      <c r="G26" s="460">
        <v>21</v>
      </c>
      <c r="H26" s="458">
        <v>6</v>
      </c>
      <c r="I26" s="245">
        <v>4</v>
      </c>
      <c r="J26" s="246">
        <v>2</v>
      </c>
      <c r="K26" s="456">
        <v>7</v>
      </c>
      <c r="L26" s="245">
        <v>1</v>
      </c>
      <c r="M26" s="245">
        <v>2</v>
      </c>
      <c r="N26" s="450">
        <v>0</v>
      </c>
      <c r="O26" s="462">
        <v>1</v>
      </c>
      <c r="P26" s="456">
        <v>3</v>
      </c>
      <c r="Q26" s="450">
        <v>3</v>
      </c>
      <c r="R26" s="246">
        <v>0</v>
      </c>
    </row>
    <row r="27" spans="1:18" s="330" customFormat="1" x14ac:dyDescent="0.35">
      <c r="A27" s="376"/>
      <c r="B27" s="452" t="s">
        <v>378</v>
      </c>
      <c r="C27" s="458">
        <v>52</v>
      </c>
      <c r="D27" s="245">
        <v>27</v>
      </c>
      <c r="E27" s="245">
        <v>6</v>
      </c>
      <c r="F27" s="246">
        <v>2</v>
      </c>
      <c r="G27" s="460">
        <v>29</v>
      </c>
      <c r="H27" s="458">
        <v>16</v>
      </c>
      <c r="I27" s="245">
        <v>3</v>
      </c>
      <c r="J27" s="246">
        <v>1</v>
      </c>
      <c r="K27" s="456">
        <v>10</v>
      </c>
      <c r="L27" s="245">
        <v>9</v>
      </c>
      <c r="M27" s="245">
        <v>2</v>
      </c>
      <c r="N27" s="450">
        <v>1</v>
      </c>
      <c r="O27" s="462">
        <v>10</v>
      </c>
      <c r="P27" s="456">
        <v>0</v>
      </c>
      <c r="Q27" s="450">
        <v>0</v>
      </c>
      <c r="R27" s="246">
        <v>1</v>
      </c>
    </row>
    <row r="28" spans="1:18" s="330" customFormat="1" x14ac:dyDescent="0.35">
      <c r="A28" s="376"/>
      <c r="B28" s="452" t="s">
        <v>334</v>
      </c>
      <c r="C28" s="458">
        <v>54</v>
      </c>
      <c r="D28" s="245">
        <v>23</v>
      </c>
      <c r="E28" s="245">
        <v>12</v>
      </c>
      <c r="F28" s="246">
        <v>3</v>
      </c>
      <c r="G28" s="460">
        <v>26</v>
      </c>
      <c r="H28" s="458">
        <v>16</v>
      </c>
      <c r="I28" s="245">
        <v>5</v>
      </c>
      <c r="J28" s="246">
        <v>5</v>
      </c>
      <c r="K28" s="456">
        <v>16</v>
      </c>
      <c r="L28" s="245">
        <v>9</v>
      </c>
      <c r="M28" s="245">
        <v>4</v>
      </c>
      <c r="N28" s="450">
        <v>2</v>
      </c>
      <c r="O28" s="462">
        <v>11</v>
      </c>
      <c r="P28" s="456">
        <v>4</v>
      </c>
      <c r="Q28" s="450">
        <v>0</v>
      </c>
      <c r="R28" s="246">
        <v>2</v>
      </c>
    </row>
    <row r="29" spans="1:18" s="330" customFormat="1" x14ac:dyDescent="0.35">
      <c r="A29" s="376"/>
      <c r="B29" s="452" t="s">
        <v>289</v>
      </c>
      <c r="C29" s="458">
        <v>55</v>
      </c>
      <c r="D29" s="245">
        <v>27</v>
      </c>
      <c r="E29" s="245">
        <v>21</v>
      </c>
      <c r="F29" s="246">
        <v>12</v>
      </c>
      <c r="G29" s="460">
        <v>39</v>
      </c>
      <c r="H29" s="458">
        <v>10</v>
      </c>
      <c r="I29" s="245">
        <v>6</v>
      </c>
      <c r="J29" s="246">
        <v>4</v>
      </c>
      <c r="K29" s="456">
        <v>44</v>
      </c>
      <c r="L29" s="245">
        <v>24</v>
      </c>
      <c r="M29" s="245">
        <v>4</v>
      </c>
      <c r="N29" s="450">
        <v>1</v>
      </c>
      <c r="O29" s="462">
        <v>25</v>
      </c>
      <c r="P29" s="456">
        <v>14</v>
      </c>
      <c r="Q29" s="450">
        <v>5</v>
      </c>
      <c r="R29" s="246">
        <v>2</v>
      </c>
    </row>
    <row r="30" spans="1:18" s="330" customFormat="1" ht="14.6" thickBot="1" x14ac:dyDescent="0.4">
      <c r="A30" s="654"/>
      <c r="B30" s="655" t="s">
        <v>258</v>
      </c>
      <c r="C30" s="656">
        <v>63</v>
      </c>
      <c r="D30" s="467">
        <v>21</v>
      </c>
      <c r="E30" s="467">
        <v>22</v>
      </c>
      <c r="F30" s="468">
        <v>14</v>
      </c>
      <c r="G30" s="657">
        <v>35</v>
      </c>
      <c r="H30" s="656">
        <v>14</v>
      </c>
      <c r="I30" s="467">
        <v>4</v>
      </c>
      <c r="J30" s="468">
        <v>8</v>
      </c>
      <c r="K30" s="456">
        <v>25</v>
      </c>
      <c r="L30" s="245">
        <v>14</v>
      </c>
      <c r="M30" s="245">
        <v>6</v>
      </c>
      <c r="N30" s="450">
        <v>1</v>
      </c>
      <c r="O30" s="462">
        <v>15</v>
      </c>
      <c r="P30" s="456">
        <v>4</v>
      </c>
      <c r="Q30" s="450">
        <v>4</v>
      </c>
      <c r="R30" s="246">
        <v>2</v>
      </c>
    </row>
    <row r="31" spans="1:18" s="330" customFormat="1" x14ac:dyDescent="0.35">
      <c r="A31" s="376"/>
      <c r="B31" s="452" t="s">
        <v>227</v>
      </c>
      <c r="C31" s="458">
        <v>47</v>
      </c>
      <c r="D31" s="245">
        <v>24</v>
      </c>
      <c r="E31" s="245">
        <v>11</v>
      </c>
      <c r="F31" s="246">
        <v>4</v>
      </c>
      <c r="G31" s="460">
        <v>29</v>
      </c>
      <c r="H31" s="458">
        <v>7</v>
      </c>
      <c r="I31" s="245">
        <v>4</v>
      </c>
      <c r="J31" s="246">
        <v>3</v>
      </c>
      <c r="K31" s="456">
        <v>23</v>
      </c>
      <c r="L31" s="245">
        <v>10</v>
      </c>
      <c r="M31" s="245">
        <v>6</v>
      </c>
      <c r="N31" s="450">
        <v>1</v>
      </c>
      <c r="O31" s="462">
        <v>11</v>
      </c>
      <c r="P31" s="456">
        <v>6</v>
      </c>
      <c r="Q31" s="450">
        <v>1</v>
      </c>
      <c r="R31" s="246">
        <v>3</v>
      </c>
    </row>
    <row r="32" spans="1:18" s="330" customFormat="1" ht="14.6" thickBot="1" x14ac:dyDescent="0.4">
      <c r="A32" s="654"/>
      <c r="B32" s="655" t="s">
        <v>115</v>
      </c>
      <c r="C32" s="656">
        <v>47</v>
      </c>
      <c r="D32" s="467">
        <v>21</v>
      </c>
      <c r="E32" s="467">
        <v>13</v>
      </c>
      <c r="F32" s="468">
        <v>8</v>
      </c>
      <c r="G32" s="657">
        <v>29</v>
      </c>
      <c r="H32" s="656">
        <v>8</v>
      </c>
      <c r="I32" s="658" t="s">
        <v>97</v>
      </c>
      <c r="J32" s="468">
        <v>6</v>
      </c>
      <c r="K32" s="591">
        <v>14</v>
      </c>
      <c r="L32" s="467">
        <v>6</v>
      </c>
      <c r="M32" s="467">
        <v>5</v>
      </c>
      <c r="N32" s="659">
        <v>1</v>
      </c>
      <c r="O32" s="466">
        <v>7</v>
      </c>
      <c r="P32" s="591">
        <v>6</v>
      </c>
      <c r="Q32" s="660" t="s">
        <v>97</v>
      </c>
      <c r="R32" s="468">
        <v>3</v>
      </c>
    </row>
    <row r="33" spans="1:1" x14ac:dyDescent="0.35">
      <c r="A33" s="228"/>
    </row>
  </sheetData>
  <mergeCells count="2">
    <mergeCell ref="C8:J8"/>
    <mergeCell ref="K8:R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rgb="FFFF0000"/>
  </sheetPr>
  <dimension ref="A1:G32"/>
  <sheetViews>
    <sheetView showGridLines="0" zoomScale="80" zoomScaleNormal="80" workbookViewId="0">
      <selection activeCell="K4" sqref="K4"/>
    </sheetView>
  </sheetViews>
  <sheetFormatPr baseColWidth="10" defaultColWidth="11.4609375" defaultRowHeight="14.15" x14ac:dyDescent="0.35"/>
  <cols>
    <col min="1" max="1" width="8.3046875" style="330" customWidth="1"/>
    <col min="2" max="2" width="24.84375" style="330" customWidth="1"/>
    <col min="3" max="3" width="16.3046875" style="330" customWidth="1"/>
    <col min="4" max="4" width="17.4609375" style="330" customWidth="1"/>
    <col min="5" max="5" width="16.84375" style="330" customWidth="1"/>
    <col min="6" max="6" width="18.4609375" style="330" customWidth="1"/>
    <col min="7" max="16384" width="11.4609375" style="330"/>
  </cols>
  <sheetData>
    <row r="1" spans="1:6" x14ac:dyDescent="0.35">
      <c r="A1" s="226" t="s">
        <v>106</v>
      </c>
      <c r="B1" s="226"/>
    </row>
    <row r="2" spans="1:6" x14ac:dyDescent="0.35">
      <c r="A2" s="180" t="s">
        <v>0</v>
      </c>
    </row>
    <row r="3" spans="1:6" x14ac:dyDescent="0.35">
      <c r="A3" s="330" t="str">
        <f>A5</f>
        <v>Tabell 3-2-E-1 Saksbehandlingstid - klager etter avslag på søknad om sykehjemsplass i år</v>
      </c>
    </row>
    <row r="5" spans="1:6" x14ac:dyDescent="0.35">
      <c r="A5" s="504" t="s">
        <v>195</v>
      </c>
    </row>
    <row r="6" spans="1:6" ht="14.6" thickBot="1" x14ac:dyDescent="0.4"/>
    <row r="7" spans="1:6" ht="14.6" thickBot="1" x14ac:dyDescent="0.4">
      <c r="A7" s="505"/>
      <c r="B7" s="506"/>
      <c r="C7" s="1547" t="s">
        <v>35</v>
      </c>
      <c r="D7" s="1548"/>
      <c r="E7" s="1549" t="s">
        <v>107</v>
      </c>
      <c r="F7" s="1550"/>
    </row>
    <row r="8" spans="1:6" ht="71.150000000000006" thickBot="1" x14ac:dyDescent="0.4">
      <c r="A8" s="507" t="s">
        <v>2</v>
      </c>
      <c r="B8" s="184" t="s">
        <v>3</v>
      </c>
      <c r="C8" s="508" t="s">
        <v>358</v>
      </c>
      <c r="D8" s="509" t="s">
        <v>347</v>
      </c>
      <c r="E8" s="508" t="s">
        <v>358</v>
      </c>
      <c r="F8" s="509" t="s">
        <v>347</v>
      </c>
    </row>
    <row r="9" spans="1:6" x14ac:dyDescent="0.35">
      <c r="A9" s="185">
        <v>1</v>
      </c>
      <c r="B9" s="186" t="s">
        <v>14</v>
      </c>
      <c r="C9" s="510">
        <v>0</v>
      </c>
      <c r="D9" s="511">
        <v>0</v>
      </c>
      <c r="E9" s="510">
        <v>0</v>
      </c>
      <c r="F9" s="511">
        <v>0</v>
      </c>
    </row>
    <row r="10" spans="1:6" x14ac:dyDescent="0.35">
      <c r="A10" s="187">
        <v>2</v>
      </c>
      <c r="B10" s="188" t="s">
        <v>15</v>
      </c>
      <c r="C10" s="512">
        <v>0</v>
      </c>
      <c r="D10" s="513">
        <v>69</v>
      </c>
      <c r="E10" s="512">
        <v>0</v>
      </c>
      <c r="F10" s="513">
        <v>0</v>
      </c>
    </row>
    <row r="11" spans="1:6" x14ac:dyDescent="0.35">
      <c r="A11" s="187">
        <v>3</v>
      </c>
      <c r="B11" s="188" t="s">
        <v>16</v>
      </c>
      <c r="C11" s="514">
        <v>33</v>
      </c>
      <c r="D11" s="513">
        <v>0</v>
      </c>
      <c r="E11" s="514">
        <v>0</v>
      </c>
      <c r="F11" s="513">
        <v>0</v>
      </c>
    </row>
    <row r="12" spans="1:6" x14ac:dyDescent="0.35">
      <c r="A12" s="187">
        <v>4</v>
      </c>
      <c r="B12" s="188" t="s">
        <v>17</v>
      </c>
      <c r="C12" s="512">
        <v>7</v>
      </c>
      <c r="D12" s="513">
        <v>211</v>
      </c>
      <c r="E12" s="512">
        <v>0</v>
      </c>
      <c r="F12" s="513">
        <v>0</v>
      </c>
    </row>
    <row r="13" spans="1:6" x14ac:dyDescent="0.35">
      <c r="A13" s="187">
        <v>5</v>
      </c>
      <c r="B13" s="188" t="s">
        <v>18</v>
      </c>
      <c r="C13" s="512">
        <v>0</v>
      </c>
      <c r="D13" s="513">
        <v>233</v>
      </c>
      <c r="E13" s="512">
        <v>0</v>
      </c>
      <c r="F13" s="513">
        <v>0</v>
      </c>
    </row>
    <row r="14" spans="1:6" x14ac:dyDescent="0.35">
      <c r="A14" s="189">
        <v>6</v>
      </c>
      <c r="B14" s="190" t="s">
        <v>19</v>
      </c>
      <c r="C14" s="512">
        <v>16</v>
      </c>
      <c r="D14" s="513">
        <v>0</v>
      </c>
      <c r="E14" s="512">
        <v>7</v>
      </c>
      <c r="F14" s="513">
        <v>0</v>
      </c>
    </row>
    <row r="15" spans="1:6" x14ac:dyDescent="0.35">
      <c r="A15" s="189">
        <v>7</v>
      </c>
      <c r="B15" s="190" t="s">
        <v>20</v>
      </c>
      <c r="C15" s="514">
        <v>78</v>
      </c>
      <c r="D15" s="513">
        <v>18</v>
      </c>
      <c r="E15" s="514">
        <v>63</v>
      </c>
      <c r="F15" s="513">
        <v>0</v>
      </c>
    </row>
    <row r="16" spans="1:6" x14ac:dyDescent="0.35">
      <c r="A16" s="187">
        <v>8</v>
      </c>
      <c r="B16" s="188" t="s">
        <v>21</v>
      </c>
      <c r="C16" s="512">
        <v>32</v>
      </c>
      <c r="D16" s="513">
        <v>125</v>
      </c>
      <c r="E16" s="512">
        <v>0</v>
      </c>
      <c r="F16" s="513">
        <v>0</v>
      </c>
    </row>
    <row r="17" spans="1:7" x14ac:dyDescent="0.35">
      <c r="A17" s="187">
        <v>9</v>
      </c>
      <c r="B17" s="188" t="s">
        <v>22</v>
      </c>
      <c r="C17" s="512">
        <v>345</v>
      </c>
      <c r="D17" s="513">
        <v>0</v>
      </c>
      <c r="E17" s="512">
        <v>0</v>
      </c>
      <c r="F17" s="513">
        <v>0</v>
      </c>
      <c r="G17" s="250"/>
    </row>
    <row r="18" spans="1:7" x14ac:dyDescent="0.35">
      <c r="A18" s="187">
        <v>10</v>
      </c>
      <c r="B18" s="188" t="s">
        <v>23</v>
      </c>
      <c r="C18" s="512">
        <v>0</v>
      </c>
      <c r="D18" s="513">
        <v>0</v>
      </c>
      <c r="E18" s="512">
        <v>7</v>
      </c>
      <c r="F18" s="513">
        <v>0</v>
      </c>
    </row>
    <row r="19" spans="1:7" x14ac:dyDescent="0.35">
      <c r="A19" s="189">
        <v>11</v>
      </c>
      <c r="B19" s="190" t="s">
        <v>24</v>
      </c>
      <c r="C19" s="512">
        <v>0</v>
      </c>
      <c r="D19" s="513">
        <v>0</v>
      </c>
      <c r="E19" s="512">
        <v>0</v>
      </c>
      <c r="F19" s="513">
        <v>0</v>
      </c>
    </row>
    <row r="20" spans="1:7" x14ac:dyDescent="0.35">
      <c r="A20" s="187">
        <v>12</v>
      </c>
      <c r="B20" s="188" t="s">
        <v>25</v>
      </c>
      <c r="C20" s="512">
        <v>0</v>
      </c>
      <c r="D20" s="513">
        <v>105</v>
      </c>
      <c r="E20" s="512">
        <v>0</v>
      </c>
      <c r="F20" s="513">
        <v>0</v>
      </c>
    </row>
    <row r="21" spans="1:7" x14ac:dyDescent="0.35">
      <c r="A21" s="187">
        <v>13</v>
      </c>
      <c r="B21" s="188" t="s">
        <v>26</v>
      </c>
      <c r="C21" s="514">
        <v>53</v>
      </c>
      <c r="D21" s="513">
        <v>0</v>
      </c>
      <c r="E21" s="514">
        <v>0</v>
      </c>
      <c r="F21" s="513">
        <v>0</v>
      </c>
    </row>
    <row r="22" spans="1:7" x14ac:dyDescent="0.35">
      <c r="A22" s="187">
        <v>14</v>
      </c>
      <c r="B22" s="188" t="s">
        <v>27</v>
      </c>
      <c r="C22" s="514">
        <v>53.5</v>
      </c>
      <c r="D22" s="513">
        <v>0</v>
      </c>
      <c r="E22" s="514">
        <v>0</v>
      </c>
      <c r="F22" s="513">
        <v>0</v>
      </c>
    </row>
    <row r="23" spans="1:7" ht="14.6" thickBot="1" x14ac:dyDescent="0.4">
      <c r="A23" s="448">
        <v>15</v>
      </c>
      <c r="B23" s="191" t="s">
        <v>28</v>
      </c>
      <c r="C23" s="543">
        <v>0</v>
      </c>
      <c r="D23" s="544">
        <v>0</v>
      </c>
      <c r="E23" s="543">
        <v>0</v>
      </c>
      <c r="F23" s="544">
        <v>0</v>
      </c>
    </row>
    <row r="24" spans="1:7" x14ac:dyDescent="0.35">
      <c r="A24" s="213"/>
      <c r="B24" s="451" t="s">
        <v>524</v>
      </c>
      <c r="C24" s="722">
        <f>SUM(C9:C23)/10</f>
        <v>61.75</v>
      </c>
      <c r="D24" s="351">
        <f>SUM(D9:D23)/3</f>
        <v>253.66666666666666</v>
      </c>
      <c r="E24" s="719">
        <f>SUM(E9:E23)/4</f>
        <v>19.25</v>
      </c>
      <c r="F24" s="351">
        <f>SUM(F9:F23)/1</f>
        <v>0</v>
      </c>
    </row>
    <row r="25" spans="1:7" x14ac:dyDescent="0.35">
      <c r="A25" s="376"/>
      <c r="B25" s="452" t="s">
        <v>435</v>
      </c>
      <c r="C25" s="1046">
        <v>37.43333333333333</v>
      </c>
      <c r="D25" s="1047">
        <v>291</v>
      </c>
      <c r="E25" s="1048">
        <v>11.5</v>
      </c>
      <c r="F25" s="1047">
        <v>0</v>
      </c>
    </row>
    <row r="26" spans="1:7" x14ac:dyDescent="0.35">
      <c r="A26" s="376"/>
      <c r="B26" s="452" t="s">
        <v>385</v>
      </c>
      <c r="C26" s="1046">
        <v>35.058</v>
      </c>
      <c r="D26" s="1047">
        <v>171.33333333333334</v>
      </c>
      <c r="E26" s="1048">
        <v>6.125</v>
      </c>
      <c r="F26" s="1047">
        <v>83</v>
      </c>
    </row>
    <row r="27" spans="1:7" x14ac:dyDescent="0.35">
      <c r="A27" s="376"/>
      <c r="B27" s="452" t="s">
        <v>346</v>
      </c>
      <c r="C27" s="1046">
        <v>48.160000000000004</v>
      </c>
      <c r="D27" s="1047">
        <v>107.6</v>
      </c>
      <c r="E27" s="1048">
        <v>35</v>
      </c>
      <c r="F27" s="1047">
        <v>177</v>
      </c>
    </row>
    <row r="28" spans="1:7" x14ac:dyDescent="0.35">
      <c r="A28" s="192"/>
      <c r="B28" s="453" t="s">
        <v>290</v>
      </c>
      <c r="C28" s="723">
        <v>37.263636363636358</v>
      </c>
      <c r="D28" s="718">
        <v>110.875</v>
      </c>
      <c r="E28" s="720">
        <v>76</v>
      </c>
      <c r="F28" s="718">
        <v>125</v>
      </c>
    </row>
    <row r="29" spans="1:7" x14ac:dyDescent="0.35">
      <c r="A29" s="192"/>
      <c r="B29" s="453" t="s">
        <v>259</v>
      </c>
      <c r="C29" s="723">
        <v>54.7</v>
      </c>
      <c r="D29" s="718">
        <v>149.88888888888889</v>
      </c>
      <c r="E29" s="720">
        <v>38.964285714285715</v>
      </c>
      <c r="F29" s="718">
        <v>120.25</v>
      </c>
    </row>
    <row r="30" spans="1:7" x14ac:dyDescent="0.35">
      <c r="A30" s="192"/>
      <c r="B30" s="453" t="s">
        <v>234</v>
      </c>
      <c r="C30" s="723">
        <v>66.442142857142855</v>
      </c>
      <c r="D30" s="718">
        <v>96.608571428571423</v>
      </c>
      <c r="E30" s="720">
        <v>44.166666666666664</v>
      </c>
      <c r="F30" s="718">
        <v>23.714285714285715</v>
      </c>
    </row>
    <row r="31" spans="1:7" ht="14.6" thickBot="1" x14ac:dyDescent="0.4">
      <c r="A31" s="244"/>
      <c r="B31" s="454" t="s">
        <v>123</v>
      </c>
      <c r="C31" s="724">
        <v>50.125</v>
      </c>
      <c r="D31" s="350">
        <v>86.857142857142861</v>
      </c>
      <c r="E31" s="721">
        <v>21.166666666666668</v>
      </c>
      <c r="F31" s="350">
        <v>8.4285714285714288</v>
      </c>
    </row>
    <row r="32" spans="1:7" x14ac:dyDescent="0.35">
      <c r="A32" s="515" t="s">
        <v>122</v>
      </c>
    </row>
  </sheetData>
  <mergeCells count="2">
    <mergeCell ref="C7:D7"/>
    <mergeCell ref="E7:F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tabColor rgb="FFFF0000"/>
  </sheetPr>
  <dimension ref="A1:O31"/>
  <sheetViews>
    <sheetView showGridLines="0" zoomScale="80" zoomScaleNormal="80" workbookViewId="0">
      <selection activeCell="L7" sqref="L7"/>
    </sheetView>
  </sheetViews>
  <sheetFormatPr baseColWidth="10" defaultColWidth="11.4609375" defaultRowHeight="14.15" x14ac:dyDescent="0.35"/>
  <cols>
    <col min="1" max="1" width="8.07421875" style="194" customWidth="1"/>
    <col min="2" max="2" width="25.4609375" style="179" customWidth="1"/>
    <col min="3" max="3" width="11.84375" style="179" customWidth="1"/>
    <col min="4" max="4" width="12.07421875" style="179" customWidth="1"/>
    <col min="5" max="5" width="10.07421875" style="179" customWidth="1"/>
    <col min="6" max="6" width="10.4609375" style="179" customWidth="1"/>
    <col min="7" max="7" width="10.84375" style="179" customWidth="1"/>
    <col min="8" max="8" width="14.53515625" style="179" customWidth="1"/>
    <col min="9" max="9" width="11" style="179" customWidth="1"/>
    <col min="10" max="10" width="9.53515625" style="179" customWidth="1"/>
    <col min="11" max="11" width="10" style="179" customWidth="1"/>
    <col min="12" max="12" width="11.4609375" style="179" customWidth="1"/>
    <col min="13" max="16384" width="11.4609375" style="179"/>
  </cols>
  <sheetData>
    <row r="1" spans="1:15" x14ac:dyDescent="0.35">
      <c r="A1" s="199" t="s">
        <v>106</v>
      </c>
      <c r="B1" s="200"/>
    </row>
    <row r="2" spans="1:15" x14ac:dyDescent="0.35">
      <c r="A2" s="180" t="s">
        <v>0</v>
      </c>
    </row>
    <row r="3" spans="1:15" x14ac:dyDescent="0.35">
      <c r="A3" s="180"/>
    </row>
    <row r="4" spans="1:15" x14ac:dyDescent="0.35">
      <c r="A4" s="180" t="str">
        <f>A6</f>
        <v>3-2-F Alternativt tilbud til personer som har fått avslag på søknad om langtidsopphold i sykehjem</v>
      </c>
    </row>
    <row r="5" spans="1:15" x14ac:dyDescent="0.35">
      <c r="A5" s="180"/>
    </row>
    <row r="6" spans="1:15" s="181" customFormat="1" ht="30" customHeight="1" thickBot="1" x14ac:dyDescent="0.35">
      <c r="A6" s="149" t="s">
        <v>119</v>
      </c>
    </row>
    <row r="7" spans="1:15" s="183" customFormat="1" ht="174" customHeight="1" thickBot="1" x14ac:dyDescent="0.4">
      <c r="A7" s="204" t="s">
        <v>2</v>
      </c>
      <c r="B7" s="204" t="s">
        <v>3</v>
      </c>
      <c r="C7" s="229" t="s">
        <v>206</v>
      </c>
      <c r="D7" s="229" t="s">
        <v>220</v>
      </c>
      <c r="E7" s="229" t="s">
        <v>120</v>
      </c>
      <c r="F7" s="248" t="s">
        <v>207</v>
      </c>
      <c r="G7" s="229" t="s">
        <v>208</v>
      </c>
      <c r="H7" s="249" t="s">
        <v>219</v>
      </c>
      <c r="I7" s="229" t="s">
        <v>221</v>
      </c>
      <c r="J7" s="229" t="s">
        <v>359</v>
      </c>
      <c r="K7" s="230" t="s">
        <v>222</v>
      </c>
    </row>
    <row r="8" spans="1:15" x14ac:dyDescent="0.35">
      <c r="A8" s="206">
        <v>1</v>
      </c>
      <c r="B8" s="186" t="s">
        <v>14</v>
      </c>
      <c r="C8" s="233">
        <v>5</v>
      </c>
      <c r="D8" s="234">
        <v>0</v>
      </c>
      <c r="E8" s="234">
        <v>0</v>
      </c>
      <c r="F8" s="234">
        <v>1</v>
      </c>
      <c r="G8" s="234">
        <v>4</v>
      </c>
      <c r="H8" s="234">
        <v>0</v>
      </c>
      <c r="I8" s="234">
        <v>0</v>
      </c>
      <c r="J8" s="234">
        <v>0</v>
      </c>
      <c r="K8" s="884">
        <f>SUM(D8:J8)</f>
        <v>5</v>
      </c>
    </row>
    <row r="9" spans="1:15" x14ac:dyDescent="0.35">
      <c r="A9" s="208">
        <v>2</v>
      </c>
      <c r="B9" s="188" t="s">
        <v>15</v>
      </c>
      <c r="C9" s="458">
        <v>1</v>
      </c>
      <c r="D9" s="245">
        <v>0</v>
      </c>
      <c r="E9" s="245">
        <v>0</v>
      </c>
      <c r="F9" s="245">
        <v>0</v>
      </c>
      <c r="G9" s="245">
        <v>0</v>
      </c>
      <c r="H9" s="245">
        <v>0</v>
      </c>
      <c r="I9" s="245">
        <v>0</v>
      </c>
      <c r="J9" s="245">
        <v>0</v>
      </c>
      <c r="K9" s="885">
        <f t="shared" ref="K9:K22" si="0">SUM(D9:J9)</f>
        <v>0</v>
      </c>
      <c r="O9" s="179" t="s">
        <v>81</v>
      </c>
    </row>
    <row r="10" spans="1:15" x14ac:dyDescent="0.35">
      <c r="A10" s="208">
        <v>3</v>
      </c>
      <c r="B10" s="188" t="s">
        <v>16</v>
      </c>
      <c r="C10" s="458">
        <v>1</v>
      </c>
      <c r="D10" s="245">
        <v>0</v>
      </c>
      <c r="E10" s="245">
        <v>0</v>
      </c>
      <c r="F10" s="245">
        <v>0</v>
      </c>
      <c r="G10" s="245">
        <v>1</v>
      </c>
      <c r="H10" s="245">
        <v>0</v>
      </c>
      <c r="I10" s="245">
        <v>1</v>
      </c>
      <c r="J10" s="245">
        <v>0</v>
      </c>
      <c r="K10" s="885">
        <f t="shared" si="0"/>
        <v>2</v>
      </c>
    </row>
    <row r="11" spans="1:15" x14ac:dyDescent="0.35">
      <c r="A11" s="208">
        <v>4</v>
      </c>
      <c r="B11" s="188" t="s">
        <v>17</v>
      </c>
      <c r="C11" s="458">
        <v>0</v>
      </c>
      <c r="D11" s="245">
        <v>0</v>
      </c>
      <c r="E11" s="245">
        <v>0</v>
      </c>
      <c r="F11" s="245">
        <v>0</v>
      </c>
      <c r="G11" s="245">
        <v>0</v>
      </c>
      <c r="H11" s="245">
        <v>0</v>
      </c>
      <c r="I11" s="245">
        <v>0</v>
      </c>
      <c r="J11" s="245">
        <v>0</v>
      </c>
      <c r="K11" s="885">
        <f t="shared" si="0"/>
        <v>0</v>
      </c>
    </row>
    <row r="12" spans="1:15" x14ac:dyDescent="0.35">
      <c r="A12" s="208">
        <v>5</v>
      </c>
      <c r="B12" s="188" t="s">
        <v>18</v>
      </c>
      <c r="C12" s="458">
        <v>0</v>
      </c>
      <c r="D12" s="245">
        <v>0</v>
      </c>
      <c r="E12" s="245">
        <v>0</v>
      </c>
      <c r="F12" s="245">
        <v>0</v>
      </c>
      <c r="G12" s="245">
        <v>2</v>
      </c>
      <c r="H12" s="245">
        <v>0</v>
      </c>
      <c r="I12" s="245">
        <v>1</v>
      </c>
      <c r="J12" s="245">
        <v>0</v>
      </c>
      <c r="K12" s="885">
        <f t="shared" si="0"/>
        <v>3</v>
      </c>
    </row>
    <row r="13" spans="1:15" x14ac:dyDescent="0.35">
      <c r="A13" s="210">
        <v>6</v>
      </c>
      <c r="B13" s="190" t="s">
        <v>19</v>
      </c>
      <c r="C13" s="458">
        <v>6</v>
      </c>
      <c r="D13" s="245">
        <v>3</v>
      </c>
      <c r="E13" s="245">
        <v>0</v>
      </c>
      <c r="F13" s="245">
        <v>0</v>
      </c>
      <c r="G13" s="245">
        <v>0</v>
      </c>
      <c r="H13" s="245">
        <v>0</v>
      </c>
      <c r="I13" s="245">
        <v>0</v>
      </c>
      <c r="J13" s="245">
        <v>0</v>
      </c>
      <c r="K13" s="885">
        <f t="shared" si="0"/>
        <v>3</v>
      </c>
    </row>
    <row r="14" spans="1:15" x14ac:dyDescent="0.35">
      <c r="A14" s="210">
        <v>7</v>
      </c>
      <c r="B14" s="190" t="s">
        <v>20</v>
      </c>
      <c r="C14" s="458">
        <v>0</v>
      </c>
      <c r="D14" s="245">
        <v>3</v>
      </c>
      <c r="E14" s="245">
        <v>1</v>
      </c>
      <c r="F14" s="245">
        <v>1</v>
      </c>
      <c r="G14" s="245">
        <v>0</v>
      </c>
      <c r="H14" s="245">
        <v>0</v>
      </c>
      <c r="I14" s="245">
        <v>0</v>
      </c>
      <c r="J14" s="245">
        <v>4</v>
      </c>
      <c r="K14" s="885">
        <f t="shared" si="0"/>
        <v>9</v>
      </c>
      <c r="N14" s="179" t="s">
        <v>81</v>
      </c>
    </row>
    <row r="15" spans="1:15" x14ac:dyDescent="0.35">
      <c r="A15" s="208">
        <v>8</v>
      </c>
      <c r="B15" s="188" t="s">
        <v>21</v>
      </c>
      <c r="C15" s="458">
        <v>0</v>
      </c>
      <c r="D15" s="245">
        <v>3</v>
      </c>
      <c r="E15" s="245">
        <v>0</v>
      </c>
      <c r="F15" s="245">
        <v>0</v>
      </c>
      <c r="G15" s="245">
        <v>6</v>
      </c>
      <c r="H15" s="245">
        <v>0</v>
      </c>
      <c r="I15" s="245">
        <v>0</v>
      </c>
      <c r="J15" s="245">
        <v>3</v>
      </c>
      <c r="K15" s="885">
        <f t="shared" si="0"/>
        <v>12</v>
      </c>
    </row>
    <row r="16" spans="1:15" x14ac:dyDescent="0.35">
      <c r="A16" s="208">
        <v>9</v>
      </c>
      <c r="B16" s="188" t="s">
        <v>22</v>
      </c>
      <c r="C16" s="458">
        <v>24</v>
      </c>
      <c r="D16" s="245">
        <v>4</v>
      </c>
      <c r="E16" s="245">
        <v>0</v>
      </c>
      <c r="F16" s="245">
        <v>2</v>
      </c>
      <c r="G16" s="245">
        <v>11</v>
      </c>
      <c r="H16" s="245">
        <v>0</v>
      </c>
      <c r="I16" s="245">
        <v>5</v>
      </c>
      <c r="J16" s="245">
        <v>7</v>
      </c>
      <c r="K16" s="885">
        <f t="shared" si="0"/>
        <v>29</v>
      </c>
    </row>
    <row r="17" spans="1:13" x14ac:dyDescent="0.35">
      <c r="A17" s="208">
        <v>10</v>
      </c>
      <c r="B17" s="188" t="s">
        <v>23</v>
      </c>
      <c r="C17" s="458">
        <v>3</v>
      </c>
      <c r="D17" s="245">
        <v>0</v>
      </c>
      <c r="E17" s="245">
        <v>0</v>
      </c>
      <c r="F17" s="245">
        <v>1</v>
      </c>
      <c r="G17" s="245">
        <v>2</v>
      </c>
      <c r="H17" s="245">
        <v>0</v>
      </c>
      <c r="I17" s="245">
        <v>0</v>
      </c>
      <c r="J17" s="245">
        <v>0</v>
      </c>
      <c r="K17" s="885">
        <f t="shared" si="0"/>
        <v>3</v>
      </c>
    </row>
    <row r="18" spans="1:13" x14ac:dyDescent="0.35">
      <c r="A18" s="210">
        <v>11</v>
      </c>
      <c r="B18" s="190" t="s">
        <v>24</v>
      </c>
      <c r="C18" s="458">
        <v>5</v>
      </c>
      <c r="D18" s="245">
        <v>2</v>
      </c>
      <c r="E18" s="245">
        <v>0</v>
      </c>
      <c r="F18" s="245">
        <v>0</v>
      </c>
      <c r="G18" s="245">
        <v>3</v>
      </c>
      <c r="H18" s="245">
        <v>0</v>
      </c>
      <c r="I18" s="245">
        <v>0</v>
      </c>
      <c r="J18" s="245">
        <v>0</v>
      </c>
      <c r="K18" s="885">
        <f t="shared" si="0"/>
        <v>5</v>
      </c>
    </row>
    <row r="19" spans="1:13" x14ac:dyDescent="0.35">
      <c r="A19" s="208">
        <v>12</v>
      </c>
      <c r="B19" s="188" t="s">
        <v>25</v>
      </c>
      <c r="C19" s="458">
        <v>13</v>
      </c>
      <c r="D19" s="245">
        <v>2</v>
      </c>
      <c r="E19" s="245">
        <v>1</v>
      </c>
      <c r="F19" s="245">
        <v>0</v>
      </c>
      <c r="G19" s="245">
        <v>6</v>
      </c>
      <c r="H19" s="245">
        <v>0</v>
      </c>
      <c r="I19" s="245">
        <v>1</v>
      </c>
      <c r="J19" s="245">
        <v>3</v>
      </c>
      <c r="K19" s="885">
        <f t="shared" si="0"/>
        <v>13</v>
      </c>
    </row>
    <row r="20" spans="1:13" x14ac:dyDescent="0.35">
      <c r="A20" s="208">
        <v>13</v>
      </c>
      <c r="B20" s="188" t="s">
        <v>26</v>
      </c>
      <c r="C20" s="458">
        <v>3</v>
      </c>
      <c r="D20" s="245">
        <v>0</v>
      </c>
      <c r="E20" s="245">
        <v>0</v>
      </c>
      <c r="F20" s="245">
        <v>2</v>
      </c>
      <c r="G20" s="245">
        <v>0</v>
      </c>
      <c r="H20" s="245">
        <v>0</v>
      </c>
      <c r="I20" s="245">
        <v>0</v>
      </c>
      <c r="J20" s="245">
        <v>1</v>
      </c>
      <c r="K20" s="885">
        <f t="shared" si="0"/>
        <v>3</v>
      </c>
    </row>
    <row r="21" spans="1:13" x14ac:dyDescent="0.35">
      <c r="A21" s="208">
        <v>14</v>
      </c>
      <c r="B21" s="188" t="s">
        <v>27</v>
      </c>
      <c r="C21" s="458">
        <v>1</v>
      </c>
      <c r="D21" s="245">
        <v>0</v>
      </c>
      <c r="E21" s="245">
        <v>0</v>
      </c>
      <c r="F21" s="245">
        <v>0</v>
      </c>
      <c r="G21" s="245">
        <v>1</v>
      </c>
      <c r="H21" s="245">
        <v>0</v>
      </c>
      <c r="I21" s="245">
        <v>1</v>
      </c>
      <c r="J21" s="245">
        <v>1</v>
      </c>
      <c r="K21" s="885">
        <f t="shared" si="0"/>
        <v>3</v>
      </c>
      <c r="L21" s="250"/>
    </row>
    <row r="22" spans="1:13" ht="14.6" thickBot="1" x14ac:dyDescent="0.4">
      <c r="A22" s="211">
        <v>15</v>
      </c>
      <c r="B22" s="191" t="s">
        <v>28</v>
      </c>
      <c r="C22" s="656">
        <v>3</v>
      </c>
      <c r="D22" s="467">
        <v>0</v>
      </c>
      <c r="E22" s="467">
        <v>0</v>
      </c>
      <c r="F22" s="467">
        <v>0</v>
      </c>
      <c r="G22" s="467">
        <v>0</v>
      </c>
      <c r="H22" s="467">
        <v>0</v>
      </c>
      <c r="I22" s="467">
        <v>1</v>
      </c>
      <c r="J22" s="467">
        <v>2</v>
      </c>
      <c r="K22" s="886">
        <f t="shared" si="0"/>
        <v>3</v>
      </c>
    </row>
    <row r="23" spans="1:13" s="217" customFormat="1" x14ac:dyDescent="0.35">
      <c r="A23" s="213"/>
      <c r="B23" s="451" t="s">
        <v>502</v>
      </c>
      <c r="C23" s="956">
        <f>SUM(C8:C22)</f>
        <v>65</v>
      </c>
      <c r="D23" s="455">
        <f t="shared" ref="D23:K23" si="1">SUM(D8:D22)</f>
        <v>17</v>
      </c>
      <c r="E23" s="242">
        <f t="shared" si="1"/>
        <v>2</v>
      </c>
      <c r="F23" s="242">
        <f t="shared" si="1"/>
        <v>7</v>
      </c>
      <c r="G23" s="242">
        <f t="shared" si="1"/>
        <v>36</v>
      </c>
      <c r="H23" s="242">
        <f t="shared" si="1"/>
        <v>0</v>
      </c>
      <c r="I23" s="242">
        <f t="shared" si="1"/>
        <v>10</v>
      </c>
      <c r="J23" s="449">
        <f t="shared" si="1"/>
        <v>21</v>
      </c>
      <c r="K23" s="461">
        <f t="shared" si="1"/>
        <v>93</v>
      </c>
      <c r="M23" s="251"/>
    </row>
    <row r="24" spans="1:13" s="330" customFormat="1" x14ac:dyDescent="0.35">
      <c r="A24" s="376"/>
      <c r="B24" s="452" t="s">
        <v>430</v>
      </c>
      <c r="C24" s="592">
        <v>87</v>
      </c>
      <c r="D24" s="456">
        <v>27</v>
      </c>
      <c r="E24" s="245">
        <v>16</v>
      </c>
      <c r="F24" s="245">
        <v>31</v>
      </c>
      <c r="G24" s="245">
        <v>32</v>
      </c>
      <c r="H24" s="245">
        <v>1</v>
      </c>
      <c r="I24" s="245">
        <v>10</v>
      </c>
      <c r="J24" s="450">
        <v>27</v>
      </c>
      <c r="K24" s="462">
        <v>144</v>
      </c>
      <c r="M24" s="332"/>
    </row>
    <row r="25" spans="1:13" s="375" customFormat="1" x14ac:dyDescent="0.35">
      <c r="A25" s="926"/>
      <c r="B25" s="452" t="s">
        <v>378</v>
      </c>
      <c r="C25" s="592">
        <v>83</v>
      </c>
      <c r="D25" s="456">
        <v>27</v>
      </c>
      <c r="E25" s="245">
        <v>1</v>
      </c>
      <c r="F25" s="245">
        <v>19</v>
      </c>
      <c r="G25" s="245">
        <v>33</v>
      </c>
      <c r="H25" s="245">
        <v>2</v>
      </c>
      <c r="I25" s="245">
        <v>13</v>
      </c>
      <c r="J25" s="450">
        <v>18</v>
      </c>
      <c r="K25" s="462">
        <v>113</v>
      </c>
      <c r="M25" s="332"/>
    </row>
    <row r="26" spans="1:13" s="330" customFormat="1" x14ac:dyDescent="0.35">
      <c r="A26" s="376"/>
      <c r="B26" s="452" t="s">
        <v>334</v>
      </c>
      <c r="C26" s="592">
        <v>71</v>
      </c>
      <c r="D26" s="456">
        <v>25</v>
      </c>
      <c r="E26" s="245">
        <v>2</v>
      </c>
      <c r="F26" s="245">
        <v>16</v>
      </c>
      <c r="G26" s="245">
        <v>31</v>
      </c>
      <c r="H26" s="245">
        <v>0</v>
      </c>
      <c r="I26" s="245">
        <v>15</v>
      </c>
      <c r="J26" s="450">
        <v>21</v>
      </c>
      <c r="K26" s="462">
        <v>110</v>
      </c>
      <c r="M26" s="332"/>
    </row>
    <row r="27" spans="1:13" s="330" customFormat="1" x14ac:dyDescent="0.35">
      <c r="A27" s="376"/>
      <c r="B27" s="452" t="s">
        <v>289</v>
      </c>
      <c r="C27" s="592">
        <v>104</v>
      </c>
      <c r="D27" s="456">
        <v>21</v>
      </c>
      <c r="E27" s="245">
        <v>4</v>
      </c>
      <c r="F27" s="245">
        <v>13</v>
      </c>
      <c r="G27" s="245">
        <v>39</v>
      </c>
      <c r="H27" s="245">
        <v>4</v>
      </c>
      <c r="I27" s="245">
        <v>7</v>
      </c>
      <c r="J27" s="450">
        <v>18</v>
      </c>
      <c r="K27" s="462">
        <v>106</v>
      </c>
      <c r="M27" s="332"/>
    </row>
    <row r="28" spans="1:13" s="330" customFormat="1" ht="14.6" thickBot="1" x14ac:dyDescent="0.4">
      <c r="A28" s="654"/>
      <c r="B28" s="655" t="s">
        <v>258</v>
      </c>
      <c r="C28" s="957">
        <v>75</v>
      </c>
      <c r="D28" s="591">
        <v>15</v>
      </c>
      <c r="E28" s="467">
        <v>5</v>
      </c>
      <c r="F28" s="467">
        <v>23</v>
      </c>
      <c r="G28" s="467">
        <v>41</v>
      </c>
      <c r="H28" s="467">
        <v>0</v>
      </c>
      <c r="I28" s="467">
        <v>16</v>
      </c>
      <c r="J28" s="659">
        <v>17</v>
      </c>
      <c r="K28" s="466">
        <v>117</v>
      </c>
      <c r="M28" s="332"/>
    </row>
    <row r="29" spans="1:13" s="330" customFormat="1" x14ac:dyDescent="0.35">
      <c r="A29" s="376"/>
      <c r="B29" s="452" t="s">
        <v>227</v>
      </c>
      <c r="C29" s="592">
        <v>81</v>
      </c>
      <c r="D29" s="456">
        <v>15</v>
      </c>
      <c r="E29" s="245">
        <v>7</v>
      </c>
      <c r="F29" s="245">
        <v>10</v>
      </c>
      <c r="G29" s="245">
        <v>40</v>
      </c>
      <c r="H29" s="245">
        <v>7</v>
      </c>
      <c r="I29" s="245">
        <v>8</v>
      </c>
      <c r="J29" s="450">
        <v>21</v>
      </c>
      <c r="K29" s="462">
        <v>108</v>
      </c>
      <c r="M29" s="332"/>
    </row>
    <row r="30" spans="1:13" s="330" customFormat="1" ht="14.6" thickBot="1" x14ac:dyDescent="0.4">
      <c r="A30" s="654"/>
      <c r="B30" s="655" t="s">
        <v>115</v>
      </c>
      <c r="C30" s="957">
        <v>145</v>
      </c>
      <c r="D30" s="591">
        <v>44</v>
      </c>
      <c r="E30" s="467">
        <v>5</v>
      </c>
      <c r="F30" s="467">
        <v>13</v>
      </c>
      <c r="G30" s="467">
        <v>72</v>
      </c>
      <c r="H30" s="467">
        <v>1</v>
      </c>
      <c r="I30" s="467">
        <v>22</v>
      </c>
      <c r="J30" s="659">
        <v>24</v>
      </c>
      <c r="K30" s="466">
        <v>181</v>
      </c>
      <c r="M30" s="332"/>
    </row>
    <row r="31" spans="1:13" x14ac:dyDescent="0.35">
      <c r="A31" s="179" t="s">
        <v>121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32</vt:i4>
      </vt:variant>
      <vt:variant>
        <vt:lpstr>Navngitte områder</vt:lpstr>
      </vt:variant>
      <vt:variant>
        <vt:i4>4</vt:i4>
      </vt:variant>
    </vt:vector>
  </HeadingPairs>
  <TitlesOfParts>
    <vt:vector size="36" baseType="lpstr">
      <vt:lpstr>Tab 1-16-A Fysioterapitilbud</vt:lpstr>
      <vt:lpstr>Tab 1-16-B Psykologer i byd.</vt:lpstr>
      <vt:lpstr>Tab_3_1_B-A1-A7-Alder-beboere</vt:lpstr>
      <vt:lpstr>Tab_3_2_-_Ventetid</vt:lpstr>
      <vt:lpstr>Tab_3_2-B-saksbeh_tider</vt:lpstr>
      <vt:lpstr>Tab_3-2-D-søkn_avsl_sykehj_pl</vt:lpstr>
      <vt:lpstr>Tab_3-2-E-klager_etter_avslag</vt:lpstr>
      <vt:lpstr>Tab 3-2-E-1 Saksbeh.tid klager</vt:lpstr>
      <vt:lpstr>Tab_3-2-F-alt_tilb</vt:lpstr>
      <vt:lpstr>Tab_3-3-B_oppholdsdøgn</vt:lpstr>
      <vt:lpstr>Tab_3-3-C_opphdøgn_type_opphol</vt:lpstr>
      <vt:lpstr>Tab_3-4-Egenbet__i_inst_-HMS</vt:lpstr>
      <vt:lpstr>Tab_3_5_-_hjemmetjenester</vt:lpstr>
      <vt:lpstr>3-5A-2 Pb+hj.skp+avl. og oms.l</vt:lpstr>
      <vt:lpstr>Tab_3_5B_-_Ant__vedtakstimer</vt:lpstr>
      <vt:lpstr>Tab 3-5C hverdagsrehabilitering</vt:lpstr>
      <vt:lpstr>Tab_3_6_-_andel_mottakere_hj_tj</vt:lpstr>
      <vt:lpstr>Tab3-7-saksb_tid-hjemmetjen</vt:lpstr>
      <vt:lpstr>3-7 Kvalitet hj.tj</vt:lpstr>
      <vt:lpstr>Tab_3-8-A_dagsenter</vt:lpstr>
      <vt:lpstr>Tab 3-8-A-2 Dagakt.-demente</vt:lpstr>
      <vt:lpstr>3-8-B Trygghetsalarmer</vt:lpstr>
      <vt:lpstr>3-8-C Ernæringskartlegging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3-14-C Seniorveiledertjenes</vt:lpstr>
      <vt:lpstr>kriteriebefolkning</vt:lpstr>
      <vt:lpstr>'3-5A-2 Pb+hj.skp+avl. og oms.l'!Utskriftsområde</vt:lpstr>
      <vt:lpstr>kriteriebefolkning!Utskriftsområde</vt:lpstr>
      <vt:lpstr>'Tab_3-2-D-søkn_avsl_sykehj_pl'!Utskriftsområde</vt:lpstr>
      <vt:lpstr>'Tab_3-3-C_opphdøgn_type_opphol'!Utskriftsområde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2019-04-26T07:11:35Z</cp:lastPrinted>
  <dcterms:created xsi:type="dcterms:W3CDTF">2003-11-04T12:39:02Z</dcterms:created>
  <dcterms:modified xsi:type="dcterms:W3CDTF">2021-05-12T13:25:19Z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</Properties>
</file>