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6" yWindow="816" windowWidth="15192" windowHeight="6108" tabRatio="888" firstSheet="13" activeTab="18"/>
  </bookViews>
  <sheets>
    <sheet name="Tab 1-16-A Fysioterapitilbud" sheetId="45" r:id="rId1"/>
    <sheet name="Tab 1-16-B Psykologer i byd." sheetId="46" r:id="rId2"/>
    <sheet name="Tab_3_1_B-A1-A7-Alder-beboere" sheetId="1" r:id="rId3"/>
    <sheet name="Tab_3-1-D1-D2-utenbys_pasienter" sheetId="2" r:id="rId4"/>
    <sheet name="Tab_3_2_-_Ventetid" sheetId="3" r:id="rId5"/>
    <sheet name="Tab_3_2-B-saksbeh_tider" sheetId="4" r:id="rId6"/>
    <sheet name="Tab_3-2-c-UTSKR_KLARE_PAS_" sheetId="29" r:id="rId7"/>
    <sheet name="Tab_3-2-D-søkn_avsl_sykehj_pl" sheetId="28" r:id="rId8"/>
    <sheet name="Tab_3-2-E-klager_etter_avslag" sheetId="27" r:id="rId9"/>
    <sheet name="Tab 3-2-E-1 Saksbeh.tid klager" sheetId="30" r:id="rId10"/>
    <sheet name="Tab_3-2-F-alt_tilb" sheetId="26" r:id="rId11"/>
    <sheet name="Tab_3-3-B_oppholdsdøgn" sheetId="10" r:id="rId12"/>
    <sheet name="Tab_3-3-C_opphdøgn_type_opphol" sheetId="11" r:id="rId13"/>
    <sheet name="Tab_3-4-Egenbet__i_inst_-HMS" sheetId="31" r:id="rId14"/>
    <sheet name="Tab_3_5_-_hjemmetjenester" sheetId="13" r:id="rId15"/>
    <sheet name="3-5A-2 avl. og oms.l" sheetId="42" r:id="rId16"/>
    <sheet name="Tab_3_5B_-_Ant__vedtakstimer" sheetId="14" r:id="rId17"/>
    <sheet name="Tab 3-5C hverdagsrehabilitering" sheetId="43" r:id="rId18"/>
    <sheet name="Tab_3_6_-_andel_mottakere_hj_tj" sheetId="15" r:id="rId19"/>
    <sheet name="Tab3-7-saksb_tid-hjemmetjen" sheetId="16" r:id="rId20"/>
    <sheet name="3-7 Kvalitet hj.tj" sheetId="32" r:id="rId21"/>
    <sheet name="Tab_3-8-A_dagsenter" sheetId="18" r:id="rId22"/>
    <sheet name="Tab 3-8-A-2 Dagakt.-demente" sheetId="44" r:id="rId23"/>
    <sheet name="3-8-B Trygghetsalarmer" sheetId="33" r:id="rId24"/>
    <sheet name="Tab_3_9_-_omsorgsboliger" sheetId="19" r:id="rId25"/>
    <sheet name="Tab_3_9_B Søkn omsorg+" sheetId="37" r:id="rId26"/>
    <sheet name="Tab_3_9_C Klager omsorg+" sheetId="36" r:id="rId27"/>
    <sheet name="Tab_3-10-personer_med_utv_h_" sheetId="35" r:id="rId28"/>
    <sheet name="Tab_3-11-boforhold_for_utv_h_" sheetId="34" r:id="rId29"/>
    <sheet name="Tab_3-12-akt__for_psyk_utv_h_" sheetId="40" r:id="rId30"/>
    <sheet name="Tab_3-14-eldresentre_m_v_" sheetId="39" r:id="rId31"/>
    <sheet name="Tab 3-14-C Seniorveiledertjenes" sheetId="38" r:id="rId32"/>
    <sheet name="kriteriebefolkning" sheetId="24" r:id="rId33"/>
  </sheets>
  <externalReferences>
    <externalReference r:id="rId34"/>
    <externalReference r:id="rId35"/>
  </externalReferences>
  <definedNames>
    <definedName name="tall1">'[1]MAL2T-2003B_XLS'!$G$7:$G$731</definedName>
    <definedName name="_xlnm.Print_Area" localSheetId="15">'3-5A-2 avl. og oms.l'!$A$1:$Z$55</definedName>
    <definedName name="_xlnm.Print_Area" localSheetId="32">kriteriebefolkning!$A$1:$U$23</definedName>
    <definedName name="_xlnm.Print_Area" localSheetId="7">'Tab_3-2-D-søkn_avsl_sykehj_pl'!$A$7:$R$57</definedName>
    <definedName name="_xlnm.Print_Area" localSheetId="12">'Tab_3-3-C_opphdøgn_type_opphol'!$A$1:$P$139</definedName>
  </definedNames>
  <calcPr calcId="145621"/>
</workbook>
</file>

<file path=xl/calcChain.xml><?xml version="1.0" encoding="utf-8"?>
<calcChain xmlns="http://schemas.openxmlformats.org/spreadsheetml/2006/main">
  <c r="N25" i="15" l="1"/>
  <c r="N26" i="15"/>
  <c r="N24" i="15"/>
  <c r="N23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8" i="15"/>
  <c r="S21" i="24" l="1"/>
  <c r="R21" i="24"/>
  <c r="Q21" i="24"/>
  <c r="P21" i="24"/>
  <c r="O21" i="24"/>
  <c r="N21" i="24"/>
  <c r="P57" i="29" l="1"/>
  <c r="P58" i="29"/>
  <c r="P59" i="29"/>
  <c r="P60" i="29"/>
  <c r="P61" i="29"/>
  <c r="P62" i="29"/>
  <c r="P63" i="29"/>
  <c r="P64" i="29"/>
  <c r="P65" i="29"/>
  <c r="P66" i="29"/>
  <c r="P67" i="29"/>
  <c r="P68" i="29"/>
  <c r="P69" i="29"/>
  <c r="P70" i="29"/>
  <c r="P56" i="29"/>
  <c r="P34" i="29"/>
  <c r="P35" i="29"/>
  <c r="P36" i="29"/>
  <c r="P37" i="29"/>
  <c r="P38" i="29"/>
  <c r="P39" i="29"/>
  <c r="P40" i="29"/>
  <c r="P41" i="29"/>
  <c r="P42" i="29"/>
  <c r="P43" i="29"/>
  <c r="P44" i="29"/>
  <c r="P45" i="29"/>
  <c r="P46" i="29"/>
  <c r="P47" i="29"/>
  <c r="P33" i="29"/>
  <c r="P48" i="29" s="1"/>
  <c r="O71" i="29"/>
  <c r="O48" i="29"/>
  <c r="P71" i="29" l="1"/>
  <c r="S130" i="1" l="1"/>
  <c r="J19" i="35" l="1"/>
  <c r="F19" i="35"/>
  <c r="J11" i="37" l="1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25" i="37"/>
  <c r="J26" i="37"/>
  <c r="J27" i="37"/>
  <c r="J28" i="37"/>
  <c r="J29" i="37"/>
  <c r="J30" i="37"/>
  <c r="J10" i="37"/>
  <c r="F24" i="44" l="1"/>
  <c r="D24" i="44"/>
  <c r="E24" i="44"/>
  <c r="C24" i="44"/>
  <c r="I25" i="18" l="1"/>
  <c r="N25" i="18" s="1"/>
  <c r="P12" i="11" l="1"/>
  <c r="P13" i="11"/>
  <c r="P14" i="11"/>
  <c r="P15" i="11"/>
  <c r="P16" i="11"/>
  <c r="P17" i="11"/>
  <c r="P18" i="11"/>
  <c r="F10" i="10" l="1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K10" i="10"/>
  <c r="L10" i="10"/>
  <c r="K11" i="10"/>
  <c r="L11" i="10"/>
  <c r="K12" i="10"/>
  <c r="L12" i="10"/>
  <c r="K13" i="10"/>
  <c r="L13" i="10"/>
  <c r="K14" i="10"/>
  <c r="L14" i="10"/>
  <c r="K15" i="10"/>
  <c r="L15" i="10"/>
  <c r="K16" i="10"/>
  <c r="L16" i="10"/>
  <c r="K17" i="10"/>
  <c r="L17" i="10"/>
  <c r="K18" i="10"/>
  <c r="L18" i="10"/>
  <c r="K19" i="10"/>
  <c r="L19" i="10"/>
  <c r="K20" i="10"/>
  <c r="L20" i="10"/>
  <c r="K21" i="10"/>
  <c r="L21" i="10"/>
  <c r="K22" i="10"/>
  <c r="L22" i="10"/>
  <c r="K23" i="10"/>
  <c r="K24" i="10"/>
  <c r="L24" i="10"/>
  <c r="K8" i="26" l="1"/>
  <c r="K9" i="26"/>
  <c r="K10" i="26"/>
  <c r="K11" i="26"/>
  <c r="K12" i="26"/>
  <c r="K13" i="26"/>
  <c r="K14" i="26"/>
  <c r="K15" i="26"/>
  <c r="D24" i="30"/>
  <c r="E24" i="30"/>
  <c r="F24" i="30"/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P11" i="29" l="1"/>
  <c r="P12" i="29"/>
  <c r="P13" i="29"/>
  <c r="P15" i="29"/>
  <c r="P16" i="29"/>
  <c r="P17" i="29"/>
  <c r="P18" i="29"/>
  <c r="P19" i="29"/>
  <c r="P20" i="29"/>
  <c r="P21" i="29"/>
  <c r="P22" i="29"/>
  <c r="P23" i="29"/>
  <c r="P24" i="29"/>
  <c r="P10" i="29"/>
  <c r="O14" i="29" l="1"/>
  <c r="P14" i="29" s="1"/>
  <c r="P25" i="29" s="1"/>
  <c r="G14" i="29"/>
  <c r="F14" i="29"/>
  <c r="E14" i="29"/>
  <c r="D14" i="29"/>
  <c r="C14" i="29"/>
  <c r="O25" i="29" l="1"/>
  <c r="C52" i="14"/>
  <c r="D52" i="14"/>
  <c r="E52" i="14"/>
  <c r="F52" i="14"/>
  <c r="G52" i="14"/>
  <c r="H52" i="14"/>
  <c r="L180" i="1" l="1"/>
  <c r="L99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45" i="1" l="1"/>
  <c r="L234" i="1" l="1"/>
  <c r="G249" i="1"/>
  <c r="L207" i="1"/>
  <c r="I222" i="1"/>
  <c r="J222" i="1"/>
  <c r="K222" i="1"/>
  <c r="H222" i="1"/>
  <c r="D222" i="1"/>
  <c r="E222" i="1"/>
  <c r="F222" i="1"/>
  <c r="G222" i="1"/>
  <c r="G234" i="19" l="1"/>
  <c r="L234" i="19"/>
  <c r="M234" i="19"/>
  <c r="N234" i="19"/>
  <c r="O234" i="19"/>
  <c r="P234" i="19"/>
  <c r="G235" i="19"/>
  <c r="L235" i="19"/>
  <c r="M235" i="19"/>
  <c r="N235" i="19"/>
  <c r="O235" i="19"/>
  <c r="P235" i="19"/>
  <c r="G236" i="19"/>
  <c r="L236" i="19"/>
  <c r="M236" i="19"/>
  <c r="N236" i="19"/>
  <c r="O236" i="19"/>
  <c r="P236" i="19"/>
  <c r="G237" i="19"/>
  <c r="L237" i="19"/>
  <c r="M237" i="19"/>
  <c r="N237" i="19"/>
  <c r="O237" i="19"/>
  <c r="P237" i="19"/>
  <c r="L48" i="19"/>
  <c r="M48" i="19"/>
  <c r="N48" i="19"/>
  <c r="O48" i="19"/>
  <c r="P48" i="19"/>
  <c r="L49" i="19"/>
  <c r="M49" i="19"/>
  <c r="N49" i="19"/>
  <c r="O49" i="19"/>
  <c r="P49" i="19"/>
  <c r="L50" i="19"/>
  <c r="M50" i="19"/>
  <c r="N50" i="19"/>
  <c r="Q50" i="19" s="1"/>
  <c r="O50" i="19"/>
  <c r="P50" i="19"/>
  <c r="L51" i="19"/>
  <c r="M51" i="19"/>
  <c r="N51" i="19"/>
  <c r="O51" i="19"/>
  <c r="P51" i="19"/>
  <c r="Q237" i="19" l="1"/>
  <c r="Q236" i="19"/>
  <c r="Q234" i="19"/>
  <c r="Q235" i="19"/>
  <c r="Q49" i="19"/>
  <c r="Q51" i="19"/>
  <c r="Q48" i="19"/>
  <c r="H23" i="40" l="1"/>
  <c r="J23" i="35"/>
  <c r="F23" i="35"/>
  <c r="AU29" i="13"/>
  <c r="AT10" i="13"/>
  <c r="AT11" i="13"/>
  <c r="AT12" i="13"/>
  <c r="AT13" i="13"/>
  <c r="AT14" i="13"/>
  <c r="AT15" i="13"/>
  <c r="AT16" i="13"/>
  <c r="G8" i="15"/>
  <c r="H8" i="15"/>
  <c r="G9" i="15"/>
  <c r="H9" i="15"/>
  <c r="G10" i="15"/>
  <c r="H10" i="15"/>
  <c r="G11" i="15"/>
  <c r="H11" i="15"/>
  <c r="P41" i="11"/>
  <c r="P42" i="11"/>
  <c r="P43" i="11"/>
  <c r="C24" i="30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8" i="3"/>
  <c r="P23" i="3"/>
  <c r="O23" i="3"/>
  <c r="N23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J8" i="3"/>
  <c r="I8" i="3"/>
  <c r="H23" i="3"/>
  <c r="G23" i="3"/>
  <c r="F23" i="3"/>
  <c r="E23" i="3"/>
  <c r="J1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D24" i="46"/>
  <c r="C24" i="46"/>
  <c r="A3" i="46"/>
  <c r="D24" i="45"/>
  <c r="E24" i="45"/>
  <c r="G24" i="45"/>
  <c r="H24" i="45"/>
  <c r="I24" i="45"/>
  <c r="C24" i="45"/>
  <c r="A4" i="45"/>
  <c r="J9" i="45"/>
  <c r="J10" i="45"/>
  <c r="J11" i="45"/>
  <c r="J12" i="45"/>
  <c r="J13" i="45"/>
  <c r="J15" i="45"/>
  <c r="J16" i="45"/>
  <c r="J17" i="45"/>
  <c r="J18" i="45"/>
  <c r="J19" i="45"/>
  <c r="J20" i="45"/>
  <c r="J21" i="45"/>
  <c r="J22" i="45"/>
  <c r="J23" i="45"/>
  <c r="A4" i="44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10" i="18"/>
  <c r="O27" i="18"/>
  <c r="P27" i="18"/>
  <c r="Q27" i="18"/>
  <c r="O28" i="18"/>
  <c r="P28" i="18"/>
  <c r="Q28" i="18"/>
  <c r="N29" i="18"/>
  <c r="O29" i="18"/>
  <c r="P29" i="18"/>
  <c r="Q29" i="18"/>
  <c r="N30" i="18"/>
  <c r="O30" i="18"/>
  <c r="P30" i="18"/>
  <c r="Q30" i="18"/>
  <c r="H30" i="18"/>
  <c r="H29" i="18"/>
  <c r="H28" i="18"/>
  <c r="H27" i="18"/>
  <c r="M27" i="18" s="1"/>
  <c r="H24" i="18"/>
  <c r="H23" i="18"/>
  <c r="M23" i="18" s="1"/>
  <c r="H22" i="18"/>
  <c r="H21" i="18"/>
  <c r="H20" i="18"/>
  <c r="H19" i="18"/>
  <c r="M19" i="18" s="1"/>
  <c r="H18" i="18"/>
  <c r="H17" i="18"/>
  <c r="H16" i="18"/>
  <c r="H15" i="18"/>
  <c r="H14" i="18"/>
  <c r="M14" i="18" s="1"/>
  <c r="H13" i="18"/>
  <c r="H12" i="18"/>
  <c r="H11" i="18"/>
  <c r="H10" i="18"/>
  <c r="M10" i="18" s="1"/>
  <c r="C30" i="18"/>
  <c r="C29" i="18"/>
  <c r="M29" i="18" s="1"/>
  <c r="C28" i="18"/>
  <c r="C27" i="18"/>
  <c r="C11" i="18"/>
  <c r="C12" i="18"/>
  <c r="C13" i="18"/>
  <c r="M13" i="18" s="1"/>
  <c r="C14" i="18"/>
  <c r="C15" i="18"/>
  <c r="C16" i="18"/>
  <c r="M16" i="18" s="1"/>
  <c r="C17" i="18"/>
  <c r="C18" i="18"/>
  <c r="C19" i="18"/>
  <c r="C20" i="18"/>
  <c r="M20" i="18" s="1"/>
  <c r="C21" i="18"/>
  <c r="C22" i="18"/>
  <c r="M22" i="18" s="1"/>
  <c r="C23" i="18"/>
  <c r="C24" i="18"/>
  <c r="C10" i="18"/>
  <c r="D25" i="18"/>
  <c r="M30" i="18"/>
  <c r="M28" i="18"/>
  <c r="R10" i="42"/>
  <c r="R11" i="42"/>
  <c r="R12" i="42"/>
  <c r="R13" i="42"/>
  <c r="R14" i="42"/>
  <c r="R15" i="42"/>
  <c r="R16" i="42"/>
  <c r="A4" i="42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L207" i="19"/>
  <c r="M207" i="19"/>
  <c r="N207" i="19"/>
  <c r="O207" i="19"/>
  <c r="P207" i="19"/>
  <c r="L208" i="19"/>
  <c r="M208" i="19"/>
  <c r="N208" i="19"/>
  <c r="O208" i="19"/>
  <c r="P208" i="19"/>
  <c r="L209" i="19"/>
  <c r="M209" i="19"/>
  <c r="N209" i="19"/>
  <c r="O209" i="19"/>
  <c r="P209" i="19"/>
  <c r="L210" i="19"/>
  <c r="M210" i="19"/>
  <c r="N210" i="19"/>
  <c r="O210" i="19"/>
  <c r="P210" i="19"/>
  <c r="G48" i="19"/>
  <c r="G49" i="19"/>
  <c r="G50" i="19"/>
  <c r="G51" i="19"/>
  <c r="G25" i="43"/>
  <c r="H25" i="10"/>
  <c r="C115" i="11"/>
  <c r="D115" i="11"/>
  <c r="E115" i="11"/>
  <c r="C116" i="11"/>
  <c r="D116" i="11"/>
  <c r="E116" i="11"/>
  <c r="C117" i="11"/>
  <c r="D117" i="11"/>
  <c r="E117" i="11"/>
  <c r="C118" i="11"/>
  <c r="D118" i="11"/>
  <c r="E118" i="11"/>
  <c r="C119" i="11"/>
  <c r="D119" i="11"/>
  <c r="E119" i="11"/>
  <c r="C120" i="11"/>
  <c r="D120" i="11"/>
  <c r="E120" i="11"/>
  <c r="C121" i="11"/>
  <c r="D121" i="11"/>
  <c r="E121" i="11"/>
  <c r="C122" i="11"/>
  <c r="D122" i="11"/>
  <c r="E122" i="11"/>
  <c r="C123" i="11"/>
  <c r="D123" i="11"/>
  <c r="E123" i="11"/>
  <c r="C124" i="11"/>
  <c r="D124" i="11"/>
  <c r="E124" i="11"/>
  <c r="C125" i="11"/>
  <c r="D125" i="11"/>
  <c r="E125" i="11"/>
  <c r="C126" i="11"/>
  <c r="D126" i="11"/>
  <c r="E126" i="11"/>
  <c r="C127" i="11"/>
  <c r="D127" i="11"/>
  <c r="E127" i="11"/>
  <c r="C128" i="11"/>
  <c r="D128" i="11"/>
  <c r="E128" i="11"/>
  <c r="C129" i="11"/>
  <c r="D129" i="11"/>
  <c r="E129" i="11"/>
  <c r="F115" i="11"/>
  <c r="G115" i="11"/>
  <c r="H115" i="11"/>
  <c r="I115" i="11"/>
  <c r="J115" i="11"/>
  <c r="K115" i="11"/>
  <c r="L115" i="11"/>
  <c r="F116" i="11"/>
  <c r="G116" i="11"/>
  <c r="H116" i="11"/>
  <c r="I116" i="11"/>
  <c r="J116" i="11"/>
  <c r="K116" i="11"/>
  <c r="L116" i="11"/>
  <c r="F117" i="11"/>
  <c r="G117" i="11"/>
  <c r="H117" i="11"/>
  <c r="I117" i="11"/>
  <c r="J117" i="11"/>
  <c r="K117" i="11"/>
  <c r="L117" i="11"/>
  <c r="F118" i="11"/>
  <c r="G118" i="11"/>
  <c r="H118" i="11"/>
  <c r="I118" i="11"/>
  <c r="J118" i="11"/>
  <c r="K118" i="11"/>
  <c r="L118" i="11"/>
  <c r="F119" i="11"/>
  <c r="G119" i="11"/>
  <c r="H119" i="11"/>
  <c r="I119" i="11"/>
  <c r="J119" i="11"/>
  <c r="K119" i="11"/>
  <c r="L119" i="11"/>
  <c r="F120" i="11"/>
  <c r="G120" i="11"/>
  <c r="H120" i="11"/>
  <c r="I120" i="11"/>
  <c r="J120" i="11"/>
  <c r="K120" i="11"/>
  <c r="L120" i="11"/>
  <c r="F121" i="11"/>
  <c r="G121" i="11"/>
  <c r="H121" i="11"/>
  <c r="I121" i="11"/>
  <c r="J121" i="11"/>
  <c r="K121" i="11"/>
  <c r="L121" i="11"/>
  <c r="F122" i="11"/>
  <c r="G122" i="11"/>
  <c r="H122" i="11"/>
  <c r="I122" i="11"/>
  <c r="J122" i="11"/>
  <c r="K122" i="11"/>
  <c r="L122" i="11"/>
  <c r="F123" i="11"/>
  <c r="G123" i="11"/>
  <c r="H123" i="11"/>
  <c r="I123" i="11"/>
  <c r="J123" i="11"/>
  <c r="K123" i="11"/>
  <c r="L123" i="11"/>
  <c r="F124" i="11"/>
  <c r="G124" i="11"/>
  <c r="H124" i="11"/>
  <c r="I124" i="11"/>
  <c r="J124" i="11"/>
  <c r="K124" i="11"/>
  <c r="L124" i="11"/>
  <c r="F125" i="11"/>
  <c r="G125" i="11"/>
  <c r="H125" i="11"/>
  <c r="I125" i="11"/>
  <c r="J125" i="11"/>
  <c r="K125" i="11"/>
  <c r="L125" i="11"/>
  <c r="F126" i="11"/>
  <c r="G126" i="11"/>
  <c r="H126" i="11"/>
  <c r="I126" i="11"/>
  <c r="J126" i="11"/>
  <c r="K126" i="11"/>
  <c r="L126" i="11"/>
  <c r="F127" i="11"/>
  <c r="G127" i="11"/>
  <c r="H127" i="11"/>
  <c r="I127" i="11"/>
  <c r="J127" i="11"/>
  <c r="K127" i="11"/>
  <c r="L127" i="11"/>
  <c r="F128" i="11"/>
  <c r="G128" i="11"/>
  <c r="H128" i="11"/>
  <c r="I128" i="11"/>
  <c r="J128" i="11"/>
  <c r="K128" i="11"/>
  <c r="L128" i="11"/>
  <c r="F129" i="11"/>
  <c r="G129" i="11"/>
  <c r="H129" i="11"/>
  <c r="I129" i="11"/>
  <c r="J129" i="11"/>
  <c r="K129" i="11"/>
  <c r="L129" i="11"/>
  <c r="L126" i="1"/>
  <c r="A3" i="19"/>
  <c r="A4" i="19"/>
  <c r="A5" i="19"/>
  <c r="A6" i="19"/>
  <c r="A7" i="19"/>
  <c r="A8" i="19"/>
  <c r="A9" i="19"/>
  <c r="A10" i="19"/>
  <c r="A11" i="19"/>
  <c r="A12" i="19"/>
  <c r="A13" i="19"/>
  <c r="C21" i="19"/>
  <c r="D21" i="19"/>
  <c r="E21" i="19"/>
  <c r="F21" i="19"/>
  <c r="H21" i="19"/>
  <c r="I21" i="19"/>
  <c r="J21" i="19"/>
  <c r="K21" i="19"/>
  <c r="R21" i="19"/>
  <c r="C22" i="19"/>
  <c r="D22" i="19"/>
  <c r="E22" i="19"/>
  <c r="F22" i="19"/>
  <c r="H22" i="19"/>
  <c r="I22" i="19"/>
  <c r="J22" i="19"/>
  <c r="O22" i="19" s="1"/>
  <c r="K22" i="19"/>
  <c r="R22" i="19"/>
  <c r="C23" i="19"/>
  <c r="D23" i="19"/>
  <c r="E23" i="19"/>
  <c r="F23" i="19"/>
  <c r="H23" i="19"/>
  <c r="I23" i="19"/>
  <c r="J23" i="19"/>
  <c r="K23" i="19"/>
  <c r="R23" i="19"/>
  <c r="C24" i="19"/>
  <c r="D24" i="19"/>
  <c r="E24" i="19"/>
  <c r="F24" i="19"/>
  <c r="H24" i="19"/>
  <c r="I24" i="19"/>
  <c r="N24" i="19" s="1"/>
  <c r="J24" i="19"/>
  <c r="K24" i="19"/>
  <c r="R24" i="19"/>
  <c r="C25" i="19"/>
  <c r="D25" i="19"/>
  <c r="E25" i="19"/>
  <c r="F25" i="19"/>
  <c r="H25" i="19"/>
  <c r="I25" i="19"/>
  <c r="J25" i="19"/>
  <c r="K25" i="19"/>
  <c r="P25" i="19" s="1"/>
  <c r="R25" i="19"/>
  <c r="C26" i="19"/>
  <c r="D26" i="19"/>
  <c r="E26" i="19"/>
  <c r="F26" i="19"/>
  <c r="H26" i="19"/>
  <c r="M26" i="19" s="1"/>
  <c r="I26" i="19"/>
  <c r="J26" i="19"/>
  <c r="K26" i="19"/>
  <c r="R26" i="19"/>
  <c r="C27" i="19"/>
  <c r="D27" i="19"/>
  <c r="E27" i="19"/>
  <c r="F27" i="19"/>
  <c r="H27" i="19"/>
  <c r="M27" i="19" s="1"/>
  <c r="I27" i="19"/>
  <c r="J27" i="19"/>
  <c r="K27" i="19"/>
  <c r="R27" i="19"/>
  <c r="C28" i="19"/>
  <c r="D28" i="19"/>
  <c r="E28" i="19"/>
  <c r="F28" i="19"/>
  <c r="H28" i="19"/>
  <c r="I28" i="19"/>
  <c r="J28" i="19"/>
  <c r="K28" i="19"/>
  <c r="R28" i="19"/>
  <c r="C29" i="19"/>
  <c r="D29" i="19"/>
  <c r="E29" i="19"/>
  <c r="F29" i="19"/>
  <c r="H29" i="19"/>
  <c r="I29" i="19"/>
  <c r="J29" i="19"/>
  <c r="K29" i="19"/>
  <c r="R29" i="19"/>
  <c r="C30" i="19"/>
  <c r="D30" i="19"/>
  <c r="E30" i="19"/>
  <c r="F30" i="19"/>
  <c r="H30" i="19"/>
  <c r="I30" i="19"/>
  <c r="N30" i="19" s="1"/>
  <c r="J30" i="19"/>
  <c r="K30" i="19"/>
  <c r="R30" i="19"/>
  <c r="C31" i="19"/>
  <c r="D31" i="19"/>
  <c r="E31" i="19"/>
  <c r="F31" i="19"/>
  <c r="H31" i="19"/>
  <c r="I31" i="19"/>
  <c r="J31" i="19"/>
  <c r="K31" i="19"/>
  <c r="P31" i="19" s="1"/>
  <c r="R31" i="19"/>
  <c r="C32" i="19"/>
  <c r="D32" i="19"/>
  <c r="E32" i="19"/>
  <c r="F32" i="19"/>
  <c r="H32" i="19"/>
  <c r="I32" i="19"/>
  <c r="J32" i="19"/>
  <c r="K32" i="19"/>
  <c r="P32" i="19" s="1"/>
  <c r="R32" i="19"/>
  <c r="C33" i="19"/>
  <c r="D33" i="19"/>
  <c r="E33" i="19"/>
  <c r="F33" i="19"/>
  <c r="H33" i="19"/>
  <c r="I33" i="19"/>
  <c r="J33" i="19"/>
  <c r="K33" i="19"/>
  <c r="R33" i="19"/>
  <c r="C34" i="19"/>
  <c r="D34" i="19"/>
  <c r="E34" i="19"/>
  <c r="F34" i="19"/>
  <c r="H34" i="19"/>
  <c r="I34" i="19"/>
  <c r="J34" i="19"/>
  <c r="K34" i="19"/>
  <c r="R34" i="19"/>
  <c r="C35" i="19"/>
  <c r="D35" i="19"/>
  <c r="E35" i="19"/>
  <c r="F35" i="19"/>
  <c r="H35" i="19"/>
  <c r="I35" i="19"/>
  <c r="J35" i="19"/>
  <c r="K35" i="19"/>
  <c r="P35" i="19" s="1"/>
  <c r="R35" i="19"/>
  <c r="G52" i="19"/>
  <c r="L52" i="19"/>
  <c r="M52" i="19"/>
  <c r="N52" i="19"/>
  <c r="O52" i="19"/>
  <c r="P52" i="19"/>
  <c r="G53" i="19"/>
  <c r="L53" i="19"/>
  <c r="M53" i="19"/>
  <c r="N53" i="19"/>
  <c r="O53" i="19"/>
  <c r="P53" i="19"/>
  <c r="G54" i="19"/>
  <c r="L54" i="19"/>
  <c r="M54" i="19"/>
  <c r="N54" i="19"/>
  <c r="O54" i="19"/>
  <c r="P54" i="19"/>
  <c r="G55" i="19"/>
  <c r="L55" i="19"/>
  <c r="M55" i="19"/>
  <c r="N55" i="19"/>
  <c r="O55" i="19"/>
  <c r="P55" i="19"/>
  <c r="G56" i="19"/>
  <c r="L56" i="19"/>
  <c r="M56" i="19"/>
  <c r="N56" i="19"/>
  <c r="O56" i="19"/>
  <c r="P56" i="19"/>
  <c r="G57" i="19"/>
  <c r="L57" i="19"/>
  <c r="M57" i="19"/>
  <c r="N57" i="19"/>
  <c r="O57" i="19"/>
  <c r="P57" i="19"/>
  <c r="G58" i="19"/>
  <c r="L58" i="19"/>
  <c r="M58" i="19"/>
  <c r="N58" i="19"/>
  <c r="O58" i="19"/>
  <c r="P58" i="19"/>
  <c r="G59" i="19"/>
  <c r="L59" i="19"/>
  <c r="M59" i="19"/>
  <c r="N59" i="19"/>
  <c r="O59" i="19"/>
  <c r="P59" i="19"/>
  <c r="G60" i="19"/>
  <c r="L60" i="19"/>
  <c r="M60" i="19"/>
  <c r="N60" i="19"/>
  <c r="O60" i="19"/>
  <c r="P60" i="19"/>
  <c r="G61" i="19"/>
  <c r="L61" i="19"/>
  <c r="M61" i="19"/>
  <c r="N61" i="19"/>
  <c r="O61" i="19"/>
  <c r="P61" i="19"/>
  <c r="G62" i="19"/>
  <c r="L62" i="19"/>
  <c r="M62" i="19"/>
  <c r="N62" i="19"/>
  <c r="O62" i="19"/>
  <c r="P62" i="19"/>
  <c r="C63" i="19"/>
  <c r="D63" i="19"/>
  <c r="E63" i="19"/>
  <c r="F63" i="19"/>
  <c r="H63" i="19"/>
  <c r="I63" i="19"/>
  <c r="J63" i="19"/>
  <c r="K63" i="19"/>
  <c r="G75" i="19"/>
  <c r="L75" i="19"/>
  <c r="M75" i="19"/>
  <c r="N75" i="19"/>
  <c r="O75" i="19"/>
  <c r="P75" i="19"/>
  <c r="G76" i="19"/>
  <c r="L76" i="19"/>
  <c r="M76" i="19"/>
  <c r="N76" i="19"/>
  <c r="O76" i="19"/>
  <c r="P76" i="19"/>
  <c r="G77" i="19"/>
  <c r="L77" i="19"/>
  <c r="M77" i="19"/>
  <c r="N77" i="19"/>
  <c r="O77" i="19"/>
  <c r="P77" i="19"/>
  <c r="G78" i="19"/>
  <c r="L78" i="19"/>
  <c r="M78" i="19"/>
  <c r="N78" i="19"/>
  <c r="O78" i="19"/>
  <c r="P78" i="19"/>
  <c r="G79" i="19"/>
  <c r="L79" i="19"/>
  <c r="M79" i="19"/>
  <c r="N79" i="19"/>
  <c r="O79" i="19"/>
  <c r="P79" i="19"/>
  <c r="G80" i="19"/>
  <c r="L80" i="19"/>
  <c r="M80" i="19"/>
  <c r="N80" i="19"/>
  <c r="O80" i="19"/>
  <c r="P80" i="19"/>
  <c r="G81" i="19"/>
  <c r="L81" i="19"/>
  <c r="M81" i="19"/>
  <c r="N81" i="19"/>
  <c r="O81" i="19"/>
  <c r="P81" i="19"/>
  <c r="G82" i="19"/>
  <c r="L82" i="19"/>
  <c r="M82" i="19"/>
  <c r="N82" i="19"/>
  <c r="O82" i="19"/>
  <c r="P82" i="19"/>
  <c r="G83" i="19"/>
  <c r="L83" i="19"/>
  <c r="M83" i="19"/>
  <c r="N83" i="19"/>
  <c r="O83" i="19"/>
  <c r="P83" i="19"/>
  <c r="G84" i="19"/>
  <c r="L84" i="19"/>
  <c r="M84" i="19"/>
  <c r="N84" i="19"/>
  <c r="O84" i="19"/>
  <c r="P84" i="19"/>
  <c r="G85" i="19"/>
  <c r="L85" i="19"/>
  <c r="M85" i="19"/>
  <c r="N85" i="19"/>
  <c r="O85" i="19"/>
  <c r="P85" i="19"/>
  <c r="G86" i="19"/>
  <c r="L86" i="19"/>
  <c r="M86" i="19"/>
  <c r="N86" i="19"/>
  <c r="O86" i="19"/>
  <c r="P86" i="19"/>
  <c r="G87" i="19"/>
  <c r="L87" i="19"/>
  <c r="M87" i="19"/>
  <c r="N87" i="19"/>
  <c r="O87" i="19"/>
  <c r="P87" i="19"/>
  <c r="G88" i="19"/>
  <c r="L88" i="19"/>
  <c r="M88" i="19"/>
  <c r="N88" i="19"/>
  <c r="O88" i="19"/>
  <c r="P88" i="19"/>
  <c r="G89" i="19"/>
  <c r="L89" i="19"/>
  <c r="M89" i="19"/>
  <c r="N89" i="19"/>
  <c r="O89" i="19"/>
  <c r="P89" i="19"/>
  <c r="C90" i="19"/>
  <c r="D90" i="19"/>
  <c r="E90" i="19"/>
  <c r="F90" i="19"/>
  <c r="H90" i="19"/>
  <c r="I90" i="19"/>
  <c r="J90" i="19"/>
  <c r="K90" i="19"/>
  <c r="R90" i="19"/>
  <c r="G101" i="19"/>
  <c r="L101" i="19"/>
  <c r="M101" i="19"/>
  <c r="N101" i="19"/>
  <c r="O101" i="19"/>
  <c r="P101" i="19"/>
  <c r="G102" i="19"/>
  <c r="L102" i="19"/>
  <c r="M102" i="19"/>
  <c r="N102" i="19"/>
  <c r="O102" i="19"/>
  <c r="P102" i="19"/>
  <c r="G103" i="19"/>
  <c r="L103" i="19"/>
  <c r="M103" i="19"/>
  <c r="N103" i="19"/>
  <c r="O103" i="19"/>
  <c r="P103" i="19"/>
  <c r="G104" i="19"/>
  <c r="L104" i="19"/>
  <c r="M104" i="19"/>
  <c r="N104" i="19"/>
  <c r="O104" i="19"/>
  <c r="P104" i="19"/>
  <c r="G105" i="19"/>
  <c r="L105" i="19"/>
  <c r="M105" i="19"/>
  <c r="N105" i="19"/>
  <c r="O105" i="19"/>
  <c r="P105" i="19"/>
  <c r="G106" i="19"/>
  <c r="L106" i="19"/>
  <c r="M106" i="19"/>
  <c r="N106" i="19"/>
  <c r="O106" i="19"/>
  <c r="P106" i="19"/>
  <c r="G107" i="19"/>
  <c r="L107" i="19"/>
  <c r="M107" i="19"/>
  <c r="N107" i="19"/>
  <c r="O107" i="19"/>
  <c r="P107" i="19"/>
  <c r="G108" i="19"/>
  <c r="L108" i="19"/>
  <c r="M108" i="19"/>
  <c r="N108" i="19"/>
  <c r="O108" i="19"/>
  <c r="P108" i="19"/>
  <c r="G109" i="19"/>
  <c r="L109" i="19"/>
  <c r="M109" i="19"/>
  <c r="N109" i="19"/>
  <c r="O109" i="19"/>
  <c r="P109" i="19"/>
  <c r="G110" i="19"/>
  <c r="L110" i="19"/>
  <c r="M110" i="19"/>
  <c r="N110" i="19"/>
  <c r="O110" i="19"/>
  <c r="P110" i="19"/>
  <c r="G111" i="19"/>
  <c r="L111" i="19"/>
  <c r="M111" i="19"/>
  <c r="N111" i="19"/>
  <c r="O111" i="19"/>
  <c r="P111" i="19"/>
  <c r="G112" i="19"/>
  <c r="L112" i="19"/>
  <c r="M112" i="19"/>
  <c r="N112" i="19"/>
  <c r="O112" i="19"/>
  <c r="P112" i="19"/>
  <c r="G113" i="19"/>
  <c r="L113" i="19"/>
  <c r="M113" i="19"/>
  <c r="N113" i="19"/>
  <c r="O113" i="19"/>
  <c r="P113" i="19"/>
  <c r="G114" i="19"/>
  <c r="L114" i="19"/>
  <c r="M114" i="19"/>
  <c r="N114" i="19"/>
  <c r="O114" i="19"/>
  <c r="P114" i="19"/>
  <c r="G115" i="19"/>
  <c r="L115" i="19"/>
  <c r="M115" i="19"/>
  <c r="N115" i="19"/>
  <c r="O115" i="19"/>
  <c r="P115" i="19"/>
  <c r="C116" i="19"/>
  <c r="D116" i="19"/>
  <c r="E116" i="19"/>
  <c r="F116" i="19"/>
  <c r="H116" i="19"/>
  <c r="I116" i="19"/>
  <c r="J116" i="19"/>
  <c r="K116" i="19"/>
  <c r="R116" i="19"/>
  <c r="G127" i="19"/>
  <c r="L127" i="19"/>
  <c r="M127" i="19"/>
  <c r="N127" i="19"/>
  <c r="O127" i="19"/>
  <c r="P127" i="19"/>
  <c r="G128" i="19"/>
  <c r="L128" i="19"/>
  <c r="M128" i="19"/>
  <c r="N128" i="19"/>
  <c r="O128" i="19"/>
  <c r="P128" i="19"/>
  <c r="G129" i="19"/>
  <c r="L129" i="19"/>
  <c r="M129" i="19"/>
  <c r="N129" i="19"/>
  <c r="O129" i="19"/>
  <c r="P129" i="19"/>
  <c r="G130" i="19"/>
  <c r="L130" i="19"/>
  <c r="M130" i="19"/>
  <c r="N130" i="19"/>
  <c r="O130" i="19"/>
  <c r="P130" i="19"/>
  <c r="G131" i="19"/>
  <c r="L131" i="19"/>
  <c r="M131" i="19"/>
  <c r="N131" i="19"/>
  <c r="O131" i="19"/>
  <c r="P131" i="19"/>
  <c r="G132" i="19"/>
  <c r="L132" i="19"/>
  <c r="M132" i="19"/>
  <c r="N132" i="19"/>
  <c r="O132" i="19"/>
  <c r="P132" i="19"/>
  <c r="G133" i="19"/>
  <c r="L133" i="19"/>
  <c r="M133" i="19"/>
  <c r="N133" i="19"/>
  <c r="O133" i="19"/>
  <c r="P133" i="19"/>
  <c r="G134" i="19"/>
  <c r="L134" i="19"/>
  <c r="M134" i="19"/>
  <c r="N134" i="19"/>
  <c r="O134" i="19"/>
  <c r="P134" i="19"/>
  <c r="G135" i="19"/>
  <c r="L135" i="19"/>
  <c r="M135" i="19"/>
  <c r="N135" i="19"/>
  <c r="O135" i="19"/>
  <c r="P135" i="19"/>
  <c r="G136" i="19"/>
  <c r="L136" i="19"/>
  <c r="M136" i="19"/>
  <c r="N136" i="19"/>
  <c r="O136" i="19"/>
  <c r="P136" i="19"/>
  <c r="G137" i="19"/>
  <c r="L137" i="19"/>
  <c r="M137" i="19"/>
  <c r="N137" i="19"/>
  <c r="O137" i="19"/>
  <c r="P137" i="19"/>
  <c r="G138" i="19"/>
  <c r="L138" i="19"/>
  <c r="M138" i="19"/>
  <c r="N138" i="19"/>
  <c r="O138" i="19"/>
  <c r="P138" i="19"/>
  <c r="G139" i="19"/>
  <c r="L139" i="19"/>
  <c r="M139" i="19"/>
  <c r="N139" i="19"/>
  <c r="O139" i="19"/>
  <c r="P139" i="19"/>
  <c r="G140" i="19"/>
  <c r="L140" i="19"/>
  <c r="M140" i="19"/>
  <c r="N140" i="19"/>
  <c r="O140" i="19"/>
  <c r="P140" i="19"/>
  <c r="G141" i="19"/>
  <c r="L141" i="19"/>
  <c r="M141" i="19"/>
  <c r="N141" i="19"/>
  <c r="O141" i="19"/>
  <c r="P141" i="19"/>
  <c r="C142" i="19"/>
  <c r="D142" i="19"/>
  <c r="E142" i="19"/>
  <c r="F142" i="19"/>
  <c r="H142" i="19"/>
  <c r="I142" i="19"/>
  <c r="J142" i="19"/>
  <c r="K142" i="19"/>
  <c r="R142" i="19"/>
  <c r="G153" i="19"/>
  <c r="L153" i="19"/>
  <c r="M153" i="19"/>
  <c r="N153" i="19"/>
  <c r="O153" i="19"/>
  <c r="P153" i="19"/>
  <c r="G154" i="19"/>
  <c r="L154" i="19"/>
  <c r="M154" i="19"/>
  <c r="O154" i="19"/>
  <c r="P154" i="19"/>
  <c r="G155" i="19"/>
  <c r="L155" i="19"/>
  <c r="M155" i="19"/>
  <c r="N155" i="19"/>
  <c r="O155" i="19"/>
  <c r="P155" i="19"/>
  <c r="G156" i="19"/>
  <c r="L156" i="19"/>
  <c r="M156" i="19"/>
  <c r="N156" i="19"/>
  <c r="O156" i="19"/>
  <c r="P156" i="19"/>
  <c r="G157" i="19"/>
  <c r="L157" i="19"/>
  <c r="M157" i="19"/>
  <c r="N157" i="19"/>
  <c r="O157" i="19"/>
  <c r="P157" i="19"/>
  <c r="G158" i="19"/>
  <c r="L158" i="19"/>
  <c r="M158" i="19"/>
  <c r="N158" i="19"/>
  <c r="O158" i="19"/>
  <c r="P158" i="19"/>
  <c r="G159" i="19"/>
  <c r="L159" i="19"/>
  <c r="M159" i="19"/>
  <c r="N159" i="19"/>
  <c r="O159" i="19"/>
  <c r="P159" i="19"/>
  <c r="G160" i="19"/>
  <c r="L160" i="19"/>
  <c r="M160" i="19"/>
  <c r="N160" i="19"/>
  <c r="O160" i="19"/>
  <c r="P160" i="19"/>
  <c r="G161" i="19"/>
  <c r="L161" i="19"/>
  <c r="M161" i="19"/>
  <c r="N161" i="19"/>
  <c r="O161" i="19"/>
  <c r="P161" i="19"/>
  <c r="G162" i="19"/>
  <c r="L162" i="19"/>
  <c r="M162" i="19"/>
  <c r="N162" i="19"/>
  <c r="O162" i="19"/>
  <c r="P162" i="19"/>
  <c r="G163" i="19"/>
  <c r="L163" i="19"/>
  <c r="M163" i="19"/>
  <c r="N163" i="19"/>
  <c r="O163" i="19"/>
  <c r="P163" i="19"/>
  <c r="G164" i="19"/>
  <c r="L164" i="19"/>
  <c r="M164" i="19"/>
  <c r="N164" i="19"/>
  <c r="O164" i="19"/>
  <c r="P164" i="19"/>
  <c r="G165" i="19"/>
  <c r="L165" i="19"/>
  <c r="M165" i="19"/>
  <c r="N165" i="19"/>
  <c r="O165" i="19"/>
  <c r="P165" i="19"/>
  <c r="G166" i="19"/>
  <c r="L166" i="19"/>
  <c r="M166" i="19"/>
  <c r="N166" i="19"/>
  <c r="O166" i="19"/>
  <c r="P166" i="19"/>
  <c r="G167" i="19"/>
  <c r="L167" i="19"/>
  <c r="M167" i="19"/>
  <c r="N167" i="19"/>
  <c r="O167" i="19"/>
  <c r="P167" i="19"/>
  <c r="C168" i="19"/>
  <c r="D168" i="19"/>
  <c r="E168" i="19"/>
  <c r="F168" i="19"/>
  <c r="H168" i="19"/>
  <c r="I168" i="19"/>
  <c r="J168" i="19"/>
  <c r="K168" i="19"/>
  <c r="R168" i="19"/>
  <c r="G180" i="19"/>
  <c r="L180" i="19"/>
  <c r="M180" i="19"/>
  <c r="N180" i="19"/>
  <c r="O180" i="19"/>
  <c r="P180" i="19"/>
  <c r="G181" i="19"/>
  <c r="L181" i="19"/>
  <c r="M181" i="19"/>
  <c r="N181" i="19"/>
  <c r="O181" i="19"/>
  <c r="P181" i="19"/>
  <c r="G182" i="19"/>
  <c r="L182" i="19"/>
  <c r="M182" i="19"/>
  <c r="N182" i="19"/>
  <c r="O182" i="19"/>
  <c r="P182" i="19"/>
  <c r="G183" i="19"/>
  <c r="L183" i="19"/>
  <c r="M183" i="19"/>
  <c r="N183" i="19"/>
  <c r="O183" i="19"/>
  <c r="P183" i="19"/>
  <c r="G184" i="19"/>
  <c r="L184" i="19"/>
  <c r="M184" i="19"/>
  <c r="N184" i="19"/>
  <c r="O184" i="19"/>
  <c r="P184" i="19"/>
  <c r="G185" i="19"/>
  <c r="L185" i="19"/>
  <c r="M185" i="19"/>
  <c r="N185" i="19"/>
  <c r="O185" i="19"/>
  <c r="P185" i="19"/>
  <c r="G186" i="19"/>
  <c r="L186" i="19"/>
  <c r="M186" i="19"/>
  <c r="N186" i="19"/>
  <c r="O186" i="19"/>
  <c r="Q186" i="19" s="1"/>
  <c r="P186" i="19"/>
  <c r="G187" i="19"/>
  <c r="L187" i="19"/>
  <c r="M187" i="19"/>
  <c r="N187" i="19"/>
  <c r="O187" i="19"/>
  <c r="P187" i="19"/>
  <c r="G188" i="19"/>
  <c r="L188" i="19"/>
  <c r="M188" i="19"/>
  <c r="N188" i="19"/>
  <c r="O188" i="19"/>
  <c r="P188" i="19"/>
  <c r="G189" i="19"/>
  <c r="L189" i="19"/>
  <c r="M189" i="19"/>
  <c r="N189" i="19"/>
  <c r="O189" i="19"/>
  <c r="P189" i="19"/>
  <c r="G190" i="19"/>
  <c r="L190" i="19"/>
  <c r="M190" i="19"/>
  <c r="N190" i="19"/>
  <c r="O190" i="19"/>
  <c r="P190" i="19"/>
  <c r="G191" i="19"/>
  <c r="L191" i="19"/>
  <c r="M191" i="19"/>
  <c r="N191" i="19"/>
  <c r="O191" i="19"/>
  <c r="P191" i="19"/>
  <c r="G192" i="19"/>
  <c r="L192" i="19"/>
  <c r="M192" i="19"/>
  <c r="N192" i="19"/>
  <c r="O192" i="19"/>
  <c r="P192" i="19"/>
  <c r="G193" i="19"/>
  <c r="L193" i="19"/>
  <c r="M193" i="19"/>
  <c r="N193" i="19"/>
  <c r="O193" i="19"/>
  <c r="P193" i="19"/>
  <c r="G194" i="19"/>
  <c r="L194" i="19"/>
  <c r="M194" i="19"/>
  <c r="N194" i="19"/>
  <c r="O194" i="19"/>
  <c r="P194" i="19"/>
  <c r="C195" i="19"/>
  <c r="D195" i="19"/>
  <c r="E195" i="19"/>
  <c r="F195" i="19"/>
  <c r="H195" i="19"/>
  <c r="I195" i="19"/>
  <c r="J195" i="19"/>
  <c r="K195" i="19"/>
  <c r="R195" i="19"/>
  <c r="G207" i="19"/>
  <c r="G208" i="19"/>
  <c r="G209" i="19"/>
  <c r="G210" i="19"/>
  <c r="G211" i="19"/>
  <c r="L211" i="19"/>
  <c r="M211" i="19"/>
  <c r="N211" i="19"/>
  <c r="O211" i="19"/>
  <c r="P211" i="19"/>
  <c r="G212" i="19"/>
  <c r="L212" i="19"/>
  <c r="M212" i="19"/>
  <c r="N212" i="19"/>
  <c r="O212" i="19"/>
  <c r="P212" i="19"/>
  <c r="G213" i="19"/>
  <c r="L213" i="19"/>
  <c r="M213" i="19"/>
  <c r="N213" i="19"/>
  <c r="O213" i="19"/>
  <c r="P213" i="19"/>
  <c r="G214" i="19"/>
  <c r="L214" i="19"/>
  <c r="M214" i="19"/>
  <c r="N214" i="19"/>
  <c r="O214" i="19"/>
  <c r="P214" i="19"/>
  <c r="G215" i="19"/>
  <c r="L215" i="19"/>
  <c r="M215" i="19"/>
  <c r="N215" i="19"/>
  <c r="O215" i="19"/>
  <c r="P215" i="19"/>
  <c r="G216" i="19"/>
  <c r="L216" i="19"/>
  <c r="M216" i="19"/>
  <c r="N216" i="19"/>
  <c r="O216" i="19"/>
  <c r="P216" i="19"/>
  <c r="G217" i="19"/>
  <c r="L217" i="19"/>
  <c r="M217" i="19"/>
  <c r="N217" i="19"/>
  <c r="O217" i="19"/>
  <c r="P217" i="19"/>
  <c r="G218" i="19"/>
  <c r="L218" i="19"/>
  <c r="M218" i="19"/>
  <c r="N218" i="19"/>
  <c r="O218" i="19"/>
  <c r="P218" i="19"/>
  <c r="G219" i="19"/>
  <c r="L219" i="19"/>
  <c r="M219" i="19"/>
  <c r="N219" i="19"/>
  <c r="O219" i="19"/>
  <c r="P219" i="19"/>
  <c r="G220" i="19"/>
  <c r="L220" i="19"/>
  <c r="M220" i="19"/>
  <c r="N220" i="19"/>
  <c r="O220" i="19"/>
  <c r="P220" i="19"/>
  <c r="G221" i="19"/>
  <c r="L221" i="19"/>
  <c r="M221" i="19"/>
  <c r="N221" i="19"/>
  <c r="O221" i="19"/>
  <c r="P221" i="19"/>
  <c r="C222" i="19"/>
  <c r="D222" i="19"/>
  <c r="E222" i="19"/>
  <c r="F222" i="19"/>
  <c r="H222" i="19"/>
  <c r="I222" i="19"/>
  <c r="J222" i="19"/>
  <c r="K222" i="19"/>
  <c r="R222" i="19"/>
  <c r="G238" i="19"/>
  <c r="L238" i="19"/>
  <c r="M238" i="19"/>
  <c r="N238" i="19"/>
  <c r="O238" i="19"/>
  <c r="P238" i="19"/>
  <c r="G239" i="19"/>
  <c r="L239" i="19"/>
  <c r="M239" i="19"/>
  <c r="N239" i="19"/>
  <c r="O239" i="19"/>
  <c r="O249" i="19" s="1"/>
  <c r="P239" i="19"/>
  <c r="G240" i="19"/>
  <c r="L240" i="19"/>
  <c r="M240" i="19"/>
  <c r="N240" i="19"/>
  <c r="O240" i="19"/>
  <c r="P240" i="19"/>
  <c r="G241" i="19"/>
  <c r="L241" i="19"/>
  <c r="M241" i="19"/>
  <c r="N241" i="19"/>
  <c r="O241" i="19"/>
  <c r="P241" i="19"/>
  <c r="G242" i="19"/>
  <c r="L242" i="19"/>
  <c r="M242" i="19"/>
  <c r="N242" i="19"/>
  <c r="O242" i="19"/>
  <c r="P242" i="19"/>
  <c r="G243" i="19"/>
  <c r="L243" i="19"/>
  <c r="M243" i="19"/>
  <c r="N243" i="19"/>
  <c r="O243" i="19"/>
  <c r="P243" i="19"/>
  <c r="G244" i="19"/>
  <c r="L244" i="19"/>
  <c r="M244" i="19"/>
  <c r="N244" i="19"/>
  <c r="O244" i="19"/>
  <c r="P244" i="19"/>
  <c r="G245" i="19"/>
  <c r="L245" i="19"/>
  <c r="M245" i="19"/>
  <c r="N245" i="19"/>
  <c r="O245" i="19"/>
  <c r="P245" i="19"/>
  <c r="G246" i="19"/>
  <c r="L246" i="19"/>
  <c r="M246" i="19"/>
  <c r="N246" i="19"/>
  <c r="O246" i="19"/>
  <c r="P246" i="19"/>
  <c r="G247" i="19"/>
  <c r="L247" i="19"/>
  <c r="M247" i="19"/>
  <c r="N247" i="19"/>
  <c r="O247" i="19"/>
  <c r="P247" i="19"/>
  <c r="G248" i="19"/>
  <c r="L248" i="19"/>
  <c r="M248" i="19"/>
  <c r="N248" i="19"/>
  <c r="O248" i="19"/>
  <c r="P248" i="19"/>
  <c r="C249" i="19"/>
  <c r="D249" i="19"/>
  <c r="E249" i="19"/>
  <c r="F249" i="19"/>
  <c r="H249" i="19"/>
  <c r="I249" i="19"/>
  <c r="J249" i="19"/>
  <c r="K249" i="19"/>
  <c r="R249" i="19"/>
  <c r="G260" i="19"/>
  <c r="L260" i="19"/>
  <c r="N260" i="19"/>
  <c r="O260" i="19"/>
  <c r="P260" i="19"/>
  <c r="G261" i="19"/>
  <c r="L261" i="19"/>
  <c r="M261" i="19"/>
  <c r="N261" i="19"/>
  <c r="O261" i="19"/>
  <c r="P261" i="19"/>
  <c r="G262" i="19"/>
  <c r="L262" i="19"/>
  <c r="M262" i="19"/>
  <c r="N262" i="19"/>
  <c r="O262" i="19"/>
  <c r="P262" i="19"/>
  <c r="G263" i="19"/>
  <c r="L263" i="19"/>
  <c r="M263" i="19"/>
  <c r="N263" i="19"/>
  <c r="O263" i="19"/>
  <c r="P263" i="19"/>
  <c r="G264" i="19"/>
  <c r="L264" i="19"/>
  <c r="M264" i="19"/>
  <c r="N264" i="19"/>
  <c r="O264" i="19"/>
  <c r="P264" i="19"/>
  <c r="G265" i="19"/>
  <c r="L265" i="19"/>
  <c r="M265" i="19"/>
  <c r="N265" i="19"/>
  <c r="O265" i="19"/>
  <c r="P265" i="19"/>
  <c r="G266" i="19"/>
  <c r="L266" i="19"/>
  <c r="M266" i="19"/>
  <c r="N266" i="19"/>
  <c r="O266" i="19"/>
  <c r="P266" i="19"/>
  <c r="G267" i="19"/>
  <c r="L267" i="19"/>
  <c r="M267" i="19"/>
  <c r="N267" i="19"/>
  <c r="O267" i="19"/>
  <c r="P267" i="19"/>
  <c r="G268" i="19"/>
  <c r="L268" i="19"/>
  <c r="M268" i="19"/>
  <c r="N268" i="19"/>
  <c r="O268" i="19"/>
  <c r="P268" i="19"/>
  <c r="G269" i="19"/>
  <c r="L269" i="19"/>
  <c r="M269" i="19"/>
  <c r="N269" i="19"/>
  <c r="O269" i="19"/>
  <c r="P269" i="19"/>
  <c r="G270" i="19"/>
  <c r="L270" i="19"/>
  <c r="M270" i="19"/>
  <c r="N270" i="19"/>
  <c r="O270" i="19"/>
  <c r="P270" i="19"/>
  <c r="G271" i="19"/>
  <c r="L271" i="19"/>
  <c r="M271" i="19"/>
  <c r="N271" i="19"/>
  <c r="O271" i="19"/>
  <c r="P271" i="19"/>
  <c r="G272" i="19"/>
  <c r="L272" i="19"/>
  <c r="M272" i="19"/>
  <c r="N272" i="19"/>
  <c r="O272" i="19"/>
  <c r="P272" i="19"/>
  <c r="G273" i="19"/>
  <c r="L273" i="19"/>
  <c r="M273" i="19"/>
  <c r="N273" i="19"/>
  <c r="O273" i="19"/>
  <c r="P273" i="19"/>
  <c r="G274" i="19"/>
  <c r="L274" i="19"/>
  <c r="M274" i="19"/>
  <c r="N274" i="19"/>
  <c r="O274" i="19"/>
  <c r="P274" i="19"/>
  <c r="C275" i="19"/>
  <c r="D275" i="19"/>
  <c r="E275" i="19"/>
  <c r="F275" i="19"/>
  <c r="H275" i="19"/>
  <c r="I275" i="19"/>
  <c r="J275" i="19"/>
  <c r="K275" i="19"/>
  <c r="R275" i="19"/>
  <c r="C288" i="19"/>
  <c r="D288" i="19"/>
  <c r="E288" i="19"/>
  <c r="F288" i="19"/>
  <c r="H288" i="19"/>
  <c r="I288" i="19"/>
  <c r="J288" i="19"/>
  <c r="K288" i="19"/>
  <c r="R288" i="19"/>
  <c r="C289" i="19"/>
  <c r="D289" i="19"/>
  <c r="E289" i="19"/>
  <c r="F289" i="19"/>
  <c r="H289" i="19"/>
  <c r="I289" i="19"/>
  <c r="J289" i="19"/>
  <c r="K289" i="19"/>
  <c r="R289" i="19"/>
  <c r="C290" i="19"/>
  <c r="D290" i="19"/>
  <c r="E290" i="19"/>
  <c r="F290" i="19"/>
  <c r="H290" i="19"/>
  <c r="I290" i="19"/>
  <c r="J290" i="19"/>
  <c r="O290" i="19" s="1"/>
  <c r="K290" i="19"/>
  <c r="M290" i="19"/>
  <c r="N290" i="19"/>
  <c r="R290" i="19"/>
  <c r="C291" i="19"/>
  <c r="D291" i="19"/>
  <c r="E291" i="19"/>
  <c r="F291" i="19"/>
  <c r="H291" i="19"/>
  <c r="I291" i="19"/>
  <c r="J291" i="19"/>
  <c r="K291" i="19"/>
  <c r="P291" i="19" s="1"/>
  <c r="R291" i="19"/>
  <c r="C292" i="19"/>
  <c r="D292" i="19"/>
  <c r="E292" i="19"/>
  <c r="F292" i="19"/>
  <c r="H292" i="19"/>
  <c r="I292" i="19"/>
  <c r="J292" i="19"/>
  <c r="K292" i="19"/>
  <c r="M292" i="19"/>
  <c r="R292" i="19"/>
  <c r="C293" i="19"/>
  <c r="D293" i="19"/>
  <c r="E293" i="19"/>
  <c r="F293" i="19"/>
  <c r="H293" i="19"/>
  <c r="I293" i="19"/>
  <c r="J293" i="19"/>
  <c r="O293" i="19" s="1"/>
  <c r="K293" i="19"/>
  <c r="R293" i="19"/>
  <c r="C294" i="19"/>
  <c r="D294" i="19"/>
  <c r="E294" i="19"/>
  <c r="F294" i="19"/>
  <c r="H294" i="19"/>
  <c r="I294" i="19"/>
  <c r="N294" i="19" s="1"/>
  <c r="J294" i="19"/>
  <c r="K294" i="19"/>
  <c r="P294" i="19" s="1"/>
  <c r="R294" i="19"/>
  <c r="C295" i="19"/>
  <c r="D295" i="19"/>
  <c r="E295" i="19"/>
  <c r="F295" i="19"/>
  <c r="H295" i="19"/>
  <c r="I295" i="19"/>
  <c r="N295" i="19" s="1"/>
  <c r="J295" i="19"/>
  <c r="K295" i="19"/>
  <c r="R295" i="19"/>
  <c r="C296" i="19"/>
  <c r="D296" i="19"/>
  <c r="E296" i="19"/>
  <c r="F296" i="19"/>
  <c r="H296" i="19"/>
  <c r="I296" i="19"/>
  <c r="J296" i="19"/>
  <c r="K296" i="19"/>
  <c r="R296" i="19"/>
  <c r="C297" i="19"/>
  <c r="D297" i="19"/>
  <c r="E297" i="19"/>
  <c r="F297" i="19"/>
  <c r="H297" i="19"/>
  <c r="I297" i="19"/>
  <c r="N297" i="19" s="1"/>
  <c r="J297" i="19"/>
  <c r="K297" i="19"/>
  <c r="P297" i="19" s="1"/>
  <c r="R297" i="19"/>
  <c r="C298" i="19"/>
  <c r="D298" i="19"/>
  <c r="E298" i="19"/>
  <c r="F298" i="19"/>
  <c r="H298" i="19"/>
  <c r="I298" i="19"/>
  <c r="J298" i="19"/>
  <c r="O298" i="19" s="1"/>
  <c r="K298" i="19"/>
  <c r="R298" i="19"/>
  <c r="C299" i="19"/>
  <c r="D299" i="19"/>
  <c r="E299" i="19"/>
  <c r="F299" i="19"/>
  <c r="H299" i="19"/>
  <c r="I299" i="19"/>
  <c r="N299" i="19" s="1"/>
  <c r="J299" i="19"/>
  <c r="K299" i="19"/>
  <c r="R299" i="19"/>
  <c r="C300" i="19"/>
  <c r="D300" i="19"/>
  <c r="E300" i="19"/>
  <c r="F300" i="19"/>
  <c r="H300" i="19"/>
  <c r="M300" i="19" s="1"/>
  <c r="I300" i="19"/>
  <c r="J300" i="19"/>
  <c r="K300" i="19"/>
  <c r="R300" i="19"/>
  <c r="C301" i="19"/>
  <c r="D301" i="19"/>
  <c r="E301" i="19"/>
  <c r="F301" i="19"/>
  <c r="H301" i="19"/>
  <c r="M301" i="19" s="1"/>
  <c r="I301" i="19"/>
  <c r="J301" i="19"/>
  <c r="K301" i="19"/>
  <c r="R301" i="19"/>
  <c r="C302" i="19"/>
  <c r="D302" i="19"/>
  <c r="E302" i="19"/>
  <c r="F302" i="19"/>
  <c r="H302" i="19"/>
  <c r="I302" i="19"/>
  <c r="N302" i="19" s="1"/>
  <c r="J302" i="19"/>
  <c r="O302" i="19" s="1"/>
  <c r="K302" i="19"/>
  <c r="R302" i="19"/>
  <c r="N21" i="19"/>
  <c r="N33" i="19"/>
  <c r="M275" i="19"/>
  <c r="O90" i="19"/>
  <c r="G249" i="19"/>
  <c r="L63" i="19"/>
  <c r="L275" i="19"/>
  <c r="A3" i="30"/>
  <c r="A5" i="28"/>
  <c r="E21" i="33"/>
  <c r="F21" i="33"/>
  <c r="G21" i="33"/>
  <c r="H21" i="33"/>
  <c r="G7" i="43"/>
  <c r="G8" i="43"/>
  <c r="G9" i="43"/>
  <c r="G10" i="43"/>
  <c r="G11" i="43"/>
  <c r="G12" i="43"/>
  <c r="G13" i="43"/>
  <c r="G14" i="43"/>
  <c r="G15" i="43"/>
  <c r="G16" i="43"/>
  <c r="G17" i="43"/>
  <c r="G18" i="43"/>
  <c r="G19" i="43"/>
  <c r="G20" i="43"/>
  <c r="F15" i="43"/>
  <c r="F10" i="43"/>
  <c r="F11" i="43"/>
  <c r="F12" i="43"/>
  <c r="F13" i="43"/>
  <c r="F14" i="43"/>
  <c r="F16" i="43"/>
  <c r="F17" i="43"/>
  <c r="F18" i="43"/>
  <c r="F19" i="43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D18" i="1"/>
  <c r="D33" i="1" s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F8" i="43"/>
  <c r="F9" i="43"/>
  <c r="F20" i="43"/>
  <c r="F11" i="35"/>
  <c r="J11" i="35"/>
  <c r="F12" i="35"/>
  <c r="J12" i="35"/>
  <c r="F13" i="35"/>
  <c r="J13" i="35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10" i="36"/>
  <c r="AR25" i="13"/>
  <c r="K16" i="26"/>
  <c r="K17" i="26"/>
  <c r="K18" i="26"/>
  <c r="K19" i="26"/>
  <c r="K20" i="26"/>
  <c r="K21" i="26"/>
  <c r="K22" i="26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10" i="27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195" i="1"/>
  <c r="G6" i="43"/>
  <c r="F7" i="43"/>
  <c r="F6" i="43"/>
  <c r="E21" i="43"/>
  <c r="D21" i="43"/>
  <c r="C21" i="43"/>
  <c r="F19" i="14"/>
  <c r="Y25" i="42"/>
  <c r="X25" i="42"/>
  <c r="W25" i="42"/>
  <c r="V25" i="42"/>
  <c r="U25" i="42"/>
  <c r="T25" i="42"/>
  <c r="S25" i="42"/>
  <c r="Q25" i="42"/>
  <c r="P25" i="42"/>
  <c r="O25" i="42"/>
  <c r="N25" i="42"/>
  <c r="M25" i="42"/>
  <c r="L25" i="42"/>
  <c r="K25" i="42"/>
  <c r="I25" i="42"/>
  <c r="H25" i="42"/>
  <c r="G25" i="42"/>
  <c r="F25" i="42"/>
  <c r="E25" i="42"/>
  <c r="D25" i="42"/>
  <c r="C25" i="42"/>
  <c r="Z24" i="42"/>
  <c r="R24" i="42"/>
  <c r="J24" i="42"/>
  <c r="Z23" i="42"/>
  <c r="R23" i="42"/>
  <c r="J23" i="42"/>
  <c r="Z22" i="42"/>
  <c r="R22" i="42"/>
  <c r="J22" i="42"/>
  <c r="Z21" i="42"/>
  <c r="R21" i="42"/>
  <c r="J21" i="42"/>
  <c r="Z20" i="42"/>
  <c r="R20" i="42"/>
  <c r="J20" i="42"/>
  <c r="Z19" i="42"/>
  <c r="R19" i="42"/>
  <c r="J19" i="42"/>
  <c r="Z18" i="42"/>
  <c r="R18" i="42"/>
  <c r="J18" i="42"/>
  <c r="Z17" i="42"/>
  <c r="R17" i="42"/>
  <c r="J17" i="42"/>
  <c r="Z16" i="42"/>
  <c r="J16" i="42"/>
  <c r="Z15" i="42"/>
  <c r="J15" i="42"/>
  <c r="Z14" i="42"/>
  <c r="J14" i="42"/>
  <c r="Z13" i="42"/>
  <c r="J13" i="42"/>
  <c r="Z12" i="42"/>
  <c r="J12" i="42"/>
  <c r="Z11" i="42"/>
  <c r="J11" i="42"/>
  <c r="J25" i="42" s="1"/>
  <c r="Z10" i="42"/>
  <c r="J10" i="42"/>
  <c r="A3" i="42"/>
  <c r="D52" i="42"/>
  <c r="H52" i="42"/>
  <c r="C52" i="42"/>
  <c r="G52" i="42"/>
  <c r="J38" i="42"/>
  <c r="J42" i="42"/>
  <c r="J45" i="42"/>
  <c r="J49" i="42"/>
  <c r="J40" i="42"/>
  <c r="J44" i="42"/>
  <c r="J46" i="42"/>
  <c r="J48" i="42"/>
  <c r="J50" i="42"/>
  <c r="R25" i="42"/>
  <c r="E52" i="42"/>
  <c r="I52" i="42"/>
  <c r="J39" i="42"/>
  <c r="J43" i="42"/>
  <c r="J47" i="42"/>
  <c r="J51" i="42"/>
  <c r="F52" i="42"/>
  <c r="J41" i="42"/>
  <c r="J52" i="42" s="1"/>
  <c r="J37" i="42"/>
  <c r="AJ10" i="13"/>
  <c r="P37" i="42" s="1"/>
  <c r="AK10" i="13"/>
  <c r="Q37" i="42" s="1"/>
  <c r="AJ11" i="13"/>
  <c r="AK11" i="13"/>
  <c r="L9" i="15" s="1"/>
  <c r="AJ12" i="13"/>
  <c r="AK12" i="13"/>
  <c r="Q39" i="42" s="1"/>
  <c r="AJ13" i="13"/>
  <c r="AK13" i="13"/>
  <c r="Q40" i="42" s="1"/>
  <c r="AJ14" i="13"/>
  <c r="P41" i="42" s="1"/>
  <c r="AK14" i="13"/>
  <c r="Q41" i="42" s="1"/>
  <c r="AJ15" i="13"/>
  <c r="AK15" i="13"/>
  <c r="Q42" i="42" s="1"/>
  <c r="AJ16" i="13"/>
  <c r="P43" i="42" s="1"/>
  <c r="AK16" i="13"/>
  <c r="Q43" i="42" s="1"/>
  <c r="AJ17" i="13"/>
  <c r="P44" i="42" s="1"/>
  <c r="AK17" i="13"/>
  <c r="Q44" i="42" s="1"/>
  <c r="AJ18" i="13"/>
  <c r="P45" i="42" s="1"/>
  <c r="AK18" i="13"/>
  <c r="Q45" i="42" s="1"/>
  <c r="AJ19" i="13"/>
  <c r="AK19" i="13"/>
  <c r="Q46" i="42" s="1"/>
  <c r="AJ20" i="13"/>
  <c r="P47" i="42" s="1"/>
  <c r="AK20" i="13"/>
  <c r="AJ21" i="13"/>
  <c r="P48" i="42" s="1"/>
  <c r="AK21" i="13"/>
  <c r="Q48" i="42" s="1"/>
  <c r="AJ22" i="13"/>
  <c r="P49" i="42" s="1"/>
  <c r="AK22" i="13"/>
  <c r="Q49" i="42" s="1"/>
  <c r="AJ23" i="13"/>
  <c r="AK23" i="13"/>
  <c r="Q50" i="42" s="1"/>
  <c r="AJ24" i="13"/>
  <c r="P51" i="42" s="1"/>
  <c r="AK24" i="13"/>
  <c r="Q51" i="42" s="1"/>
  <c r="Y25" i="13"/>
  <c r="P25" i="13"/>
  <c r="H25" i="13"/>
  <c r="I25" i="13"/>
  <c r="P40" i="42"/>
  <c r="P38" i="42"/>
  <c r="A2" i="3"/>
  <c r="J249" i="1"/>
  <c r="J168" i="1"/>
  <c r="J141" i="1"/>
  <c r="J114" i="1"/>
  <c r="J8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60" i="1"/>
  <c r="I25" i="36"/>
  <c r="G25" i="37"/>
  <c r="D21" i="33"/>
  <c r="Q25" i="27"/>
  <c r="I25" i="27"/>
  <c r="D53" i="28"/>
  <c r="E53" i="28"/>
  <c r="F53" i="28"/>
  <c r="G53" i="28"/>
  <c r="H53" i="28"/>
  <c r="C53" i="28"/>
  <c r="O25" i="28"/>
  <c r="G25" i="28"/>
  <c r="M207" i="1"/>
  <c r="F14" i="35"/>
  <c r="J14" i="35"/>
  <c r="F15" i="35"/>
  <c r="J15" i="35"/>
  <c r="F16" i="35"/>
  <c r="J16" i="35"/>
  <c r="F17" i="35"/>
  <c r="J17" i="35"/>
  <c r="F18" i="35"/>
  <c r="J18" i="35"/>
  <c r="F20" i="35"/>
  <c r="J20" i="35"/>
  <c r="F21" i="35"/>
  <c r="J21" i="35"/>
  <c r="F22" i="35"/>
  <c r="J22" i="35"/>
  <c r="F24" i="35"/>
  <c r="J24" i="35"/>
  <c r="F25" i="35"/>
  <c r="J25" i="35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O10" i="18"/>
  <c r="P10" i="18"/>
  <c r="Q10" i="18"/>
  <c r="O11" i="18"/>
  <c r="P11" i="18"/>
  <c r="Q11" i="18"/>
  <c r="O12" i="18"/>
  <c r="P12" i="18"/>
  <c r="Q12" i="18"/>
  <c r="O13" i="18"/>
  <c r="P13" i="18"/>
  <c r="Q13" i="18"/>
  <c r="O14" i="18"/>
  <c r="P14" i="18"/>
  <c r="Q14" i="18"/>
  <c r="P76" i="11"/>
  <c r="P91" i="11" s="1"/>
  <c r="P77" i="11"/>
  <c r="P78" i="11"/>
  <c r="P79" i="11"/>
  <c r="P80" i="11"/>
  <c r="P81" i="11"/>
  <c r="P82" i="11"/>
  <c r="H10" i="2"/>
  <c r="I10" i="2" s="1"/>
  <c r="K10" i="2" s="1"/>
  <c r="P83" i="11"/>
  <c r="P84" i="11"/>
  <c r="P85" i="11"/>
  <c r="P86" i="11"/>
  <c r="P87" i="11"/>
  <c r="P88" i="11"/>
  <c r="P89" i="11"/>
  <c r="P90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C25" i="2"/>
  <c r="F22" i="38"/>
  <c r="E22" i="38"/>
  <c r="H14" i="34"/>
  <c r="I14" i="34" s="1"/>
  <c r="H15" i="34"/>
  <c r="I15" i="34" s="1"/>
  <c r="H13" i="34"/>
  <c r="I13" i="34" s="1"/>
  <c r="H11" i="34"/>
  <c r="I11" i="34" s="1"/>
  <c r="H12" i="34"/>
  <c r="I12" i="34" s="1"/>
  <c r="G24" i="39"/>
  <c r="G20" i="39"/>
  <c r="G18" i="39"/>
  <c r="G16" i="39"/>
  <c r="G14" i="39"/>
  <c r="G12" i="39"/>
  <c r="H26" i="39"/>
  <c r="C26" i="39"/>
  <c r="A4" i="39"/>
  <c r="A5" i="40"/>
  <c r="H23" i="34"/>
  <c r="I23" i="34" s="1"/>
  <c r="H19" i="34"/>
  <c r="A4" i="34"/>
  <c r="G26" i="35"/>
  <c r="E26" i="35"/>
  <c r="A4" i="35"/>
  <c r="A4" i="36"/>
  <c r="H25" i="37"/>
  <c r="F25" i="37"/>
  <c r="A4" i="37"/>
  <c r="H22" i="34"/>
  <c r="I22" i="34" s="1"/>
  <c r="H25" i="34"/>
  <c r="I25" i="34" s="1"/>
  <c r="H18" i="34"/>
  <c r="I18" i="34" s="1"/>
  <c r="H21" i="34"/>
  <c r="I21" i="34" s="1"/>
  <c r="H24" i="34"/>
  <c r="I24" i="34" s="1"/>
  <c r="F26" i="40"/>
  <c r="H13" i="40"/>
  <c r="H17" i="40"/>
  <c r="H21" i="40"/>
  <c r="H25" i="40"/>
  <c r="G15" i="39"/>
  <c r="G19" i="39"/>
  <c r="G23" i="39"/>
  <c r="G11" i="39"/>
  <c r="C25" i="36"/>
  <c r="C25" i="37"/>
  <c r="F25" i="36"/>
  <c r="D26" i="35"/>
  <c r="I26" i="35"/>
  <c r="E26" i="34"/>
  <c r="H17" i="34"/>
  <c r="I17" i="34" s="1"/>
  <c r="I19" i="34"/>
  <c r="H20" i="34"/>
  <c r="I20" i="34" s="1"/>
  <c r="E26" i="40"/>
  <c r="H12" i="40"/>
  <c r="H16" i="40"/>
  <c r="H20" i="40"/>
  <c r="H24" i="40"/>
  <c r="E26" i="39"/>
  <c r="G13" i="39"/>
  <c r="G17" i="39"/>
  <c r="G21" i="39"/>
  <c r="G25" i="39"/>
  <c r="E25" i="37"/>
  <c r="D25" i="37"/>
  <c r="I25" i="37"/>
  <c r="E25" i="36"/>
  <c r="J25" i="36"/>
  <c r="C26" i="35"/>
  <c r="H26" i="35"/>
  <c r="D26" i="34"/>
  <c r="H16" i="34"/>
  <c r="I16" i="34" s="1"/>
  <c r="H11" i="40"/>
  <c r="H15" i="40"/>
  <c r="H19" i="40"/>
  <c r="D26" i="39"/>
  <c r="F26" i="39"/>
  <c r="D25" i="36"/>
  <c r="G25" i="36" s="1"/>
  <c r="H25" i="36"/>
  <c r="C26" i="34"/>
  <c r="G26" i="34"/>
  <c r="C26" i="40"/>
  <c r="G26" i="40"/>
  <c r="H14" i="40"/>
  <c r="H18" i="40"/>
  <c r="H22" i="40"/>
  <c r="G22" i="39"/>
  <c r="F26" i="34"/>
  <c r="D26" i="40"/>
  <c r="C21" i="33"/>
  <c r="A5" i="32"/>
  <c r="S25" i="31"/>
  <c r="Q25" i="31"/>
  <c r="O25" i="31"/>
  <c r="M25" i="31"/>
  <c r="A5" i="31"/>
  <c r="A4" i="31"/>
  <c r="F18" i="3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G25" i="31" s="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H25" i="31"/>
  <c r="I16" i="31" s="1"/>
  <c r="A4" i="26"/>
  <c r="L25" i="27"/>
  <c r="K25" i="27"/>
  <c r="E25" i="27"/>
  <c r="C25" i="27"/>
  <c r="A4" i="27"/>
  <c r="A4" i="28"/>
  <c r="A4" i="29"/>
  <c r="J23" i="26"/>
  <c r="P25" i="27"/>
  <c r="G23" i="26"/>
  <c r="R25" i="27"/>
  <c r="I23" i="26"/>
  <c r="K25" i="28"/>
  <c r="D23" i="26"/>
  <c r="H23" i="26"/>
  <c r="P25" i="28"/>
  <c r="E25" i="28"/>
  <c r="F23" i="26"/>
  <c r="N25" i="27"/>
  <c r="H25" i="27"/>
  <c r="D25" i="27"/>
  <c r="J25" i="27"/>
  <c r="F25" i="27"/>
  <c r="E23" i="26"/>
  <c r="G25" i="29"/>
  <c r="L25" i="28"/>
  <c r="Q25" i="28"/>
  <c r="N25" i="28"/>
  <c r="M25" i="27"/>
  <c r="F25" i="28"/>
  <c r="D25" i="28"/>
  <c r="I25" i="28"/>
  <c r="C25" i="28"/>
  <c r="H25" i="28"/>
  <c r="J25" i="28" s="1"/>
  <c r="M25" i="28"/>
  <c r="D25" i="29"/>
  <c r="R25" i="28"/>
  <c r="O25" i="27"/>
  <c r="C23" i="26"/>
  <c r="K23" i="26"/>
  <c r="G195" i="1"/>
  <c r="C195" i="1"/>
  <c r="F195" i="1"/>
  <c r="K195" i="1"/>
  <c r="E195" i="1"/>
  <c r="I195" i="1"/>
  <c r="D195" i="1"/>
  <c r="H195" i="1"/>
  <c r="C60" i="1"/>
  <c r="G60" i="1"/>
  <c r="D60" i="1"/>
  <c r="F60" i="1"/>
  <c r="K60" i="1"/>
  <c r="E60" i="1"/>
  <c r="I60" i="1"/>
  <c r="H60" i="1"/>
  <c r="A7" i="11"/>
  <c r="F12" i="14"/>
  <c r="F11" i="14"/>
  <c r="F21" i="14"/>
  <c r="A6" i="11"/>
  <c r="A5" i="11"/>
  <c r="A5" i="14"/>
  <c r="A4" i="14"/>
  <c r="A3" i="14"/>
  <c r="A2" i="14"/>
  <c r="F110" i="14"/>
  <c r="E110" i="14"/>
  <c r="H24" i="14"/>
  <c r="G24" i="14"/>
  <c r="F24" i="14"/>
  <c r="E24" i="14"/>
  <c r="D24" i="14"/>
  <c r="C24" i="14"/>
  <c r="F23" i="14"/>
  <c r="E23" i="14"/>
  <c r="H22" i="14"/>
  <c r="G22" i="14"/>
  <c r="D22" i="14"/>
  <c r="C22" i="14"/>
  <c r="H21" i="14"/>
  <c r="G21" i="14"/>
  <c r="E21" i="14"/>
  <c r="D21" i="14"/>
  <c r="C21" i="14"/>
  <c r="H20" i="14"/>
  <c r="G20" i="14"/>
  <c r="F20" i="14"/>
  <c r="E20" i="14"/>
  <c r="D20" i="14"/>
  <c r="C20" i="14"/>
  <c r="H19" i="14"/>
  <c r="G19" i="14"/>
  <c r="E19" i="14"/>
  <c r="D19" i="14"/>
  <c r="C19" i="14"/>
  <c r="H18" i="14"/>
  <c r="G18" i="14"/>
  <c r="F18" i="14"/>
  <c r="E18" i="14"/>
  <c r="D18" i="14"/>
  <c r="C18" i="14"/>
  <c r="H17" i="14"/>
  <c r="G17" i="14"/>
  <c r="F17" i="14"/>
  <c r="E17" i="14"/>
  <c r="D17" i="14"/>
  <c r="C17" i="14"/>
  <c r="H16" i="14"/>
  <c r="G16" i="14"/>
  <c r="D16" i="14"/>
  <c r="C16" i="14"/>
  <c r="F15" i="14"/>
  <c r="E15" i="14"/>
  <c r="H14" i="14"/>
  <c r="G14" i="14"/>
  <c r="F14" i="14"/>
  <c r="E14" i="14"/>
  <c r="D14" i="14"/>
  <c r="C14" i="14"/>
  <c r="H13" i="14"/>
  <c r="G13" i="14"/>
  <c r="F13" i="14"/>
  <c r="E13" i="14"/>
  <c r="D13" i="14"/>
  <c r="C13" i="14"/>
  <c r="H12" i="14"/>
  <c r="G12" i="14"/>
  <c r="D12" i="14"/>
  <c r="C12" i="14"/>
  <c r="H11" i="14"/>
  <c r="G11" i="14"/>
  <c r="E11" i="14"/>
  <c r="D11" i="14"/>
  <c r="C11" i="14"/>
  <c r="H10" i="14"/>
  <c r="G10" i="14"/>
  <c r="D10" i="14"/>
  <c r="C10" i="14"/>
  <c r="F22" i="14"/>
  <c r="E22" i="14"/>
  <c r="D15" i="14"/>
  <c r="H15" i="14"/>
  <c r="F16" i="14"/>
  <c r="D23" i="14"/>
  <c r="H23" i="14"/>
  <c r="E10" i="14"/>
  <c r="E12" i="14"/>
  <c r="C15" i="14"/>
  <c r="G15" i="14"/>
  <c r="E16" i="14"/>
  <c r="C23" i="14"/>
  <c r="G23" i="14"/>
  <c r="F10" i="14"/>
  <c r="D110" i="14"/>
  <c r="H110" i="14"/>
  <c r="C110" i="14"/>
  <c r="G110" i="14"/>
  <c r="E25" i="2"/>
  <c r="K19" i="1"/>
  <c r="I19" i="1"/>
  <c r="A4" i="18"/>
  <c r="A4" i="16"/>
  <c r="A3" i="15"/>
  <c r="A4" i="13"/>
  <c r="A3" i="13"/>
  <c r="A4" i="11"/>
  <c r="A4" i="10"/>
  <c r="A3" i="4"/>
  <c r="A4" i="2"/>
  <c r="A11" i="1"/>
  <c r="A10" i="1"/>
  <c r="A9" i="1"/>
  <c r="A8" i="1"/>
  <c r="A7" i="1"/>
  <c r="A6" i="1"/>
  <c r="A5" i="1"/>
  <c r="A4" i="1"/>
  <c r="A3" i="1"/>
  <c r="E19" i="1"/>
  <c r="G19" i="1"/>
  <c r="F19" i="1"/>
  <c r="H19" i="1"/>
  <c r="E25" i="1"/>
  <c r="K18" i="1"/>
  <c r="E18" i="1"/>
  <c r="G18" i="1"/>
  <c r="I21" i="1"/>
  <c r="K29" i="1"/>
  <c r="I25" i="1"/>
  <c r="K25" i="1"/>
  <c r="F28" i="1"/>
  <c r="F20" i="1"/>
  <c r="G28" i="1"/>
  <c r="H28" i="1"/>
  <c r="I32" i="1"/>
  <c r="I28" i="1"/>
  <c r="K32" i="1"/>
  <c r="K20" i="1"/>
  <c r="K21" i="1"/>
  <c r="I26" i="1"/>
  <c r="K28" i="1"/>
  <c r="G24" i="1"/>
  <c r="H26" i="1"/>
  <c r="F18" i="1"/>
  <c r="E26" i="1"/>
  <c r="H30" i="1"/>
  <c r="G25" i="1"/>
  <c r="K30" i="1"/>
  <c r="G22" i="1"/>
  <c r="F29" i="1"/>
  <c r="K26" i="1"/>
  <c r="I24" i="1"/>
  <c r="G20" i="1"/>
  <c r="K22" i="1"/>
  <c r="F30" i="1"/>
  <c r="I18" i="1"/>
  <c r="G32" i="1"/>
  <c r="I30" i="1"/>
  <c r="G21" i="1"/>
  <c r="G23" i="1"/>
  <c r="K27" i="1"/>
  <c r="E31" i="1"/>
  <c r="H31" i="1"/>
  <c r="K24" i="1"/>
  <c r="F24" i="1"/>
  <c r="E24" i="1"/>
  <c r="H22" i="1"/>
  <c r="F22" i="1"/>
  <c r="H29" i="1"/>
  <c r="H18" i="1"/>
  <c r="F27" i="1"/>
  <c r="E28" i="1"/>
  <c r="E21" i="1"/>
  <c r="K23" i="1"/>
  <c r="F23" i="1"/>
  <c r="H24" i="1"/>
  <c r="I23" i="1"/>
  <c r="H27" i="1"/>
  <c r="G31" i="1"/>
  <c r="E23" i="1"/>
  <c r="I20" i="1"/>
  <c r="H20" i="1"/>
  <c r="E20" i="1"/>
  <c r="G30" i="1"/>
  <c r="E30" i="1"/>
  <c r="H21" i="1"/>
  <c r="F21" i="1"/>
  <c r="F26" i="1"/>
  <c r="F25" i="1"/>
  <c r="I31" i="1"/>
  <c r="I27" i="1"/>
  <c r="E27" i="1"/>
  <c r="K31" i="1"/>
  <c r="H23" i="1"/>
  <c r="G27" i="1"/>
  <c r="F31" i="1"/>
  <c r="H32" i="1"/>
  <c r="F32" i="1"/>
  <c r="E32" i="1"/>
  <c r="I22" i="1"/>
  <c r="E22" i="1"/>
  <c r="I29" i="1"/>
  <c r="G29" i="1"/>
  <c r="E29" i="1"/>
  <c r="G26" i="1"/>
  <c r="H25" i="1"/>
  <c r="H15" i="2"/>
  <c r="H19" i="2"/>
  <c r="H23" i="2"/>
  <c r="I23" i="2" s="1"/>
  <c r="K23" i="2" s="1"/>
  <c r="I19" i="2"/>
  <c r="K19" i="2" s="1"/>
  <c r="K249" i="1"/>
  <c r="H11" i="2"/>
  <c r="I11" i="2" s="1"/>
  <c r="K11" i="2" s="1"/>
  <c r="K87" i="1"/>
  <c r="F87" i="1"/>
  <c r="F168" i="1"/>
  <c r="E25" i="18"/>
  <c r="C222" i="1"/>
  <c r="C25" i="16"/>
  <c r="G25" i="2"/>
  <c r="I114" i="1"/>
  <c r="E114" i="1"/>
  <c r="L212" i="1"/>
  <c r="L219" i="1"/>
  <c r="L215" i="1"/>
  <c r="L157" i="1"/>
  <c r="L156" i="1"/>
  <c r="L155" i="1"/>
  <c r="L164" i="1"/>
  <c r="H17" i="2"/>
  <c r="I17" i="2" s="1"/>
  <c r="K17" i="2" s="1"/>
  <c r="H13" i="2"/>
  <c r="I13" i="2" s="1"/>
  <c r="K13" i="2" s="1"/>
  <c r="H12" i="2"/>
  <c r="I12" i="2" s="1"/>
  <c r="K12" i="2" s="1"/>
  <c r="H168" i="1"/>
  <c r="D168" i="1"/>
  <c r="L238" i="1"/>
  <c r="L237" i="1"/>
  <c r="L236" i="1"/>
  <c r="L245" i="1"/>
  <c r="L187" i="1"/>
  <c r="L194" i="1"/>
  <c r="L190" i="1"/>
  <c r="G24" i="4"/>
  <c r="I168" i="1"/>
  <c r="E168" i="1"/>
  <c r="L105" i="1"/>
  <c r="L100" i="1"/>
  <c r="L112" i="1"/>
  <c r="L108" i="1"/>
  <c r="H114" i="1"/>
  <c r="D114" i="1"/>
  <c r="L133" i="1"/>
  <c r="L140" i="1"/>
  <c r="L136" i="1"/>
  <c r="C168" i="1"/>
  <c r="L153" i="1"/>
  <c r="C249" i="1"/>
  <c r="F25" i="18"/>
  <c r="G25" i="18"/>
  <c r="G168" i="1"/>
  <c r="L213" i="1"/>
  <c r="L208" i="1"/>
  <c r="L220" i="1"/>
  <c r="L216" i="1"/>
  <c r="L158" i="1"/>
  <c r="L165" i="1"/>
  <c r="L161" i="1"/>
  <c r="F24" i="4"/>
  <c r="J25" i="2"/>
  <c r="H22" i="2"/>
  <c r="I22" i="2" s="1"/>
  <c r="K22" i="2" s="1"/>
  <c r="H18" i="2"/>
  <c r="I18" i="2" s="1"/>
  <c r="K18" i="2" s="1"/>
  <c r="H14" i="2"/>
  <c r="I14" i="2" s="1"/>
  <c r="K14" i="2" s="1"/>
  <c r="H21" i="2"/>
  <c r="I21" i="2" s="1"/>
  <c r="K21" i="2" s="1"/>
  <c r="I141" i="1"/>
  <c r="E141" i="1"/>
  <c r="L239" i="1"/>
  <c r="L246" i="1"/>
  <c r="L242" i="1"/>
  <c r="L184" i="1"/>
  <c r="L183" i="1"/>
  <c r="L182" i="1"/>
  <c r="L191" i="1"/>
  <c r="C24" i="4"/>
  <c r="D23" i="3"/>
  <c r="K141" i="1"/>
  <c r="H249" i="1"/>
  <c r="F141" i="1"/>
  <c r="D249" i="1"/>
  <c r="L106" i="1"/>
  <c r="L113" i="1"/>
  <c r="L109" i="1"/>
  <c r="K168" i="1"/>
  <c r="L130" i="1"/>
  <c r="L129" i="1"/>
  <c r="L128" i="1"/>
  <c r="L137" i="1"/>
  <c r="P22" i="18"/>
  <c r="Q17" i="18"/>
  <c r="Q18" i="18"/>
  <c r="P15" i="18"/>
  <c r="P24" i="18"/>
  <c r="Q20" i="18"/>
  <c r="P17" i="18"/>
  <c r="Q22" i="18"/>
  <c r="P19" i="18"/>
  <c r="Q15" i="18"/>
  <c r="Q24" i="18"/>
  <c r="P21" i="18"/>
  <c r="P18" i="18"/>
  <c r="P23" i="18"/>
  <c r="Q19" i="18"/>
  <c r="P16" i="18"/>
  <c r="Q21" i="18"/>
  <c r="Q23" i="18"/>
  <c r="P20" i="18"/>
  <c r="Q16" i="18"/>
  <c r="F25" i="2"/>
  <c r="C23" i="3"/>
  <c r="G21" i="15"/>
  <c r="G14" i="15"/>
  <c r="C141" i="1"/>
  <c r="H141" i="1"/>
  <c r="F249" i="1"/>
  <c r="D141" i="1"/>
  <c r="L214" i="1"/>
  <c r="M214" i="1" s="1"/>
  <c r="L221" i="1"/>
  <c r="L217" i="1"/>
  <c r="M217" i="1" s="1"/>
  <c r="L159" i="1"/>
  <c r="L154" i="1"/>
  <c r="L166" i="1"/>
  <c r="L162" i="1"/>
  <c r="I87" i="1"/>
  <c r="E87" i="1"/>
  <c r="L240" i="1"/>
  <c r="L235" i="1"/>
  <c r="L247" i="1"/>
  <c r="L243" i="1"/>
  <c r="L185" i="1"/>
  <c r="L192" i="1"/>
  <c r="L188" i="1"/>
  <c r="E25" i="16"/>
  <c r="L103" i="1"/>
  <c r="L102" i="1"/>
  <c r="L101" i="1"/>
  <c r="L110" i="1"/>
  <c r="D24" i="4"/>
  <c r="I249" i="1"/>
  <c r="G141" i="1"/>
  <c r="E249" i="1"/>
  <c r="L131" i="1"/>
  <c r="L138" i="1"/>
  <c r="L134" i="1"/>
  <c r="C114" i="1"/>
  <c r="C87" i="1"/>
  <c r="E24" i="4"/>
  <c r="H87" i="1"/>
  <c r="D87" i="1"/>
  <c r="L211" i="1"/>
  <c r="L210" i="1"/>
  <c r="M210" i="1" s="1"/>
  <c r="L209" i="1"/>
  <c r="L218" i="1"/>
  <c r="L160" i="1"/>
  <c r="L167" i="1"/>
  <c r="L163" i="1"/>
  <c r="D25" i="16"/>
  <c r="H24" i="2"/>
  <c r="I24" i="2"/>
  <c r="K24" i="2" s="1"/>
  <c r="H20" i="2"/>
  <c r="I20" i="2" s="1"/>
  <c r="K20" i="2" s="1"/>
  <c r="H16" i="2"/>
  <c r="I16" i="2"/>
  <c r="K16" i="2" s="1"/>
  <c r="K114" i="1"/>
  <c r="F114" i="1"/>
  <c r="L241" i="1"/>
  <c r="L248" i="1"/>
  <c r="L244" i="1"/>
  <c r="L186" i="1"/>
  <c r="L181" i="1"/>
  <c r="L193" i="1"/>
  <c r="L189" i="1"/>
  <c r="G114" i="1"/>
  <c r="L104" i="1"/>
  <c r="L111" i="1"/>
  <c r="L107" i="1"/>
  <c r="F25" i="16"/>
  <c r="D25" i="2"/>
  <c r="G87" i="1"/>
  <c r="L132" i="1"/>
  <c r="L127" i="1"/>
  <c r="L139" i="1"/>
  <c r="L135" i="1"/>
  <c r="G20" i="15"/>
  <c r="H15" i="15"/>
  <c r="H22" i="15"/>
  <c r="H17" i="15"/>
  <c r="D56" i="11"/>
  <c r="L25" i="13"/>
  <c r="O116" i="11"/>
  <c r="M123" i="11"/>
  <c r="N125" i="11"/>
  <c r="G19" i="15"/>
  <c r="H20" i="15"/>
  <c r="G17" i="15"/>
  <c r="H18" i="15"/>
  <c r="G12" i="15"/>
  <c r="K27" i="11"/>
  <c r="AT20" i="13"/>
  <c r="M125" i="11"/>
  <c r="N116" i="11"/>
  <c r="M128" i="11"/>
  <c r="K25" i="18"/>
  <c r="P25" i="18" s="1"/>
  <c r="AE18" i="13"/>
  <c r="K45" i="42" s="1"/>
  <c r="AE21" i="13"/>
  <c r="K48" i="42" s="1"/>
  <c r="AE12" i="13"/>
  <c r="AE24" i="13"/>
  <c r="K51" i="42" s="1"/>
  <c r="H80" i="14"/>
  <c r="I91" i="11"/>
  <c r="G91" i="11"/>
  <c r="F33" i="1"/>
  <c r="E80" i="14"/>
  <c r="E25" i="14" s="1"/>
  <c r="H56" i="11"/>
  <c r="I56" i="11"/>
  <c r="H13" i="15"/>
  <c r="K56" i="11"/>
  <c r="G56" i="11"/>
  <c r="J56" i="11"/>
  <c r="F56" i="11"/>
  <c r="X25" i="13"/>
  <c r="V25" i="13"/>
  <c r="U25" i="13"/>
  <c r="N27" i="11"/>
  <c r="G15" i="15"/>
  <c r="H16" i="15"/>
  <c r="G22" i="15"/>
  <c r="C23" i="15"/>
  <c r="G13" i="15"/>
  <c r="H14" i="15"/>
  <c r="E56" i="11"/>
  <c r="O25" i="13"/>
  <c r="Q25" i="13"/>
  <c r="G27" i="11"/>
  <c r="M118" i="11"/>
  <c r="N124" i="11"/>
  <c r="N126" i="11"/>
  <c r="O117" i="11"/>
  <c r="O126" i="11"/>
  <c r="O120" i="11"/>
  <c r="M127" i="11"/>
  <c r="M129" i="11"/>
  <c r="N120" i="11"/>
  <c r="N129" i="11"/>
  <c r="M124" i="11"/>
  <c r="E25" i="10"/>
  <c r="AG16" i="13"/>
  <c r="M43" i="42" s="1"/>
  <c r="AF12" i="13"/>
  <c r="L39" i="42" s="1"/>
  <c r="AF21" i="13"/>
  <c r="L48" i="42" s="1"/>
  <c r="AI22" i="13"/>
  <c r="O49" i="42" s="1"/>
  <c r="AI17" i="13"/>
  <c r="O44" i="42" s="1"/>
  <c r="AH13" i="13"/>
  <c r="N40" i="42" s="1"/>
  <c r="AF24" i="13"/>
  <c r="L51" i="42" s="1"/>
  <c r="AG19" i="13"/>
  <c r="M46" i="42" s="1"/>
  <c r="AI11" i="13"/>
  <c r="O38" i="42" s="1"/>
  <c r="AG22" i="13"/>
  <c r="M49" i="42" s="1"/>
  <c r="AF18" i="13"/>
  <c r="L45" i="42" s="1"/>
  <c r="AG13" i="13"/>
  <c r="J11" i="15" s="1"/>
  <c r="AF19" i="13"/>
  <c r="L46" i="42" s="1"/>
  <c r="AF15" i="13"/>
  <c r="L42" i="42" s="1"/>
  <c r="P22" i="11"/>
  <c r="M56" i="11"/>
  <c r="AS25" i="13"/>
  <c r="AT17" i="13"/>
  <c r="AT18" i="13"/>
  <c r="S25" i="13"/>
  <c r="C56" i="11"/>
  <c r="K25" i="13"/>
  <c r="D91" i="11"/>
  <c r="E91" i="11"/>
  <c r="L25" i="18"/>
  <c r="Q25" i="18" s="1"/>
  <c r="O16" i="18"/>
  <c r="N91" i="11"/>
  <c r="N115" i="11"/>
  <c r="M115" i="11"/>
  <c r="M91" i="11"/>
  <c r="F25" i="13"/>
  <c r="AH10" i="13"/>
  <c r="N37" i="42" s="1"/>
  <c r="AE20" i="13"/>
  <c r="AE15" i="13"/>
  <c r="K42" i="42" s="1"/>
  <c r="AI10" i="13"/>
  <c r="O37" i="42" s="1"/>
  <c r="G25" i="13"/>
  <c r="AG10" i="13"/>
  <c r="J8" i="15" s="1"/>
  <c r="E25" i="13"/>
  <c r="H91" i="11"/>
  <c r="T25" i="13"/>
  <c r="O27" i="11"/>
  <c r="L56" i="11"/>
  <c r="W25" i="13"/>
  <c r="M27" i="11"/>
  <c r="I25" i="10"/>
  <c r="L25" i="10" s="1"/>
  <c r="H12" i="15"/>
  <c r="G18" i="15"/>
  <c r="H19" i="15"/>
  <c r="H21" i="15"/>
  <c r="N25" i="13"/>
  <c r="J27" i="11"/>
  <c r="H27" i="11"/>
  <c r="O127" i="11"/>
  <c r="M119" i="11"/>
  <c r="M121" i="11"/>
  <c r="N127" i="11"/>
  <c r="N117" i="11"/>
  <c r="O121" i="11"/>
  <c r="O123" i="11"/>
  <c r="M116" i="11"/>
  <c r="O118" i="11"/>
  <c r="C25" i="10"/>
  <c r="AI13" i="13"/>
  <c r="O40" i="42" s="1"/>
  <c r="AG24" i="13"/>
  <c r="M51" i="42" s="1"/>
  <c r="AF20" i="13"/>
  <c r="L47" i="42" s="1"/>
  <c r="AG15" i="13"/>
  <c r="M42" i="42" s="1"/>
  <c r="AG18" i="13"/>
  <c r="M45" i="42" s="1"/>
  <c r="AF14" i="13"/>
  <c r="L41" i="42" s="1"/>
  <c r="AH21" i="13"/>
  <c r="N48" i="42" s="1"/>
  <c r="AI16" i="13"/>
  <c r="O43" i="42" s="1"/>
  <c r="AI19" i="13"/>
  <c r="O46" i="42" s="1"/>
  <c r="AH15" i="13"/>
  <c r="N42" i="42" s="1"/>
  <c r="AG21" i="13"/>
  <c r="M48" i="42" s="1"/>
  <c r="AF23" i="13"/>
  <c r="L50" i="42" s="1"/>
  <c r="AH22" i="13"/>
  <c r="P23" i="11"/>
  <c r="P21" i="11"/>
  <c r="E27" i="11"/>
  <c r="O56" i="11"/>
  <c r="AT21" i="13"/>
  <c r="AT23" i="13"/>
  <c r="AN25" i="13"/>
  <c r="D23" i="15"/>
  <c r="E23" i="15"/>
  <c r="O17" i="18"/>
  <c r="O20" i="18"/>
  <c r="O18" i="18"/>
  <c r="O15" i="18"/>
  <c r="O19" i="18"/>
  <c r="J25" i="18"/>
  <c r="O25" i="18" s="1"/>
  <c r="AE11" i="13"/>
  <c r="AE23" i="13"/>
  <c r="K50" i="42" s="1"/>
  <c r="AE14" i="13"/>
  <c r="K41" i="42" s="1"/>
  <c r="AE17" i="13"/>
  <c r="K44" i="42" s="1"/>
  <c r="G80" i="14"/>
  <c r="G25" i="14" s="1"/>
  <c r="J91" i="11"/>
  <c r="J25" i="10"/>
  <c r="K25" i="10" s="1"/>
  <c r="F23" i="15"/>
  <c r="G16" i="15"/>
  <c r="M25" i="13"/>
  <c r="L27" i="11"/>
  <c r="F27" i="11"/>
  <c r="N122" i="11"/>
  <c r="O128" i="11"/>
  <c r="O122" i="11"/>
  <c r="M122" i="11"/>
  <c r="N128" i="11"/>
  <c r="N118" i="11"/>
  <c r="O124" i="11"/>
  <c r="M120" i="11"/>
  <c r="AI21" i="13"/>
  <c r="O48" i="42" s="1"/>
  <c r="AH17" i="13"/>
  <c r="N44" i="42" s="1"/>
  <c r="AI12" i="13"/>
  <c r="O39" i="42" s="1"/>
  <c r="AG23" i="13"/>
  <c r="M50" i="42" s="1"/>
  <c r="AI15" i="13"/>
  <c r="O42" i="42" s="1"/>
  <c r="AH11" i="13"/>
  <c r="AF22" i="13"/>
  <c r="L49" i="42" s="1"/>
  <c r="AG17" i="13"/>
  <c r="M44" i="42" s="1"/>
  <c r="AG12" i="13"/>
  <c r="J10" i="15" s="1"/>
  <c r="AI24" i="13"/>
  <c r="O51" i="42" s="1"/>
  <c r="AH23" i="13"/>
  <c r="N50" i="42" s="1"/>
  <c r="AI18" i="13"/>
  <c r="O45" i="42" s="1"/>
  <c r="AH20" i="13"/>
  <c r="N47" i="42" s="1"/>
  <c r="AF11" i="13"/>
  <c r="AH16" i="13"/>
  <c r="N43" i="42" s="1"/>
  <c r="P19" i="11"/>
  <c r="P24" i="11"/>
  <c r="P26" i="11"/>
  <c r="P25" i="11"/>
  <c r="N56" i="11"/>
  <c r="AT22" i="13"/>
  <c r="AT24" i="13"/>
  <c r="C91" i="11"/>
  <c r="O24" i="18"/>
  <c r="O23" i="18"/>
  <c r="O22" i="18"/>
  <c r="O21" i="18"/>
  <c r="O115" i="11"/>
  <c r="O91" i="11"/>
  <c r="AE19" i="13"/>
  <c r="K46" i="42" s="1"/>
  <c r="C25" i="13"/>
  <c r="AE10" i="13"/>
  <c r="AE13" i="13"/>
  <c r="K40" i="42" s="1"/>
  <c r="AE22" i="13"/>
  <c r="K49" i="42" s="1"/>
  <c r="D25" i="13"/>
  <c r="AF10" i="13"/>
  <c r="L37" i="42" s="1"/>
  <c r="AE16" i="13"/>
  <c r="K43" i="42" s="1"/>
  <c r="C27" i="11"/>
  <c r="K91" i="11"/>
  <c r="L91" i="11"/>
  <c r="F91" i="11"/>
  <c r="AM25" i="13"/>
  <c r="C80" i="14"/>
  <c r="D80" i="14"/>
  <c r="I27" i="11"/>
  <c r="M117" i="11"/>
  <c r="N123" i="11"/>
  <c r="O129" i="11"/>
  <c r="O119" i="11"/>
  <c r="M126" i="11"/>
  <c r="N121" i="11"/>
  <c r="N119" i="11"/>
  <c r="O125" i="11"/>
  <c r="AI20" i="13"/>
  <c r="O47" i="42" s="1"/>
  <c r="AI23" i="13"/>
  <c r="O50" i="42" s="1"/>
  <c r="AH19" i="13"/>
  <c r="N46" i="42" s="1"/>
  <c r="AI14" i="13"/>
  <c r="O41" i="42" s="1"/>
  <c r="AH18" i="13"/>
  <c r="N45" i="42" s="1"/>
  <c r="AG20" i="13"/>
  <c r="M47" i="42" s="1"/>
  <c r="AF16" i="13"/>
  <c r="L43" i="42" s="1"/>
  <c r="AG11" i="13"/>
  <c r="AG14" i="13"/>
  <c r="M41" i="42" s="1"/>
  <c r="AF13" i="13"/>
  <c r="L40" i="42" s="1"/>
  <c r="AH12" i="13"/>
  <c r="K10" i="15" s="1"/>
  <c r="AH14" i="13"/>
  <c r="AH24" i="13"/>
  <c r="K22" i="15" s="1"/>
  <c r="AF17" i="13"/>
  <c r="L44" i="42" s="1"/>
  <c r="P20" i="11"/>
  <c r="D27" i="11"/>
  <c r="AP25" i="13"/>
  <c r="AQ25" i="13"/>
  <c r="AT19" i="13"/>
  <c r="AO25" i="13"/>
  <c r="M37" i="42"/>
  <c r="N49" i="42"/>
  <c r="J16" i="15"/>
  <c r="I16" i="15"/>
  <c r="I130" i="11"/>
  <c r="I22" i="15"/>
  <c r="K130" i="11"/>
  <c r="J130" i="11"/>
  <c r="F80" i="14"/>
  <c r="F25" i="14" s="1"/>
  <c r="L130" i="11"/>
  <c r="G130" i="11"/>
  <c r="J25" i="13"/>
  <c r="G23" i="15" l="1"/>
  <c r="H26" i="34"/>
  <c r="G21" i="43"/>
  <c r="F26" i="35"/>
  <c r="G26" i="39"/>
  <c r="R303" i="19"/>
  <c r="Q263" i="19"/>
  <c r="Q262" i="19"/>
  <c r="Q272" i="19"/>
  <c r="M249" i="19"/>
  <c r="N292" i="19"/>
  <c r="P288" i="19"/>
  <c r="Q248" i="19"/>
  <c r="M195" i="19"/>
  <c r="O27" i="19"/>
  <c r="Q154" i="19"/>
  <c r="P168" i="19"/>
  <c r="Q135" i="19"/>
  <c r="G116" i="19"/>
  <c r="O31" i="19"/>
  <c r="M33" i="19"/>
  <c r="O34" i="19"/>
  <c r="M15" i="18"/>
  <c r="M17" i="18"/>
  <c r="M21" i="18"/>
  <c r="C25" i="18"/>
  <c r="M24" i="18"/>
  <c r="M11" i="18"/>
  <c r="M18" i="18"/>
  <c r="H25" i="18"/>
  <c r="M25" i="18" s="1"/>
  <c r="M12" i="18"/>
  <c r="H23" i="15"/>
  <c r="Z25" i="42"/>
  <c r="I18" i="31"/>
  <c r="I10" i="31"/>
  <c r="I24" i="31"/>
  <c r="F25" i="31"/>
  <c r="I11" i="31"/>
  <c r="I15" i="31"/>
  <c r="I21" i="31"/>
  <c r="I12" i="31"/>
  <c r="I19" i="31"/>
  <c r="I13" i="31"/>
  <c r="I14" i="31"/>
  <c r="I20" i="31"/>
  <c r="I17" i="31"/>
  <c r="I25" i="31"/>
  <c r="P56" i="11"/>
  <c r="F130" i="11"/>
  <c r="H130" i="11"/>
  <c r="E130" i="11"/>
  <c r="P119" i="11"/>
  <c r="P127" i="11"/>
  <c r="N130" i="11"/>
  <c r="M130" i="11"/>
  <c r="P124" i="11"/>
  <c r="P116" i="11"/>
  <c r="O130" i="11"/>
  <c r="P115" i="11"/>
  <c r="P27" i="11"/>
  <c r="D130" i="11"/>
  <c r="C130" i="11"/>
  <c r="P128" i="11"/>
  <c r="P120" i="11"/>
  <c r="P129" i="11"/>
  <c r="P126" i="11"/>
  <c r="P125" i="11"/>
  <c r="P123" i="11"/>
  <c r="P122" i="11"/>
  <c r="P121" i="11"/>
  <c r="P118" i="11"/>
  <c r="P117" i="11"/>
  <c r="F25" i="10"/>
  <c r="G25" i="27"/>
  <c r="J23" i="3"/>
  <c r="I23" i="3"/>
  <c r="H25" i="2"/>
  <c r="J24" i="45"/>
  <c r="F24" i="45"/>
  <c r="H26" i="40"/>
  <c r="I26" i="34"/>
  <c r="J26" i="35"/>
  <c r="F25" i="29"/>
  <c r="C25" i="29"/>
  <c r="E25" i="29"/>
  <c r="M219" i="1"/>
  <c r="M216" i="1"/>
  <c r="C33" i="1"/>
  <c r="L26" i="1"/>
  <c r="M242" i="1" s="1"/>
  <c r="I33" i="1"/>
  <c r="E33" i="1"/>
  <c r="H33" i="1"/>
  <c r="L19" i="1"/>
  <c r="M235" i="1" s="1"/>
  <c r="L28" i="1"/>
  <c r="M244" i="1" s="1"/>
  <c r="L29" i="1"/>
  <c r="M245" i="1" s="1"/>
  <c r="G33" i="1"/>
  <c r="L21" i="1"/>
  <c r="M237" i="1" s="1"/>
  <c r="L25" i="1"/>
  <c r="M241" i="1" s="1"/>
  <c r="M215" i="1"/>
  <c r="M208" i="1"/>
  <c r="M212" i="1"/>
  <c r="H25" i="14"/>
  <c r="C25" i="14"/>
  <c r="D25" i="14"/>
  <c r="K11" i="15"/>
  <c r="M40" i="42"/>
  <c r="R40" i="42" s="1"/>
  <c r="K19" i="15"/>
  <c r="J19" i="15"/>
  <c r="R25" i="13"/>
  <c r="J17" i="15"/>
  <c r="J20" i="15"/>
  <c r="M18" i="15"/>
  <c r="L15" i="15"/>
  <c r="I12" i="15"/>
  <c r="AL19" i="13"/>
  <c r="AU19" i="13" s="1"/>
  <c r="Z25" i="13"/>
  <c r="I18" i="15"/>
  <c r="AF25" i="13"/>
  <c r="AT25" i="13"/>
  <c r="K47" i="42"/>
  <c r="L20" i="15"/>
  <c r="AL20" i="13"/>
  <c r="AU20" i="13" s="1"/>
  <c r="M9" i="15"/>
  <c r="J14" i="15"/>
  <c r="J15" i="15"/>
  <c r="N39" i="42"/>
  <c r="K9" i="15"/>
  <c r="K15" i="15"/>
  <c r="AL15" i="13"/>
  <c r="AU15" i="13" s="1"/>
  <c r="AL22" i="13"/>
  <c r="AU22" i="13" s="1"/>
  <c r="I14" i="15"/>
  <c r="K17" i="15"/>
  <c r="I19" i="15"/>
  <c r="AL17" i="13"/>
  <c r="AU17" i="13" s="1"/>
  <c r="J18" i="15"/>
  <c r="J12" i="15"/>
  <c r="M20" i="15"/>
  <c r="M12" i="15"/>
  <c r="L12" i="15"/>
  <c r="M10" i="15"/>
  <c r="AL10" i="13"/>
  <c r="AU10" i="13" s="1"/>
  <c r="K8" i="15"/>
  <c r="M11" i="15"/>
  <c r="I10" i="15"/>
  <c r="L17" i="15"/>
  <c r="AL11" i="13"/>
  <c r="AU11" i="13" s="1"/>
  <c r="AL12" i="13"/>
  <c r="AU12" i="13" s="1"/>
  <c r="J13" i="15"/>
  <c r="I21" i="15"/>
  <c r="I15" i="15"/>
  <c r="AL13" i="13"/>
  <c r="AU13" i="13" s="1"/>
  <c r="AL24" i="13"/>
  <c r="AU24" i="13" s="1"/>
  <c r="K18" i="15"/>
  <c r="I20" i="15"/>
  <c r="N41" i="42"/>
  <c r="R41" i="42" s="1"/>
  <c r="K39" i="42"/>
  <c r="K38" i="42"/>
  <c r="M8" i="15"/>
  <c r="I9" i="15"/>
  <c r="L19" i="15"/>
  <c r="L14" i="15"/>
  <c r="L18" i="15"/>
  <c r="L13" i="15"/>
  <c r="Q38" i="42"/>
  <c r="AL23" i="13"/>
  <c r="AU23" i="13" s="1"/>
  <c r="J21" i="15"/>
  <c r="M15" i="15"/>
  <c r="P39" i="42"/>
  <c r="P46" i="42"/>
  <c r="R46" i="42" s="1"/>
  <c r="AK25" i="13"/>
  <c r="AH25" i="13"/>
  <c r="K21" i="15"/>
  <c r="J22" i="15"/>
  <c r="AE25" i="13"/>
  <c r="K16" i="15"/>
  <c r="M19" i="15"/>
  <c r="AG25" i="13"/>
  <c r="J23" i="15" s="1"/>
  <c r="K13" i="15"/>
  <c r="AL21" i="13"/>
  <c r="AU21" i="13" s="1"/>
  <c r="I13" i="15"/>
  <c r="I17" i="15"/>
  <c r="AI25" i="13"/>
  <c r="AL18" i="13"/>
  <c r="AU18" i="13" s="1"/>
  <c r="K20" i="15"/>
  <c r="N38" i="42"/>
  <c r="M13" i="15"/>
  <c r="M39" i="42"/>
  <c r="I8" i="15"/>
  <c r="Q47" i="42"/>
  <c r="M17" i="15"/>
  <c r="M14" i="15"/>
  <c r="L22" i="15"/>
  <c r="L21" i="15"/>
  <c r="L16" i="15"/>
  <c r="AL14" i="13"/>
  <c r="AU14" i="13" s="1"/>
  <c r="K12" i="15"/>
  <c r="M21" i="15"/>
  <c r="M16" i="15"/>
  <c r="I11" i="15"/>
  <c r="L38" i="42"/>
  <c r="L52" i="42" s="1"/>
  <c r="P50" i="42"/>
  <c r="R50" i="42" s="1"/>
  <c r="L11" i="15"/>
  <c r="R44" i="42"/>
  <c r="R49" i="42"/>
  <c r="P42" i="42"/>
  <c r="R42" i="42" s="1"/>
  <c r="L8" i="15"/>
  <c r="K14" i="15"/>
  <c r="AL16" i="13"/>
  <c r="AU16" i="13" s="1"/>
  <c r="K37" i="42"/>
  <c r="R37" i="42" s="1"/>
  <c r="J9" i="15"/>
  <c r="M22" i="15"/>
  <c r="R43" i="42"/>
  <c r="AJ25" i="13"/>
  <c r="L10" i="15"/>
  <c r="R45" i="42"/>
  <c r="O52" i="42"/>
  <c r="N51" i="42"/>
  <c r="R51" i="42" s="1"/>
  <c r="M38" i="42"/>
  <c r="R48" i="42"/>
  <c r="L249" i="1"/>
  <c r="L222" i="1"/>
  <c r="M213" i="1"/>
  <c r="M221" i="1"/>
  <c r="L195" i="1"/>
  <c r="L168" i="1"/>
  <c r="L141" i="1"/>
  <c r="L114" i="1"/>
  <c r="J33" i="1"/>
  <c r="L32" i="1"/>
  <c r="M248" i="1" s="1"/>
  <c r="L87" i="1"/>
  <c r="L31" i="1"/>
  <c r="M247" i="1" s="1"/>
  <c r="L27" i="1"/>
  <c r="M243" i="1" s="1"/>
  <c r="L23" i="1"/>
  <c r="M239" i="1" s="1"/>
  <c r="L22" i="1"/>
  <c r="M238" i="1" s="1"/>
  <c r="K33" i="1"/>
  <c r="L60" i="1"/>
  <c r="L24" i="1"/>
  <c r="M240" i="1" s="1"/>
  <c r="L30" i="1"/>
  <c r="M246" i="1" s="1"/>
  <c r="L18" i="1"/>
  <c r="M234" i="1" s="1"/>
  <c r="L20" i="1"/>
  <c r="M236" i="1" s="1"/>
  <c r="M211" i="1"/>
  <c r="M220" i="1"/>
  <c r="M218" i="1"/>
  <c r="M209" i="1"/>
  <c r="M293" i="19"/>
  <c r="O26" i="19"/>
  <c r="P29" i="19"/>
  <c r="M24" i="19"/>
  <c r="P21" i="19"/>
  <c r="Q274" i="19"/>
  <c r="Q269" i="19"/>
  <c r="Q267" i="19"/>
  <c r="O292" i="19"/>
  <c r="P289" i="19"/>
  <c r="P293" i="19"/>
  <c r="N291" i="19"/>
  <c r="Q265" i="19"/>
  <c r="Q264" i="19"/>
  <c r="P299" i="19"/>
  <c r="O296" i="19"/>
  <c r="P295" i="19"/>
  <c r="O23" i="19"/>
  <c r="P22" i="19"/>
  <c r="M21" i="19"/>
  <c r="N275" i="19"/>
  <c r="P275" i="19"/>
  <c r="G275" i="19"/>
  <c r="G301" i="19"/>
  <c r="Q273" i="19"/>
  <c r="Q271" i="19"/>
  <c r="Q270" i="19"/>
  <c r="Q268" i="19"/>
  <c r="Q266" i="19"/>
  <c r="Q261" i="19"/>
  <c r="O275" i="19"/>
  <c r="M298" i="19"/>
  <c r="Q260" i="19"/>
  <c r="P34" i="19"/>
  <c r="N249" i="19"/>
  <c r="G299" i="19"/>
  <c r="G292" i="19"/>
  <c r="L302" i="19"/>
  <c r="O301" i="19"/>
  <c r="P300" i="19"/>
  <c r="L299" i="19"/>
  <c r="L298" i="19"/>
  <c r="L296" i="19"/>
  <c r="L295" i="19"/>
  <c r="Q247" i="19"/>
  <c r="Q246" i="19"/>
  <c r="Q245" i="19"/>
  <c r="Q244" i="19"/>
  <c r="Q243" i="19"/>
  <c r="Q242" i="19"/>
  <c r="Q241" i="19"/>
  <c r="Q240" i="19"/>
  <c r="Q239" i="19"/>
  <c r="Q238" i="19"/>
  <c r="N300" i="19"/>
  <c r="L293" i="19"/>
  <c r="M288" i="19"/>
  <c r="N35" i="19"/>
  <c r="P33" i="19"/>
  <c r="M28" i="19"/>
  <c r="N27" i="19"/>
  <c r="N23" i="19"/>
  <c r="O299" i="19"/>
  <c r="P298" i="19"/>
  <c r="M297" i="19"/>
  <c r="N296" i="19"/>
  <c r="O295" i="19"/>
  <c r="M294" i="19"/>
  <c r="O291" i="19"/>
  <c r="O289" i="19"/>
  <c r="M302" i="19"/>
  <c r="M296" i="19"/>
  <c r="N289" i="19"/>
  <c r="P302" i="19"/>
  <c r="N301" i="19"/>
  <c r="P296" i="19"/>
  <c r="L291" i="19"/>
  <c r="L289" i="19"/>
  <c r="G302" i="19"/>
  <c r="G289" i="19"/>
  <c r="M32" i="19"/>
  <c r="N31" i="19"/>
  <c r="O30" i="19"/>
  <c r="G34" i="19"/>
  <c r="G24" i="19"/>
  <c r="G22" i="19"/>
  <c r="L23" i="19"/>
  <c r="L22" i="19"/>
  <c r="R36" i="19"/>
  <c r="Q207" i="19"/>
  <c r="Q221" i="19"/>
  <c r="L26" i="19"/>
  <c r="L25" i="19"/>
  <c r="L21" i="19"/>
  <c r="Q194" i="19"/>
  <c r="Q193" i="19"/>
  <c r="Q191" i="19"/>
  <c r="Q189" i="19"/>
  <c r="G31" i="19"/>
  <c r="N34" i="19"/>
  <c r="Q140" i="19"/>
  <c r="Q139" i="19"/>
  <c r="Q133" i="19"/>
  <c r="Q130" i="19"/>
  <c r="Q129" i="19"/>
  <c r="Q128" i="19"/>
  <c r="L35" i="19"/>
  <c r="O32" i="19"/>
  <c r="N29" i="19"/>
  <c r="O28" i="19"/>
  <c r="P28" i="19"/>
  <c r="Q113" i="19"/>
  <c r="M34" i="19"/>
  <c r="P24" i="19"/>
  <c r="Q109" i="19"/>
  <c r="Q112" i="19"/>
  <c r="Q105" i="19"/>
  <c r="D36" i="19"/>
  <c r="L30" i="19"/>
  <c r="G30" i="19"/>
  <c r="G28" i="19"/>
  <c r="G27" i="19"/>
  <c r="M35" i="19"/>
  <c r="L32" i="19"/>
  <c r="L24" i="19"/>
  <c r="Q85" i="19"/>
  <c r="Q83" i="19"/>
  <c r="Q80" i="19"/>
  <c r="Q79" i="19"/>
  <c r="N26" i="19"/>
  <c r="L34" i="19"/>
  <c r="L33" i="19"/>
  <c r="L31" i="19"/>
  <c r="L29" i="19"/>
  <c r="J36" i="19"/>
  <c r="E36" i="19"/>
  <c r="G23" i="19"/>
  <c r="G33" i="19"/>
  <c r="O25" i="19"/>
  <c r="O29" i="19"/>
  <c r="O33" i="19"/>
  <c r="M23" i="19"/>
  <c r="L28" i="19"/>
  <c r="K36" i="19"/>
  <c r="O24" i="19"/>
  <c r="H36" i="19"/>
  <c r="I36" i="19"/>
  <c r="N63" i="19"/>
  <c r="Q52" i="19"/>
  <c r="O35" i="19"/>
  <c r="N32" i="19"/>
  <c r="M29" i="19"/>
  <c r="P26" i="19"/>
  <c r="M25" i="19"/>
  <c r="N22" i="19"/>
  <c r="L27" i="19"/>
  <c r="G35" i="19"/>
  <c r="G25" i="19"/>
  <c r="P30" i="19"/>
  <c r="P63" i="19"/>
  <c r="G32" i="19"/>
  <c r="F36" i="19"/>
  <c r="G26" i="19"/>
  <c r="P23" i="19"/>
  <c r="N28" i="19"/>
  <c r="G21" i="19"/>
  <c r="G29" i="19"/>
  <c r="C36" i="19"/>
  <c r="Q62" i="19"/>
  <c r="Q61" i="19"/>
  <c r="Q60" i="19"/>
  <c r="Q59" i="19"/>
  <c r="Q58" i="19"/>
  <c r="Q55" i="19"/>
  <c r="M31" i="19"/>
  <c r="O21" i="19"/>
  <c r="M30" i="19"/>
  <c r="M22" i="19"/>
  <c r="P27" i="19"/>
  <c r="N25" i="19"/>
  <c r="O222" i="19"/>
  <c r="L222" i="19"/>
  <c r="N168" i="19"/>
  <c r="O300" i="19"/>
  <c r="L300" i="19"/>
  <c r="M299" i="19"/>
  <c r="N298" i="19"/>
  <c r="G298" i="19"/>
  <c r="O297" i="19"/>
  <c r="J303" i="19"/>
  <c r="C303" i="19"/>
  <c r="G291" i="19"/>
  <c r="F303" i="19"/>
  <c r="P290" i="19"/>
  <c r="O63" i="19"/>
  <c r="G63" i="19"/>
  <c r="M63" i="19"/>
  <c r="M222" i="19"/>
  <c r="Q208" i="19"/>
  <c r="M291" i="19"/>
  <c r="P292" i="19"/>
  <c r="K303" i="19"/>
  <c r="O288" i="19"/>
  <c r="G288" i="19"/>
  <c r="E303" i="19"/>
  <c r="L249" i="19"/>
  <c r="N195" i="19"/>
  <c r="L195" i="19"/>
  <c r="O168" i="19"/>
  <c r="G168" i="19"/>
  <c r="M142" i="19"/>
  <c r="G90" i="19"/>
  <c r="L301" i="19"/>
  <c r="P301" i="19"/>
  <c r="L297" i="19"/>
  <c r="L294" i="19"/>
  <c r="L292" i="19"/>
  <c r="L290" i="19"/>
  <c r="G290" i="19"/>
  <c r="I303" i="19"/>
  <c r="L288" i="19"/>
  <c r="G295" i="19"/>
  <c r="M295" i="19"/>
  <c r="O294" i="19"/>
  <c r="G293" i="19"/>
  <c r="N293" i="19"/>
  <c r="G300" i="19"/>
  <c r="H303" i="19"/>
  <c r="D303" i="19"/>
  <c r="N288" i="19"/>
  <c r="P249" i="19"/>
  <c r="G296" i="19"/>
  <c r="G294" i="19"/>
  <c r="G297" i="19"/>
  <c r="M289" i="19"/>
  <c r="Q219" i="19"/>
  <c r="Q218" i="19"/>
  <c r="Q217" i="19"/>
  <c r="Q212" i="19"/>
  <c r="Q211" i="19"/>
  <c r="G222" i="19"/>
  <c r="Q192" i="19"/>
  <c r="Q188" i="19"/>
  <c r="Q187" i="19"/>
  <c r="Q185" i="19"/>
  <c r="Q183" i="19"/>
  <c r="Q181" i="19"/>
  <c r="O195" i="19"/>
  <c r="G195" i="19"/>
  <c r="Q164" i="19"/>
  <c r="Q160" i="19"/>
  <c r="Q159" i="19"/>
  <c r="Q157" i="19"/>
  <c r="Q155" i="19"/>
  <c r="M168" i="19"/>
  <c r="Q131" i="19"/>
  <c r="N142" i="19"/>
  <c r="P142" i="19"/>
  <c r="L142" i="19"/>
  <c r="Q114" i="19"/>
  <c r="Q111" i="19"/>
  <c r="Q110" i="19"/>
  <c r="Q108" i="19"/>
  <c r="Q106" i="19"/>
  <c r="Q104" i="19"/>
  <c r="M116" i="19"/>
  <c r="O116" i="19"/>
  <c r="Q86" i="19"/>
  <c r="N90" i="19"/>
  <c r="Q82" i="19"/>
  <c r="L90" i="19"/>
  <c r="Q220" i="19"/>
  <c r="Q216" i="19"/>
  <c r="Q215" i="19"/>
  <c r="Q214" i="19"/>
  <c r="Q213" i="19"/>
  <c r="Q190" i="19"/>
  <c r="Q184" i="19"/>
  <c r="Q182" i="19"/>
  <c r="P195" i="19"/>
  <c r="Q180" i="19"/>
  <c r="Q167" i="19"/>
  <c r="Q166" i="19"/>
  <c r="Q165" i="19"/>
  <c r="Q163" i="19"/>
  <c r="Q162" i="19"/>
  <c r="Q161" i="19"/>
  <c r="Q158" i="19"/>
  <c r="Q156" i="19"/>
  <c r="L168" i="19"/>
  <c r="Q141" i="19"/>
  <c r="Q138" i="19"/>
  <c r="Q137" i="19"/>
  <c r="Q136" i="19"/>
  <c r="Q134" i="19"/>
  <c r="Q132" i="19"/>
  <c r="O142" i="19"/>
  <c r="G142" i="19"/>
  <c r="Q115" i="19"/>
  <c r="Q107" i="19"/>
  <c r="Q103" i="19"/>
  <c r="P116" i="19"/>
  <c r="L116" i="19"/>
  <c r="N116" i="19"/>
  <c r="Q89" i="19"/>
  <c r="Q88" i="19"/>
  <c r="Q87" i="19"/>
  <c r="Q84" i="19"/>
  <c r="Q81" i="19"/>
  <c r="Q78" i="19"/>
  <c r="Q77" i="19"/>
  <c r="Q76" i="19"/>
  <c r="Q75" i="19"/>
  <c r="Q57" i="19"/>
  <c r="Q56" i="19"/>
  <c r="Q54" i="19"/>
  <c r="Q53" i="19"/>
  <c r="Q210" i="19"/>
  <c r="Q209" i="19"/>
  <c r="Q127" i="19"/>
  <c r="Q102" i="19"/>
  <c r="P90" i="19"/>
  <c r="N222" i="19"/>
  <c r="M90" i="19"/>
  <c r="P222" i="19"/>
  <c r="Q101" i="19"/>
  <c r="Q153" i="19"/>
  <c r="F21" i="43"/>
  <c r="I23" i="31"/>
  <c r="I22" i="31"/>
  <c r="I15" i="2"/>
  <c r="Q292" i="19" l="1"/>
  <c r="Q293" i="19"/>
  <c r="Q298" i="19"/>
  <c r="Q275" i="19"/>
  <c r="Q301" i="19"/>
  <c r="Q299" i="19"/>
  <c r="Q291" i="19"/>
  <c r="Q295" i="19"/>
  <c r="Q33" i="19"/>
  <c r="P130" i="11"/>
  <c r="M222" i="1"/>
  <c r="R47" i="42"/>
  <c r="Q52" i="42"/>
  <c r="I23" i="15"/>
  <c r="AL25" i="13"/>
  <c r="AU28" i="13" s="1"/>
  <c r="K23" i="15"/>
  <c r="R39" i="42"/>
  <c r="P52" i="42"/>
  <c r="M23" i="15"/>
  <c r="K52" i="42"/>
  <c r="L23" i="15"/>
  <c r="N52" i="42"/>
  <c r="M52" i="42"/>
  <c r="R38" i="42"/>
  <c r="L33" i="1"/>
  <c r="Q294" i="19"/>
  <c r="Q300" i="19"/>
  <c r="Q302" i="19"/>
  <c r="Q296" i="19"/>
  <c r="Q249" i="19"/>
  <c r="Q27" i="19"/>
  <c r="Q297" i="19"/>
  <c r="P303" i="19"/>
  <c r="Q195" i="19"/>
  <c r="Q34" i="19"/>
  <c r="Q29" i="19"/>
  <c r="Q142" i="19"/>
  <c r="Q24" i="19"/>
  <c r="Q32" i="19"/>
  <c r="Q28" i="19"/>
  <c r="L36" i="19"/>
  <c r="Q23" i="19"/>
  <c r="Q35" i="19"/>
  <c r="Q26" i="19"/>
  <c r="Q22" i="19"/>
  <c r="Q25" i="19"/>
  <c r="O36" i="19"/>
  <c r="Q21" i="19"/>
  <c r="Q90" i="19"/>
  <c r="M36" i="19"/>
  <c r="Q30" i="19"/>
  <c r="N36" i="19"/>
  <c r="G36" i="19"/>
  <c r="Q31" i="19"/>
  <c r="P36" i="19"/>
  <c r="Q222" i="19"/>
  <c r="Q288" i="19"/>
  <c r="N303" i="19"/>
  <c r="G303" i="19"/>
  <c r="Q168" i="19"/>
  <c r="Q289" i="19"/>
  <c r="M303" i="19"/>
  <c r="O303" i="19"/>
  <c r="Q116" i="19"/>
  <c r="L303" i="19"/>
  <c r="Q290" i="19"/>
  <c r="Q63" i="19"/>
  <c r="I25" i="2"/>
  <c r="K15" i="2"/>
  <c r="K25" i="2" s="1"/>
  <c r="AU25" i="13" l="1"/>
  <c r="R52" i="42"/>
  <c r="M249" i="1"/>
  <c r="Q36" i="19"/>
  <c r="Q303" i="19"/>
</calcChain>
</file>

<file path=xl/comments1.xml><?xml version="1.0" encoding="utf-8"?>
<comments xmlns="http://schemas.openxmlformats.org/spreadsheetml/2006/main">
  <authors>
    <author>Svein Opøien</author>
    <author>byr35966</author>
  </authors>
  <commentList>
    <comment ref="A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72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9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2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5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8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0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34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34" authorId="1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sveinopo</author>
    <author>Svein Opøien</author>
  </authors>
  <commentList>
    <comment ref="A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Sumtabell</t>
        </r>
      </text>
    </comment>
    <comment ref="G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4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7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7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7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7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7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7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0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0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8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8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8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8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8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8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8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1.xml><?xml version="1.0" encoding="utf-8"?>
<comments xmlns="http://schemas.openxmlformats.org/spreadsheetml/2006/main">
  <authors>
    <author>Svein Opøien</author>
  </authors>
  <commentList>
    <comment ref="J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2.xml><?xml version="1.0" encoding="utf-8"?>
<comments xmlns="http://schemas.openxmlformats.org/spreadsheetml/2006/main">
  <authors>
    <author>sveinopo</author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3.xml><?xml version="1.0" encoding="utf-8"?>
<comments xmlns="http://schemas.openxmlformats.org/spreadsheetml/2006/main">
  <authors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4.xml><?xml version="1.0" encoding="utf-8"?>
<comments xmlns="http://schemas.openxmlformats.org/spreadsheetml/2006/main">
  <authors>
    <author>Svein Opøien</author>
  </authors>
  <commentList>
    <comment ref="G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G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byr35966</author>
  </authors>
  <commentList>
    <comment ref="P1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1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6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15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sveinopo</author>
  </authors>
  <commentList>
    <comment ref="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6.xml><?xml version="1.0" encoding="utf-8"?>
<comments xmlns="http://schemas.openxmlformats.org/spreadsheetml/2006/main">
  <authors>
    <author>sveinopo</author>
  </authors>
  <commentList>
    <comment ref="J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Z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E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K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L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T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7.xml><?xml version="1.0" encoding="utf-8"?>
<comments xmlns="http://schemas.openxmlformats.org/spreadsheetml/2006/main">
  <authors>
    <author>sveinopo</author>
  </authors>
  <commentList>
    <comment ref="J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Z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3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3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8.xml><?xml version="1.0" encoding="utf-8"?>
<comments xmlns="http://schemas.openxmlformats.org/spreadsheetml/2006/main">
  <authors>
    <author>sveinopo</author>
  </authors>
  <commentList>
    <comment ref="G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</authors>
  <commentList>
    <comment ref="N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<sst xmlns="http://schemas.openxmlformats.org/spreadsheetml/2006/main" count="2885" uniqueCount="566">
  <si>
    <t>Dette arket inneholder:</t>
  </si>
  <si>
    <t>Sum kvinner og menn</t>
  </si>
  <si>
    <t>Bydel</t>
  </si>
  <si>
    <t>Navn</t>
  </si>
  <si>
    <t>0-17 år</t>
  </si>
  <si>
    <t>18-49 år</t>
  </si>
  <si>
    <t>50-66 år</t>
  </si>
  <si>
    <t>67-74 år</t>
  </si>
  <si>
    <t>75-79 år</t>
  </si>
  <si>
    <t>80-84 år</t>
  </si>
  <si>
    <t>85-89 år</t>
  </si>
  <si>
    <t>SUM</t>
  </si>
  <si>
    <t>67-79 år</t>
  </si>
  <si>
    <t>Sum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</si>
  <si>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</si>
  <si>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</si>
  <si>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</si>
  <si>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</si>
  <si>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</si>
  <si>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</si>
  <si>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</si>
  <si>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</si>
  <si>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</si>
  <si>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</si>
  <si>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</si>
  <si>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</si>
  <si>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</si>
  <si>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</si>
  <si>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</si>
  <si>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menn</t>
  </si>
  <si>
    <t>Sum kvinner</t>
  </si>
  <si>
    <t>Av sum kvinner og menn i institusjon - herav i sykehjem</t>
  </si>
  <si>
    <t>Av sum kvinner og menn i institusjon - herav i aldershjem</t>
  </si>
  <si>
    <t>Av sum kvinner og menn i institusjon - herav i boform m/heldøgns pleie og omsorg</t>
  </si>
  <si>
    <t>Av sum kvinner og menn i institusjon - herav med vedtak om korttidsopphold</t>
  </si>
  <si>
    <t>Av sum kvinner og menn i institusjon - herav i skjermet plass for demente</t>
  </si>
  <si>
    <t>Andel beboere i skjermede plasser av sum beboere i inst.</t>
  </si>
  <si>
    <t>Tilleggstabell</t>
  </si>
  <si>
    <t>Dette arket inneholder</t>
  </si>
  <si>
    <t>Beboere i utenbys sykehjem-fast plass-regi av SYE</t>
  </si>
  <si>
    <t>Beboere i utenbys sykehjem-fast plass-regi av bydelen</t>
  </si>
  <si>
    <t>Sum utenbys plasser-fast plass</t>
  </si>
  <si>
    <t>Beboere i utenbys sykehjem-korttidsplass-regi av SYE</t>
  </si>
  <si>
    <t>Beboere i utenbys sykehjem-korttidsplass-regi av bydelen</t>
  </si>
  <si>
    <t>Sum  korttids-plasser utenbys</t>
  </si>
  <si>
    <t>Sum beboere i utenbys sykehjem</t>
  </si>
  <si>
    <t>Sum beboere utenbys</t>
  </si>
  <si>
    <t>Sum personer på venteliste</t>
  </si>
  <si>
    <t>Saksbehandlingstid - antall dager</t>
  </si>
  <si>
    <t>For søknad om institusjons-plass</t>
  </si>
  <si>
    <t>herav for søknad om sykehjems-plass</t>
  </si>
  <si>
    <t>herav for søknad om korttids-opphold</t>
  </si>
  <si>
    <t>herav for søknad om aldershjem-plass</t>
  </si>
  <si>
    <t>herav for søknad om plass i andre boformer med heldøgns pleie og omsorg</t>
  </si>
  <si>
    <t>*) Aritmetisk middelverdi</t>
  </si>
  <si>
    <t>Langtidsopphold</t>
  </si>
  <si>
    <t>SUM 2010</t>
  </si>
  <si>
    <t>Nr.</t>
  </si>
  <si>
    <t>korttidsopphold</t>
  </si>
  <si>
    <t>Ny tabell 2010</t>
  </si>
  <si>
    <t>Tidsbegrenset opphold i sykehjem</t>
  </si>
  <si>
    <t>Opphold i sykehjem</t>
  </si>
  <si>
    <t>Opphold i aldershjem og andre boformer med heldøgns pleie</t>
  </si>
  <si>
    <t>Opphold i MRSA avdeling</t>
  </si>
  <si>
    <t>Opphold i andre boformer med heldøgns omsorg (og evt. pleie)</t>
  </si>
  <si>
    <t>Koblet til 3-5-A</t>
  </si>
  <si>
    <t>Brukere av BARE hjemmesykepleie</t>
  </si>
  <si>
    <t>Brukere av BARE praktisk bistand</t>
  </si>
  <si>
    <t>Brukere av BEGGE tjenester</t>
  </si>
  <si>
    <t>Sum antall brukere</t>
  </si>
  <si>
    <t>Herav antall brukere med private tjensteytere</t>
  </si>
  <si>
    <t>0-49 år</t>
  </si>
  <si>
    <t>85-89år</t>
  </si>
  <si>
    <t>Tabell 3 - 5 - B - A1 - Andel utførte timer av vedtatte timer i hjemmetjenesten</t>
  </si>
  <si>
    <t>Herav psykisk helsarbeid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</si>
  <si>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</si>
  <si>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</si>
  <si>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</si>
  <si>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</si>
  <si>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</si>
  <si>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</si>
  <si>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</si>
  <si>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>Iverksettingstid - antall dager</t>
  </si>
  <si>
    <t>For søknad om praktisk bistand</t>
  </si>
  <si>
    <t>For søknad om hjemme-sykepleie</t>
  </si>
  <si>
    <t>Antall beboere - menn</t>
  </si>
  <si>
    <t>Antall beboere - kvinner</t>
  </si>
  <si>
    <t>Antall beboere - Sum menn og kvinner</t>
  </si>
  <si>
    <t>Eldre</t>
  </si>
  <si>
    <t>Personer med psykiske lidelser</t>
  </si>
  <si>
    <t xml:space="preserve">Sum </t>
  </si>
  <si>
    <t>-herav beboere med Omsorg+ bolig</t>
  </si>
  <si>
    <t>*) Kommunalt eide eller disponerte boenheter, hvor beboer betaler husleie og strøm selv.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</si>
  <si>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</si>
  <si>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</si>
  <si>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</si>
  <si>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</si>
  <si>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</si>
  <si>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</si>
  <si>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</si>
  <si>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</si>
  <si>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</si>
  <si>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</si>
  <si>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</si>
  <si>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</si>
  <si>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</si>
  <si>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</si>
  <si>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</si>
  <si>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</si>
  <si>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</si>
  <si>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</si>
  <si>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</si>
  <si>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</si>
  <si>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</si>
  <si>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</si>
  <si>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</si>
  <si>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</si>
  <si>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</si>
  <si>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</si>
  <si>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</si>
  <si>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</si>
  <si>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</si>
  <si>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SUM 2. tertial 2011</t>
  </si>
  <si>
    <t>xxxxxx</t>
  </si>
  <si>
    <t>1) Gjelder kun for korttidsopphold</t>
  </si>
  <si>
    <t>regnes det som et  opphold.</t>
  </si>
  <si>
    <t>Ny tabell fra 31.12.2007.</t>
  </si>
  <si>
    <t>Av sum kvinner og menn i institusjon - herav i barneboliger og avlastningsboliger</t>
  </si>
  <si>
    <t>SUM 2011</t>
  </si>
  <si>
    <t>SUM 2012</t>
  </si>
  <si>
    <t xml:space="preserve"> </t>
  </si>
  <si>
    <t>Langtidsopphold i sykehjem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</si>
  <si>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</si>
  <si>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</si>
  <si>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</si>
  <si>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Korttids-opphold for re-habilitering</t>
  </si>
  <si>
    <t>Korttids-opphold (eksklusive korttids-opphold for re-habilitering)</t>
  </si>
  <si>
    <t>Langtids-opphold - ordinært</t>
  </si>
  <si>
    <t>Langtids-opphold -  skjermet enhet for demens</t>
  </si>
  <si>
    <t>Langtids-opphold rus</t>
  </si>
  <si>
    <t>Herav praktisk bistand daglige gjøremål, egenomsorg og personlig stell</t>
  </si>
  <si>
    <t>Herav praktisk bistand til opplæring i daglige gjøremål</t>
  </si>
  <si>
    <t>Herav brukerstyrt personlig assistanse (BPA)</t>
  </si>
  <si>
    <t xml:space="preserve"> Totalt antall utførte  timer praktisk bistand</t>
  </si>
  <si>
    <t xml:space="preserve"> Totalt antall vedtatte  timer praktisk bistand</t>
  </si>
  <si>
    <t xml:space="preserve"> Totalt antall utførte  timer praktisk bistand utført av private leverandører</t>
  </si>
  <si>
    <t>Totalt antall utførte timer hjemme-sykepleie utført av private leverandører</t>
  </si>
  <si>
    <t>Antall vedtatte timer hjemme-sykepleie</t>
  </si>
  <si>
    <t>Andel utførte timer praktisk bistand</t>
  </si>
  <si>
    <t>Andel utførte timer hjemme-sykepleie</t>
  </si>
  <si>
    <t>Tabell 3 -7 - A1 -  Saksbehandlingstider i pleie- og omsorgssektoren - hjemmetjenester hittil i år</t>
  </si>
  <si>
    <t>xxx</t>
  </si>
  <si>
    <t>Sum beboere i øvrige plasser utenbys/andre bydeler   1)</t>
  </si>
  <si>
    <t>1) Dette er definert som plasser som ikke har sykehjemsstandard.</t>
  </si>
  <si>
    <t>* Inkluderer brukere som bor i boliger til pleie- og omsorgsformål</t>
  </si>
  <si>
    <t>gjennomsnittlig lengde for sykehjemsopphold som er avsluttet i hittil i rapporteringsåret.</t>
  </si>
  <si>
    <t xml:space="preserve">Merk: Det er bare opphold som er avsluttet i inneværende år som kommer med i rapporten . Hvis sak/tjeneste revurderes, </t>
  </si>
  <si>
    <t>2) Rapporten teller bakover til førstegangsinnleggelsesdatoen på opphold som er påbegynt også tidligere år.  Dvs at rapporten viser</t>
  </si>
  <si>
    <t>Antall avsluttede opphold (korttids) hittil i år 1)</t>
  </si>
  <si>
    <t>Tabell 3-8-A - Antall personer som har hatt dagsenter/dagsopphold/dagtilbud og totalt antall vedtakstimer, fordelt på type tjeneste - hittil i år</t>
  </si>
  <si>
    <t>SUM 3. tertial 2013</t>
  </si>
  <si>
    <t>SUM pr. 3. tertial 2013</t>
  </si>
  <si>
    <t>Tabellen beregnes ved prosentformler</t>
  </si>
  <si>
    <t>Andel beboere i korttids-opphold av sum beboere i sykehjem</t>
  </si>
  <si>
    <t>Kun årsstatistikk</t>
  </si>
  <si>
    <t>Antall liggedøgn etter meldt utskrivningsklare totalt</t>
  </si>
  <si>
    <t>Antall meldt utskrivningsklare i år</t>
  </si>
  <si>
    <t>Betalt til sykehus  (1 000 kroner)</t>
  </si>
  <si>
    <t>I somatiske sykehus-avd.</t>
  </si>
  <si>
    <t>I psykiatriske sykehus-avd.</t>
  </si>
  <si>
    <t xml:space="preserve">Tabell 3 -2 - C -  Utskrivningsklare pasienter i somatiske og psykiatriske sykehusavdelinger </t>
  </si>
  <si>
    <t>Tidsbegrenset opphold</t>
  </si>
  <si>
    <t>Antall søknader om sykehjemsplass, overf. fra forrige år</t>
  </si>
  <si>
    <t>Antall søknader om sykehjemsplass i år</t>
  </si>
  <si>
    <t>Antall innvilgede søknader om sykehjemsplass</t>
  </si>
  <si>
    <t>Antall saker som er trukket</t>
  </si>
  <si>
    <t>Antall avslåtte søknader om sykehjemsplass</t>
  </si>
  <si>
    <t>Antall saker fortsatt under behandling, overf. neste år</t>
  </si>
  <si>
    <t>Prosent innvilgede søknader</t>
  </si>
  <si>
    <t>SUM 2013</t>
  </si>
  <si>
    <t>Tabell 3 -2 - E - Klager etter avslag på sykehjemsplass i år</t>
  </si>
  <si>
    <t xml:space="preserve"> Antall vedtak omgjort av bydelen som følge av klage</t>
  </si>
  <si>
    <t>Sum antall vedtak omgjort som følge av klage</t>
  </si>
  <si>
    <t>3-2-F Alternativt tilbud til personer som har fått avslag på søknad om langtidsopphold i sykehjem</t>
  </si>
  <si>
    <t>Herav antall som har fått andre tilbud (spesifiser under)</t>
  </si>
  <si>
    <t>Sum antall personer som har fått alternativt tilbud</t>
  </si>
  <si>
    <t>Herav antall som har fått vedtak om kun praktisk bistand</t>
  </si>
  <si>
    <t>1) Noen personer har fått flere enn et alternativt tilbud. Disse blir regnet med flere ganger.</t>
  </si>
  <si>
    <t>Gjennomsnitt for bydeler som har registrert saksbehandlingstid</t>
  </si>
  <si>
    <t xml:space="preserve">Gjennomsnitt 2013 </t>
  </si>
  <si>
    <t>Antall beboere som har avsluttet opphold (korttids) i sykehjem hittil i år</t>
  </si>
  <si>
    <t>Antall beboere som har avsluttet opphold (langtids) i sykehjem hittil i år</t>
  </si>
  <si>
    <t>Antall liggedøgn totalt for alle beboere som har avsluttet sitt langtids-opphold hittil i år 2)</t>
  </si>
  <si>
    <t>SUM totalt</t>
  </si>
  <si>
    <t>Tabell 3-4 - A - Egenbetaling for heldøgnsplasser i eldreomsorgsinstitusjoner som bydelen disponerer</t>
  </si>
  <si>
    <t>Tabell 3-4 - B1 - HMS i pleie- og omsorgssektoren - internkontroll i helse- og sosialtjenesten</t>
  </si>
  <si>
    <t>I hele 1000 kroner</t>
  </si>
  <si>
    <t>I hele kroner</t>
  </si>
  <si>
    <t>Internkontroll i 2006</t>
  </si>
  <si>
    <t>Internkontroll i 2007</t>
  </si>
  <si>
    <t>Internkontroll i 2008</t>
  </si>
  <si>
    <t>Internkontroll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</si>
  <si>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</si>
  <si>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</si>
  <si>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</si>
  <si>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</si>
  <si>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</si>
  <si>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</si>
  <si>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</si>
  <si>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Har bydelen etablert et skriftlig system for intern-kontroll i sosial- og helsetjenesten?</t>
  </si>
  <si>
    <t>Når ble dette systemet sist revidert?</t>
  </si>
  <si>
    <t>Ja</t>
  </si>
  <si>
    <t>06</t>
  </si>
  <si>
    <t>nov 07</t>
  </si>
  <si>
    <t>ja</t>
  </si>
  <si>
    <t>12/2006</t>
  </si>
  <si>
    <t>10/2007</t>
  </si>
  <si>
    <t>09/06</t>
  </si>
  <si>
    <t>JA</t>
  </si>
  <si>
    <t>04/03</t>
  </si>
  <si>
    <t>11/06</t>
  </si>
  <si>
    <t>08/07</t>
  </si>
  <si>
    <t>Delvis</t>
  </si>
  <si>
    <t>0</t>
  </si>
  <si>
    <t>?</t>
  </si>
  <si>
    <t>05/2005</t>
  </si>
  <si>
    <t>12/07</t>
  </si>
  <si>
    <t>07/07</t>
  </si>
  <si>
    <t>06/05</t>
  </si>
  <si>
    <t>8/2006</t>
  </si>
  <si>
    <t>02/07</t>
  </si>
  <si>
    <t>05/06</t>
  </si>
  <si>
    <t>05/07</t>
  </si>
  <si>
    <t>06/06</t>
  </si>
  <si>
    <t>01/2007</t>
  </si>
  <si>
    <t>Nei</t>
  </si>
  <si>
    <t xml:space="preserve">SUM </t>
  </si>
  <si>
    <t xml:space="preserve"> - </t>
  </si>
  <si>
    <t>Tabell 3-7 -  Brukerundersøkelse og kvalitetsmåling i hjemmetjenesten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</si>
  <si>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</si>
  <si>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</si>
  <si>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</si>
  <si>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</si>
  <si>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</si>
  <si>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>Sum pr 31.12.13</t>
  </si>
  <si>
    <t>Antall søknader om bolig omsorg +, overf. fra forrige år</t>
  </si>
  <si>
    <t>Antall søknader om bolig omsrog+ i år</t>
  </si>
  <si>
    <t>Antall innvilgede søknader om bolig omsorg+</t>
  </si>
  <si>
    <t>Antall avslåtte søknader om bolg omsorg+</t>
  </si>
  <si>
    <t>Antall klager etter avslag på bolig i Omsorg+ i år som fortsatt er under behandling i bydelen</t>
  </si>
  <si>
    <t>Antall klager etter avslag på bolig i Omsorg+ i år som fortsatt er under behandling hos Oslo klagenemd</t>
  </si>
  <si>
    <t>Antall totalt</t>
  </si>
  <si>
    <t>Herav antall med vedtak</t>
  </si>
  <si>
    <t>0-15 år</t>
  </si>
  <si>
    <t>16-49 år</t>
  </si>
  <si>
    <t>50 år og over</t>
  </si>
  <si>
    <t>Tabell 3 -11 - A -  Boforhold for utviklingshemmede pr. 31.12.</t>
  </si>
  <si>
    <t>Antall personer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</si>
  <si>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</si>
  <si>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</si>
  <si>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</si>
  <si>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</si>
  <si>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</si>
  <si>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</si>
  <si>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</si>
  <si>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</si>
  <si>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</si>
  <si>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</si>
  <si>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</si>
  <si>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</si>
  <si>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</si>
  <si>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</si>
  <si>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</si>
  <si>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Tabell 3 -14 - A1 -  Eldresentre - personell og årsverk pr. 31.12.</t>
  </si>
  <si>
    <t>Antall årsverk</t>
  </si>
  <si>
    <t>Fast ansatte</t>
  </si>
  <si>
    <t>Frivillige</t>
  </si>
  <si>
    <t>Sum årsverk</t>
  </si>
  <si>
    <t>Antall hjemler</t>
  </si>
  <si>
    <t>Sum 2013</t>
  </si>
  <si>
    <t>3-14-C ORGANISERING AV SENIORVEILEDERTJENESTE I BYDELEN</t>
  </si>
  <si>
    <t>Er ikke etablert</t>
  </si>
  <si>
    <t>Er tilknyttet eldre-senteret</t>
  </si>
  <si>
    <t>Er tilknyttet hjemmetjenesten</t>
  </si>
  <si>
    <t>Tabell 3-2-E-1 Saksbehandlingstid - klager etter avslag på søknad om sykehjemsplass i år</t>
  </si>
  <si>
    <t>Tabell 3 -2 - B -  Saksbehandlingstider i pleie- og omsorgssektoren - institusjonstjenesten - hittil i år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</si>
  <si>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</si>
  <si>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</si>
  <si>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</si>
  <si>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</si>
  <si>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</si>
  <si>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Antall klager som er anket videre til Fylkes-mannen</t>
  </si>
  <si>
    <t>Antall vedtak omgjort av Fylkes-mannen som følge av klage</t>
  </si>
  <si>
    <t>Antall klager etter avslag på sykehjems-plass i år som fortsatt er under behandling i bydelen</t>
  </si>
  <si>
    <t>Antall klager etter avslag på sykehjems-plass i år som fortsatt er under behandling hos Fylkes-mannen</t>
  </si>
  <si>
    <t>Antall personer som har fått endelig avslag på søknad om langtids-opphold i sykehjem</t>
  </si>
  <si>
    <t xml:space="preserve">Herav antall som har fått vedtak om kun hjemme-sykepleie </t>
  </si>
  <si>
    <t>Herav antall som har fått vedtak om både praktisk bistand og hjemme-sykepleie</t>
  </si>
  <si>
    <t>Opphold i plass for for lindrende behand-ling</t>
  </si>
  <si>
    <t>Langtids-opphold -  for-sterket  (psykiatri, rus)</t>
  </si>
  <si>
    <t>Langtids-opphold for-sterket - annet</t>
  </si>
  <si>
    <t>Langtids-opphold -  spesial (særskilt inngåtte kontrakter om enkelt-kjøp)</t>
  </si>
  <si>
    <t>Langtids-opphold i alders-hjem</t>
  </si>
  <si>
    <t>Opphold i barne og av-lastnings-bolig</t>
  </si>
  <si>
    <t>Antall søknader om sykehjems-plass, overf. fra forrige år</t>
  </si>
  <si>
    <t>Antall søknader om sykehjems-plass i år</t>
  </si>
  <si>
    <t>Antall innvilgede søknader om sykehjems-plass</t>
  </si>
  <si>
    <t>Antall avslåtte søknader om sykehjems-plass</t>
  </si>
  <si>
    <t xml:space="preserve">Herav antall som har fått vedtak om plass i dagopphold i institusjon (vedtak hjemlet i Lov om helse-tjenesten i kommunene) </t>
  </si>
  <si>
    <t>Herav antall som har fått vedak om tids-begrenset opphold i syke-hjem</t>
  </si>
  <si>
    <t>Herav antall som har fått vedtak om plass i dagsenter (ikke lov-hjemlet vedtak)</t>
  </si>
  <si>
    <t>Sum antall personer som har fått alter-nativt tilbud 1)</t>
  </si>
  <si>
    <t>Funk-sjons-hem-mede</t>
  </si>
  <si>
    <t>Ut-viklings-hem-mede</t>
  </si>
  <si>
    <t>SUM 3. tertial 2014</t>
  </si>
  <si>
    <t>Andel brukere som har valgt privat leverandør</t>
  </si>
  <si>
    <t>SUM 2014</t>
  </si>
  <si>
    <t>Ant. saker som ikke er beh. av andre årsaker (dødfall mm)</t>
  </si>
  <si>
    <t>Antall søknader, overf. fra forrige år</t>
  </si>
  <si>
    <t>Antall søknader i år</t>
  </si>
  <si>
    <t>Antall avslåtte søknader om plass etter sambogarantien</t>
  </si>
  <si>
    <t>Tabell 3-2-D-1  - Søknader og avslag om plass etter sambogarantien</t>
  </si>
  <si>
    <t>Antall klager etter avslag på sykehjemsplass i år som er trukket eller avsluttet fordi de ikke lenger er aktuelle</t>
  </si>
  <si>
    <t xml:space="preserve">Gjennomsnitt 2014 </t>
  </si>
  <si>
    <t>SUM pr. 3. tertial 2014</t>
  </si>
  <si>
    <t>09/14</t>
  </si>
  <si>
    <t xml:space="preserve">Brukerundersøkelse i hjemmesykepleien </t>
  </si>
  <si>
    <t xml:space="preserve">Brukerundersøkelse i praktisk bistand </t>
  </si>
  <si>
    <t>Sum pr 31.12.14</t>
  </si>
  <si>
    <t>xxxx</t>
  </si>
  <si>
    <t>Antall saker som av andre årsaker ikke er beh. (dødsfall mm)</t>
  </si>
  <si>
    <t xml:space="preserve">  </t>
  </si>
  <si>
    <t>Sum 2014</t>
  </si>
  <si>
    <t xml:space="preserve">Tabell 3 -9 -B - Søknader og avslag på søknad om bolig i Omsorg+ </t>
  </si>
  <si>
    <t>Antall klager etter avslag på Omsorg+ i år som er trukket eller avsluttet fordi de ikke lenger er aktuelle</t>
  </si>
  <si>
    <t xml:space="preserve">Tabell 3-9-C Klager etter avslag på søknad om Omsorg+ </t>
  </si>
  <si>
    <t>Bydel Søndre Nordstrand 1)</t>
  </si>
  <si>
    <t>1) Seniorveileder er tilknyttet rehabiliteringstjenesten</t>
  </si>
  <si>
    <t xml:space="preserve">Årsverk </t>
  </si>
  <si>
    <t xml:space="preserve">90 - 94 år </t>
  </si>
  <si>
    <t>95 + år</t>
  </si>
  <si>
    <t>90-94 år</t>
  </si>
  <si>
    <t>95 år +</t>
  </si>
  <si>
    <t xml:space="preserve"> ≥ 95 år</t>
  </si>
  <si>
    <t>Mottagere av begge tjenester</t>
  </si>
  <si>
    <t>Herav mottagere som også mottar praktisk bistand og/eller hjemmesykepleie</t>
  </si>
  <si>
    <t>Totalt antall mottagere av hjemmetjenester inkl. avlastning utenfor institusjon og omsorgslønn</t>
  </si>
  <si>
    <t>Summeringstabell</t>
  </si>
  <si>
    <t>Tabell 3 - 5 - C - A2 - Antall mottagere av hverdagsrehabilitering 1), antall vedtakstimer og antall utførte timer - hittil i år</t>
  </si>
  <si>
    <t>Antall vedtakstimer</t>
  </si>
  <si>
    <t>Antall utførte timer</t>
  </si>
  <si>
    <t>Andel utførte av vedtatte timer</t>
  </si>
  <si>
    <t>Gj.snittlig antall utførte vedtakstimer pr mottager</t>
  </si>
  <si>
    <t>1) Bistand til opplæring av funksjons- og mestringsevne i dagliglivets gjøremål i brukers hjem eller nærmiljø</t>
  </si>
  <si>
    <t>Antall mottagere av hverdags-rehabilitering</t>
  </si>
  <si>
    <t>* Ny tabell 2. tertial 2015</t>
  </si>
  <si>
    <t>SUM 3. tertial 2015</t>
  </si>
  <si>
    <t>SUM 2015</t>
  </si>
  <si>
    <t>Sum hele 2015</t>
  </si>
  <si>
    <t xml:space="preserve">Gjennomsnitt 2015 </t>
  </si>
  <si>
    <t>SUM pr. 3. tertial 2015</t>
  </si>
  <si>
    <t>SUM pr 3. tertial 2015</t>
  </si>
  <si>
    <t>Sum 2015</t>
  </si>
  <si>
    <t>Bydel Frogner 3)</t>
  </si>
  <si>
    <t>Bydel Vestre Aker 3)</t>
  </si>
  <si>
    <t>Justert befolkning i aldersgruppene 67 år over</t>
  </si>
  <si>
    <t>Netto justering - institusjon m/ utenbys og Omsorg +</t>
  </si>
  <si>
    <t>Utenbys beboere 67+ år med adresse "uoppgitt Oslo"</t>
  </si>
  <si>
    <t>Sum antall innbyggere 3)</t>
  </si>
  <si>
    <t xml:space="preserve"> - andel av innb.  &lt; 67 år  2)</t>
  </si>
  <si>
    <t xml:space="preserve"> - andel av innb.       67 - 79 år  2)</t>
  </si>
  <si>
    <t xml:space="preserve"> - andel av innb.       80 - 89 år  2)</t>
  </si>
  <si>
    <t xml:space="preserve"> - andel av innb.   ≥ 90 år    2)</t>
  </si>
  <si>
    <t xml:space="preserve"> - andel av innb.   ≥ 80 år    2)</t>
  </si>
  <si>
    <t xml:space="preserve"> - andel av innb.    ≥ 67 år    2)</t>
  </si>
  <si>
    <t xml:space="preserve">2)  Andel brukere hhv. &lt; 67 år, 67 - 79 år, 80 -89 år, og ≥ 90 år, i forhold til antall innbyggere i samme aldresgrupper  </t>
  </si>
  <si>
    <t>Sum pr 31.12.15</t>
  </si>
  <si>
    <t>Tabell 3 -10 - A - Personer med utviklingshemming registrert i bydelen (som bydelen har øk. Ansv. for) pr. 31.12</t>
  </si>
  <si>
    <t xml:space="preserve">Bydel Frogner </t>
  </si>
  <si>
    <t xml:space="preserve">Bydel Ullern </t>
  </si>
  <si>
    <t xml:space="preserve">Bydel Bjerke </t>
  </si>
  <si>
    <t xml:space="preserve">Bydel Grorud </t>
  </si>
  <si>
    <t>Personer med individuell alarm til innendørs bruk (trygghetspakke 1)</t>
  </si>
  <si>
    <t>Personer med individuell bærbar alarm til inne- og utebruk  (trygghetspakke 2)</t>
  </si>
  <si>
    <t>Antall innstallerte e-låser</t>
  </si>
  <si>
    <t>Antall tildelte helsesjekkere for kronisk syke hjemmeboende</t>
  </si>
  <si>
    <t>Antall tildelte medisin-dispensere</t>
  </si>
  <si>
    <t>Personer med trygghetsalarm med lokaliserings-teknologi (trygghetspakke 3)</t>
  </si>
  <si>
    <t>Tabell 3-2-D  - Søknader og avslag på sykehjemsplass</t>
  </si>
  <si>
    <t>Gjennomsnitt 2014</t>
  </si>
  <si>
    <t>Gjennomsnitt 2015</t>
  </si>
  <si>
    <t xml:space="preserve">     </t>
  </si>
  <si>
    <t xml:space="preserve">             </t>
  </si>
  <si>
    <t xml:space="preserve">    </t>
  </si>
  <si>
    <t xml:space="preserve">   </t>
  </si>
  <si>
    <t>SUM 3. tertial 2016</t>
  </si>
  <si>
    <t>SUM 2016</t>
  </si>
  <si>
    <t xml:space="preserve">Gjennomsnitt 2016 </t>
  </si>
  <si>
    <t>By-del</t>
  </si>
  <si>
    <t>Sum hele 2016</t>
  </si>
  <si>
    <t>SUM pr. 3. tertial 2016</t>
  </si>
  <si>
    <t>00/00</t>
  </si>
  <si>
    <t>Mottagere av kun avlastning utenfor institusjon</t>
  </si>
  <si>
    <t>Mottagere av kun omsorgslønn</t>
  </si>
  <si>
    <t>SUM pr 3. tertial 2016</t>
  </si>
  <si>
    <t>Tabell 3 - 5 - A -2  Antall personer som mottar tjenestene avlastning utenfor institusjon og omsorgslønn pr 31.12.   *)</t>
  </si>
  <si>
    <t>1)  Inkluderer brukere som også har vedtak om bolig til pleie- og omsorgsformål</t>
  </si>
  <si>
    <t>Gjennomsnitt 2016</t>
  </si>
  <si>
    <t>Sum pr 31.12.16</t>
  </si>
  <si>
    <t>Kun summeringstabell publiseres</t>
  </si>
  <si>
    <t>Sum 2016</t>
  </si>
  <si>
    <t>SUM 2. tertial 2017</t>
  </si>
  <si>
    <t>Tabell 3-3 - B - Gjennomsnittlig antall oppholdsdøgn i sykehjem for beboere som har avsluttet sitt opphold hittil i år.</t>
  </si>
  <si>
    <t>Gjennomsnittlig antall oppholds-døgn per beboer (langtid) 2)</t>
  </si>
  <si>
    <t>Gjennomsnittlig antall oppholds-døgn per opphold (korttid) 2)</t>
  </si>
  <si>
    <t>Antall oppholds-døgn totalt for alle beboere som har avsluttet sitt korttids-opphold hittil i år 2)</t>
  </si>
  <si>
    <t>Gjennomsnittlig antall oppholds-døgn per beboer (korttid) 2)</t>
  </si>
  <si>
    <t>Tabell 3-3 - C - 4- Antall  oppholdsdøgn totalt i syke- og aldershjem fordelt på type opphold (Kostrafunksjon 253 - institusjonstjenester) - SUM - hittil i år</t>
  </si>
  <si>
    <t>Tabell 3-3 - C - 1- Antall  oppholdsdøgn totalt i syke- og aldershjem fordelt på type opphold (Kostrafunksjon 253 - institusjonstjenester) - Kjøp fra SYE - hittil i år</t>
  </si>
  <si>
    <t>Tabell 3-3 - C - 2- Antall  oppholdsdøgn totalt i syke- og aldershjem fordelt på type opphold (Kostrafunksjon 253 - institusjonstjenester) - Kjøp fra andre innenbys/utenbys - hittil i år</t>
  </si>
  <si>
    <t>Tabell 3-3 - C - 3- Antall  oppholdsdøgn totalt i syke- og aldershjem fordelt på type opphold (Kostrafunksjon 253 - institusjonstjenester) - Drevet av bydelene selv - hittil i år</t>
  </si>
  <si>
    <t xml:space="preserve">Sum dag-senter/-dag-tilbud </t>
  </si>
  <si>
    <t>Gerica-tjeneste Dag-senter 2)</t>
  </si>
  <si>
    <t>Gerica-tjeneste Dag-senter for fysisk funksjons-hemmede 2)</t>
  </si>
  <si>
    <t>Gerica-tjeneste Dagtilbud for psykisk utviklings-hemmede 2)</t>
  </si>
  <si>
    <t>Antall vedtakstimer pr person</t>
  </si>
  <si>
    <t>Dagaktivitetstilbud for demente i bydelens regi</t>
  </si>
  <si>
    <t>Dagaktivitetstilbud for demente, kjøp fra andre</t>
  </si>
  <si>
    <t>Tabell 3 -8 - A-2 - Dagaktivitetstilbud for demente - hittil i år</t>
  </si>
  <si>
    <t>Tabell 1 - 16 - A - Fysioterapitilbud i bydelen 1)</t>
  </si>
  <si>
    <t>Antall stillinger</t>
  </si>
  <si>
    <t>SUM pr. 31.12.2016</t>
  </si>
  <si>
    <t>SUM pr. 31.12.2015</t>
  </si>
  <si>
    <t>Antall avtalte årsverk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</si>
  <si>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</si>
  <si>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</si>
  <si>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</si>
  <si>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</si>
  <si>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</si>
  <si>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1) Alle fysioterpeuter i bydelen skal registreres, uavhenfig av Kostrafunksjon</t>
  </si>
  <si>
    <t>Tabell 1 - 16 - B - Psykologer i bydelen 1)</t>
  </si>
  <si>
    <t>Psykologer</t>
  </si>
  <si>
    <t>1) Alle psykologer i bydelen skal registreres, uavhenfig av Kostrafunksjon</t>
  </si>
  <si>
    <t>SUM pr 31.08.2017</t>
  </si>
  <si>
    <t xml:space="preserve">Dagaktivitetstilbud for demente kan eksempelvis være registrert som gericatjenesten Dagsenter. </t>
  </si>
  <si>
    <t>Tjenesten vil derfor også kunne være inkludert i tab 3-8-A-1.</t>
  </si>
  <si>
    <t>SUM pr 31.12.2017</t>
  </si>
  <si>
    <t>SUM pr. 31.12.2017</t>
  </si>
  <si>
    <t>SUM 3. tertial 2017</t>
  </si>
  <si>
    <t>Tabell 3 -1 - B - A1 - Beboere i institusjon som bydelen betaler for - pr. 31.12.  - Aldersfordeling - sum kvinner og menn</t>
  </si>
  <si>
    <t>SUM 2017</t>
  </si>
  <si>
    <t>Tabell 3 -1 - B - A6 - Aldersfordeling for beboere i boform m/heldøgns pleie og omsorg pr. 31.12.  - Sum kvinner og menn</t>
  </si>
  <si>
    <t>Tabell 3 -1 - B - A7 - Aldersfordeling for beboere i barneboliger og avlastningsboliger pr. 31.12.  - Sum kvinner og menn</t>
  </si>
  <si>
    <t>Tabell 3 -1 - B - A8 - Aldersfordeling for beboere med vedtak om korttidsopphold pr. 31.12.  - Sum kvinner og menn</t>
  </si>
  <si>
    <t>Gjennomsnitt 2017</t>
  </si>
  <si>
    <t>SUM pr. 3. tertial 2017</t>
  </si>
  <si>
    <t>Tabell 3 -1 - B - A9 - Aldersfordeling for beboere i skjermet plass for demente pr. 31.12.  - Sum kvinner og menn</t>
  </si>
  <si>
    <t>Tabell 3 -1 - B - A5 - Aldersfordeling for beboere i aldershjem pr. 31.12.  - Sum kvinner og menn</t>
  </si>
  <si>
    <t xml:space="preserve">Tabell 3 -1 - B - A3 - Beboere i institusjon som bydelen betaler for - pr. 31.12.  - Aldersfordeling - sum kvinner </t>
  </si>
  <si>
    <t>Tabell 3 -1 - B - A2 - Beboere i institusjon som bydelen betaler for - pr. 31.12.  - Aldersfordeling - sum menn</t>
  </si>
  <si>
    <t>Tabell 3 -1 - B - A4 - Aldersfordeling for beboere i sykehjem pr. 31.12 - Sum kvinner og menn</t>
  </si>
  <si>
    <t>Tabell 3 - 1 - D1 og D2 - Beboere i utenbys sykehjem og øvrige institusjonsplasser pr. 31.12.</t>
  </si>
  <si>
    <t>Over 14 dager</t>
  </si>
  <si>
    <t>14 dager eller under</t>
  </si>
  <si>
    <t>Venter i eget hjem</t>
  </si>
  <si>
    <t>Venter i korttidsplass</t>
  </si>
  <si>
    <t>Antall som venter - ventetid    1)</t>
  </si>
  <si>
    <t>Venter i andre typer institusjoner</t>
  </si>
  <si>
    <t>Antall personer som bor i sykehjem, men som iht. til fritt sykehjemsvalg venter på plass i et annet bestemt sykehjem - ventetid</t>
  </si>
  <si>
    <t>Antall klager etter avslag på syke-hjems-plass</t>
  </si>
  <si>
    <t>Antall klager etter avslag på sykehjems-plass i år som fortsatt er under behand-ling i bydelen</t>
  </si>
  <si>
    <t xml:space="preserve">Gjennomsnitt 2017 </t>
  </si>
  <si>
    <t>Saksbehandlings-tid fra mottatt klage til saken er avgjort hos Fylkesmannen</t>
  </si>
  <si>
    <t>Tabell 3-6 - A -  Andel brukere av hjemmetjenester pr. 31.12. av antall innbyggere i samme aldersgruppe.   1)</t>
  </si>
  <si>
    <t>Sum pr 31.12.17</t>
  </si>
  <si>
    <t>Tabell 3 -9 - A2 -  Beboere med vedtak om bolig til pleie og omsorgsformål - antall 0 - 17 år - pr. 31.12.  *)</t>
  </si>
  <si>
    <t>Tabell 3 -9 - A3 -  Beboere med vedtak om bolig til pleie og omsorgsformål - antall 18 - 49 år - pr. 31.12.  *)</t>
  </si>
  <si>
    <t>Tabell 3 -9 - A4 -  Beboere med vedtak om bolig til pleie og omsorgsformål - antall 50 - 66 år - pr. 31.12.  *)</t>
  </si>
  <si>
    <t>s</t>
  </si>
  <si>
    <t>Tabell 3 -9 - A5 -  Beboere med vedtak om bolig til pleie og omsorgsformål - antall 67 - 74 år - pr. 31.012.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</si>
  <si>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</si>
  <si>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</si>
  <si>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Tabell 3 -9 - A8 -  Beboere med vedtak om bolig til pleie og omsorgsformål - antall 85 - 89 år - pr. 31.12.  *)</t>
  </si>
  <si>
    <t>Tabell 3 -9 - A9 -  Beboere med vedtak om bolig til pleie og omsorgsformål - antall 90 - 94 år - pr. 31.12.  *)</t>
  </si>
  <si>
    <t>Tabell 3 -9 - A10 -  Beboere med vedtak om bolig til pleie og omsorgsformål - antall ≥ 95 år - pr. 31.12.  *)</t>
  </si>
  <si>
    <t>Tabell 3 -9 - A11 -  Beboere med vedtak om bolig til pleie og omsorgsformål - sum antall  ≥ 90 år - pr. 31.12.  *)</t>
  </si>
  <si>
    <t>Tabell 3 -9 - A1 -  Beboere med vedtak om bolig til pleie og omsorgsformål - sum alle aldersgrupper - pr. 31.12.  *)</t>
  </si>
  <si>
    <t>Sum 2017</t>
  </si>
  <si>
    <t xml:space="preserve">Tabell 3 - 2  - A -  Antall personer som venter på fast plass i sykehjem - tid på venteliste - pr 31.12 </t>
  </si>
  <si>
    <t>Tabell 3 - 5 - A -3  Totalt antall personer som mottar hjemmetjenester inkl. avlastning utenfor institusjon og omsorgslønn pr 31.12.   *)</t>
  </si>
  <si>
    <t xml:space="preserve">Tabell 3 - 2  - A1 -  Fritt sykehjemsvalg - personer som bor i sykehjem, men som venter på plass i et annet bestemt sykehjem pr. 31.12. </t>
  </si>
  <si>
    <t>* Etter korreksjon for befolkning 67 år og over i institusjon og Omsorg+. Det er 86 utenbys beboere som bydelene er betalingsansvarlig for, jf. sum Netto justering - institusjon m/ utenbys og Omsorg +</t>
  </si>
  <si>
    <t>Ny tabell 2017</t>
  </si>
  <si>
    <t>Over 14 dager 2)</t>
  </si>
  <si>
    <t>1) Personer som har fått tilbud om plass, men som har takket nei i påvente av tilbud på et bestemt sykehjem er inkludert i tallene.</t>
  </si>
  <si>
    <t xml:space="preserve">Antall innvilgede søknader </t>
  </si>
  <si>
    <t>Saksbehandlings-tid fra mottatt klage til nytt vedtak er fattet i bydelen</t>
  </si>
  <si>
    <t xml:space="preserve">Herav antall som har fått andre tilbud </t>
  </si>
  <si>
    <t>Dag-senter  - gerica-tjeneste dag-re-habilitering 1)</t>
  </si>
  <si>
    <t>Dagsenter  - gerica-tjeneste dag-re-habilitering 1)</t>
  </si>
  <si>
    <t>3) Enkelte bydeler fører ikke timevedtak for tjenesten dagrehabilitering</t>
  </si>
  <si>
    <t>SUM pr 31.08.2018</t>
  </si>
  <si>
    <t>SUM pr. 2. tertial 2018</t>
  </si>
  <si>
    <t>SUM 2. tertial 2018</t>
  </si>
  <si>
    <t>SUM 3. tertial 2018</t>
  </si>
  <si>
    <t>Tabell 3 - 5 - B -  Sum brukere av hjemmetjenester pr. 31.12. - antall med private tjenesteyter   *)</t>
  </si>
  <si>
    <t>Tabell 3 - 5 - A -  Brukere av hjemmetjenester pr. 31.12.   *)</t>
  </si>
  <si>
    <t>SUM pr. 3. tertial 2018</t>
  </si>
  <si>
    <t>Tabell 3 - 5 - B - A3 - Antall utførte timer i hjemmetjenesten - hittil i år</t>
  </si>
  <si>
    <t>Tabell 3 - 5 - B - A4- Antall utførte timer i hjemmetjenesten - herav utført av private leverandører - hittil i år</t>
  </si>
  <si>
    <t>Tabell 3 - 5 - B - A2 - Antall vedtakstimer i hjemmetjenesten - hittil i år</t>
  </si>
  <si>
    <t>Antall utførte timer hjemme-sykepleie</t>
  </si>
  <si>
    <t>xxxxxxx</t>
  </si>
  <si>
    <t>Sum hele 2018</t>
  </si>
  <si>
    <t>Antall liggedøgn etter meldt utskrivningsklare som bydelene har betalt for</t>
  </si>
  <si>
    <t>Pris/bot pr overliggerdøgn</t>
  </si>
  <si>
    <t>Sum hele 2017</t>
  </si>
  <si>
    <t>SUM 2018</t>
  </si>
  <si>
    <t>Bydel Ullern 1)</t>
  </si>
  <si>
    <t>1) I Bydel Ullern er tre personer over 21 år med utviklingshemming på sykehjem</t>
  </si>
  <si>
    <t>SUM pr 31.12.2018</t>
  </si>
  <si>
    <t>SUM pr. 31.12.2018</t>
  </si>
  <si>
    <t>Antall beboere i utenbys sykehjemsplasser</t>
  </si>
  <si>
    <t>SUM pr 31.12.2016</t>
  </si>
  <si>
    <t>SUM pr 31.12.2015</t>
  </si>
  <si>
    <t>SUM pr 31.12.2014</t>
  </si>
  <si>
    <t>SUM pr 31.12.2013</t>
  </si>
  <si>
    <t>Gjennomsnitt 2018</t>
  </si>
  <si>
    <t>Gjennomsnitt 2013</t>
  </si>
  <si>
    <t xml:space="preserve">Gjennomsnitt 2018 </t>
  </si>
  <si>
    <t>12/18</t>
  </si>
  <si>
    <t>12/19</t>
  </si>
  <si>
    <t>06/17</t>
  </si>
  <si>
    <t>05/17</t>
  </si>
  <si>
    <t>03/18</t>
  </si>
  <si>
    <t>04/18</t>
  </si>
  <si>
    <t>SUM pr 3. tertial 2018</t>
  </si>
  <si>
    <t>Sum 3. tertial 2018</t>
  </si>
  <si>
    <t>Sum pr 31.12.18</t>
  </si>
  <si>
    <t>3-8-B Trygghetsalarmer og velferdsteknologi pr. 31.12.</t>
  </si>
  <si>
    <t>Sum 2018</t>
  </si>
  <si>
    <t>Kontroll:</t>
  </si>
  <si>
    <t xml:space="preserve">Ja </t>
  </si>
  <si>
    <t>Sum pr 31.12.2018</t>
  </si>
  <si>
    <t>Bydel St. Hanshaugen 1)</t>
  </si>
  <si>
    <t xml:space="preserve">1) Bydel st.Hanshaugen har en relativt lav andel utførte av vedtatte timer innen praktisk bistand og opplæring. Dette skyldes i hovedsak </t>
  </si>
  <si>
    <t>psykisk enhet der brukergrupen av ulike grunner oftere avlyser planlagte besøk.</t>
  </si>
  <si>
    <t>SUM pr 3. tertial 2012</t>
  </si>
  <si>
    <t>SUM pr 3. tertial 2011</t>
  </si>
  <si>
    <t>eller hvis brukeren har flyttet mellom ulike institusjoner (har flere tjenester knyttet til samme sak), og tjenestene er sammenhengende,</t>
  </si>
  <si>
    <t>Pris/bot pr overliggerdøgn i 2017</t>
  </si>
  <si>
    <t>Pris/bot pr overliggerdøgn i 2016</t>
  </si>
  <si>
    <t>3) Kriteriebef. Pr  01.01.2019</t>
  </si>
  <si>
    <t xml:space="preserve">Rapporteres kun annet hvert år </t>
  </si>
  <si>
    <t>Kriteriebefolkningen i bydelene etter alder per 1.1.2019*</t>
  </si>
  <si>
    <t>Blant utenbys beboere på institusjon er det 14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</si>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</sst>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 * #,##0.00_ ;_ * \-#,##0.00_ ;_ * &quot;-&quot;??_ ;_ @_ "/>
    <numFmt numFmtId="165" formatCode="0.0&quot; &quot;%"/>
    <numFmt numFmtId="166" formatCode="0&quot; &quot;%"/>
    <numFmt numFmtId="167" formatCode="0.0"/>
    <numFmt numFmtId="168" formatCode="&quot; &quot;#,##0&quot; &quot;;&quot; (&quot;#,##0&quot;)&quot;;&quot; -&quot;00&quot; &quot;;&quot; &quot;@&quot; &quot;"/>
    <numFmt numFmtId="169" formatCode="&quot; &quot;#,##0.00&quot; &quot;;&quot; (&quot;#,##0.00&quot;)&quot;;&quot; -&quot;00&quot; &quot;;&quot; &quot;@&quot; &quot;"/>
    <numFmt numFmtId="170" formatCode="#,##0.0"/>
    <numFmt numFmtId="171" formatCode="0%"/>
    <numFmt numFmtId="172" formatCode="_(* #,##0.00_);_(* \(#,##0.00\);_(* &quot;-&quot;??_);_(@_)"/>
    <numFmt numFmtId="173" formatCode="#,##0;&quot;-&quot;#,##0"/>
    <numFmt numFmtId="174" formatCode="&quot; &quot;#,##0.0&quot; &quot;;&quot; (&quot;#,##0.0&quot;)&quot;;&quot; -&quot;00&quot; &quot;;&quot; &quot;@&quot; &quot;"/>
    <numFmt numFmtId="175" formatCode="&quot; &quot;#,##0.0&quot; &quot;;&quot; (&quot;#,##0.0&quot;)&quot;;&quot; -&quot;00.0&quot; &quot;;&quot; &quot;@&quot; &quot;"/>
  </numFmts>
  <fonts count="5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8"/>
      <color rgb="FFFF000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Arial"/>
      <family val="2"/>
    </font>
    <font>
      <sz val="8"/>
      <name val="Times New Roman"/>
      <family val="1"/>
    </font>
    <font>
      <b/>
      <i/>
      <sz val="10"/>
      <name val="Times New Roman"/>
      <family val="1"/>
    </font>
    <font>
      <sz val="11"/>
      <color rgb="FF1F497D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41">
    <xf numFmtId="0" fontId="0" fillId="0" borderId="0"/>
    <xf numFmtId="16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2" borderId="0" applyNumberFormat="0" applyFont="0" applyBorder="0" applyAlignment="0" applyProtection="0"/>
    <xf numFmtId="0" fontId="10" fillId="0" borderId="0" applyNumberFormat="0" applyFont="0" applyBorder="0" applyProtection="0"/>
    <xf numFmtId="166" fontId="10" fillId="0" borderId="0" applyFont="0" applyFill="0" applyBorder="0" applyAlignment="0" applyProtection="0"/>
    <xf numFmtId="0" fontId="11" fillId="0" borderId="0" applyNumberFormat="0" applyBorder="0" applyProtection="0"/>
    <xf numFmtId="0" fontId="22" fillId="0" borderId="0"/>
    <xf numFmtId="169" fontId="10" fillId="0" borderId="0" applyFont="0" applyFill="0" applyBorder="0" applyAlignment="0" applyProtection="0"/>
    <xf numFmtId="0" fontId="9" fillId="0" borderId="0"/>
    <xf numFmtId="0" fontId="26" fillId="0" borderId="0"/>
    <xf numFmtId="9" fontId="26" fillId="0" borderId="0" applyFont="0" applyFill="0" applyBorder="0" applyAlignment="0" applyProtection="0"/>
    <xf numFmtId="0" fontId="21" fillId="0" borderId="0"/>
    <xf numFmtId="17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0" fontId="22" fillId="0" borderId="0"/>
    <xf numFmtId="171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22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6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0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4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164" fontId="2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6" fillId="0" borderId="0"/>
    <xf numFmtId="9" fontId="26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11" fillId="0" borderId="0" applyNumberFormat="0" applyBorder="0" applyProtection="0"/>
    <xf numFmtId="173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6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" fillId="0" borderId="0"/>
    <xf numFmtId="0" fontId="1" fillId="0" borderId="0"/>
  </cellStyleXfs>
  <cellXfs count="1652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  <xf numFmtId="0" fontId="12" fillId="3" borderId="0" xfId="0" applyFont="1" applyFill="1" applyAlignment="1">
      <alignment horizontal="left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Fill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wrapText="1"/>
    </xf>
    <xf numFmtId="3" fontId="12" fillId="0" borderId="1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165" fontId="12" fillId="0" borderId="0" xfId="2" applyNumberFormat="1" applyFont="1"/>
    <xf numFmtId="3" fontId="12" fillId="0" borderId="0" xfId="0" applyNumberFormat="1" applyFont="1"/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wrapText="1"/>
    </xf>
    <xf numFmtId="0" fontId="12" fillId="0" borderId="11" xfId="0" applyFont="1" applyFill="1" applyBorder="1" applyAlignment="1">
      <alignment horizontal="center"/>
    </xf>
    <xf numFmtId="0" fontId="12" fillId="0" borderId="20" xfId="0" applyFont="1" applyFill="1" applyBorder="1" applyAlignment="1">
      <alignment wrapText="1"/>
    </xf>
    <xf numFmtId="0" fontId="12" fillId="0" borderId="21" xfId="0" applyFont="1" applyFill="1" applyBorder="1" applyAlignment="1">
      <alignment horizontal="center"/>
    </xf>
    <xf numFmtId="0" fontId="12" fillId="0" borderId="22" xfId="0" applyFont="1" applyFill="1" applyBorder="1" applyAlignment="1">
      <alignment wrapText="1"/>
    </xf>
    <xf numFmtId="3" fontId="12" fillId="0" borderId="23" xfId="0" applyNumberFormat="1" applyFont="1" applyBorder="1"/>
    <xf numFmtId="0" fontId="16" fillId="0" borderId="0" xfId="0" applyFont="1"/>
    <xf numFmtId="0" fontId="12" fillId="0" borderId="0" xfId="0" applyFont="1" applyFill="1" applyAlignment="1">
      <alignment horizontal="left" vertical="center"/>
    </xf>
    <xf numFmtId="0" fontId="16" fillId="0" borderId="33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168" fontId="12" fillId="0" borderId="27" xfId="1" applyNumberFormat="1" applyFont="1" applyBorder="1"/>
    <xf numFmtId="3" fontId="12" fillId="0" borderId="0" xfId="0" applyNumberFormat="1" applyFont="1" applyFill="1"/>
    <xf numFmtId="168" fontId="12" fillId="0" borderId="17" xfId="1" applyNumberFormat="1" applyFont="1" applyBorder="1"/>
    <xf numFmtId="0" fontId="16" fillId="0" borderId="0" xfId="0" applyFont="1" applyFill="1"/>
    <xf numFmtId="0" fontId="16" fillId="0" borderId="0" xfId="0" applyFont="1" applyAlignment="1">
      <alignment horizontal="center"/>
    </xf>
    <xf numFmtId="168" fontId="12" fillId="0" borderId="23" xfId="1" applyNumberFormat="1" applyFont="1" applyBorder="1"/>
    <xf numFmtId="0" fontId="16" fillId="0" borderId="39" xfId="0" applyFont="1" applyBorder="1" applyAlignment="1">
      <alignment horizontal="center" wrapText="1"/>
    </xf>
    <xf numFmtId="0" fontId="12" fillId="4" borderId="0" xfId="0" applyFont="1" applyFill="1" applyAlignment="1"/>
    <xf numFmtId="0" fontId="12" fillId="4" borderId="0" xfId="0" applyFont="1" applyFill="1"/>
    <xf numFmtId="0" fontId="17" fillId="0" borderId="0" xfId="0" applyFont="1" applyAlignment="1">
      <alignment horizontal="left"/>
    </xf>
    <xf numFmtId="0" fontId="17" fillId="0" borderId="0" xfId="0" applyFont="1"/>
    <xf numFmtId="0" fontId="12" fillId="0" borderId="0" xfId="0" applyFont="1" applyFill="1" applyAlignment="1">
      <alignment horizontal="left"/>
    </xf>
    <xf numFmtId="3" fontId="12" fillId="0" borderId="17" xfId="0" applyNumberFormat="1" applyFont="1" applyFill="1" applyBorder="1"/>
    <xf numFmtId="3" fontId="16" fillId="0" borderId="0" xfId="0" applyNumberFormat="1" applyFont="1"/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47" xfId="0" applyFont="1" applyBorder="1" applyAlignment="1">
      <alignment horizontal="center" wrapText="1"/>
    </xf>
    <xf numFmtId="0" fontId="12" fillId="0" borderId="0" xfId="0" applyFont="1" applyFill="1" applyAlignment="1"/>
    <xf numFmtId="0" fontId="16" fillId="0" borderId="48" xfId="0" applyFont="1" applyBorder="1" applyAlignment="1">
      <alignment horizontal="center" wrapText="1"/>
    </xf>
    <xf numFmtId="168" fontId="12" fillId="0" borderId="9" xfId="1" applyNumberFormat="1" applyFont="1" applyBorder="1"/>
    <xf numFmtId="168" fontId="12" fillId="0" borderId="15" xfId="1" applyNumberFormat="1" applyFont="1" applyBorder="1"/>
    <xf numFmtId="168" fontId="12" fillId="0" borderId="21" xfId="1" applyNumberFormat="1" applyFont="1" applyBorder="1"/>
    <xf numFmtId="168" fontId="12" fillId="0" borderId="0" xfId="1" applyNumberFormat="1" applyFont="1"/>
    <xf numFmtId="0" fontId="16" fillId="0" borderId="50" xfId="0" applyFont="1" applyBorder="1" applyAlignment="1">
      <alignment horizontal="center" wrapText="1"/>
    </xf>
    <xf numFmtId="0" fontId="12" fillId="0" borderId="13" xfId="0" applyFont="1" applyFill="1" applyBorder="1" applyAlignment="1">
      <alignment wrapText="1"/>
    </xf>
    <xf numFmtId="3" fontId="16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wrapText="1"/>
    </xf>
    <xf numFmtId="3" fontId="12" fillId="0" borderId="57" xfId="0" applyNumberFormat="1" applyFont="1" applyBorder="1"/>
    <xf numFmtId="0" fontId="24" fillId="0" borderId="0" xfId="0" applyFont="1"/>
    <xf numFmtId="0" fontId="24" fillId="0" borderId="0" xfId="0" applyFont="1" applyAlignment="1">
      <alignment horizontal="left" vertical="center"/>
    </xf>
    <xf numFmtId="0" fontId="16" fillId="0" borderId="66" xfId="0" applyFont="1" applyBorder="1" applyAlignment="1">
      <alignment horizontal="center"/>
    </xf>
    <xf numFmtId="0" fontId="16" fillId="0" borderId="86" xfId="0" applyFont="1" applyFill="1" applyBorder="1" applyAlignment="1">
      <alignment wrapText="1"/>
    </xf>
    <xf numFmtId="0" fontId="16" fillId="0" borderId="88" xfId="0" applyFont="1" applyBorder="1" applyAlignment="1">
      <alignment horizontal="center"/>
    </xf>
    <xf numFmtId="0" fontId="16" fillId="0" borderId="90" xfId="0" applyFont="1" applyBorder="1" applyAlignment="1">
      <alignment horizontal="center"/>
    </xf>
    <xf numFmtId="0" fontId="12" fillId="0" borderId="91" xfId="0" applyFont="1" applyBorder="1"/>
    <xf numFmtId="0" fontId="16" fillId="0" borderId="99" xfId="0" applyFont="1" applyBorder="1" applyAlignment="1">
      <alignment horizontal="center" wrapText="1"/>
    </xf>
    <xf numFmtId="0" fontId="16" fillId="0" borderId="100" xfId="0" applyFont="1" applyBorder="1" applyAlignment="1">
      <alignment horizontal="center" wrapText="1"/>
    </xf>
    <xf numFmtId="0" fontId="16" fillId="0" borderId="100" xfId="0" applyFont="1" applyBorder="1" applyAlignment="1"/>
    <xf numFmtId="0" fontId="16" fillId="0" borderId="102" xfId="0" applyFont="1" applyBorder="1" applyAlignment="1"/>
    <xf numFmtId="0" fontId="16" fillId="0" borderId="103" xfId="0" applyFont="1" applyBorder="1" applyAlignment="1">
      <alignment horizontal="center" wrapText="1"/>
    </xf>
    <xf numFmtId="0" fontId="16" fillId="0" borderId="104" xfId="0" applyFont="1" applyBorder="1" applyAlignment="1">
      <alignment horizontal="center" wrapText="1"/>
    </xf>
    <xf numFmtId="0" fontId="12" fillId="0" borderId="105" xfId="0" applyFont="1" applyFill="1" applyBorder="1" applyAlignment="1">
      <alignment horizontal="center"/>
    </xf>
    <xf numFmtId="0" fontId="12" fillId="0" borderId="69" xfId="0" applyFont="1" applyFill="1" applyBorder="1" applyAlignment="1">
      <alignment horizontal="center"/>
    </xf>
    <xf numFmtId="0" fontId="12" fillId="0" borderId="88" xfId="0" applyFont="1" applyFill="1" applyBorder="1" applyAlignment="1">
      <alignment horizontal="center"/>
    </xf>
    <xf numFmtId="0" fontId="12" fillId="0" borderId="71" xfId="0" applyFont="1" applyFill="1" applyBorder="1" applyAlignment="1">
      <alignment horizontal="center"/>
    </xf>
    <xf numFmtId="0" fontId="12" fillId="0" borderId="75" xfId="0" applyFont="1" applyFill="1" applyBorder="1" applyAlignment="1">
      <alignment wrapText="1"/>
    </xf>
    <xf numFmtId="0" fontId="12" fillId="0" borderId="90" xfId="0" applyFont="1" applyBorder="1" applyAlignment="1">
      <alignment horizontal="center"/>
    </xf>
    <xf numFmtId="0" fontId="16" fillId="0" borderId="117" xfId="0" applyFont="1" applyBorder="1" applyAlignment="1">
      <alignment horizontal="center" wrapText="1"/>
    </xf>
    <xf numFmtId="0" fontId="12" fillId="0" borderId="113" xfId="0" applyFont="1" applyFill="1" applyBorder="1" applyAlignment="1">
      <alignment horizontal="center"/>
    </xf>
    <xf numFmtId="168" fontId="12" fillId="0" borderId="53" xfId="1" applyNumberFormat="1" applyFont="1" applyBorder="1"/>
    <xf numFmtId="168" fontId="12" fillId="0" borderId="58" xfId="1" applyNumberFormat="1" applyFont="1" applyBorder="1"/>
    <xf numFmtId="168" fontId="12" fillId="0" borderId="60" xfId="1" applyNumberFormat="1" applyFont="1" applyBorder="1"/>
    <xf numFmtId="168" fontId="12" fillId="0" borderId="61" xfId="1" applyNumberFormat="1" applyFont="1" applyBorder="1"/>
    <xf numFmtId="0" fontId="12" fillId="0" borderId="0" xfId="0" applyFont="1" applyBorder="1"/>
    <xf numFmtId="0" fontId="16" fillId="0" borderId="121" xfId="0" applyFont="1" applyBorder="1" applyAlignment="1">
      <alignment horizontal="center" wrapText="1"/>
    </xf>
    <xf numFmtId="0" fontId="16" fillId="0" borderId="123" xfId="0" applyFont="1" applyBorder="1" applyAlignment="1">
      <alignment horizontal="center" wrapText="1"/>
    </xf>
    <xf numFmtId="0" fontId="16" fillId="0" borderId="124" xfId="0" applyFont="1" applyBorder="1" applyAlignment="1">
      <alignment horizontal="center" wrapText="1"/>
    </xf>
    <xf numFmtId="0" fontId="27" fillId="0" borderId="0" xfId="0" applyFont="1"/>
    <xf numFmtId="0" fontId="16" fillId="0" borderId="0" xfId="0" applyFont="1" applyAlignment="1">
      <alignment horizontal="center" wrapText="1"/>
    </xf>
    <xf numFmtId="0" fontId="16" fillId="0" borderId="90" xfId="0" applyFont="1" applyBorder="1" applyAlignment="1">
      <alignment horizontal="center" wrapText="1"/>
    </xf>
    <xf numFmtId="0" fontId="16" fillId="0" borderId="96" xfId="0" applyFont="1" applyBorder="1" applyAlignment="1">
      <alignment horizontal="center" wrapText="1"/>
    </xf>
    <xf numFmtId="0" fontId="0" fillId="0" borderId="0" xfId="0" applyFont="1"/>
    <xf numFmtId="0" fontId="13" fillId="0" borderId="0" xfId="0" applyFont="1" applyFill="1" applyBorder="1" applyAlignment="1">
      <alignment vertical="center"/>
    </xf>
    <xf numFmtId="0" fontId="16" fillId="0" borderId="129" xfId="0" applyFont="1" applyBorder="1" applyAlignment="1">
      <alignment horizontal="center" wrapText="1"/>
    </xf>
    <xf numFmtId="168" fontId="16" fillId="0" borderId="130" xfId="1" applyNumberFormat="1" applyFont="1" applyBorder="1" applyAlignment="1">
      <alignment horizontal="center" wrapText="1"/>
    </xf>
    <xf numFmtId="168" fontId="16" fillId="0" borderId="128" xfId="1" applyNumberFormat="1" applyFont="1" applyBorder="1" applyAlignment="1">
      <alignment horizontal="center" wrapText="1"/>
    </xf>
    <xf numFmtId="168" fontId="16" fillId="0" borderId="131" xfId="1" applyNumberFormat="1" applyFont="1" applyBorder="1" applyAlignment="1">
      <alignment horizontal="center" wrapText="1"/>
    </xf>
    <xf numFmtId="168" fontId="16" fillId="0" borderId="132" xfId="1" applyNumberFormat="1" applyFont="1" applyBorder="1" applyAlignment="1">
      <alignment horizontal="center" wrapText="1"/>
    </xf>
    <xf numFmtId="168" fontId="16" fillId="0" borderId="133" xfId="1" applyNumberFormat="1" applyFont="1" applyBorder="1" applyAlignment="1">
      <alignment horizontal="center" wrapText="1"/>
    </xf>
    <xf numFmtId="0" fontId="12" fillId="0" borderId="96" xfId="0" applyFont="1" applyFill="1" applyBorder="1" applyAlignment="1">
      <alignment wrapText="1"/>
    </xf>
    <xf numFmtId="3" fontId="12" fillId="0" borderId="92" xfId="0" applyNumberFormat="1" applyFont="1" applyBorder="1"/>
    <xf numFmtId="3" fontId="12" fillId="0" borderId="93" xfId="0" applyNumberFormat="1" applyFont="1" applyBorder="1"/>
    <xf numFmtId="0" fontId="12" fillId="0" borderId="93" xfId="0" applyFont="1" applyBorder="1"/>
    <xf numFmtId="0" fontId="12" fillId="0" borderId="92" xfId="0" applyFont="1" applyBorder="1"/>
    <xf numFmtId="0" fontId="12" fillId="0" borderId="97" xfId="0" applyFont="1" applyBorder="1"/>
    <xf numFmtId="0" fontId="16" fillId="0" borderId="99" xfId="0" applyFont="1" applyBorder="1" applyAlignment="1">
      <alignment horizontal="left" vertical="center"/>
    </xf>
    <xf numFmtId="0" fontId="28" fillId="0" borderId="0" xfId="0" applyFont="1" applyBorder="1"/>
    <xf numFmtId="0" fontId="12" fillId="0" borderId="88" xfId="0" applyFont="1" applyBorder="1" applyAlignment="1">
      <alignment horizontal="center"/>
    </xf>
    <xf numFmtId="0" fontId="12" fillId="0" borderId="91" xfId="0" applyFont="1" applyFill="1" applyBorder="1" applyAlignment="1">
      <alignment wrapText="1"/>
    </xf>
    <xf numFmtId="3" fontId="12" fillId="0" borderId="91" xfId="0" applyNumberFormat="1" applyFont="1" applyBorder="1"/>
    <xf numFmtId="168" fontId="16" fillId="0" borderId="55" xfId="1" applyNumberFormat="1" applyFont="1" applyBorder="1"/>
    <xf numFmtId="168" fontId="16" fillId="0" borderId="56" xfId="1" applyNumberFormat="1" applyFont="1" applyBorder="1"/>
    <xf numFmtId="0" fontId="16" fillId="0" borderId="55" xfId="0" applyFont="1" applyBorder="1"/>
    <xf numFmtId="0" fontId="12" fillId="0" borderId="53" xfId="0" applyFont="1" applyBorder="1"/>
    <xf numFmtId="0" fontId="12" fillId="0" borderId="11" xfId="0" applyFont="1" applyBorder="1"/>
    <xf numFmtId="0" fontId="12" fillId="0" borderId="13" xfId="0" applyFont="1" applyBorder="1"/>
    <xf numFmtId="0" fontId="12" fillId="0" borderId="94" xfId="0" applyFont="1" applyBorder="1"/>
    <xf numFmtId="0" fontId="12" fillId="0" borderId="30" xfId="0" applyFont="1" applyBorder="1"/>
    <xf numFmtId="0" fontId="12" fillId="0" borderId="79" xfId="0" applyFont="1" applyBorder="1" applyAlignment="1">
      <alignment horizontal="right"/>
    </xf>
    <xf numFmtId="0" fontId="12" fillId="0" borderId="80" xfId="0" applyFont="1" applyBorder="1" applyAlignment="1">
      <alignment horizontal="right"/>
    </xf>
    <xf numFmtId="0" fontId="12" fillId="0" borderId="81" xfId="0" applyFont="1" applyBorder="1" applyAlignment="1">
      <alignment horizontal="right"/>
    </xf>
    <xf numFmtId="3" fontId="12" fillId="0" borderId="149" xfId="0" applyNumberFormat="1" applyFont="1" applyBorder="1" applyAlignment="1">
      <alignment horizontal="right"/>
    </xf>
    <xf numFmtId="3" fontId="12" fillId="0" borderId="150" xfId="0" applyNumberFormat="1" applyFont="1" applyBorder="1" applyAlignment="1">
      <alignment horizontal="right"/>
    </xf>
    <xf numFmtId="3" fontId="12" fillId="0" borderId="151" xfId="0" applyNumberFormat="1" applyFont="1" applyBorder="1" applyAlignment="1">
      <alignment horizontal="right"/>
    </xf>
    <xf numFmtId="0" fontId="12" fillId="0" borderId="60" xfId="0" applyFont="1" applyBorder="1"/>
    <xf numFmtId="0" fontId="12" fillId="0" borderId="59" xfId="0" applyFont="1" applyBorder="1"/>
    <xf numFmtId="0" fontId="12" fillId="2" borderId="0" xfId="0" applyFont="1" applyFill="1" applyAlignment="1"/>
    <xf numFmtId="0" fontId="12" fillId="2" borderId="0" xfId="0" applyFont="1" applyFill="1"/>
    <xf numFmtId="0" fontId="16" fillId="0" borderId="145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30" fillId="0" borderId="0" xfId="0" applyFont="1"/>
    <xf numFmtId="0" fontId="21" fillId="0" borderId="54" xfId="0" applyFont="1" applyBorder="1" applyAlignment="1" applyProtection="1">
      <alignment horizontal="right"/>
    </xf>
    <xf numFmtId="0" fontId="21" fillId="0" borderId="57" xfId="0" applyFont="1" applyBorder="1" applyAlignment="1" applyProtection="1">
      <alignment horizontal="right"/>
    </xf>
    <xf numFmtId="0" fontId="21" fillId="0" borderId="59" xfId="0" applyFont="1" applyBorder="1" applyAlignment="1" applyProtection="1">
      <alignment horizontal="right"/>
    </xf>
    <xf numFmtId="0" fontId="31" fillId="0" borderId="0" xfId="0" applyFont="1"/>
    <xf numFmtId="0" fontId="12" fillId="0" borderId="160" xfId="0" applyFont="1" applyBorder="1" applyAlignment="1">
      <alignment horizontal="center"/>
    </xf>
    <xf numFmtId="0" fontId="12" fillId="0" borderId="161" xfId="0" applyFont="1" applyBorder="1" applyAlignment="1">
      <alignment horizontal="center"/>
    </xf>
    <xf numFmtId="0" fontId="0" fillId="0" borderId="133" xfId="0" applyBorder="1"/>
    <xf numFmtId="0" fontId="12" fillId="0" borderId="163" xfId="0" applyFont="1" applyFill="1" applyBorder="1" applyAlignment="1">
      <alignment wrapText="1"/>
    </xf>
    <xf numFmtId="3" fontId="12" fillId="0" borderId="51" xfId="0" applyNumberFormat="1" applyFont="1" applyFill="1" applyBorder="1"/>
    <xf numFmtId="3" fontId="12" fillId="0" borderId="27" xfId="0" applyNumberFormat="1" applyFont="1" applyFill="1" applyBorder="1"/>
    <xf numFmtId="3" fontId="12" fillId="0" borderId="11" xfId="0" applyNumberFormat="1" applyFont="1" applyBorder="1" applyAlignment="1">
      <alignment horizontal="center"/>
    </xf>
    <xf numFmtId="3" fontId="12" fillId="0" borderId="12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2" fillId="0" borderId="26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3" fontId="12" fillId="0" borderId="41" xfId="0" applyNumberFormat="1" applyFont="1" applyFill="1" applyBorder="1"/>
    <xf numFmtId="3" fontId="12" fillId="0" borderId="15" xfId="0" applyNumberFormat="1" applyFont="1" applyBorder="1" applyAlignment="1">
      <alignment horizontal="center"/>
    </xf>
    <xf numFmtId="3" fontId="12" fillId="0" borderId="17" xfId="0" applyNumberFormat="1" applyFont="1" applyBorder="1" applyAlignment="1">
      <alignment horizontal="center"/>
    </xf>
    <xf numFmtId="3" fontId="12" fillId="0" borderId="18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/>
    </xf>
    <xf numFmtId="3" fontId="12" fillId="0" borderId="43" xfId="0" applyNumberFormat="1" applyFont="1" applyFill="1" applyBorder="1"/>
    <xf numFmtId="3" fontId="12" fillId="0" borderId="21" xfId="0" applyNumberFormat="1" applyFont="1" applyBorder="1" applyAlignment="1">
      <alignment horizontal="center"/>
    </xf>
    <xf numFmtId="3" fontId="12" fillId="0" borderId="23" xfId="0" applyNumberFormat="1" applyFont="1" applyBorder="1" applyAlignment="1">
      <alignment horizontal="center"/>
    </xf>
    <xf numFmtId="3" fontId="12" fillId="0" borderId="24" xfId="0" applyNumberFormat="1" applyFont="1" applyBorder="1" applyAlignment="1">
      <alignment horizontal="center"/>
    </xf>
    <xf numFmtId="3" fontId="12" fillId="0" borderId="22" xfId="0" applyNumberFormat="1" applyFont="1" applyBorder="1" applyAlignment="1">
      <alignment horizontal="center"/>
    </xf>
    <xf numFmtId="0" fontId="16" fillId="0" borderId="6" xfId="0" applyFont="1" applyFill="1" applyBorder="1" applyAlignment="1">
      <alignment wrapText="1"/>
    </xf>
    <xf numFmtId="3" fontId="16" fillId="0" borderId="7" xfId="0" applyNumberFormat="1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12" fillId="0" borderId="58" xfId="0" applyFont="1" applyBorder="1"/>
    <xf numFmtId="0" fontId="29" fillId="0" borderId="0" xfId="0" applyFont="1" applyFill="1" applyBorder="1" applyAlignment="1"/>
    <xf numFmtId="0" fontId="16" fillId="0" borderId="169" xfId="0" applyFont="1" applyBorder="1" applyAlignment="1">
      <alignment horizontal="center" wrapText="1"/>
    </xf>
    <xf numFmtId="1" fontId="12" fillId="0" borderId="56" xfId="0" applyNumberFormat="1" applyFont="1" applyBorder="1"/>
    <xf numFmtId="0" fontId="16" fillId="0" borderId="49" xfId="0" applyFont="1" applyBorder="1" applyAlignment="1">
      <alignment horizontal="center" wrapText="1"/>
    </xf>
    <xf numFmtId="0" fontId="16" fillId="0" borderId="140" xfId="0" applyFont="1" applyBorder="1" applyAlignment="1">
      <alignment horizontal="center" wrapText="1"/>
    </xf>
    <xf numFmtId="1" fontId="12" fillId="0" borderId="55" xfId="0" applyNumberFormat="1" applyFont="1" applyBorder="1"/>
    <xf numFmtId="1" fontId="12" fillId="0" borderId="44" xfId="0" applyNumberFormat="1" applyFont="1" applyBorder="1"/>
    <xf numFmtId="1" fontId="12" fillId="0" borderId="53" xfId="0" applyNumberFormat="1" applyFont="1" applyBorder="1"/>
    <xf numFmtId="1" fontId="12" fillId="0" borderId="19" xfId="0" applyNumberFormat="1" applyFont="1" applyBorder="1"/>
    <xf numFmtId="1" fontId="12" fillId="0" borderId="25" xfId="0" applyNumberFormat="1" applyFont="1" applyBorder="1"/>
    <xf numFmtId="0" fontId="12" fillId="7" borderId="0" xfId="0" applyFont="1" applyFill="1"/>
    <xf numFmtId="0" fontId="12" fillId="0" borderId="54" xfId="0" applyFont="1" applyBorder="1"/>
    <xf numFmtId="0" fontId="12" fillId="0" borderId="55" xfId="0" applyFont="1" applyBorder="1"/>
    <xf numFmtId="0" fontId="12" fillId="0" borderId="56" xfId="0" applyFont="1" applyBorder="1"/>
    <xf numFmtId="0" fontId="12" fillId="0" borderId="57" xfId="0" applyFont="1" applyBorder="1"/>
    <xf numFmtId="0" fontId="12" fillId="0" borderId="77" xfId="0" applyFont="1" applyBorder="1"/>
    <xf numFmtId="0" fontId="12" fillId="0" borderId="78" xfId="0" applyFont="1" applyBorder="1"/>
    <xf numFmtId="0" fontId="16" fillId="0" borderId="127" xfId="0" applyFont="1" applyBorder="1" applyAlignment="1">
      <alignment horizontal="center" wrapText="1"/>
    </xf>
    <xf numFmtId="0" fontId="16" fillId="0" borderId="171" xfId="0" applyFont="1" applyBorder="1" applyAlignment="1">
      <alignment horizontal="center" wrapText="1"/>
    </xf>
    <xf numFmtId="0" fontId="16" fillId="0" borderId="132" xfId="0" applyFont="1" applyBorder="1" applyAlignment="1">
      <alignment horizontal="center" wrapText="1"/>
    </xf>
    <xf numFmtId="0" fontId="30" fillId="0" borderId="0" xfId="0" applyFont="1" applyAlignment="1">
      <alignment horizontal="left" vertical="center"/>
    </xf>
    <xf numFmtId="0" fontId="12" fillId="0" borderId="57" xfId="0" applyFont="1" applyFill="1" applyBorder="1" applyAlignment="1">
      <alignment horizontal="center"/>
    </xf>
    <xf numFmtId="0" fontId="12" fillId="0" borderId="59" xfId="0" applyFont="1" applyFill="1" applyBorder="1" applyAlignment="1">
      <alignment horizontal="center"/>
    </xf>
    <xf numFmtId="0" fontId="16" fillId="0" borderId="173" xfId="0" applyFont="1" applyBorder="1" applyAlignment="1">
      <alignment horizontal="center" wrapText="1"/>
    </xf>
    <xf numFmtId="0" fontId="12" fillId="0" borderId="54" xfId="0" applyFont="1" applyFill="1" applyBorder="1" applyAlignment="1">
      <alignment horizontal="center"/>
    </xf>
    <xf numFmtId="0" fontId="12" fillId="0" borderId="76" xfId="0" applyFont="1" applyFill="1" applyBorder="1" applyAlignment="1">
      <alignment wrapText="1"/>
    </xf>
    <xf numFmtId="0" fontId="12" fillId="0" borderId="77" xfId="0" applyFont="1" applyFill="1" applyBorder="1" applyAlignment="1">
      <alignment wrapText="1"/>
    </xf>
    <xf numFmtId="0" fontId="12" fillId="0" borderId="78" xfId="0" applyFont="1" applyFill="1" applyBorder="1" applyAlignment="1">
      <alignment wrapText="1"/>
    </xf>
    <xf numFmtId="0" fontId="13" fillId="0" borderId="174" xfId="0" applyFont="1" applyBorder="1"/>
    <xf numFmtId="0" fontId="16" fillId="0" borderId="175" xfId="0" applyFont="1" applyFill="1" applyBorder="1" applyAlignment="1">
      <alignment wrapText="1"/>
    </xf>
    <xf numFmtId="0" fontId="13" fillId="0" borderId="175" xfId="0" applyFont="1" applyBorder="1"/>
    <xf numFmtId="0" fontId="13" fillId="0" borderId="168" xfId="0" applyFont="1" applyBorder="1"/>
    <xf numFmtId="0" fontId="12" fillId="0" borderId="66" xfId="0" applyFont="1" applyFill="1" applyBorder="1" applyAlignment="1">
      <alignment horizontal="center"/>
    </xf>
    <xf numFmtId="0" fontId="12" fillId="0" borderId="74" xfId="0" applyFont="1" applyFill="1" applyBorder="1" applyAlignment="1">
      <alignment wrapText="1"/>
    </xf>
    <xf numFmtId="0" fontId="11" fillId="0" borderId="0" xfId="6"/>
    <xf numFmtId="3" fontId="12" fillId="0" borderId="97" xfId="0" applyNumberFormat="1" applyFont="1" applyBorder="1"/>
    <xf numFmtId="3" fontId="12" fillId="0" borderId="94" xfId="0" applyNumberFormat="1" applyFont="1" applyBorder="1"/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13" fillId="0" borderId="99" xfId="0" applyFont="1" applyBorder="1" applyAlignment="1">
      <alignment horizontal="center" wrapText="1"/>
    </xf>
    <xf numFmtId="0" fontId="13" fillId="0" borderId="100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10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121" xfId="0" applyFont="1" applyBorder="1" applyAlignment="1">
      <alignment horizontal="center" wrapText="1"/>
    </xf>
    <xf numFmtId="0" fontId="13" fillId="0" borderId="122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0" fontId="13" fillId="0" borderId="126" xfId="0" applyFont="1" applyBorder="1" applyAlignment="1">
      <alignment horizontal="center" wrapText="1"/>
    </xf>
    <xf numFmtId="0" fontId="0" fillId="0" borderId="105" xfId="0" applyFont="1" applyFill="1" applyBorder="1" applyAlignment="1">
      <alignment horizontal="center"/>
    </xf>
    <xf numFmtId="0" fontId="0" fillId="0" borderId="10" xfId="0" applyFont="1" applyFill="1" applyBorder="1" applyAlignment="1">
      <alignment wrapText="1"/>
    </xf>
    <xf numFmtId="0" fontId="0" fillId="0" borderId="69" xfId="0" applyFont="1" applyFill="1" applyBorder="1" applyAlignment="1">
      <alignment horizontal="center"/>
    </xf>
    <xf numFmtId="0" fontId="0" fillId="0" borderId="16" xfId="0" applyFont="1" applyFill="1" applyBorder="1" applyAlignment="1">
      <alignment wrapText="1"/>
    </xf>
    <xf numFmtId="167" fontId="0" fillId="0" borderId="58" xfId="0" applyNumberFormat="1" applyFont="1" applyBorder="1" applyAlignment="1">
      <alignment horizontal="center"/>
    </xf>
    <xf numFmtId="0" fontId="0" fillId="0" borderId="88" xfId="0" applyFont="1" applyFill="1" applyBorder="1" applyAlignment="1">
      <alignment horizontal="center"/>
    </xf>
    <xf numFmtId="0" fontId="0" fillId="0" borderId="20" xfId="0" applyFont="1" applyFill="1" applyBorder="1" applyAlignment="1">
      <alignment wrapText="1"/>
    </xf>
    <xf numFmtId="0" fontId="0" fillId="0" borderId="113" xfId="0" applyFont="1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54" xfId="0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0" fillId="0" borderId="59" xfId="0" applyFont="1" applyBorder="1" applyAlignment="1">
      <alignment horizontal="center"/>
    </xf>
    <xf numFmtId="167" fontId="0" fillId="0" borderId="6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0" fontId="32" fillId="0" borderId="99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3" fillId="0" borderId="105" xfId="0" applyFont="1" applyFill="1" applyBorder="1" applyAlignment="1">
      <alignment horizontal="center"/>
    </xf>
    <xf numFmtId="0" fontId="33" fillId="0" borderId="10" xfId="0" applyFont="1" applyFill="1" applyBorder="1" applyAlignment="1">
      <alignment wrapText="1"/>
    </xf>
    <xf numFmtId="0" fontId="33" fillId="0" borderId="69" xfId="0" applyFont="1" applyFill="1" applyBorder="1" applyAlignment="1">
      <alignment horizontal="center"/>
    </xf>
    <xf numFmtId="0" fontId="33" fillId="0" borderId="16" xfId="0" applyFont="1" applyFill="1" applyBorder="1" applyAlignment="1">
      <alignment wrapText="1"/>
    </xf>
    <xf numFmtId="0" fontId="33" fillId="0" borderId="88" xfId="0" applyFont="1" applyFill="1" applyBorder="1" applyAlignment="1">
      <alignment horizontal="center"/>
    </xf>
    <xf numFmtId="0" fontId="33" fillId="0" borderId="20" xfId="0" applyFont="1" applyFill="1" applyBorder="1" applyAlignment="1">
      <alignment wrapText="1"/>
    </xf>
    <xf numFmtId="0" fontId="33" fillId="0" borderId="22" xfId="0" applyFont="1" applyFill="1" applyBorder="1" applyAlignment="1">
      <alignment wrapText="1"/>
    </xf>
    <xf numFmtId="0" fontId="33" fillId="0" borderId="57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33" fillId="2" borderId="0" xfId="0" applyFont="1" applyFill="1" applyAlignment="1"/>
    <xf numFmtId="0" fontId="33" fillId="2" borderId="0" xfId="0" applyFont="1" applyFill="1"/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155" xfId="0" applyFont="1" applyBorder="1" applyAlignment="1">
      <alignment horizontal="center" wrapText="1"/>
    </xf>
    <xf numFmtId="0" fontId="32" fillId="0" borderId="8" xfId="0" applyFont="1" applyBorder="1" applyAlignment="1">
      <alignment horizontal="center" wrapText="1"/>
    </xf>
    <xf numFmtId="0" fontId="32" fillId="0" borderId="40" xfId="0" applyFont="1" applyBorder="1" applyAlignment="1">
      <alignment horizontal="center" wrapText="1"/>
    </xf>
    <xf numFmtId="0" fontId="33" fillId="0" borderId="9" xfId="0" applyFont="1" applyFill="1" applyBorder="1" applyAlignment="1">
      <alignment horizontal="center"/>
    </xf>
    <xf numFmtId="166" fontId="33" fillId="0" borderId="44" xfId="2" applyFont="1" applyBorder="1" applyAlignment="1">
      <alignment horizontal="center"/>
    </xf>
    <xf numFmtId="0" fontId="33" fillId="0" borderId="15" xfId="0" applyFont="1" applyFill="1" applyBorder="1" applyAlignment="1">
      <alignment horizontal="center"/>
    </xf>
    <xf numFmtId="166" fontId="33" fillId="0" borderId="19" xfId="2" applyFont="1" applyBorder="1" applyAlignment="1">
      <alignment horizontal="center"/>
    </xf>
    <xf numFmtId="0" fontId="33" fillId="0" borderId="11" xfId="0" applyFont="1" applyFill="1" applyBorder="1" applyAlignment="1">
      <alignment horizontal="center"/>
    </xf>
    <xf numFmtId="0" fontId="33" fillId="0" borderId="21" xfId="0" applyFont="1" applyFill="1" applyBorder="1" applyAlignment="1">
      <alignment horizontal="center"/>
    </xf>
    <xf numFmtId="166" fontId="33" fillId="0" borderId="25" xfId="2" applyFont="1" applyBorder="1" applyAlignment="1">
      <alignment horizontal="center"/>
    </xf>
    <xf numFmtId="0" fontId="32" fillId="0" borderId="54" xfId="0" applyFont="1" applyBorder="1" applyAlignment="1">
      <alignment horizontal="center"/>
    </xf>
    <xf numFmtId="0" fontId="32" fillId="0" borderId="55" xfId="0" applyFont="1" applyBorder="1" applyAlignment="1">
      <alignment wrapText="1"/>
    </xf>
    <xf numFmtId="168" fontId="32" fillId="0" borderId="55" xfId="1" applyNumberFormat="1" applyFont="1" applyBorder="1" applyAlignment="1">
      <alignment horizontal="center"/>
    </xf>
    <xf numFmtId="166" fontId="32" fillId="0" borderId="56" xfId="2" applyFont="1" applyBorder="1" applyAlignment="1">
      <alignment horizontal="center"/>
    </xf>
    <xf numFmtId="0" fontId="32" fillId="0" borderId="0" xfId="0" applyFont="1"/>
    <xf numFmtId="0" fontId="33" fillId="0" borderId="60" xfId="0" applyFont="1" applyBorder="1" applyAlignment="1">
      <alignment wrapText="1"/>
    </xf>
    <xf numFmtId="168" fontId="33" fillId="0" borderId="60" xfId="1" applyNumberFormat="1" applyFont="1" applyBorder="1" applyAlignment="1">
      <alignment horizontal="center"/>
    </xf>
    <xf numFmtId="166" fontId="33" fillId="0" borderId="60" xfId="2" applyFont="1" applyBorder="1" applyAlignment="1">
      <alignment horizontal="center"/>
    </xf>
    <xf numFmtId="166" fontId="33" fillId="0" borderId="61" xfId="2" applyFont="1" applyBorder="1" applyAlignment="1">
      <alignment horizontal="center"/>
    </xf>
    <xf numFmtId="0" fontId="33" fillId="0" borderId="146" xfId="0" applyFont="1" applyBorder="1" applyAlignment="1">
      <alignment wrapText="1"/>
    </xf>
    <xf numFmtId="168" fontId="33" fillId="0" borderId="146" xfId="1" applyNumberFormat="1" applyFont="1" applyBorder="1" applyAlignment="1">
      <alignment horizontal="center"/>
    </xf>
    <xf numFmtId="166" fontId="33" fillId="0" borderId="146" xfId="2" applyFont="1" applyBorder="1" applyAlignment="1">
      <alignment horizontal="center"/>
    </xf>
    <xf numFmtId="166" fontId="33" fillId="0" borderId="154" xfId="2" applyFont="1" applyBorder="1" applyAlignment="1">
      <alignment horizontal="center"/>
    </xf>
    <xf numFmtId="0" fontId="32" fillId="2" borderId="0" xfId="0" applyFont="1" applyFill="1" applyAlignment="1"/>
    <xf numFmtId="0" fontId="32" fillId="2" borderId="0" xfId="0" applyFont="1" applyFill="1"/>
    <xf numFmtId="0" fontId="32" fillId="0" borderId="0" xfId="0" applyFont="1" applyAlignment="1">
      <alignment horizontal="left"/>
    </xf>
    <xf numFmtId="0" fontId="32" fillId="0" borderId="36" xfId="0" applyFont="1" applyBorder="1" applyAlignment="1">
      <alignment horizontal="center" wrapText="1"/>
    </xf>
    <xf numFmtId="0" fontId="32" fillId="0" borderId="157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32" fillId="0" borderId="35" xfId="0" applyFont="1" applyBorder="1" applyAlignment="1">
      <alignment horizontal="center" wrapText="1"/>
    </xf>
    <xf numFmtId="0" fontId="33" fillId="0" borderId="54" xfId="0" applyFont="1" applyBorder="1" applyAlignment="1"/>
    <xf numFmtId="0" fontId="33" fillId="0" borderId="55" xfId="0" applyFont="1" applyBorder="1" applyAlignment="1"/>
    <xf numFmtId="0" fontId="33" fillId="0" borderId="56" xfId="0" applyFont="1" applyBorder="1" applyAlignment="1"/>
    <xf numFmtId="0" fontId="33" fillId="0" borderId="57" xfId="0" applyFont="1" applyBorder="1" applyAlignment="1"/>
    <xf numFmtId="0" fontId="33" fillId="0" borderId="53" xfId="0" applyFont="1" applyBorder="1" applyAlignment="1"/>
    <xf numFmtId="0" fontId="33" fillId="0" borderId="58" xfId="0" applyFont="1" applyBorder="1" applyAlignment="1"/>
    <xf numFmtId="0" fontId="33" fillId="0" borderId="59" xfId="0" applyFont="1" applyBorder="1" applyAlignment="1"/>
    <xf numFmtId="0" fontId="33" fillId="0" borderId="60" xfId="0" applyFont="1" applyBorder="1" applyAlignment="1"/>
    <xf numFmtId="0" fontId="33" fillId="0" borderId="61" xfId="0" applyFont="1" applyBorder="1" applyAlignment="1"/>
    <xf numFmtId="0" fontId="32" fillId="0" borderId="55" xfId="0" applyFont="1" applyBorder="1" applyAlignment="1"/>
    <xf numFmtId="0" fontId="32" fillId="0" borderId="56" xfId="0" applyFont="1" applyBorder="1" applyAlignment="1"/>
    <xf numFmtId="0" fontId="32" fillId="0" borderId="59" xfId="0" applyFont="1" applyBorder="1" applyAlignment="1">
      <alignment horizontal="center"/>
    </xf>
    <xf numFmtId="0" fontId="33" fillId="0" borderId="146" xfId="0" applyFont="1" applyBorder="1" applyAlignment="1"/>
    <xf numFmtId="0" fontId="33" fillId="0" borderId="154" xfId="0" applyFont="1" applyBorder="1" applyAlignment="1"/>
    <xf numFmtId="0" fontId="32" fillId="0" borderId="0" xfId="0" applyFont="1" applyAlignment="1">
      <alignment horizontal="center"/>
    </xf>
    <xf numFmtId="0" fontId="32" fillId="0" borderId="50" xfId="0" applyFont="1" applyBorder="1" applyAlignment="1">
      <alignment horizontal="center" wrapText="1"/>
    </xf>
    <xf numFmtId="0" fontId="32" fillId="0" borderId="33" xfId="0" applyFont="1" applyBorder="1" applyAlignment="1">
      <alignment horizontal="center" wrapText="1"/>
    </xf>
    <xf numFmtId="0" fontId="35" fillId="0" borderId="0" xfId="0" applyFont="1"/>
    <xf numFmtId="3" fontId="33" fillId="0" borderId="0" xfId="0" applyNumberFormat="1" applyFont="1"/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center" wrapText="1"/>
    </xf>
    <xf numFmtId="0" fontId="13" fillId="0" borderId="47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13" fillId="0" borderId="45" xfId="0" applyFont="1" applyFill="1" applyBorder="1" applyAlignment="1">
      <alignment wrapText="1"/>
    </xf>
    <xf numFmtId="0" fontId="0" fillId="0" borderId="45" xfId="0" applyFont="1" applyFill="1" applyBorder="1" applyAlignment="1">
      <alignment wrapText="1"/>
    </xf>
    <xf numFmtId="0" fontId="32" fillId="0" borderId="34" xfId="0" applyFont="1" applyBorder="1" applyAlignment="1">
      <alignment horizontal="center" wrapText="1"/>
    </xf>
    <xf numFmtId="3" fontId="32" fillId="0" borderId="4" xfId="0" applyNumberFormat="1" applyFont="1" applyBorder="1"/>
    <xf numFmtId="3" fontId="32" fillId="0" borderId="49" xfId="0" applyNumberFormat="1" applyFont="1" applyBorder="1"/>
    <xf numFmtId="3" fontId="33" fillId="0" borderId="4" xfId="0" applyNumberFormat="1" applyFont="1" applyBorder="1"/>
    <xf numFmtId="3" fontId="33" fillId="0" borderId="49" xfId="0" applyNumberFormat="1" applyFont="1" applyBorder="1"/>
    <xf numFmtId="0" fontId="12" fillId="0" borderId="182" xfId="0" applyFont="1" applyFill="1" applyBorder="1" applyAlignment="1">
      <alignment horizontal="center"/>
    </xf>
    <xf numFmtId="0" fontId="12" fillId="0" borderId="182" xfId="0" applyFont="1" applyFill="1" applyBorder="1" applyAlignment="1">
      <alignment wrapText="1"/>
    </xf>
    <xf numFmtId="0" fontId="12" fillId="0" borderId="163" xfId="0" applyFont="1" applyFill="1" applyBorder="1" applyAlignment="1">
      <alignment horizontal="center"/>
    </xf>
    <xf numFmtId="0" fontId="12" fillId="0" borderId="183" xfId="0" applyFont="1" applyFill="1" applyBorder="1" applyAlignment="1">
      <alignment wrapText="1"/>
    </xf>
    <xf numFmtId="3" fontId="36" fillId="0" borderId="105" xfId="0" applyNumberFormat="1" applyFont="1" applyBorder="1"/>
    <xf numFmtId="3" fontId="36" fillId="0" borderId="9" xfId="0" applyNumberFormat="1" applyFont="1" applyBorder="1"/>
    <xf numFmtId="3" fontId="36" fillId="0" borderId="106" xfId="0" applyNumberFormat="1" applyFont="1" applyBorder="1"/>
    <xf numFmtId="3" fontId="36" fillId="0" borderId="69" xfId="0" applyNumberFormat="1" applyFont="1" applyBorder="1"/>
    <xf numFmtId="3" fontId="36" fillId="0" borderId="17" xfId="0" applyNumberFormat="1" applyFont="1" applyBorder="1"/>
    <xf numFmtId="3" fontId="36" fillId="0" borderId="70" xfId="0" applyNumberFormat="1" applyFont="1" applyBorder="1"/>
    <xf numFmtId="3" fontId="36" fillId="0" borderId="113" xfId="0" applyNumberFormat="1" applyFont="1" applyBorder="1"/>
    <xf numFmtId="3" fontId="36" fillId="0" borderId="23" xfId="0" applyNumberFormat="1" applyFont="1" applyBorder="1"/>
    <xf numFmtId="3" fontId="36" fillId="0" borderId="114" xfId="0" applyNumberFormat="1" applyFont="1" applyBorder="1"/>
    <xf numFmtId="3" fontId="27" fillId="0" borderId="53" xfId="0" applyNumberFormat="1" applyFont="1" applyBorder="1"/>
    <xf numFmtId="3" fontId="27" fillId="0" borderId="58" xfId="0" applyNumberFormat="1" applyFont="1" applyBorder="1"/>
    <xf numFmtId="3" fontId="27" fillId="0" borderId="60" xfId="0" applyNumberFormat="1" applyFont="1" applyBorder="1"/>
    <xf numFmtId="3" fontId="27" fillId="0" borderId="61" xfId="0" applyNumberFormat="1" applyFont="1" applyBorder="1"/>
    <xf numFmtId="0" fontId="32" fillId="0" borderId="66" xfId="0" applyFont="1" applyBorder="1" applyAlignment="1">
      <alignment horizontal="center"/>
    </xf>
    <xf numFmtId="0" fontId="32" fillId="0" borderId="86" xfId="0" applyFont="1" applyFill="1" applyBorder="1" applyAlignment="1">
      <alignment wrapText="1"/>
    </xf>
    <xf numFmtId="0" fontId="32" fillId="0" borderId="87" xfId="0" applyFont="1" applyBorder="1"/>
    <xf numFmtId="0" fontId="32" fillId="0" borderId="67" xfId="0" applyFont="1" applyBorder="1"/>
    <xf numFmtId="0" fontId="32" fillId="0" borderId="86" xfId="0" applyFont="1" applyBorder="1"/>
    <xf numFmtId="0" fontId="32" fillId="0" borderId="68" xfId="0" applyFont="1" applyBorder="1"/>
    <xf numFmtId="3" fontId="32" fillId="0" borderId="0" xfId="0" applyNumberFormat="1" applyFont="1"/>
    <xf numFmtId="0" fontId="33" fillId="0" borderId="90" xfId="0" applyFont="1" applyBorder="1" applyAlignment="1">
      <alignment horizontal="center"/>
    </xf>
    <xf numFmtId="0" fontId="33" fillId="0" borderId="91" xfId="0" applyFont="1" applyFill="1" applyBorder="1" applyAlignment="1">
      <alignment wrapText="1"/>
    </xf>
    <xf numFmtId="0" fontId="33" fillId="0" borderId="92" xfId="0" applyFont="1" applyBorder="1"/>
    <xf numFmtId="0" fontId="33" fillId="0" borderId="93" xfId="0" applyFont="1" applyBorder="1"/>
    <xf numFmtId="0" fontId="33" fillId="0" borderId="91" xfId="0" applyFont="1" applyBorder="1"/>
    <xf numFmtId="0" fontId="33" fillId="0" borderId="112" xfId="0" applyFont="1" applyBorder="1"/>
    <xf numFmtId="0" fontId="32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wrapText="1"/>
    </xf>
    <xf numFmtId="0" fontId="32" fillId="0" borderId="0" xfId="0" applyFont="1" applyBorder="1"/>
    <xf numFmtId="3" fontId="32" fillId="0" borderId="0" xfId="0" applyNumberFormat="1" applyFont="1" applyBorder="1"/>
    <xf numFmtId="0" fontId="32" fillId="0" borderId="100" xfId="0" applyFont="1" applyBorder="1" applyAlignment="1">
      <alignment horizontal="center" wrapText="1"/>
    </xf>
    <xf numFmtId="0" fontId="33" fillId="0" borderId="71" xfId="0" applyFont="1" applyFill="1" applyBorder="1" applyAlignment="1">
      <alignment horizontal="center"/>
    </xf>
    <xf numFmtId="0" fontId="33" fillId="0" borderId="75" xfId="0" applyFont="1" applyFill="1" applyBorder="1" applyAlignment="1">
      <alignment wrapText="1"/>
    </xf>
    <xf numFmtId="1" fontId="33" fillId="0" borderId="115" xfId="0" applyNumberFormat="1" applyFont="1" applyBorder="1"/>
    <xf numFmtId="0" fontId="33" fillId="0" borderId="18" xfId="0" applyFont="1" applyFill="1" applyBorder="1" applyAlignment="1">
      <alignment wrapText="1"/>
    </xf>
    <xf numFmtId="0" fontId="33" fillId="0" borderId="13" xfId="0" applyFont="1" applyFill="1" applyBorder="1" applyAlignment="1">
      <alignment wrapText="1"/>
    </xf>
    <xf numFmtId="167" fontId="12" fillId="0" borderId="154" xfId="0" applyNumberFormat="1" applyFont="1" applyBorder="1" applyAlignment="1">
      <alignment horizontal="center"/>
    </xf>
    <xf numFmtId="167" fontId="12" fillId="0" borderId="146" xfId="0" applyNumberFormat="1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168" fontId="12" fillId="0" borderId="0" xfId="1" applyNumberFormat="1" applyFont="1"/>
    <xf numFmtId="168" fontId="12" fillId="0" borderId="55" xfId="1" applyNumberFormat="1" applyFont="1" applyBorder="1"/>
    <xf numFmtId="168" fontId="12" fillId="0" borderId="56" xfId="1" applyNumberFormat="1" applyFont="1" applyBorder="1"/>
    <xf numFmtId="0" fontId="0" fillId="0" borderId="0" xfId="0" applyFont="1"/>
    <xf numFmtId="0" fontId="12" fillId="0" borderId="146" xfId="0" applyFont="1" applyBorder="1"/>
    <xf numFmtId="3" fontId="33" fillId="0" borderId="53" xfId="0" applyNumberFormat="1" applyFont="1" applyBorder="1"/>
    <xf numFmtId="3" fontId="33" fillId="0" borderId="58" xfId="0" applyNumberFormat="1" applyFont="1" applyBorder="1"/>
    <xf numFmtId="3" fontId="33" fillId="0" borderId="60" xfId="0" applyNumberFormat="1" applyFont="1" applyBorder="1"/>
    <xf numFmtId="3" fontId="33" fillId="0" borderId="61" xfId="0" applyNumberFormat="1" applyFont="1" applyBorder="1"/>
    <xf numFmtId="3" fontId="33" fillId="0" borderId="54" xfId="0" applyNumberFormat="1" applyFont="1" applyBorder="1"/>
    <xf numFmtId="3" fontId="33" fillId="0" borderId="57" xfId="0" applyNumberFormat="1" applyFont="1" applyBorder="1"/>
    <xf numFmtId="0" fontId="12" fillId="0" borderId="184" xfId="0" applyFont="1" applyBorder="1" applyAlignment="1">
      <alignment horizontal="center"/>
    </xf>
    <xf numFmtId="3" fontId="33" fillId="0" borderId="154" xfId="0" applyNumberFormat="1" applyFont="1" applyBorder="1"/>
    <xf numFmtId="3" fontId="33" fillId="0" borderId="146" xfId="0" applyNumberFormat="1" applyFont="1" applyBorder="1"/>
    <xf numFmtId="166" fontId="12" fillId="0" borderId="146" xfId="2" applyFont="1" applyBorder="1"/>
    <xf numFmtId="166" fontId="12" fillId="0" borderId="154" xfId="2" applyFont="1" applyBorder="1"/>
    <xf numFmtId="0" fontId="12" fillId="0" borderId="0" xfId="0" applyFont="1"/>
    <xf numFmtId="3" fontId="12" fillId="0" borderId="0" xfId="0" applyNumberFormat="1" applyFont="1"/>
    <xf numFmtId="3" fontId="12" fillId="0" borderId="53" xfId="0" applyNumberFormat="1" applyFont="1" applyBorder="1"/>
    <xf numFmtId="3" fontId="12" fillId="0" borderId="60" xfId="0" applyNumberFormat="1" applyFont="1" applyBorder="1"/>
    <xf numFmtId="0" fontId="0" fillId="0" borderId="0" xfId="0" applyFont="1"/>
    <xf numFmtId="0" fontId="12" fillId="0" borderId="53" xfId="0" applyFont="1" applyFill="1" applyBorder="1" applyAlignment="1">
      <alignment wrapText="1"/>
    </xf>
    <xf numFmtId="0" fontId="12" fillId="0" borderId="57" xfId="0" applyFont="1" applyBorder="1" applyAlignment="1">
      <alignment horizontal="center"/>
    </xf>
    <xf numFmtId="0" fontId="33" fillId="0" borderId="0" xfId="0" applyFont="1"/>
    <xf numFmtId="0" fontId="33" fillId="0" borderId="45" xfId="0" applyFont="1" applyBorder="1"/>
    <xf numFmtId="3" fontId="33" fillId="0" borderId="0" xfId="0" applyNumberFormat="1" applyFont="1"/>
    <xf numFmtId="0" fontId="33" fillId="0" borderId="45" xfId="0" applyFont="1" applyFill="1" applyBorder="1" applyAlignment="1">
      <alignment wrapText="1"/>
    </xf>
    <xf numFmtId="1" fontId="33" fillId="0" borderId="9" xfId="0" applyNumberFormat="1" applyFont="1" applyBorder="1"/>
    <xf numFmtId="1" fontId="33" fillId="0" borderId="27" xfId="0" applyNumberFormat="1" applyFont="1" applyBorder="1"/>
    <xf numFmtId="1" fontId="33" fillId="0" borderId="26" xfId="5" applyNumberFormat="1" applyFont="1" applyBorder="1"/>
    <xf numFmtId="1" fontId="33" fillId="0" borderId="10" xfId="5" applyNumberFormat="1" applyFont="1" applyBorder="1"/>
    <xf numFmtId="1" fontId="33" fillId="0" borderId="15" xfId="0" applyNumberFormat="1" applyFont="1" applyBorder="1"/>
    <xf numFmtId="1" fontId="33" fillId="0" borderId="17" xfId="0" applyNumberFormat="1" applyFont="1" applyBorder="1"/>
    <xf numFmtId="1" fontId="33" fillId="0" borderId="18" xfId="5" applyNumberFormat="1" applyFont="1" applyBorder="1"/>
    <xf numFmtId="1" fontId="33" fillId="0" borderId="16" xfId="5" applyNumberFormat="1" applyFont="1" applyBorder="1"/>
    <xf numFmtId="1" fontId="33" fillId="0" borderId="21" xfId="0" applyNumberFormat="1" applyFont="1" applyBorder="1"/>
    <xf numFmtId="1" fontId="33" fillId="0" borderId="23" xfId="0" applyNumberFormat="1" applyFont="1" applyBorder="1"/>
    <xf numFmtId="1" fontId="33" fillId="0" borderId="24" xfId="5" applyNumberFormat="1" applyFont="1" applyBorder="1"/>
    <xf numFmtId="1" fontId="33" fillId="0" borderId="22" xfId="5" applyNumberFormat="1" applyFont="1" applyBorder="1"/>
    <xf numFmtId="0" fontId="33" fillId="0" borderId="103" xfId="0" applyFont="1" applyBorder="1" applyAlignment="1">
      <alignment horizontal="center"/>
    </xf>
    <xf numFmtId="0" fontId="33" fillId="0" borderId="4" xfId="0" applyFont="1" applyBorder="1"/>
    <xf numFmtId="0" fontId="33" fillId="0" borderId="49" xfId="0" applyFont="1" applyBorder="1"/>
    <xf numFmtId="0" fontId="33" fillId="0" borderId="126" xfId="0" applyFont="1" applyBorder="1"/>
    <xf numFmtId="1" fontId="33" fillId="0" borderId="69" xfId="0" applyNumberFormat="1" applyFont="1" applyBorder="1"/>
    <xf numFmtId="1" fontId="33" fillId="0" borderId="85" xfId="5" applyNumberFormat="1" applyFont="1" applyBorder="1" applyAlignment="1">
      <alignment horizontal="right"/>
    </xf>
    <xf numFmtId="1" fontId="33" fillId="0" borderId="52" xfId="5" applyNumberFormat="1" applyFont="1" applyBorder="1" applyAlignment="1">
      <alignment horizontal="right"/>
    </xf>
    <xf numFmtId="1" fontId="33" fillId="0" borderId="71" xfId="0" applyNumberFormat="1" applyFont="1" applyBorder="1"/>
    <xf numFmtId="1" fontId="33" fillId="0" borderId="72" xfId="0" applyNumberFormat="1" applyFont="1" applyBorder="1"/>
    <xf numFmtId="1" fontId="33" fillId="0" borderId="75" xfId="5" applyNumberFormat="1" applyFont="1" applyBorder="1"/>
    <xf numFmtId="1" fontId="33" fillId="0" borderId="125" xfId="5" applyNumberFormat="1" applyFont="1" applyBorder="1" applyAlignment="1">
      <alignment horizontal="right"/>
    </xf>
    <xf numFmtId="1" fontId="33" fillId="0" borderId="61" xfId="0" applyNumberFormat="1" applyFont="1" applyBorder="1"/>
    <xf numFmtId="1" fontId="33" fillId="0" borderId="56" xfId="0" applyNumberFormat="1" applyFont="1" applyBorder="1"/>
    <xf numFmtId="0" fontId="32" fillId="0" borderId="127" xfId="0" applyFont="1" applyBorder="1" applyAlignment="1">
      <alignment horizontal="center" wrapText="1"/>
    </xf>
    <xf numFmtId="0" fontId="32" fillId="0" borderId="185" xfId="0" applyFont="1" applyBorder="1" applyAlignment="1">
      <alignment horizontal="center" wrapText="1"/>
    </xf>
    <xf numFmtId="0" fontId="32" fillId="0" borderId="48" xfId="0" applyFont="1" applyBorder="1" applyAlignment="1">
      <alignment horizontal="center" wrapText="1"/>
    </xf>
    <xf numFmtId="0" fontId="32" fillId="0" borderId="171" xfId="0" applyFont="1" applyBorder="1" applyAlignment="1">
      <alignment horizontal="center" wrapText="1"/>
    </xf>
    <xf numFmtId="0" fontId="32" fillId="0" borderId="39" xfId="0" applyFont="1" applyBorder="1" applyAlignment="1">
      <alignment horizontal="center" wrapText="1"/>
    </xf>
    <xf numFmtId="0" fontId="21" fillId="0" borderId="0" xfId="19" applyFont="1" applyBorder="1" applyAlignment="1" applyProtection="1">
      <alignment horizontal="right"/>
    </xf>
    <xf numFmtId="0" fontId="21" fillId="0" borderId="0" xfId="44" applyFont="1" applyBorder="1" applyAlignment="1" applyProtection="1">
      <alignment horizontal="right"/>
    </xf>
    <xf numFmtId="0" fontId="21" fillId="0" borderId="0" xfId="58" applyFont="1" applyBorder="1" applyAlignment="1" applyProtection="1">
      <alignment horizontal="right"/>
    </xf>
    <xf numFmtId="0" fontId="21" fillId="0" borderId="0" xfId="58" applyFont="1" applyBorder="1" applyAlignment="1" applyProtection="1">
      <alignment horizontal="right"/>
    </xf>
    <xf numFmtId="0" fontId="21" fillId="0" borderId="0" xfId="58" applyFont="1" applyBorder="1" applyAlignment="1" applyProtection="1">
      <alignment horizontal="right"/>
    </xf>
    <xf numFmtId="0" fontId="21" fillId="0" borderId="0" xfId="58" applyFont="1" applyBorder="1" applyAlignment="1" applyProtection="1">
      <alignment horizontal="right"/>
    </xf>
    <xf numFmtId="0" fontId="21" fillId="0" borderId="0" xfId="139" applyFont="1" applyBorder="1" applyAlignment="1" applyProtection="1">
      <alignment horizontal="right"/>
    </xf>
    <xf numFmtId="0" fontId="21" fillId="0" borderId="0" xfId="58" applyFont="1" applyBorder="1" applyAlignment="1" applyProtection="1">
      <alignment horizontal="right"/>
    </xf>
    <xf numFmtId="0" fontId="21" fillId="0" borderId="0" xfId="139" applyFont="1" applyBorder="1" applyAlignment="1" applyProtection="1">
      <alignment horizontal="right"/>
    </xf>
    <xf numFmtId="0" fontId="21" fillId="0" borderId="0" xfId="44" applyFont="1" applyBorder="1" applyAlignment="1" applyProtection="1">
      <alignment horizontal="right"/>
    </xf>
    <xf numFmtId="0" fontId="21" fillId="0" borderId="0" xfId="139" applyFont="1" applyBorder="1" applyAlignment="1">
      <alignment horizontal="right"/>
    </xf>
    <xf numFmtId="0" fontId="21" fillId="0" borderId="0" xfId="44" applyFont="1" applyBorder="1" applyAlignment="1">
      <alignment horizontal="right"/>
    </xf>
    <xf numFmtId="168" fontId="12" fillId="0" borderId="27" xfId="1" applyNumberFormat="1" applyFont="1" applyBorder="1"/>
    <xf numFmtId="168" fontId="12" fillId="0" borderId="17" xfId="1" applyNumberFormat="1" applyFont="1" applyBorder="1"/>
    <xf numFmtId="168" fontId="12" fillId="0" borderId="23" xfId="1" applyNumberFormat="1" applyFont="1" applyBorder="1"/>
    <xf numFmtId="168" fontId="16" fillId="0" borderId="26" xfId="1" applyNumberFormat="1" applyFont="1" applyBorder="1"/>
    <xf numFmtId="168" fontId="16" fillId="0" borderId="18" xfId="1" applyNumberFormat="1" applyFont="1" applyBorder="1"/>
    <xf numFmtId="168" fontId="16" fillId="0" borderId="24" xfId="1" applyNumberFormat="1" applyFont="1" applyBorder="1"/>
    <xf numFmtId="0" fontId="12" fillId="0" borderId="59" xfId="0" applyFont="1" applyBorder="1" applyAlignment="1">
      <alignment horizontal="center"/>
    </xf>
    <xf numFmtId="0" fontId="16" fillId="0" borderId="55" xfId="0" applyFont="1" applyFill="1" applyBorder="1" applyAlignment="1">
      <alignment wrapText="1"/>
    </xf>
    <xf numFmtId="0" fontId="12" fillId="0" borderId="60" xfId="0" applyFont="1" applyFill="1" applyBorder="1" applyAlignment="1">
      <alignment wrapText="1"/>
    </xf>
    <xf numFmtId="0" fontId="16" fillId="0" borderId="54" xfId="0" applyFont="1" applyBorder="1" applyAlignment="1">
      <alignment horizontal="center"/>
    </xf>
    <xf numFmtId="0" fontId="12" fillId="0" borderId="146" xfId="0" applyFont="1" applyFill="1" applyBorder="1" applyAlignment="1">
      <alignment wrapText="1"/>
    </xf>
    <xf numFmtId="3" fontId="33" fillId="0" borderId="55" xfId="0" applyNumberFormat="1" applyFont="1" applyBorder="1"/>
    <xf numFmtId="3" fontId="33" fillId="0" borderId="56" xfId="0" applyNumberFormat="1" applyFont="1" applyBorder="1"/>
    <xf numFmtId="168" fontId="12" fillId="0" borderId="154" xfId="1" applyNumberFormat="1" applyFont="1" applyBorder="1"/>
    <xf numFmtId="168" fontId="12" fillId="0" borderId="146" xfId="1" applyNumberFormat="1" applyFont="1" applyBorder="1"/>
    <xf numFmtId="0" fontId="21" fillId="0" borderId="0" xfId="139" applyFont="1" applyBorder="1" applyAlignment="1" applyProtection="1">
      <alignment horizontal="right"/>
    </xf>
    <xf numFmtId="0" fontId="21" fillId="0" borderId="0" xfId="44" applyFont="1" applyBorder="1" applyAlignment="1" applyProtection="1">
      <alignment horizontal="right"/>
    </xf>
    <xf numFmtId="0" fontId="0" fillId="0" borderId="0" xfId="0"/>
    <xf numFmtId="0" fontId="21" fillId="0" borderId="0" xfId="139" applyFont="1" applyBorder="1" applyAlignment="1" applyProtection="1">
      <alignment horizontal="right"/>
    </xf>
    <xf numFmtId="0" fontId="21" fillId="0" borderId="0" xfId="58" applyFont="1" applyBorder="1" applyAlignment="1" applyProtection="1">
      <alignment horizontal="right"/>
    </xf>
    <xf numFmtId="0" fontId="12" fillId="0" borderId="0" xfId="0" applyFont="1"/>
    <xf numFmtId="0" fontId="12" fillId="0" borderId="54" xfId="0" applyFont="1" applyBorder="1" applyAlignment="1">
      <alignment horizontal="center"/>
    </xf>
    <xf numFmtId="0" fontId="0" fillId="0" borderId="0" xfId="0" applyFont="1"/>
    <xf numFmtId="0" fontId="12" fillId="0" borderId="153" xfId="0" applyFont="1" applyBorder="1" applyAlignment="1">
      <alignment horizontal="center"/>
    </xf>
    <xf numFmtId="0" fontId="0" fillId="0" borderId="0" xfId="0" applyFont="1" applyFill="1"/>
    <xf numFmtId="0" fontId="32" fillId="0" borderId="0" xfId="0" applyFont="1"/>
    <xf numFmtId="0" fontId="33" fillId="0" borderId="153" xfId="0" applyFont="1" applyBorder="1" applyAlignment="1">
      <alignment horizontal="center"/>
    </xf>
    <xf numFmtId="167" fontId="0" fillId="0" borderId="153" xfId="0" applyNumberFormat="1" applyFont="1" applyBorder="1" applyAlignment="1">
      <alignment horizontal="center"/>
    </xf>
    <xf numFmtId="0" fontId="21" fillId="0" borderId="0" xfId="139" applyFont="1" applyBorder="1" applyAlignment="1" applyProtection="1">
      <alignment horizontal="right"/>
    </xf>
    <xf numFmtId="0" fontId="21" fillId="0" borderId="0" xfId="44" applyFont="1" applyBorder="1" applyAlignment="1" applyProtection="1">
      <alignment horizontal="right"/>
    </xf>
    <xf numFmtId="0" fontId="21" fillId="0" borderId="0" xfId="139" applyNumberFormat="1" applyFont="1" applyBorder="1" applyAlignment="1" applyProtection="1">
      <alignment horizontal="right"/>
    </xf>
    <xf numFmtId="0" fontId="21" fillId="0" borderId="0" xfId="44" applyNumberFormat="1" applyFont="1" applyBorder="1" applyAlignment="1" applyProtection="1">
      <alignment horizontal="right"/>
    </xf>
    <xf numFmtId="0" fontId="21" fillId="0" borderId="0" xfId="139" applyFont="1" applyBorder="1" applyAlignment="1" applyProtection="1">
      <alignment horizontal="right"/>
    </xf>
    <xf numFmtId="0" fontId="21" fillId="0" borderId="0" xfId="58" applyFont="1" applyBorder="1" applyAlignment="1" applyProtection="1">
      <alignment horizontal="right"/>
    </xf>
    <xf numFmtId="0" fontId="0" fillId="0" borderId="66" xfId="0" applyFont="1" applyBorder="1" applyAlignment="1">
      <alignment horizontal="center"/>
    </xf>
    <xf numFmtId="0" fontId="13" fillId="0" borderId="86" xfId="0" applyFont="1" applyFill="1" applyBorder="1" applyAlignment="1">
      <alignment wrapText="1"/>
    </xf>
    <xf numFmtId="3" fontId="32" fillId="0" borderId="87" xfId="0" applyNumberFormat="1" applyFont="1" applyBorder="1"/>
    <xf numFmtId="3" fontId="32" fillId="0" borderId="67" xfId="0" applyNumberFormat="1" applyFont="1" applyBorder="1"/>
    <xf numFmtId="0" fontId="0" fillId="0" borderId="103" xfId="0" applyFont="1" applyBorder="1" applyAlignment="1">
      <alignment horizontal="center"/>
    </xf>
    <xf numFmtId="3" fontId="32" fillId="0" borderId="187" xfId="0" applyNumberFormat="1" applyFont="1" applyBorder="1"/>
    <xf numFmtId="0" fontId="0" fillId="0" borderId="90" xfId="0" applyFont="1" applyBorder="1" applyAlignment="1">
      <alignment horizontal="center"/>
    </xf>
    <xf numFmtId="0" fontId="0" fillId="0" borderId="91" xfId="0" applyFont="1" applyFill="1" applyBorder="1" applyAlignment="1">
      <alignment wrapText="1"/>
    </xf>
    <xf numFmtId="3" fontId="33" fillId="0" borderId="92" xfId="0" applyNumberFormat="1" applyFont="1" applyBorder="1"/>
    <xf numFmtId="3" fontId="33" fillId="0" borderId="93" xfId="0" applyNumberFormat="1" applyFont="1" applyBorder="1"/>
    <xf numFmtId="3" fontId="33" fillId="0" borderId="98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3" fontId="33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3" fontId="30" fillId="0" borderId="0" xfId="0" applyNumberFormat="1" applyFont="1"/>
    <xf numFmtId="166" fontId="29" fillId="0" borderId="79" xfId="2" applyFont="1" applyBorder="1" applyAlignment="1" applyProtection="1">
      <alignment horizontal="right"/>
    </xf>
    <xf numFmtId="166" fontId="29" fillId="0" borderId="80" xfId="2" applyFont="1" applyBorder="1" applyAlignment="1" applyProtection="1">
      <alignment horizontal="right"/>
    </xf>
    <xf numFmtId="0" fontId="16" fillId="0" borderId="1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25" fillId="0" borderId="35" xfId="0" applyFont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4" fillId="0" borderId="9" xfId="0" applyFont="1" applyFill="1" applyBorder="1" applyAlignment="1">
      <alignment horizontal="center"/>
    </xf>
    <xf numFmtId="0" fontId="24" fillId="0" borderId="10" xfId="0" applyFont="1" applyFill="1" applyBorder="1" applyAlignment="1">
      <alignment wrapText="1"/>
    </xf>
    <xf numFmtId="0" fontId="24" fillId="0" borderId="14" xfId="2" applyNumberFormat="1" applyFont="1" applyBorder="1"/>
    <xf numFmtId="0" fontId="24" fillId="0" borderId="15" xfId="0" applyFont="1" applyFill="1" applyBorder="1" applyAlignment="1">
      <alignment horizontal="center"/>
    </xf>
    <xf numFmtId="0" fontId="24" fillId="0" borderId="16" xfId="0" applyFont="1" applyFill="1" applyBorder="1" applyAlignment="1">
      <alignment wrapText="1"/>
    </xf>
    <xf numFmtId="0" fontId="24" fillId="0" borderId="19" xfId="2" applyNumberFormat="1" applyFont="1" applyBorder="1"/>
    <xf numFmtId="0" fontId="24" fillId="0" borderId="11" xfId="0" applyFont="1" applyFill="1" applyBorder="1" applyAlignment="1">
      <alignment horizontal="center"/>
    </xf>
    <xf numFmtId="0" fontId="24" fillId="0" borderId="20" xfId="0" applyFont="1" applyFill="1" applyBorder="1" applyAlignment="1">
      <alignment wrapText="1"/>
    </xf>
    <xf numFmtId="0" fontId="24" fillId="0" borderId="21" xfId="0" applyFont="1" applyFill="1" applyBorder="1" applyAlignment="1">
      <alignment horizontal="center"/>
    </xf>
    <xf numFmtId="0" fontId="24" fillId="0" borderId="22" xfId="0" applyFont="1" applyFill="1" applyBorder="1" applyAlignment="1">
      <alignment wrapText="1"/>
    </xf>
    <xf numFmtId="0" fontId="24" fillId="0" borderId="25" xfId="2" applyNumberFormat="1" applyFont="1" applyBorder="1"/>
    <xf numFmtId="0" fontId="23" fillId="0" borderId="0" xfId="0" applyFont="1" applyAlignment="1">
      <alignment horizontal="left" vertical="center"/>
    </xf>
    <xf numFmtId="0" fontId="24" fillId="0" borderId="42" xfId="2" applyNumberFormat="1" applyFont="1" applyBorder="1"/>
    <xf numFmtId="0" fontId="24" fillId="0" borderId="29" xfId="2" applyNumberFormat="1" applyFont="1" applyBorder="1"/>
    <xf numFmtId="0" fontId="24" fillId="0" borderId="46" xfId="2" applyNumberFormat="1" applyFont="1" applyBorder="1"/>
    <xf numFmtId="0" fontId="24" fillId="0" borderId="0" xfId="0" applyFont="1" applyAlignment="1">
      <alignment horizontal="center"/>
    </xf>
    <xf numFmtId="0" fontId="24" fillId="0" borderId="111" xfId="2" applyNumberFormat="1" applyFont="1" applyBorder="1"/>
    <xf numFmtId="165" fontId="24" fillId="0" borderId="44" xfId="2" applyNumberFormat="1" applyFont="1" applyBorder="1"/>
    <xf numFmtId="0" fontId="24" fillId="0" borderId="119" xfId="2" applyNumberFormat="1" applyFont="1" applyBorder="1"/>
    <xf numFmtId="165" fontId="24" fillId="0" borderId="19" xfId="2" applyNumberFormat="1" applyFont="1" applyBorder="1"/>
    <xf numFmtId="165" fontId="24" fillId="0" borderId="25" xfId="2" applyNumberFormat="1" applyFont="1" applyBorder="1"/>
    <xf numFmtId="0" fontId="25" fillId="0" borderId="99" xfId="0" applyFont="1" applyBorder="1" applyAlignment="1">
      <alignment horizontal="center" wrapText="1"/>
    </xf>
    <xf numFmtId="0" fontId="25" fillId="0" borderId="100" xfId="0" applyFont="1" applyBorder="1" applyAlignment="1">
      <alignment horizontal="center" wrapText="1"/>
    </xf>
    <xf numFmtId="0" fontId="25" fillId="0" borderId="103" xfId="0" applyFont="1" applyBorder="1" applyAlignment="1">
      <alignment horizontal="center" wrapText="1"/>
    </xf>
    <xf numFmtId="0" fontId="24" fillId="0" borderId="105" xfId="0" applyFont="1" applyFill="1" applyBorder="1" applyAlignment="1">
      <alignment horizontal="center"/>
    </xf>
    <xf numFmtId="0" fontId="24" fillId="0" borderId="69" xfId="0" applyFont="1" applyFill="1" applyBorder="1" applyAlignment="1">
      <alignment horizontal="center"/>
    </xf>
    <xf numFmtId="0" fontId="24" fillId="0" borderId="88" xfId="0" applyFont="1" applyFill="1" applyBorder="1" applyAlignment="1">
      <alignment horizontal="center"/>
    </xf>
    <xf numFmtId="0" fontId="24" fillId="0" borderId="71" xfId="0" applyFont="1" applyFill="1" applyBorder="1" applyAlignment="1">
      <alignment horizontal="center"/>
    </xf>
    <xf numFmtId="0" fontId="24" fillId="0" borderId="75" xfId="0" applyFont="1" applyFill="1" applyBorder="1" applyAlignment="1">
      <alignment wrapText="1"/>
    </xf>
    <xf numFmtId="0" fontId="24" fillId="0" borderId="57" xfId="0" applyFont="1" applyBorder="1" applyAlignment="1">
      <alignment horizontal="center"/>
    </xf>
    <xf numFmtId="3" fontId="24" fillId="0" borderId="53" xfId="0" applyNumberFormat="1" applyFont="1" applyBorder="1"/>
    <xf numFmtId="0" fontId="24" fillId="0" borderId="0" xfId="0" applyFont="1" applyAlignment="1">
      <alignment horizontal="left"/>
    </xf>
    <xf numFmtId="0" fontId="25" fillId="0" borderId="54" xfId="0" applyFont="1" applyBorder="1" applyAlignment="1">
      <alignment horizontal="center"/>
    </xf>
    <xf numFmtId="3" fontId="24" fillId="0" borderId="54" xfId="0" applyNumberFormat="1" applyFont="1" applyBorder="1"/>
    <xf numFmtId="3" fontId="24" fillId="0" borderId="56" xfId="0" applyNumberFormat="1" applyFont="1" applyBorder="1"/>
    <xf numFmtId="3" fontId="24" fillId="0" borderId="57" xfId="0" applyNumberFormat="1" applyFont="1" applyBorder="1"/>
    <xf numFmtId="3" fontId="12" fillId="0" borderId="146" xfId="0" applyNumberFormat="1" applyFont="1" applyBorder="1" applyAlignment="1">
      <alignment horizontal="right"/>
    </xf>
    <xf numFmtId="3" fontId="12" fillId="0" borderId="154" xfId="0" applyNumberFormat="1" applyFont="1" applyBorder="1" applyAlignment="1">
      <alignment horizontal="right"/>
    </xf>
    <xf numFmtId="0" fontId="32" fillId="0" borderId="189" xfId="0" applyFont="1" applyBorder="1" applyAlignment="1">
      <alignment horizontal="center" wrapText="1"/>
    </xf>
    <xf numFmtId="0" fontId="32" fillId="0" borderId="128" xfId="0" applyFont="1" applyBorder="1" applyAlignment="1">
      <alignment horizontal="center" wrapText="1"/>
    </xf>
    <xf numFmtId="0" fontId="32" fillId="0" borderId="172" xfId="0" applyFont="1" applyBorder="1" applyAlignment="1">
      <alignment horizontal="center" wrapText="1"/>
    </xf>
    <xf numFmtId="0" fontId="33" fillId="0" borderId="113" xfId="0" applyFont="1" applyFill="1" applyBorder="1" applyAlignment="1">
      <alignment horizontal="center"/>
    </xf>
    <xf numFmtId="0" fontId="32" fillId="0" borderId="76" xfId="0" applyFont="1" applyBorder="1" applyAlignment="1"/>
    <xf numFmtId="0" fontId="33" fillId="0" borderId="190" xfId="0" applyFont="1" applyBorder="1" applyAlignment="1"/>
    <xf numFmtId="0" fontId="32" fillId="0" borderId="76" xfId="0" applyFont="1" applyBorder="1" applyAlignment="1">
      <alignment wrapText="1"/>
    </xf>
    <xf numFmtId="0" fontId="33" fillId="0" borderId="190" xfId="0" applyFont="1" applyBorder="1" applyAlignment="1">
      <alignment wrapText="1"/>
    </xf>
    <xf numFmtId="0" fontId="33" fillId="0" borderId="77" xfId="0" applyFont="1" applyBorder="1" applyAlignment="1">
      <alignment wrapText="1"/>
    </xf>
    <xf numFmtId="0" fontId="33" fillId="0" borderId="78" xfId="0" applyFont="1" applyBorder="1" applyAlignment="1">
      <alignment wrapText="1"/>
    </xf>
    <xf numFmtId="0" fontId="32" fillId="0" borderId="141" xfId="0" applyFont="1" applyBorder="1" applyAlignment="1"/>
    <xf numFmtId="0" fontId="33" fillId="0" borderId="191" xfId="0" applyFont="1" applyBorder="1" applyAlignment="1"/>
    <xf numFmtId="0" fontId="32" fillId="0" borderId="54" xfId="0" applyFont="1" applyBorder="1" applyAlignment="1"/>
    <xf numFmtId="0" fontId="33" fillId="0" borderId="153" xfId="0" applyFont="1" applyBorder="1" applyAlignment="1"/>
    <xf numFmtId="0" fontId="32" fillId="0" borderId="147" xfId="0" applyFont="1" applyBorder="1" applyAlignment="1"/>
    <xf numFmtId="0" fontId="33" fillId="0" borderId="65" xfId="0" applyFont="1" applyBorder="1" applyAlignment="1"/>
    <xf numFmtId="0" fontId="32" fillId="0" borderId="79" xfId="0" applyFont="1" applyBorder="1" applyAlignment="1"/>
    <xf numFmtId="0" fontId="33" fillId="0" borderId="192" xfId="0" applyFont="1" applyBorder="1" applyAlignment="1"/>
    <xf numFmtId="0" fontId="33" fillId="0" borderId="80" xfId="0" applyFont="1" applyBorder="1" applyAlignment="1"/>
    <xf numFmtId="0" fontId="33" fillId="0" borderId="81" xfId="0" applyFont="1" applyBorder="1" applyAlignment="1"/>
    <xf numFmtId="0" fontId="33" fillId="0" borderId="79" xfId="0" applyFont="1" applyBorder="1" applyAlignment="1"/>
    <xf numFmtId="0" fontId="33" fillId="0" borderId="159" xfId="0" applyFont="1" applyBorder="1" applyAlignment="1"/>
    <xf numFmtId="0" fontId="33" fillId="0" borderId="175" xfId="0" applyFont="1" applyBorder="1" applyAlignment="1"/>
    <xf numFmtId="0" fontId="33" fillId="0" borderId="168" xfId="0" applyFont="1" applyBorder="1" applyAlignment="1"/>
    <xf numFmtId="3" fontId="32" fillId="0" borderId="67" xfId="0" applyNumberFormat="1" applyFont="1" applyBorder="1" applyAlignment="1">
      <alignment horizontal="center"/>
    </xf>
    <xf numFmtId="3" fontId="32" fillId="0" borderId="49" xfId="0" applyNumberFormat="1" applyFont="1" applyBorder="1" applyAlignment="1">
      <alignment horizontal="center"/>
    </xf>
    <xf numFmtId="3" fontId="33" fillId="0" borderId="93" xfId="0" applyNumberFormat="1" applyFont="1" applyBorder="1" applyAlignment="1">
      <alignment horizontal="center"/>
    </xf>
    <xf numFmtId="3" fontId="32" fillId="0" borderId="86" xfId="0" applyNumberFormat="1" applyFont="1" applyBorder="1" applyAlignment="1">
      <alignment horizontal="center"/>
    </xf>
    <xf numFmtId="3" fontId="32" fillId="0" borderId="45" xfId="0" applyNumberFormat="1" applyFont="1" applyBorder="1" applyAlignment="1">
      <alignment horizontal="center"/>
    </xf>
    <xf numFmtId="3" fontId="33" fillId="0" borderId="91" xfId="0" applyNumberFormat="1" applyFont="1" applyBorder="1" applyAlignment="1">
      <alignment horizontal="center"/>
    </xf>
    <xf numFmtId="3" fontId="33" fillId="0" borderId="59" xfId="0" applyNumberFormat="1" applyFont="1" applyBorder="1"/>
    <xf numFmtId="168" fontId="12" fillId="0" borderId="54" xfId="1" applyNumberFormat="1" applyFont="1" applyBorder="1"/>
    <xf numFmtId="1" fontId="33" fillId="0" borderId="52" xfId="0" applyNumberFormat="1" applyFont="1" applyBorder="1"/>
    <xf numFmtId="1" fontId="33" fillId="0" borderId="125" xfId="0" applyNumberFormat="1" applyFont="1" applyBorder="1"/>
    <xf numFmtId="0" fontId="32" fillId="0" borderId="144" xfId="0" applyFont="1" applyBorder="1" applyAlignment="1">
      <alignment horizontal="center" wrapText="1"/>
    </xf>
    <xf numFmtId="0" fontId="16" fillId="0" borderId="164" xfId="0" applyFont="1" applyFill="1" applyBorder="1" applyAlignment="1">
      <alignment wrapText="1"/>
    </xf>
    <xf numFmtId="0" fontId="12" fillId="0" borderId="68" xfId="0" applyFont="1" applyFill="1" applyBorder="1" applyAlignment="1">
      <alignment wrapText="1"/>
    </xf>
    <xf numFmtId="0" fontId="12" fillId="0" borderId="70" xfId="0" applyFont="1" applyFill="1" applyBorder="1" applyAlignment="1">
      <alignment wrapText="1"/>
    </xf>
    <xf numFmtId="0" fontId="12" fillId="0" borderId="95" xfId="0" applyFont="1" applyFill="1" applyBorder="1" applyAlignment="1">
      <alignment wrapText="1"/>
    </xf>
    <xf numFmtId="0" fontId="12" fillId="0" borderId="73" xfId="0" applyFont="1" applyFill="1" applyBorder="1" applyAlignment="1">
      <alignment wrapText="1"/>
    </xf>
    <xf numFmtId="0" fontId="12" fillId="0" borderId="174" xfId="0" applyFont="1" applyBorder="1"/>
    <xf numFmtId="0" fontId="12" fillId="0" borderId="0" xfId="0" applyFont="1" applyAlignment="1">
      <alignment horizontal="center" wrapText="1"/>
    </xf>
    <xf numFmtId="1" fontId="12" fillId="0" borderId="60" xfId="0" applyNumberFormat="1" applyFont="1" applyBorder="1"/>
    <xf numFmtId="1" fontId="16" fillId="0" borderId="55" xfId="0" applyNumberFormat="1" applyFont="1" applyBorder="1"/>
    <xf numFmtId="1" fontId="16" fillId="0" borderId="56" xfId="0" applyNumberFormat="1" applyFont="1" applyFill="1" applyBorder="1"/>
    <xf numFmtId="1" fontId="12" fillId="0" borderId="61" xfId="0" applyNumberFormat="1" applyFont="1" applyFill="1" applyBorder="1"/>
    <xf numFmtId="0" fontId="12" fillId="0" borderId="108" xfId="0" applyFont="1" applyBorder="1" applyAlignment="1">
      <alignment horizontal="center"/>
    </xf>
    <xf numFmtId="167" fontId="12" fillId="0" borderId="85" xfId="0" applyNumberFormat="1" applyFont="1" applyBorder="1"/>
    <xf numFmtId="167" fontId="12" fillId="0" borderId="52" xfId="0" applyNumberFormat="1" applyFont="1" applyBorder="1"/>
    <xf numFmtId="3" fontId="12" fillId="0" borderId="59" xfId="0" applyNumberFormat="1" applyFont="1" applyBorder="1"/>
    <xf numFmtId="0" fontId="23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16" fillId="0" borderId="4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35" xfId="0" applyFont="1" applyFill="1" applyBorder="1" applyAlignment="1">
      <alignment horizontal="center" wrapText="1"/>
    </xf>
    <xf numFmtId="0" fontId="16" fillId="0" borderId="34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horizontal="center"/>
    </xf>
    <xf numFmtId="0" fontId="12" fillId="0" borderId="166" xfId="0" applyFont="1" applyFill="1" applyBorder="1" applyAlignment="1">
      <alignment wrapText="1"/>
    </xf>
    <xf numFmtId="3" fontId="16" fillId="0" borderId="0" xfId="0" applyNumberFormat="1" applyFont="1" applyFill="1"/>
    <xf numFmtId="0" fontId="12" fillId="0" borderId="0" xfId="0" applyFont="1" applyFill="1" applyAlignment="1">
      <alignment horizontal="center"/>
    </xf>
    <xf numFmtId="0" fontId="42" fillId="0" borderId="0" xfId="0" applyFont="1" applyBorder="1" applyAlignment="1"/>
    <xf numFmtId="0" fontId="33" fillId="0" borderId="82" xfId="0" applyFont="1" applyBorder="1" applyAlignment="1">
      <alignment horizontal="center"/>
    </xf>
    <xf numFmtId="0" fontId="33" fillId="0" borderId="84" xfId="0" applyFont="1" applyBorder="1"/>
    <xf numFmtId="0" fontId="32" fillId="0" borderId="103" xfId="0" applyFont="1" applyBorder="1" applyAlignment="1">
      <alignment horizontal="center" wrapText="1"/>
    </xf>
    <xf numFmtId="0" fontId="34" fillId="0" borderId="134" xfId="0" applyFont="1" applyBorder="1" applyAlignment="1">
      <alignment wrapText="1"/>
    </xf>
    <xf numFmtId="0" fontId="34" fillId="0" borderId="135" xfId="0" applyFont="1" applyBorder="1" applyAlignment="1">
      <alignment wrapText="1"/>
    </xf>
    <xf numFmtId="0" fontId="44" fillId="0" borderId="54" xfId="0" applyFont="1" applyBorder="1" applyAlignment="1" applyProtection="1">
      <alignment horizontal="right"/>
    </xf>
    <xf numFmtId="0" fontId="44" fillId="0" borderId="56" xfId="0" applyFont="1" applyBorder="1" applyAlignment="1" applyProtection="1">
      <alignment horizontal="right"/>
    </xf>
    <xf numFmtId="0" fontId="44" fillId="0" borderId="57" xfId="0" applyFont="1" applyBorder="1" applyAlignment="1" applyProtection="1">
      <alignment horizontal="right"/>
    </xf>
    <xf numFmtId="0" fontId="44" fillId="0" borderId="58" xfId="0" applyFont="1" applyBorder="1" applyAlignment="1" applyProtection="1">
      <alignment horizontal="right"/>
    </xf>
    <xf numFmtId="1" fontId="44" fillId="0" borderId="57" xfId="0" applyNumberFormat="1" applyFont="1" applyBorder="1" applyAlignment="1" applyProtection="1">
      <alignment horizontal="right"/>
    </xf>
    <xf numFmtId="0" fontId="45" fillId="0" borderId="0" xfId="0" applyFont="1"/>
    <xf numFmtId="0" fontId="34" fillId="0" borderId="0" xfId="0" applyFont="1" applyFill="1" applyBorder="1" applyAlignment="1"/>
    <xf numFmtId="0" fontId="23" fillId="0" borderId="0" xfId="7" applyFont="1" applyAlignment="1"/>
    <xf numFmtId="0" fontId="24" fillId="0" borderId="0" xfId="60" applyNumberFormat="1" applyFont="1" applyBorder="1"/>
    <xf numFmtId="3" fontId="24" fillId="0" borderId="0" xfId="60" applyNumberFormat="1" applyFont="1" applyBorder="1"/>
    <xf numFmtId="1" fontId="25" fillId="0" borderId="63" xfId="60" applyNumberFormat="1" applyFont="1" applyBorder="1" applyAlignment="1">
      <alignment vertical="center"/>
    </xf>
    <xf numFmtId="1" fontId="25" fillId="5" borderId="64" xfId="7" applyNumberFormat="1" applyFont="1" applyFill="1" applyBorder="1" applyAlignment="1">
      <alignment horizontal="right" vertical="center"/>
    </xf>
    <xf numFmtId="1" fontId="25" fillId="0" borderId="64" xfId="7" applyNumberFormat="1" applyFont="1" applyBorder="1" applyAlignment="1">
      <alignment horizontal="right" vertical="center"/>
    </xf>
    <xf numFmtId="0" fontId="25" fillId="0" borderId="65" xfId="60" applyNumberFormat="1" applyFont="1" applyBorder="1" applyAlignment="1">
      <alignment vertical="center"/>
    </xf>
    <xf numFmtId="3" fontId="25" fillId="5" borderId="64" xfId="13" applyNumberFormat="1" applyFont="1" applyFill="1" applyBorder="1" applyAlignment="1">
      <alignment horizontal="right" vertical="center"/>
    </xf>
    <xf numFmtId="3" fontId="25" fillId="0" borderId="64" xfId="13" applyNumberFormat="1" applyFont="1" applyBorder="1" applyAlignment="1">
      <alignment horizontal="right" vertical="center"/>
    </xf>
    <xf numFmtId="0" fontId="25" fillId="0" borderId="0" xfId="59" applyNumberFormat="1" applyFont="1" applyBorder="1"/>
    <xf numFmtId="3" fontId="25" fillId="5" borderId="0" xfId="13" applyNumberFormat="1" applyFont="1" applyFill="1" applyBorder="1" applyAlignment="1"/>
    <xf numFmtId="3" fontId="24" fillId="0" borderId="0" xfId="13" applyNumberFormat="1" applyFont="1" applyBorder="1" applyAlignment="1">
      <alignment horizontal="right"/>
    </xf>
    <xf numFmtId="0" fontId="25" fillId="0" borderId="65" xfId="59" applyNumberFormat="1" applyFont="1" applyBorder="1"/>
    <xf numFmtId="3" fontId="25" fillId="5" borderId="65" xfId="13" applyNumberFormat="1" applyFont="1" applyFill="1" applyBorder="1" applyAlignment="1"/>
    <xf numFmtId="3" fontId="24" fillId="0" borderId="65" xfId="13" applyNumberFormat="1" applyFont="1" applyBorder="1" applyAlignment="1">
      <alignment horizontal="right"/>
    </xf>
    <xf numFmtId="0" fontId="46" fillId="0" borderId="0" xfId="0" applyFont="1" applyBorder="1"/>
    <xf numFmtId="3" fontId="26" fillId="0" borderId="0" xfId="0" applyNumberFormat="1" applyFont="1" applyFill="1"/>
    <xf numFmtId="3" fontId="26" fillId="0" borderId="0" xfId="0" applyNumberFormat="1" applyFont="1"/>
    <xf numFmtId="1" fontId="26" fillId="0" borderId="0" xfId="0" applyNumberFormat="1" applyFont="1"/>
    <xf numFmtId="0" fontId="25" fillId="0" borderId="0" xfId="0" applyFont="1"/>
    <xf numFmtId="165" fontId="24" fillId="0" borderId="53" xfId="2" applyNumberFormat="1" applyFont="1" applyBorder="1"/>
    <xf numFmtId="165" fontId="24" fillId="0" borderId="53" xfId="2" applyNumberFormat="1" applyFont="1" applyFill="1" applyBorder="1"/>
    <xf numFmtId="165" fontId="24" fillId="0" borderId="58" xfId="2" applyNumberFormat="1" applyFont="1" applyFill="1" applyBorder="1"/>
    <xf numFmtId="165" fontId="24" fillId="0" borderId="60" xfId="2" applyNumberFormat="1" applyFont="1" applyBorder="1"/>
    <xf numFmtId="165" fontId="24" fillId="0" borderId="60" xfId="2" applyNumberFormat="1" applyFont="1" applyFill="1" applyBorder="1"/>
    <xf numFmtId="165" fontId="24" fillId="0" borderId="61" xfId="2" applyNumberFormat="1" applyFont="1" applyFill="1" applyBorder="1"/>
    <xf numFmtId="0" fontId="25" fillId="0" borderId="0" xfId="0" applyFont="1" applyFill="1" applyBorder="1" applyAlignment="1">
      <alignment wrapText="1"/>
    </xf>
    <xf numFmtId="3" fontId="25" fillId="0" borderId="0" xfId="0" applyNumberFormat="1" applyFont="1" applyBorder="1"/>
    <xf numFmtId="165" fontId="25" fillId="0" borderId="0" xfId="2" applyNumberFormat="1" applyFont="1" applyBorder="1"/>
    <xf numFmtId="165" fontId="25" fillId="0" borderId="0" xfId="2" applyNumberFormat="1" applyFont="1" applyFill="1" applyBorder="1"/>
    <xf numFmtId="0" fontId="24" fillId="0" borderId="0" xfId="0" applyFont="1" applyBorder="1"/>
    <xf numFmtId="0" fontId="25" fillId="0" borderId="0" xfId="0" applyFont="1" applyBorder="1"/>
    <xf numFmtId="165" fontId="25" fillId="0" borderId="55" xfId="2" applyNumberFormat="1" applyFont="1" applyBorder="1"/>
    <xf numFmtId="165" fontId="25" fillId="0" borderId="55" xfId="2" applyNumberFormat="1" applyFont="1" applyFill="1" applyBorder="1"/>
    <xf numFmtId="165" fontId="25" fillId="0" borderId="56" xfId="2" applyNumberFormat="1" applyFont="1" applyFill="1" applyBorder="1"/>
    <xf numFmtId="0" fontId="24" fillId="0" borderId="0" xfId="0" applyFont="1" applyBorder="1" applyAlignment="1">
      <alignment horizontal="left"/>
    </xf>
    <xf numFmtId="0" fontId="24" fillId="0" borderId="0" xfId="0" applyFont="1" applyFill="1" applyBorder="1" applyAlignment="1">
      <alignment wrapText="1"/>
    </xf>
    <xf numFmtId="3" fontId="24" fillId="0" borderId="0" xfId="0" applyNumberFormat="1" applyFont="1" applyBorder="1"/>
    <xf numFmtId="165" fontId="24" fillId="0" borderId="0" xfId="2" applyNumberFormat="1" applyFont="1" applyBorder="1"/>
    <xf numFmtId="165" fontId="24" fillId="0" borderId="0" xfId="2" applyNumberFormat="1" applyFont="1" applyFill="1" applyBorder="1"/>
    <xf numFmtId="0" fontId="44" fillId="0" borderId="108" xfId="0" applyFont="1" applyBorder="1" applyAlignment="1" applyProtection="1">
      <alignment horizontal="right"/>
    </xf>
    <xf numFmtId="0" fontId="44" fillId="0" borderId="110" xfId="0" applyFont="1" applyBorder="1" applyAlignment="1" applyProtection="1">
      <alignment horizontal="right"/>
    </xf>
    <xf numFmtId="0" fontId="12" fillId="0" borderId="150" xfId="0" applyFont="1" applyBorder="1"/>
    <xf numFmtId="0" fontId="25" fillId="0" borderId="134" xfId="0" applyFont="1" applyBorder="1" applyAlignment="1">
      <alignment horizontal="center" wrapText="1"/>
    </xf>
    <xf numFmtId="0" fontId="25" fillId="0" borderId="167" xfId="0" applyFont="1" applyBorder="1" applyAlignment="1">
      <alignment horizontal="center" wrapText="1"/>
    </xf>
    <xf numFmtId="0" fontId="25" fillId="0" borderId="135" xfId="0" applyFont="1" applyBorder="1" applyAlignment="1">
      <alignment horizontal="center" wrapText="1"/>
    </xf>
    <xf numFmtId="0" fontId="25" fillId="0" borderId="84" xfId="0" applyFont="1" applyBorder="1" applyAlignment="1">
      <alignment horizontal="center" wrapText="1"/>
    </xf>
    <xf numFmtId="0" fontId="12" fillId="0" borderId="53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24" fillId="0" borderId="195" xfId="2" applyNumberFormat="1" applyFont="1" applyBorder="1"/>
    <xf numFmtId="3" fontId="24" fillId="0" borderId="146" xfId="0" applyNumberFormat="1" applyFont="1" applyBorder="1"/>
    <xf numFmtId="0" fontId="24" fillId="0" borderId="190" xfId="0" applyFont="1" applyFill="1" applyBorder="1" applyAlignment="1">
      <alignment wrapText="1"/>
    </xf>
    <xf numFmtId="0" fontId="24" fillId="0" borderId="77" xfId="0" applyFont="1" applyFill="1" applyBorder="1" applyAlignment="1">
      <alignment wrapText="1"/>
    </xf>
    <xf numFmtId="0" fontId="24" fillId="0" borderId="153" xfId="0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45" xfId="0" applyNumberFormat="1" applyFont="1" applyBorder="1" applyAlignment="1">
      <alignment horizontal="center"/>
    </xf>
    <xf numFmtId="3" fontId="33" fillId="0" borderId="187" xfId="0" applyNumberFormat="1" applyFont="1" applyBorder="1"/>
    <xf numFmtId="3" fontId="33" fillId="0" borderId="191" xfId="0" applyNumberFormat="1" applyFont="1" applyBorder="1"/>
    <xf numFmtId="3" fontId="33" fillId="0" borderId="142" xfId="0" applyNumberFormat="1" applyFont="1" applyBorder="1"/>
    <xf numFmtId="3" fontId="33" fillId="0" borderId="143" xfId="0" applyNumberFormat="1" applyFont="1" applyBorder="1"/>
    <xf numFmtId="3" fontId="33" fillId="0" borderId="192" xfId="0" applyNumberFormat="1" applyFont="1" applyBorder="1"/>
    <xf numFmtId="0" fontId="33" fillId="0" borderId="192" xfId="0" applyFont="1" applyFill="1" applyBorder="1" applyAlignment="1">
      <alignment wrapText="1"/>
    </xf>
    <xf numFmtId="0" fontId="33" fillId="0" borderId="80" xfId="0" applyFont="1" applyFill="1" applyBorder="1" applyAlignment="1">
      <alignment wrapText="1"/>
    </xf>
    <xf numFmtId="0" fontId="33" fillId="0" borderId="81" xfId="0" applyFont="1" applyFill="1" applyBorder="1" applyAlignment="1">
      <alignment wrapText="1"/>
    </xf>
    <xf numFmtId="0" fontId="16" fillId="0" borderId="176" xfId="0" applyFont="1" applyBorder="1" applyAlignment="1">
      <alignment horizontal="center" wrapText="1"/>
    </xf>
    <xf numFmtId="0" fontId="16" fillId="0" borderId="197" xfId="0" applyFont="1" applyBorder="1" applyAlignment="1">
      <alignment horizontal="center" wrapText="1"/>
    </xf>
    <xf numFmtId="0" fontId="16" fillId="0" borderId="179" xfId="0" applyFont="1" applyBorder="1" applyAlignment="1">
      <alignment horizontal="center" wrapText="1"/>
    </xf>
    <xf numFmtId="0" fontId="16" fillId="0" borderId="198" xfId="0" applyFont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16" fillId="0" borderId="196" xfId="0" applyFont="1" applyBorder="1" applyAlignment="1">
      <alignment horizontal="center" wrapText="1"/>
    </xf>
    <xf numFmtId="168" fontId="16" fillId="0" borderId="0" xfId="1" applyNumberFormat="1" applyFont="1" applyBorder="1"/>
    <xf numFmtId="168" fontId="16" fillId="0" borderId="85" xfId="1" applyNumberFormat="1" applyFont="1" applyBorder="1"/>
    <xf numFmtId="168" fontId="16" fillId="0" borderId="52" xfId="1" applyNumberFormat="1" applyFont="1" applyBorder="1"/>
    <xf numFmtId="168" fontId="16" fillId="0" borderId="202" xfId="1" applyNumberFormat="1" applyFont="1" applyBorder="1"/>
    <xf numFmtId="0" fontId="12" fillId="6" borderId="0" xfId="0" applyFont="1" applyFill="1"/>
    <xf numFmtId="168" fontId="12" fillId="0" borderId="153" xfId="1" applyNumberFormat="1" applyFont="1" applyBorder="1"/>
    <xf numFmtId="168" fontId="12" fillId="0" borderId="174" xfId="1" applyNumberFormat="1" applyFont="1" applyBorder="1"/>
    <xf numFmtId="168" fontId="12" fillId="0" borderId="175" xfId="1" applyNumberFormat="1" applyFont="1" applyBorder="1"/>
    <xf numFmtId="168" fontId="12" fillId="0" borderId="168" xfId="1" applyNumberFormat="1" applyFont="1" applyBorder="1"/>
    <xf numFmtId="3" fontId="12" fillId="0" borderId="154" xfId="1" applyNumberFormat="1" applyFont="1" applyBorder="1"/>
    <xf numFmtId="3" fontId="12" fillId="0" borderId="168" xfId="1" applyNumberFormat="1" applyFont="1" applyBorder="1"/>
    <xf numFmtId="3" fontId="16" fillId="0" borderId="56" xfId="1" applyNumberFormat="1" applyFont="1" applyBorder="1"/>
    <xf numFmtId="168" fontId="16" fillId="0" borderId="144" xfId="1" applyNumberFormat="1" applyFont="1" applyBorder="1" applyAlignment="1">
      <alignment horizontal="center" wrapText="1"/>
    </xf>
    <xf numFmtId="1" fontId="12" fillId="0" borderId="79" xfId="1" applyNumberFormat="1" applyFont="1" applyBorder="1"/>
    <xf numFmtId="1" fontId="12" fillId="0" borderId="80" xfId="1" applyNumberFormat="1" applyFont="1" applyBorder="1"/>
    <xf numFmtId="3" fontId="24" fillId="0" borderId="141" xfId="0" applyNumberFormat="1" applyFont="1" applyBorder="1"/>
    <xf numFmtId="3" fontId="24" fillId="0" borderId="142" xfId="0" applyNumberFormat="1" applyFont="1" applyBorder="1"/>
    <xf numFmtId="3" fontId="24" fillId="0" borderId="193" xfId="0" applyNumberFormat="1" applyFont="1" applyBorder="1"/>
    <xf numFmtId="0" fontId="0" fillId="0" borderId="77" xfId="0" applyFont="1" applyBorder="1"/>
    <xf numFmtId="0" fontId="0" fillId="0" borderId="78" xfId="0" applyFont="1" applyBorder="1"/>
    <xf numFmtId="167" fontId="0" fillId="0" borderId="57" xfId="0" applyNumberFormat="1" applyFont="1" applyBorder="1" applyAlignment="1">
      <alignment horizontal="center"/>
    </xf>
    <xf numFmtId="167" fontId="0" fillId="0" borderId="59" xfId="0" applyNumberFormat="1" applyFont="1" applyBorder="1" applyAlignment="1">
      <alignment horizontal="center"/>
    </xf>
    <xf numFmtId="0" fontId="12" fillId="0" borderId="174" xfId="0" applyFont="1" applyBorder="1" applyAlignment="1">
      <alignment horizontal="center"/>
    </xf>
    <xf numFmtId="1" fontId="33" fillId="0" borderId="85" xfId="5" applyNumberFormat="1" applyFont="1" applyBorder="1"/>
    <xf numFmtId="1" fontId="33" fillId="0" borderId="52" xfId="5" applyNumberFormat="1" applyFont="1" applyBorder="1"/>
    <xf numFmtId="1" fontId="33" fillId="0" borderId="125" xfId="5" applyNumberFormat="1" applyFont="1" applyBorder="1"/>
    <xf numFmtId="0" fontId="32" fillId="0" borderId="176" xfId="0" applyFont="1" applyBorder="1" applyAlignment="1">
      <alignment horizontal="center"/>
    </xf>
    <xf numFmtId="0" fontId="32" fillId="0" borderId="177" xfId="0" applyFont="1" applyFill="1" applyBorder="1" applyAlignment="1">
      <alignment wrapText="1"/>
    </xf>
    <xf numFmtId="0" fontId="32" fillId="0" borderId="178" xfId="0" applyFont="1" applyBorder="1"/>
    <xf numFmtId="0" fontId="32" fillId="0" borderId="179" xfId="0" applyFont="1" applyBorder="1"/>
    <xf numFmtId="0" fontId="32" fillId="0" borderId="177" xfId="0" applyFont="1" applyBorder="1"/>
    <xf numFmtId="0" fontId="32" fillId="0" borderId="198" xfId="0" applyFont="1" applyBorder="1"/>
    <xf numFmtId="0" fontId="32" fillId="0" borderId="196" xfId="0" applyFont="1" applyFill="1" applyBorder="1" applyAlignment="1">
      <alignment wrapText="1"/>
    </xf>
    <xf numFmtId="0" fontId="32" fillId="0" borderId="197" xfId="0" applyFont="1" applyBorder="1"/>
    <xf numFmtId="0" fontId="32" fillId="0" borderId="176" xfId="0" applyFont="1" applyBorder="1"/>
    <xf numFmtId="0" fontId="33" fillId="0" borderId="0" xfId="0" applyFont="1" applyAlignment="1">
      <alignment horizontal="left" vertical="top"/>
    </xf>
    <xf numFmtId="168" fontId="25" fillId="0" borderId="52" xfId="1" applyNumberFormat="1" applyFont="1" applyBorder="1"/>
    <xf numFmtId="0" fontId="25" fillId="0" borderId="174" xfId="0" applyFont="1" applyBorder="1" applyAlignment="1">
      <alignment horizontal="center" wrapText="1"/>
    </xf>
    <xf numFmtId="0" fontId="25" fillId="0" borderId="175" xfId="0" applyFont="1" applyBorder="1" applyAlignment="1">
      <alignment horizontal="center" wrapText="1"/>
    </xf>
    <xf numFmtId="0" fontId="25" fillId="0" borderId="168" xfId="0" applyFont="1" applyBorder="1" applyAlignment="1">
      <alignment horizontal="center" wrapText="1"/>
    </xf>
    <xf numFmtId="0" fontId="25" fillId="0" borderId="112" xfId="0" applyFont="1" applyBorder="1" applyAlignment="1">
      <alignment horizontal="center" wrapText="1"/>
    </xf>
    <xf numFmtId="0" fontId="16" fillId="0" borderId="194" xfId="0" applyFont="1" applyBorder="1" applyAlignment="1">
      <alignment horizontal="center" wrapText="1"/>
    </xf>
    <xf numFmtId="165" fontId="12" fillId="0" borderId="80" xfId="2" applyNumberFormat="1" applyFont="1" applyBorder="1"/>
    <xf numFmtId="165" fontId="12" fillId="0" borderId="81" xfId="2" applyNumberFormat="1" applyFont="1" applyBorder="1"/>
    <xf numFmtId="165" fontId="24" fillId="0" borderId="80" xfId="2" applyNumberFormat="1" applyFont="1" applyBorder="1"/>
    <xf numFmtId="165" fontId="24" fillId="0" borderId="81" xfId="2" applyNumberFormat="1" applyFont="1" applyBorder="1"/>
    <xf numFmtId="0" fontId="12" fillId="0" borderId="190" xfId="0" applyFont="1" applyFill="1" applyBorder="1" applyAlignment="1">
      <alignment wrapText="1"/>
    </xf>
    <xf numFmtId="0" fontId="16" fillId="0" borderId="56" xfId="0" applyFont="1" applyBorder="1"/>
    <xf numFmtId="0" fontId="12" fillId="0" borderId="61" xfId="0" applyFont="1" applyBorder="1"/>
    <xf numFmtId="0" fontId="16" fillId="0" borderId="76" xfId="0" applyFont="1" applyFill="1" applyBorder="1" applyAlignment="1">
      <alignment wrapText="1"/>
    </xf>
    <xf numFmtId="0" fontId="16" fillId="0" borderId="149" xfId="0" applyFont="1" applyBorder="1"/>
    <xf numFmtId="0" fontId="16" fillId="0" borderId="54" xfId="0" applyFont="1" applyBorder="1"/>
    <xf numFmtId="0" fontId="16" fillId="0" borderId="147" xfId="0" applyFont="1" applyBorder="1"/>
    <xf numFmtId="165" fontId="25" fillId="0" borderId="79" xfId="2" applyNumberFormat="1" applyFont="1" applyBorder="1"/>
    <xf numFmtId="3" fontId="21" fillId="0" borderId="56" xfId="0" applyNumberFormat="1" applyFont="1" applyBorder="1" applyAlignment="1" applyProtection="1">
      <alignment horizontal="right"/>
    </xf>
    <xf numFmtId="3" fontId="21" fillId="0" borderId="58" xfId="0" applyNumberFormat="1" applyFont="1" applyBorder="1" applyAlignment="1" applyProtection="1">
      <alignment horizontal="right"/>
    </xf>
    <xf numFmtId="3" fontId="21" fillId="0" borderId="61" xfId="0" applyNumberFormat="1" applyFont="1" applyBorder="1" applyAlignment="1" applyProtection="1">
      <alignment horizontal="right"/>
    </xf>
    <xf numFmtId="3" fontId="24" fillId="0" borderId="153" xfId="0" applyNumberFormat="1" applyFont="1" applyBorder="1"/>
    <xf numFmtId="3" fontId="24" fillId="0" borderId="154" xfId="0" applyNumberFormat="1" applyFont="1" applyBorder="1"/>
    <xf numFmtId="0" fontId="25" fillId="0" borderId="76" xfId="0" applyFont="1" applyFill="1" applyBorder="1" applyAlignment="1">
      <alignment wrapText="1"/>
    </xf>
    <xf numFmtId="3" fontId="25" fillId="0" borderId="54" xfId="0" applyNumberFormat="1" applyFont="1" applyBorder="1"/>
    <xf numFmtId="3" fontId="25" fillId="0" borderId="56" xfId="0" applyNumberFormat="1" applyFont="1" applyBorder="1"/>
    <xf numFmtId="0" fontId="16" fillId="0" borderId="76" xfId="0" applyFont="1" applyBorder="1"/>
    <xf numFmtId="3" fontId="16" fillId="0" borderId="146" xfId="0" applyNumberFormat="1" applyFont="1" applyBorder="1" applyAlignment="1">
      <alignment horizontal="right"/>
    </xf>
    <xf numFmtId="0" fontId="33" fillId="0" borderId="206" xfId="0" applyFont="1" applyBorder="1" applyAlignment="1"/>
    <xf numFmtId="3" fontId="33" fillId="0" borderId="192" xfId="0" applyNumberFormat="1" applyFont="1" applyBorder="1" applyAlignment="1"/>
    <xf numFmtId="3" fontId="33" fillId="0" borderId="77" xfId="0" applyNumberFormat="1" applyFont="1" applyBorder="1"/>
    <xf numFmtId="168" fontId="12" fillId="0" borderId="0" xfId="1" applyNumberFormat="1" applyFont="1" applyBorder="1"/>
    <xf numFmtId="168" fontId="16" fillId="0" borderId="19" xfId="1" applyNumberFormat="1" applyFont="1" applyBorder="1"/>
    <xf numFmtId="168" fontId="16" fillId="0" borderId="25" xfId="1" applyNumberFormat="1" applyFont="1" applyBorder="1"/>
    <xf numFmtId="0" fontId="16" fillId="0" borderId="131" xfId="0" applyFont="1" applyBorder="1" applyAlignment="1">
      <alignment horizontal="center" wrapText="1"/>
    </xf>
    <xf numFmtId="168" fontId="12" fillId="0" borderId="57" xfId="1" applyNumberFormat="1" applyFont="1" applyBorder="1"/>
    <xf numFmtId="168" fontId="12" fillId="0" borderId="59" xfId="1" applyNumberFormat="1" applyFont="1" applyBorder="1"/>
    <xf numFmtId="168" fontId="16" fillId="0" borderId="10" xfId="1" applyNumberFormat="1" applyFont="1" applyBorder="1"/>
    <xf numFmtId="168" fontId="16" fillId="0" borderId="16" xfId="1" applyNumberFormat="1" applyFont="1" applyBorder="1"/>
    <xf numFmtId="168" fontId="16" fillId="0" borderId="22" xfId="1" applyNumberFormat="1" applyFont="1" applyBorder="1"/>
    <xf numFmtId="168" fontId="16" fillId="0" borderId="44" xfId="1" applyNumberFormat="1" applyFont="1" applyBorder="1"/>
    <xf numFmtId="166" fontId="12" fillId="0" borderId="64" xfId="2" applyFont="1" applyBorder="1"/>
    <xf numFmtId="171" fontId="47" fillId="0" borderId="54" xfId="17" applyFont="1" applyFill="1" applyBorder="1" applyAlignment="1" applyProtection="1">
      <alignment horizontal="center"/>
    </xf>
    <xf numFmtId="171" fontId="47" fillId="0" borderId="57" xfId="17" applyFont="1" applyFill="1" applyBorder="1" applyAlignment="1" applyProtection="1">
      <alignment horizontal="center"/>
      <protection locked="0"/>
    </xf>
    <xf numFmtId="171" fontId="47" fillId="0" borderId="57" xfId="438" applyFont="1" applyFill="1" applyBorder="1" applyAlignment="1" applyProtection="1">
      <alignment horizontal="center"/>
      <protection locked="0"/>
    </xf>
    <xf numFmtId="171" fontId="47" fillId="0" borderId="59" xfId="438" applyFont="1" applyFill="1" applyBorder="1" applyAlignment="1" applyProtection="1">
      <alignment horizontal="center"/>
      <protection locked="0"/>
    </xf>
    <xf numFmtId="0" fontId="47" fillId="0" borderId="76" xfId="0" applyFont="1" applyFill="1" applyBorder="1" applyAlignment="1" applyProtection="1">
      <alignment horizontal="center"/>
    </xf>
    <xf numFmtId="49" fontId="47" fillId="0" borderId="77" xfId="0" applyNumberFormat="1" applyFont="1" applyFill="1" applyBorder="1" applyAlignment="1" applyProtection="1">
      <alignment horizontal="center"/>
      <protection locked="0"/>
    </xf>
    <xf numFmtId="49" fontId="47" fillId="0" borderId="78" xfId="0" applyNumberFormat="1" applyFont="1" applyFill="1" applyBorder="1" applyAlignment="1" applyProtection="1">
      <alignment horizontal="center"/>
      <protection locked="0"/>
    </xf>
    <xf numFmtId="3" fontId="18" fillId="0" borderId="55" xfId="0" applyNumberFormat="1" applyFont="1" applyBorder="1"/>
    <xf numFmtId="3" fontId="18" fillId="0" borderId="56" xfId="0" applyNumberFormat="1" applyFont="1" applyBorder="1"/>
    <xf numFmtId="3" fontId="18" fillId="0" borderId="54" xfId="0" applyNumberFormat="1" applyFont="1" applyBorder="1"/>
    <xf numFmtId="3" fontId="27" fillId="0" borderId="59" xfId="0" applyNumberFormat="1" applyFont="1" applyBorder="1"/>
    <xf numFmtId="3" fontId="18" fillId="0" borderId="76" xfId="0" applyNumberFormat="1" applyFont="1" applyBorder="1"/>
    <xf numFmtId="3" fontId="27" fillId="0" borderId="78" xfId="0" applyNumberFormat="1" applyFont="1" applyBorder="1"/>
    <xf numFmtId="0" fontId="12" fillId="0" borderId="175" xfId="0" applyFont="1" applyBorder="1"/>
    <xf numFmtId="1" fontId="12" fillId="0" borderId="146" xfId="0" applyNumberFormat="1" applyFont="1" applyBorder="1"/>
    <xf numFmtId="1" fontId="12" fillId="0" borderId="154" xfId="0" applyNumberFormat="1" applyFont="1" applyFill="1" applyBorder="1"/>
    <xf numFmtId="0" fontId="12" fillId="0" borderId="60" xfId="0" applyFont="1" applyBorder="1" applyAlignment="1">
      <alignment horizontal="center"/>
    </xf>
    <xf numFmtId="168" fontId="12" fillId="0" borderId="80" xfId="1" applyNumberFormat="1" applyFont="1" applyBorder="1"/>
    <xf numFmtId="168" fontId="12" fillId="0" borderId="81" xfId="1" applyNumberFormat="1" applyFont="1" applyBorder="1"/>
    <xf numFmtId="0" fontId="12" fillId="0" borderId="175" xfId="0" applyFont="1" applyFill="1" applyBorder="1" applyAlignment="1">
      <alignment wrapText="1"/>
    </xf>
    <xf numFmtId="1" fontId="33" fillId="0" borderId="58" xfId="0" applyNumberFormat="1" applyFont="1" applyBorder="1" applyAlignment="1">
      <alignment horizontal="center"/>
    </xf>
    <xf numFmtId="1" fontId="33" fillId="0" borderId="61" xfId="0" applyNumberFormat="1" applyFont="1" applyBorder="1" applyAlignment="1">
      <alignment horizontal="center"/>
    </xf>
    <xf numFmtId="1" fontId="33" fillId="0" borderId="56" xfId="0" applyNumberFormat="1" applyFont="1" applyBorder="1" applyAlignment="1">
      <alignment horizontal="center"/>
    </xf>
    <xf numFmtId="0" fontId="23" fillId="8" borderId="0" xfId="7" applyFont="1" applyFill="1" applyAlignment="1"/>
    <xf numFmtId="0" fontId="26" fillId="8" borderId="0" xfId="7" applyFont="1" applyFill="1" applyAlignment="1">
      <alignment horizontal="center"/>
    </xf>
    <xf numFmtId="0" fontId="26" fillId="0" borderId="0" xfId="0" applyFont="1"/>
    <xf numFmtId="0" fontId="23" fillId="0" borderId="0" xfId="0" applyFont="1"/>
    <xf numFmtId="3" fontId="24" fillId="8" borderId="0" xfId="13" applyNumberFormat="1" applyFont="1" applyFill="1" applyBorder="1" applyAlignment="1">
      <alignment horizontal="right"/>
    </xf>
    <xf numFmtId="0" fontId="25" fillId="0" borderId="65" xfId="0" applyFont="1" applyBorder="1"/>
    <xf numFmtId="1" fontId="25" fillId="0" borderId="0" xfId="7" applyNumberFormat="1" applyFont="1" applyBorder="1" applyAlignment="1">
      <alignment horizontal="right" vertical="center"/>
    </xf>
    <xf numFmtId="3" fontId="30" fillId="0" borderId="65" xfId="13" applyNumberFormat="1" applyFont="1" applyBorder="1" applyAlignment="1">
      <alignment horizontal="right"/>
    </xf>
    <xf numFmtId="0" fontId="43" fillId="0" borderId="0" xfId="0" applyFont="1" applyBorder="1"/>
    <xf numFmtId="3" fontId="24" fillId="0" borderId="0" xfId="13" applyNumberFormat="1" applyFont="1" applyFill="1" applyBorder="1" applyAlignment="1">
      <alignment horizontal="right"/>
    </xf>
    <xf numFmtId="3" fontId="26" fillId="0" borderId="64" xfId="0" applyNumberFormat="1" applyFont="1" applyFill="1" applyBorder="1"/>
    <xf numFmtId="3" fontId="26" fillId="0" borderId="64" xfId="0" applyNumberFormat="1" applyFont="1" applyBorder="1"/>
    <xf numFmtId="3" fontId="24" fillId="0" borderId="64" xfId="13" applyNumberFormat="1" applyFont="1" applyFill="1" applyBorder="1" applyAlignment="1">
      <alignment horizontal="right"/>
    </xf>
    <xf numFmtId="1" fontId="16" fillId="0" borderId="56" xfId="1" applyNumberFormat="1" applyFont="1" applyBorder="1"/>
    <xf numFmtId="167" fontId="13" fillId="0" borderId="56" xfId="0" applyNumberFormat="1" applyFont="1" applyBorder="1" applyAlignment="1">
      <alignment horizontal="center"/>
    </xf>
    <xf numFmtId="0" fontId="13" fillId="0" borderId="76" xfId="0" applyFont="1" applyBorder="1"/>
    <xf numFmtId="167" fontId="13" fillId="0" borderId="54" xfId="0" applyNumberFormat="1" applyFont="1" applyBorder="1" applyAlignment="1">
      <alignment horizontal="center"/>
    </xf>
    <xf numFmtId="0" fontId="21" fillId="0" borderId="56" xfId="0" applyNumberFormat="1" applyFont="1" applyBorder="1" applyAlignment="1" applyProtection="1">
      <alignment horizontal="right"/>
    </xf>
    <xf numFmtId="0" fontId="21" fillId="0" borderId="58" xfId="0" applyNumberFormat="1" applyFont="1" applyBorder="1" applyAlignment="1" applyProtection="1">
      <alignment horizontal="right"/>
    </xf>
    <xf numFmtId="0" fontId="21" fillId="0" borderId="61" xfId="0" applyNumberFormat="1" applyFont="1" applyBorder="1" applyAlignment="1" applyProtection="1">
      <alignment horizontal="right"/>
    </xf>
    <xf numFmtId="166" fontId="12" fillId="0" borderId="175" xfId="2" applyFont="1" applyBorder="1"/>
    <xf numFmtId="166" fontId="12" fillId="0" borderId="168" xfId="2" applyFont="1" applyBorder="1"/>
    <xf numFmtId="3" fontId="12" fillId="6" borderId="11" xfId="0" applyNumberFormat="1" applyFont="1" applyFill="1" applyBorder="1"/>
    <xf numFmtId="3" fontId="12" fillId="6" borderId="12" xfId="0" applyNumberFormat="1" applyFont="1" applyFill="1" applyBorder="1"/>
    <xf numFmtId="3" fontId="12" fillId="6" borderId="13" xfId="0" applyNumberFormat="1" applyFont="1" applyFill="1" applyBorder="1"/>
    <xf numFmtId="0" fontId="12" fillId="6" borderId="139" xfId="1" applyNumberFormat="1" applyFont="1" applyFill="1" applyBorder="1"/>
    <xf numFmtId="3" fontId="12" fillId="6" borderId="15" xfId="0" applyNumberFormat="1" applyFont="1" applyFill="1" applyBorder="1"/>
    <xf numFmtId="3" fontId="12" fillId="6" borderId="17" xfId="0" applyNumberFormat="1" applyFont="1" applyFill="1" applyBorder="1"/>
    <xf numFmtId="3" fontId="12" fillId="6" borderId="18" xfId="0" applyNumberFormat="1" applyFont="1" applyFill="1" applyBorder="1"/>
    <xf numFmtId="0" fontId="12" fillId="6" borderId="119" xfId="2" applyNumberFormat="1" applyFont="1" applyFill="1" applyBorder="1"/>
    <xf numFmtId="3" fontId="12" fillId="6" borderId="21" xfId="0" applyNumberFormat="1" applyFont="1" applyFill="1" applyBorder="1"/>
    <xf numFmtId="3" fontId="12" fillId="6" borderId="23" xfId="0" applyNumberFormat="1" applyFont="1" applyFill="1" applyBorder="1"/>
    <xf numFmtId="3" fontId="12" fillId="6" borderId="24" xfId="0" applyNumberFormat="1" applyFont="1" applyFill="1" applyBorder="1"/>
    <xf numFmtId="0" fontId="12" fillId="6" borderId="120" xfId="2" applyNumberFormat="1" applyFont="1" applyFill="1" applyBorder="1"/>
    <xf numFmtId="167" fontId="12" fillId="0" borderId="175" xfId="0" applyNumberFormat="1" applyFont="1" applyBorder="1" applyAlignment="1">
      <alignment horizontal="center"/>
    </xf>
    <xf numFmtId="167" fontId="12" fillId="0" borderId="168" xfId="0" applyNumberFormat="1" applyFont="1" applyBorder="1" applyAlignment="1">
      <alignment horizontal="center"/>
    </xf>
    <xf numFmtId="1" fontId="12" fillId="0" borderId="81" xfId="1" applyNumberFormat="1" applyFont="1" applyBorder="1"/>
    <xf numFmtId="0" fontId="33" fillId="0" borderId="176" xfId="0" applyFont="1" applyBorder="1" applyAlignment="1">
      <alignment horizontal="center"/>
    </xf>
    <xf numFmtId="0" fontId="33" fillId="0" borderId="196" xfId="0" applyFont="1" applyFill="1" applyBorder="1" applyAlignment="1">
      <alignment wrapText="1"/>
    </xf>
    <xf numFmtId="0" fontId="33" fillId="0" borderId="176" xfId="0" applyFont="1" applyBorder="1"/>
    <xf numFmtId="0" fontId="33" fillId="0" borderId="179" xfId="0" applyFont="1" applyBorder="1"/>
    <xf numFmtId="0" fontId="33" fillId="0" borderId="198" xfId="0" applyFont="1" applyBorder="1"/>
    <xf numFmtId="0" fontId="33" fillId="0" borderId="197" xfId="0" applyFont="1" applyBorder="1"/>
    <xf numFmtId="0" fontId="33" fillId="0" borderId="177" xfId="0" applyFont="1" applyBorder="1"/>
    <xf numFmtId="0" fontId="33" fillId="0" borderId="178" xfId="0" applyFont="1" applyBorder="1"/>
    <xf numFmtId="0" fontId="33" fillId="0" borderId="177" xfId="0" applyFont="1" applyFill="1" applyBorder="1" applyAlignment="1">
      <alignment wrapText="1"/>
    </xf>
    <xf numFmtId="0" fontId="21" fillId="0" borderId="0" xfId="0" applyNumberFormat="1" applyFont="1" applyBorder="1" applyAlignment="1" applyProtection="1">
      <alignment horizontal="right"/>
    </xf>
    <xf numFmtId="0" fontId="12" fillId="0" borderId="209" xfId="0" applyFont="1" applyFill="1" applyBorder="1" applyAlignment="1">
      <alignment wrapText="1"/>
    </xf>
    <xf numFmtId="0" fontId="12" fillId="0" borderId="108" xfId="0" applyFont="1" applyBorder="1"/>
    <xf numFmtId="0" fontId="12" fillId="0" borderId="109" xfId="0" applyFont="1" applyBorder="1"/>
    <xf numFmtId="0" fontId="12" fillId="0" borderId="110" xfId="0" applyFont="1" applyBorder="1"/>
    <xf numFmtId="0" fontId="12" fillId="0" borderId="210" xfId="0" applyFont="1" applyBorder="1"/>
    <xf numFmtId="0" fontId="25" fillId="0" borderId="82" xfId="0" applyFont="1" applyFill="1" applyBorder="1" applyAlignment="1"/>
    <xf numFmtId="0" fontId="25" fillId="0" borderId="83" xfId="0" applyFont="1" applyFill="1" applyBorder="1" applyAlignment="1"/>
    <xf numFmtId="0" fontId="25" fillId="0" borderId="84" xfId="0" applyFont="1" applyFill="1" applyBorder="1" applyAlignment="1"/>
    <xf numFmtId="165" fontId="12" fillId="0" borderId="79" xfId="2" applyNumberFormat="1" applyFont="1" applyBorder="1"/>
    <xf numFmtId="0" fontId="12" fillId="0" borderId="63" xfId="0" applyFont="1" applyBorder="1"/>
    <xf numFmtId="0" fontId="12" fillId="0" borderId="64" xfId="0" applyFont="1" applyBorder="1"/>
    <xf numFmtId="0" fontId="12" fillId="0" borderId="156" xfId="0" applyFont="1" applyBorder="1"/>
    <xf numFmtId="0" fontId="12" fillId="0" borderId="211" xfId="0" applyFont="1" applyBorder="1"/>
    <xf numFmtId="0" fontId="12" fillId="0" borderId="139" xfId="0" applyFont="1" applyBorder="1"/>
    <xf numFmtId="0" fontId="12" fillId="0" borderId="112" xfId="0" applyFont="1" applyBorder="1"/>
    <xf numFmtId="0" fontId="12" fillId="0" borderId="212" xfId="0" applyFont="1" applyBorder="1"/>
    <xf numFmtId="0" fontId="12" fillId="0" borderId="159" xfId="0" applyFont="1" applyBorder="1"/>
    <xf numFmtId="168" fontId="33" fillId="0" borderId="175" xfId="1" applyNumberFormat="1" applyFont="1" applyBorder="1" applyAlignment="1">
      <alignment horizontal="center"/>
    </xf>
    <xf numFmtId="0" fontId="33" fillId="0" borderId="174" xfId="0" applyFont="1" applyBorder="1" applyAlignment="1">
      <alignment horizontal="center"/>
    </xf>
    <xf numFmtId="0" fontId="33" fillId="0" borderId="207" xfId="0" applyFont="1" applyBorder="1" applyAlignment="1">
      <alignment wrapText="1"/>
    </xf>
    <xf numFmtId="0" fontId="33" fillId="0" borderId="174" xfId="0" applyFont="1" applyBorder="1" applyAlignment="1"/>
    <xf numFmtId="0" fontId="33" fillId="0" borderId="208" xfId="0" applyFont="1" applyBorder="1" applyAlignment="1"/>
    <xf numFmtId="0" fontId="33" fillId="0" borderId="175" xfId="0" applyFont="1" applyBorder="1" applyAlignment="1">
      <alignment horizontal="center"/>
    </xf>
    <xf numFmtId="0" fontId="33" fillId="0" borderId="207" xfId="0" applyFont="1" applyBorder="1" applyAlignment="1"/>
    <xf numFmtId="0" fontId="33" fillId="0" borderId="207" xfId="0" applyFont="1" applyBorder="1" applyAlignment="1">
      <alignment horizontal="center"/>
    </xf>
    <xf numFmtId="0" fontId="16" fillId="0" borderId="213" xfId="0" applyFont="1" applyBorder="1" applyAlignment="1">
      <alignment horizontal="center" wrapText="1"/>
    </xf>
    <xf numFmtId="0" fontId="12" fillId="0" borderId="214" xfId="0" applyFont="1" applyFill="1" applyBorder="1" applyAlignment="1">
      <alignment horizontal="center"/>
    </xf>
    <xf numFmtId="0" fontId="16" fillId="0" borderId="215" xfId="0" applyFont="1" applyBorder="1" applyAlignment="1">
      <alignment horizontal="center" wrapText="1"/>
    </xf>
    <xf numFmtId="3" fontId="33" fillId="0" borderId="119" xfId="0" applyNumberFormat="1" applyFont="1" applyBorder="1"/>
    <xf numFmtId="3" fontId="33" fillId="0" borderId="78" xfId="0" applyNumberFormat="1" applyFont="1" applyBorder="1"/>
    <xf numFmtId="3" fontId="33" fillId="0" borderId="195" xfId="0" applyNumberFormat="1" applyFont="1" applyBorder="1"/>
    <xf numFmtId="3" fontId="33" fillId="0" borderId="190" xfId="0" applyNumberFormat="1" applyFont="1" applyBorder="1"/>
    <xf numFmtId="3" fontId="33" fillId="0" borderId="153" xfId="0" applyNumberFormat="1" applyFont="1" applyBorder="1"/>
    <xf numFmtId="3" fontId="33" fillId="0" borderId="150" xfId="0" applyNumberFormat="1" applyFont="1" applyBorder="1"/>
    <xf numFmtId="3" fontId="33" fillId="0" borderId="186" xfId="0" applyNumberFormat="1" applyFont="1" applyBorder="1"/>
    <xf numFmtId="3" fontId="33" fillId="0" borderId="151" xfId="0" applyNumberFormat="1" applyFont="1" applyBorder="1"/>
    <xf numFmtId="3" fontId="33" fillId="0" borderId="111" xfId="0" applyNumberFormat="1" applyFont="1" applyBorder="1"/>
    <xf numFmtId="0" fontId="16" fillId="0" borderId="216" xfId="0" applyFont="1" applyBorder="1" applyAlignment="1">
      <alignment horizontal="center" wrapText="1"/>
    </xf>
    <xf numFmtId="0" fontId="16" fillId="0" borderId="217" xfId="0" applyFont="1" applyBorder="1" applyAlignment="1">
      <alignment horizontal="center" wrapText="1"/>
    </xf>
    <xf numFmtId="0" fontId="16" fillId="0" borderId="218" xfId="0" applyFont="1" applyBorder="1" applyAlignment="1">
      <alignment horizontal="center" wrapText="1"/>
    </xf>
    <xf numFmtId="0" fontId="16" fillId="0" borderId="219" xfId="0" applyFont="1" applyBorder="1" applyAlignment="1">
      <alignment horizontal="center" wrapText="1"/>
    </xf>
    <xf numFmtId="0" fontId="16" fillId="0" borderId="220" xfId="0" applyFont="1" applyBorder="1" applyAlignment="1">
      <alignment horizontal="center" wrapText="1"/>
    </xf>
    <xf numFmtId="0" fontId="16" fillId="0" borderId="221" xfId="0" applyFont="1" applyBorder="1" applyAlignment="1">
      <alignment horizontal="center" wrapText="1"/>
    </xf>
    <xf numFmtId="0" fontId="16" fillId="0" borderId="200" xfId="0" applyFont="1" applyBorder="1" applyAlignment="1">
      <alignment horizontal="center" wrapText="1"/>
    </xf>
    <xf numFmtId="0" fontId="16" fillId="0" borderId="222" xfId="0" applyFont="1" applyBorder="1" applyAlignment="1">
      <alignment horizontal="center" wrapText="1"/>
    </xf>
    <xf numFmtId="169" fontId="12" fillId="0" borderId="0" xfId="1" applyFont="1"/>
    <xf numFmtId="0" fontId="12" fillId="0" borderId="158" xfId="0" applyFont="1" applyBorder="1" applyAlignment="1">
      <alignment horizontal="center"/>
    </xf>
    <xf numFmtId="3" fontId="25" fillId="0" borderId="76" xfId="0" applyNumberFormat="1" applyFont="1" applyBorder="1"/>
    <xf numFmtId="3" fontId="24" fillId="0" borderId="77" xfId="0" applyNumberFormat="1" applyFont="1" applyBorder="1"/>
    <xf numFmtId="165" fontId="25" fillId="0" borderId="54" xfId="2" applyNumberFormat="1" applyFont="1" applyBorder="1"/>
    <xf numFmtId="165" fontId="24" fillId="0" borderId="57" xfId="2" applyNumberFormat="1" applyFont="1" applyBorder="1"/>
    <xf numFmtId="165" fontId="24" fillId="0" borderId="57" xfId="2" applyNumberFormat="1" applyFont="1" applyFill="1" applyBorder="1"/>
    <xf numFmtId="165" fontId="24" fillId="0" borderId="59" xfId="2" applyNumberFormat="1" applyFont="1" applyBorder="1"/>
    <xf numFmtId="167" fontId="13" fillId="0" borderId="76" xfId="0" applyNumberFormat="1" applyFont="1" applyBorder="1" applyAlignment="1">
      <alignment horizontal="center"/>
    </xf>
    <xf numFmtId="167" fontId="0" fillId="0" borderId="77" xfId="0" applyNumberFormat="1" applyFont="1" applyBorder="1" applyAlignment="1">
      <alignment horizontal="center"/>
    </xf>
    <xf numFmtId="167" fontId="0" fillId="0" borderId="78" xfId="0" applyNumberFormat="1" applyFont="1" applyBorder="1" applyAlignment="1">
      <alignment horizontal="center"/>
    </xf>
    <xf numFmtId="0" fontId="0" fillId="0" borderId="77" xfId="0" applyFont="1" applyFill="1" applyBorder="1" applyAlignment="1">
      <alignment vertical="top" wrapText="1"/>
    </xf>
    <xf numFmtId="0" fontId="0" fillId="0" borderId="78" xfId="0" applyFont="1" applyFill="1" applyBorder="1" applyAlignment="1">
      <alignment vertical="top" wrapText="1"/>
    </xf>
    <xf numFmtId="3" fontId="27" fillId="0" borderId="57" xfId="0" applyNumberFormat="1" applyFont="1" applyBorder="1"/>
    <xf numFmtId="3" fontId="27" fillId="0" borderId="77" xfId="0" applyNumberFormat="1" applyFont="1" applyBorder="1"/>
    <xf numFmtId="0" fontId="12" fillId="0" borderId="223" xfId="0" applyFont="1" applyFill="1" applyBorder="1" applyAlignment="1">
      <alignment wrapText="1"/>
    </xf>
    <xf numFmtId="167" fontId="12" fillId="0" borderId="202" xfId="0" applyNumberFormat="1" applyFont="1" applyBorder="1"/>
    <xf numFmtId="167" fontId="12" fillId="0" borderId="53" xfId="0" applyNumberFormat="1" applyFont="1" applyBorder="1"/>
    <xf numFmtId="170" fontId="12" fillId="0" borderId="53" xfId="0" applyNumberFormat="1" applyFont="1" applyBorder="1"/>
    <xf numFmtId="3" fontId="16" fillId="0" borderId="55" xfId="0" applyNumberFormat="1" applyFont="1" applyBorder="1"/>
    <xf numFmtId="167" fontId="16" fillId="0" borderId="55" xfId="0" applyNumberFormat="1" applyFont="1" applyBorder="1"/>
    <xf numFmtId="170" fontId="16" fillId="0" borderId="55" xfId="0" applyNumberFormat="1" applyFont="1" applyBorder="1"/>
    <xf numFmtId="167" fontId="12" fillId="0" borderId="60" xfId="0" applyNumberFormat="1" applyFont="1" applyBorder="1"/>
    <xf numFmtId="170" fontId="12" fillId="0" borderId="60" xfId="0" applyNumberFormat="1" applyFont="1" applyBorder="1"/>
    <xf numFmtId="3" fontId="12" fillId="0" borderId="207" xfId="0" applyNumberFormat="1" applyFont="1" applyBorder="1" applyAlignment="1">
      <alignment horizontal="center" vertical="center"/>
    </xf>
    <xf numFmtId="3" fontId="12" fillId="0" borderId="168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wrapText="1"/>
    </xf>
    <xf numFmtId="3" fontId="12" fillId="0" borderId="0" xfId="0" applyNumberFormat="1" applyFont="1" applyBorder="1" applyAlignment="1">
      <alignment horizontal="center" vertical="center"/>
    </xf>
    <xf numFmtId="0" fontId="32" fillId="0" borderId="136" xfId="0" applyFont="1" applyBorder="1" applyAlignment="1">
      <alignment horizontal="center" wrapText="1"/>
    </xf>
    <xf numFmtId="0" fontId="33" fillId="0" borderId="90" xfId="0" applyFont="1" applyFill="1" applyBorder="1" applyAlignment="1">
      <alignment horizontal="center"/>
    </xf>
    <xf numFmtId="0" fontId="33" fillId="0" borderId="96" xfId="0" applyFont="1" applyFill="1" applyBorder="1" applyAlignment="1">
      <alignment wrapText="1"/>
    </xf>
    <xf numFmtId="1" fontId="33" fillId="0" borderId="223" xfId="5" applyNumberFormat="1" applyFont="1" applyBorder="1"/>
    <xf numFmtId="0" fontId="32" fillId="0" borderId="140" xfId="0" applyFont="1" applyBorder="1" applyAlignment="1">
      <alignment horizontal="center" wrapText="1"/>
    </xf>
    <xf numFmtId="0" fontId="33" fillId="0" borderId="66" xfId="0" applyFont="1" applyFill="1" applyBorder="1" applyAlignment="1">
      <alignment horizontal="center"/>
    </xf>
    <xf numFmtId="0" fontId="33" fillId="0" borderId="74" xfId="0" applyFont="1" applyFill="1" applyBorder="1" applyAlignment="1">
      <alignment wrapText="1"/>
    </xf>
    <xf numFmtId="1" fontId="33" fillId="0" borderId="66" xfId="0" applyNumberFormat="1" applyFont="1" applyBorder="1"/>
    <xf numFmtId="1" fontId="33" fillId="0" borderId="67" xfId="0" applyNumberFormat="1" applyFont="1" applyBorder="1"/>
    <xf numFmtId="1" fontId="33" fillId="0" borderId="74" xfId="5" applyNumberFormat="1" applyFont="1" applyBorder="1"/>
    <xf numFmtId="0" fontId="33" fillId="0" borderId="223" xfId="0" applyFont="1" applyFill="1" applyBorder="1" applyAlignment="1">
      <alignment wrapText="1"/>
    </xf>
    <xf numFmtId="0" fontId="16" fillId="0" borderId="57" xfId="0" applyFont="1" applyBorder="1" applyAlignment="1">
      <alignment horizontal="center"/>
    </xf>
    <xf numFmtId="3" fontId="12" fillId="0" borderId="58" xfId="0" applyNumberFormat="1" applyFont="1" applyBorder="1"/>
    <xf numFmtId="0" fontId="16" fillId="0" borderId="59" xfId="0" applyFont="1" applyBorder="1" applyAlignment="1">
      <alignment horizontal="center"/>
    </xf>
    <xf numFmtId="3" fontId="12" fillId="0" borderId="61" xfId="0" applyNumberFormat="1" applyFont="1" applyBorder="1"/>
    <xf numFmtId="3" fontId="12" fillId="0" borderId="146" xfId="0" applyNumberFormat="1" applyFont="1" applyBorder="1"/>
    <xf numFmtId="1" fontId="33" fillId="0" borderId="58" xfId="0" applyNumberFormat="1" applyFont="1" applyBorder="1"/>
    <xf numFmtId="1" fontId="33" fillId="0" borderId="141" xfId="0" applyNumberFormat="1" applyFont="1" applyBorder="1"/>
    <xf numFmtId="1" fontId="33" fillId="0" borderId="142" xfId="0" applyNumberFormat="1" applyFont="1" applyBorder="1"/>
    <xf numFmtId="1" fontId="33" fillId="0" borderId="143" xfId="0" applyNumberFormat="1" applyFont="1" applyBorder="1"/>
    <xf numFmtId="1" fontId="33" fillId="0" borderId="54" xfId="0" applyNumberFormat="1" applyFont="1" applyBorder="1"/>
    <xf numFmtId="1" fontId="33" fillId="0" borderId="57" xfId="0" applyNumberFormat="1" applyFont="1" applyBorder="1"/>
    <xf numFmtId="1" fontId="33" fillId="0" borderId="59" xfId="0" applyNumberFormat="1" applyFont="1" applyBorder="1"/>
    <xf numFmtId="3" fontId="32" fillId="0" borderId="55" xfId="0" applyNumberFormat="1" applyFont="1" applyBorder="1"/>
    <xf numFmtId="3" fontId="32" fillId="0" borderId="56" xfId="0" applyNumberFormat="1" applyFont="1" applyBorder="1"/>
    <xf numFmtId="3" fontId="32" fillId="0" borderId="54" xfId="0" applyNumberFormat="1" applyFont="1" applyBorder="1"/>
    <xf numFmtId="167" fontId="12" fillId="0" borderId="146" xfId="0" applyNumberFormat="1" applyFont="1" applyBorder="1"/>
    <xf numFmtId="170" fontId="12" fillId="0" borderId="146" xfId="0" applyNumberFormat="1" applyFont="1" applyBorder="1"/>
    <xf numFmtId="1" fontId="12" fillId="0" borderId="154" xfId="0" applyNumberFormat="1" applyFont="1" applyBorder="1"/>
    <xf numFmtId="1" fontId="33" fillId="0" borderId="0" xfId="0" applyNumberFormat="1" applyFont="1"/>
    <xf numFmtId="3" fontId="16" fillId="0" borderId="11" xfId="0" applyNumberFormat="1" applyFont="1" applyBorder="1"/>
    <xf numFmtId="3" fontId="16" fillId="0" borderId="12" xfId="0" applyNumberFormat="1" applyFont="1" applyBorder="1"/>
    <xf numFmtId="3" fontId="16" fillId="0" borderId="13" xfId="0" applyNumberFormat="1" applyFont="1" applyBorder="1"/>
    <xf numFmtId="167" fontId="12" fillId="0" borderId="153" xfId="0" applyNumberFormat="1" applyFont="1" applyBorder="1" applyAlignment="1">
      <alignment horizontal="center"/>
    </xf>
    <xf numFmtId="167" fontId="12" fillId="0" borderId="174" xfId="0" applyNumberFormat="1" applyFont="1" applyBorder="1" applyAlignment="1">
      <alignment horizontal="center"/>
    </xf>
    <xf numFmtId="0" fontId="16" fillId="0" borderId="146" xfId="0" applyFont="1" applyBorder="1"/>
    <xf numFmtId="3" fontId="45" fillId="0" borderId="67" xfId="0" applyNumberFormat="1" applyFont="1" applyBorder="1"/>
    <xf numFmtId="3" fontId="45" fillId="0" borderId="17" xfId="0" applyNumberFormat="1" applyFont="1" applyBorder="1"/>
    <xf numFmtId="3" fontId="45" fillId="0" borderId="72" xfId="0" applyNumberFormat="1" applyFont="1" applyBorder="1"/>
    <xf numFmtId="3" fontId="12" fillId="0" borderId="10" xfId="0" applyNumberFormat="1" applyFont="1" applyFill="1" applyBorder="1"/>
    <xf numFmtId="3" fontId="12" fillId="0" borderId="16" xfId="0" applyNumberFormat="1" applyFont="1" applyFill="1" applyBorder="1"/>
    <xf numFmtId="3" fontId="12" fillId="0" borderId="22" xfId="0" applyNumberFormat="1" applyFont="1" applyBorder="1"/>
    <xf numFmtId="170" fontId="12" fillId="0" borderId="85" xfId="0" applyNumberFormat="1" applyFont="1" applyBorder="1"/>
    <xf numFmtId="170" fontId="12" fillId="0" borderId="52" xfId="0" applyNumberFormat="1" applyFont="1" applyFill="1" applyBorder="1"/>
    <xf numFmtId="3" fontId="45" fillId="0" borderId="74" xfId="0" applyNumberFormat="1" applyFont="1" applyBorder="1"/>
    <xf numFmtId="3" fontId="45" fillId="0" borderId="16" xfId="0" applyNumberFormat="1" applyFont="1" applyBorder="1"/>
    <xf numFmtId="3" fontId="45" fillId="0" borderId="75" xfId="0" applyNumberFormat="1" applyFont="1" applyBorder="1"/>
    <xf numFmtId="3" fontId="32" fillId="0" borderId="12" xfId="0" applyNumberFormat="1" applyFont="1" applyBorder="1"/>
    <xf numFmtId="3" fontId="32" fillId="0" borderId="95" xfId="0" applyNumberFormat="1" applyFont="1" applyBorder="1"/>
    <xf numFmtId="3" fontId="45" fillId="0" borderId="54" xfId="0" applyNumberFormat="1" applyFont="1" applyBorder="1"/>
    <xf numFmtId="3" fontId="45" fillId="0" borderId="56" xfId="0" applyNumberFormat="1" applyFont="1" applyBorder="1"/>
    <xf numFmtId="3" fontId="45" fillId="0" borderId="57" xfId="0" applyNumberFormat="1" applyFont="1" applyBorder="1"/>
    <xf numFmtId="3" fontId="45" fillId="0" borderId="58" xfId="0" applyNumberFormat="1" applyFont="1" applyBorder="1"/>
    <xf numFmtId="3" fontId="45" fillId="0" borderId="59" xfId="0" applyNumberFormat="1" applyFont="1" applyBorder="1"/>
    <xf numFmtId="3" fontId="45" fillId="0" borderId="61" xfId="0" applyNumberFormat="1" applyFont="1" applyBorder="1"/>
    <xf numFmtId="0" fontId="26" fillId="0" borderId="65" xfId="0" applyFont="1" applyBorder="1"/>
    <xf numFmtId="3" fontId="25" fillId="0" borderId="153" xfId="0" applyNumberFormat="1" applyFont="1" applyBorder="1"/>
    <xf numFmtId="3" fontId="25" fillId="0" borderId="146" xfId="0" applyNumberFormat="1" applyFont="1" applyBorder="1"/>
    <xf numFmtId="3" fontId="25" fillId="0" borderId="190" xfId="0" applyNumberFormat="1" applyFont="1" applyBorder="1"/>
    <xf numFmtId="0" fontId="16" fillId="0" borderId="48" xfId="0" applyFont="1" applyFill="1" applyBorder="1" applyAlignment="1">
      <alignment horizontal="center" wrapText="1"/>
    </xf>
    <xf numFmtId="0" fontId="16" fillId="0" borderId="33" xfId="0" applyFont="1" applyFill="1" applyBorder="1" applyAlignment="1">
      <alignment horizontal="center" wrapText="1"/>
    </xf>
    <xf numFmtId="0" fontId="21" fillId="0" borderId="141" xfId="0" applyNumberFormat="1" applyFont="1" applyBorder="1" applyAlignment="1" applyProtection="1">
      <alignment horizontal="right"/>
    </xf>
    <xf numFmtId="0" fontId="21" fillId="0" borderId="142" xfId="0" applyNumberFormat="1" applyFont="1" applyBorder="1" applyAlignment="1" applyProtection="1">
      <alignment horizontal="right"/>
    </xf>
    <xf numFmtId="0" fontId="21" fillId="0" borderId="143" xfId="0" applyNumberFormat="1" applyFont="1" applyBorder="1" applyAlignment="1" applyProtection="1">
      <alignment horizontal="right"/>
    </xf>
    <xf numFmtId="0" fontId="47" fillId="0" borderId="56" xfId="0" applyFont="1" applyFill="1" applyBorder="1" applyAlignment="1" applyProtection="1">
      <alignment horizontal="center"/>
    </xf>
    <xf numFmtId="49" fontId="47" fillId="0" borderId="58" xfId="0" applyNumberFormat="1" applyFont="1" applyFill="1" applyBorder="1" applyAlignment="1" applyProtection="1">
      <alignment horizontal="center"/>
      <protection locked="0"/>
    </xf>
    <xf numFmtId="49" fontId="47" fillId="0" borderId="61" xfId="0" applyNumberFormat="1" applyFont="1" applyFill="1" applyBorder="1" applyAlignment="1" applyProtection="1">
      <alignment horizontal="center"/>
      <protection locked="0"/>
    </xf>
    <xf numFmtId="1" fontId="16" fillId="0" borderId="54" xfId="1" applyNumberFormat="1" applyFont="1" applyBorder="1"/>
    <xf numFmtId="1" fontId="16" fillId="0" borderId="55" xfId="1" applyNumberFormat="1" applyFont="1" applyBorder="1"/>
    <xf numFmtId="1" fontId="33" fillId="6" borderId="9" xfId="0" applyNumberFormat="1" applyFont="1" applyFill="1" applyBorder="1"/>
    <xf numFmtId="1" fontId="33" fillId="6" borderId="27" xfId="0" applyNumberFormat="1" applyFont="1" applyFill="1" applyBorder="1"/>
    <xf numFmtId="1" fontId="33" fillId="6" borderId="26" xfId="5" applyNumberFormat="1" applyFont="1" applyFill="1" applyBorder="1"/>
    <xf numFmtId="1" fontId="33" fillId="6" borderId="10" xfId="5" applyNumberFormat="1" applyFont="1" applyFill="1" applyBorder="1"/>
    <xf numFmtId="1" fontId="33" fillId="6" borderId="85" xfId="5" applyNumberFormat="1" applyFont="1" applyFill="1" applyBorder="1"/>
    <xf numFmtId="1" fontId="33" fillId="6" borderId="15" xfId="0" applyNumberFormat="1" applyFont="1" applyFill="1" applyBorder="1"/>
    <xf numFmtId="1" fontId="33" fillId="6" borderId="17" xfId="0" applyNumberFormat="1" applyFont="1" applyFill="1" applyBorder="1"/>
    <xf numFmtId="1" fontId="33" fillId="6" borderId="18" xfId="5" applyNumberFormat="1" applyFont="1" applyFill="1" applyBorder="1"/>
    <xf numFmtId="1" fontId="33" fillId="6" borderId="16" xfId="5" applyNumberFormat="1" applyFont="1" applyFill="1" applyBorder="1"/>
    <xf numFmtId="1" fontId="33" fillId="6" borderId="52" xfId="5" applyNumberFormat="1" applyFont="1" applyFill="1" applyBorder="1"/>
    <xf numFmtId="1" fontId="33" fillId="6" borderId="21" xfId="0" applyNumberFormat="1" applyFont="1" applyFill="1" applyBorder="1"/>
    <xf numFmtId="1" fontId="33" fillId="6" borderId="23" xfId="0" applyNumberFormat="1" applyFont="1" applyFill="1" applyBorder="1"/>
    <xf numFmtId="1" fontId="33" fillId="6" borderId="24" xfId="5" applyNumberFormat="1" applyFont="1" applyFill="1" applyBorder="1"/>
    <xf numFmtId="1" fontId="33" fillId="6" borderId="22" xfId="5" applyNumberFormat="1" applyFont="1" applyFill="1" applyBorder="1"/>
    <xf numFmtId="1" fontId="33" fillId="6" borderId="125" xfId="5" applyNumberFormat="1" applyFont="1" applyFill="1" applyBorder="1"/>
    <xf numFmtId="0" fontId="48" fillId="0" borderId="0" xfId="0" applyFont="1"/>
    <xf numFmtId="1" fontId="16" fillId="0" borderId="146" xfId="0" applyNumberFormat="1" applyFont="1" applyBorder="1"/>
    <xf numFmtId="0" fontId="12" fillId="0" borderId="153" xfId="0" applyFont="1" applyBorder="1"/>
    <xf numFmtId="0" fontId="12" fillId="0" borderId="152" xfId="0" applyFont="1" applyBorder="1"/>
    <xf numFmtId="0" fontId="29" fillId="0" borderId="79" xfId="0" applyFont="1" applyBorder="1" applyAlignment="1" applyProtection="1">
      <alignment horizontal="right"/>
    </xf>
    <xf numFmtId="0" fontId="29" fillId="0" borderId="80" xfId="0" applyFont="1" applyBorder="1" applyAlignment="1" applyProtection="1">
      <alignment horizontal="right"/>
    </xf>
    <xf numFmtId="0" fontId="29" fillId="0" borderId="152" xfId="0" applyFont="1" applyBorder="1" applyAlignment="1" applyProtection="1">
      <alignment horizontal="right"/>
    </xf>
    <xf numFmtId="1" fontId="25" fillId="0" borderId="56" xfId="0" applyNumberFormat="1" applyFont="1" applyBorder="1"/>
    <xf numFmtId="1" fontId="25" fillId="0" borderId="58" xfId="0" applyNumberFormat="1" applyFont="1" applyBorder="1"/>
    <xf numFmtId="1" fontId="25" fillId="0" borderId="110" xfId="0" applyNumberFormat="1" applyFont="1" applyBorder="1"/>
    <xf numFmtId="1" fontId="24" fillId="0" borderId="44" xfId="0" applyNumberFormat="1" applyFont="1" applyBorder="1"/>
    <xf numFmtId="1" fontId="24" fillId="0" borderId="28" xfId="0" applyNumberFormat="1" applyFont="1" applyBorder="1"/>
    <xf numFmtId="1" fontId="24" fillId="0" borderId="19" xfId="0" applyNumberFormat="1" applyFont="1" applyBorder="1"/>
    <xf numFmtId="1" fontId="24" fillId="0" borderId="31" xfId="0" applyNumberFormat="1" applyFont="1" applyBorder="1"/>
    <xf numFmtId="1" fontId="24" fillId="0" borderId="25" xfId="0" applyNumberFormat="1" applyFont="1" applyBorder="1"/>
    <xf numFmtId="1" fontId="24" fillId="0" borderId="38" xfId="0" applyNumberFormat="1" applyFont="1" applyBorder="1"/>
    <xf numFmtId="3" fontId="25" fillId="0" borderId="181" xfId="0" applyNumberFormat="1" applyFont="1" applyBorder="1"/>
    <xf numFmtId="3" fontId="25" fillId="0" borderId="62" xfId="0" applyNumberFormat="1" applyFont="1" applyBorder="1"/>
    <xf numFmtId="3" fontId="24" fillId="0" borderId="30" xfId="0" applyNumberFormat="1" applyFont="1" applyBorder="1"/>
    <xf numFmtId="3" fontId="24" fillId="0" borderId="89" xfId="0" applyNumberFormat="1" applyFont="1" applyBorder="1"/>
    <xf numFmtId="0" fontId="21" fillId="0" borderId="0" xfId="0" applyFont="1" applyBorder="1" applyAlignment="1" applyProtection="1">
      <alignment horizontal="right"/>
    </xf>
    <xf numFmtId="3" fontId="12" fillId="0" borderId="79" xfId="0" applyNumberFormat="1" applyFont="1" applyBorder="1" applyAlignment="1">
      <alignment horizontal="right"/>
    </xf>
    <xf numFmtId="3" fontId="12" fillId="0" borderId="192" xfId="0" applyNumberFormat="1" applyFont="1" applyBorder="1" applyAlignment="1">
      <alignment horizontal="right"/>
    </xf>
    <xf numFmtId="3" fontId="12" fillId="0" borderId="159" xfId="0" applyNumberFormat="1" applyFont="1" applyBorder="1" applyAlignment="1">
      <alignment horizontal="right"/>
    </xf>
    <xf numFmtId="169" fontId="21" fillId="0" borderId="0" xfId="1" applyFont="1" applyBorder="1" applyAlignment="1" applyProtection="1">
      <alignment horizontal="right"/>
    </xf>
    <xf numFmtId="0" fontId="34" fillId="0" borderId="121" xfId="0" applyFont="1" applyBorder="1" applyAlignment="1">
      <alignment wrapText="1"/>
    </xf>
    <xf numFmtId="0" fontId="34" fillId="0" borderId="173" xfId="0" applyFont="1" applyBorder="1" applyAlignment="1">
      <alignment wrapText="1"/>
    </xf>
    <xf numFmtId="0" fontId="34" fillId="0" borderId="122" xfId="0" applyFont="1" applyBorder="1" applyAlignment="1">
      <alignment wrapText="1"/>
    </xf>
    <xf numFmtId="3" fontId="24" fillId="0" borderId="174" xfId="0" applyNumberFormat="1" applyFont="1" applyBorder="1"/>
    <xf numFmtId="3" fontId="24" fillId="0" borderId="168" xfId="0" applyNumberFormat="1" applyFont="1" applyBorder="1"/>
    <xf numFmtId="0" fontId="12" fillId="0" borderId="190" xfId="0" applyFont="1" applyBorder="1"/>
    <xf numFmtId="0" fontId="12" fillId="0" borderId="207" xfId="0" applyFont="1" applyBorder="1"/>
    <xf numFmtId="167" fontId="12" fillId="0" borderId="57" xfId="0" applyNumberFormat="1" applyFont="1" applyBorder="1" applyAlignment="1">
      <alignment horizontal="center"/>
    </xf>
    <xf numFmtId="3" fontId="24" fillId="0" borderId="190" xfId="0" applyNumberFormat="1" applyFont="1" applyBorder="1"/>
    <xf numFmtId="0" fontId="0" fillId="0" borderId="153" xfId="0" applyFont="1" applyBorder="1" applyAlignment="1">
      <alignment horizontal="center"/>
    </xf>
    <xf numFmtId="0" fontId="0" fillId="0" borderId="190" xfId="0" applyFont="1" applyBorder="1"/>
    <xf numFmtId="167" fontId="0" fillId="0" borderId="190" xfId="0" applyNumberFormat="1" applyFont="1" applyBorder="1" applyAlignment="1">
      <alignment horizontal="center"/>
    </xf>
    <xf numFmtId="167" fontId="0" fillId="0" borderId="154" xfId="0" applyNumberFormat="1" applyFont="1" applyBorder="1" applyAlignment="1">
      <alignment horizontal="center"/>
    </xf>
    <xf numFmtId="167" fontId="0" fillId="0" borderId="56" xfId="0" applyNumberFormat="1" applyFont="1" applyBorder="1" applyAlignment="1">
      <alignment horizontal="center"/>
    </xf>
    <xf numFmtId="167" fontId="0" fillId="0" borderId="168" xfId="0" applyNumberFormat="1" applyFont="1" applyBorder="1" applyAlignment="1">
      <alignment horizontal="center"/>
    </xf>
    <xf numFmtId="3" fontId="27" fillId="0" borderId="153" xfId="0" applyNumberFormat="1" applyFont="1" applyBorder="1"/>
    <xf numFmtId="3" fontId="27" fillId="0" borderId="146" xfId="0" applyNumberFormat="1" applyFont="1" applyBorder="1"/>
    <xf numFmtId="3" fontId="27" fillId="0" borderId="190" xfId="0" applyNumberFormat="1" applyFont="1" applyBorder="1"/>
    <xf numFmtId="3" fontId="27" fillId="0" borderId="154" xfId="0" applyNumberFormat="1" applyFont="1" applyBorder="1"/>
    <xf numFmtId="0" fontId="21" fillId="0" borderId="0" xfId="0" applyFont="1" applyBorder="1"/>
    <xf numFmtId="1" fontId="0" fillId="0" borderId="56" xfId="0" applyNumberFormat="1" applyFont="1" applyBorder="1" applyAlignment="1">
      <alignment horizontal="center"/>
    </xf>
    <xf numFmtId="1" fontId="0" fillId="0" borderId="154" xfId="0" applyNumberFormat="1" applyFont="1" applyBorder="1" applyAlignment="1">
      <alignment horizontal="center"/>
    </xf>
    <xf numFmtId="1" fontId="0" fillId="0" borderId="205" xfId="0" applyNumberFormat="1" applyFont="1" applyBorder="1" applyAlignment="1">
      <alignment horizontal="center"/>
    </xf>
    <xf numFmtId="1" fontId="0" fillId="0" borderId="184" xfId="0" applyNumberFormat="1" applyFont="1" applyBorder="1" applyAlignment="1">
      <alignment horizontal="center"/>
    </xf>
    <xf numFmtId="3" fontId="21" fillId="0" borderId="53" xfId="0" applyNumberFormat="1" applyFont="1" applyBorder="1" applyAlignment="1" applyProtection="1">
      <alignment horizontal="right"/>
    </xf>
    <xf numFmtId="0" fontId="13" fillId="0" borderId="82" xfId="0" applyFont="1" applyBorder="1" applyAlignment="1">
      <alignment horizontal="left" vertical="center"/>
    </xf>
    <xf numFmtId="0" fontId="0" fillId="0" borderId="83" xfId="0" applyFont="1" applyBorder="1"/>
    <xf numFmtId="0" fontId="13" fillId="0" borderId="224" xfId="0" applyFont="1" applyBorder="1" applyAlignment="1">
      <alignment horizontal="center" wrapText="1"/>
    </xf>
    <xf numFmtId="0" fontId="23" fillId="0" borderId="121" xfId="0" applyFont="1" applyBorder="1" applyAlignment="1">
      <alignment horizontal="center" wrapText="1"/>
    </xf>
    <xf numFmtId="0" fontId="26" fillId="0" borderId="0" xfId="0" applyFont="1" applyProtection="1">
      <protection locked="0"/>
    </xf>
    <xf numFmtId="0" fontId="13" fillId="0" borderId="140" xfId="0" applyFont="1" applyBorder="1" applyAlignment="1">
      <alignment horizontal="center" wrapText="1"/>
    </xf>
    <xf numFmtId="3" fontId="21" fillId="0" borderId="55" xfId="0" applyNumberFormat="1" applyFont="1" applyBorder="1" applyAlignment="1" applyProtection="1">
      <alignment horizontal="right"/>
    </xf>
    <xf numFmtId="3" fontId="21" fillId="0" borderId="60" xfId="0" applyNumberFormat="1" applyFont="1" applyBorder="1" applyAlignment="1" applyProtection="1">
      <alignment horizontal="right"/>
    </xf>
    <xf numFmtId="0" fontId="0" fillId="0" borderId="77" xfId="0" applyFont="1" applyFill="1" applyBorder="1" applyAlignment="1">
      <alignment wrapText="1"/>
    </xf>
    <xf numFmtId="0" fontId="0" fillId="0" borderId="78" xfId="0" applyFont="1" applyFill="1" applyBorder="1" applyAlignment="1">
      <alignment wrapText="1"/>
    </xf>
    <xf numFmtId="174" fontId="10" fillId="0" borderId="58" xfId="1" applyNumberFormat="1" applyFont="1" applyBorder="1"/>
    <xf numFmtId="1" fontId="13" fillId="0" borderId="141" xfId="0" applyNumberFormat="1" applyFont="1" applyBorder="1"/>
    <xf numFmtId="1" fontId="13" fillId="0" borderId="55" xfId="0" applyNumberFormat="1" applyFont="1" applyBorder="1"/>
    <xf numFmtId="1" fontId="13" fillId="0" borderId="56" xfId="0" applyNumberFormat="1" applyFont="1" applyBorder="1"/>
    <xf numFmtId="0" fontId="13" fillId="0" borderId="82" xfId="0" applyFont="1" applyBorder="1" applyAlignment="1"/>
    <xf numFmtId="0" fontId="13" fillId="0" borderId="145" xfId="0" applyFont="1" applyBorder="1" applyAlignment="1"/>
    <xf numFmtId="0" fontId="23" fillId="0" borderId="188" xfId="0" applyFont="1" applyBorder="1" applyAlignment="1">
      <alignment horizontal="center" wrapText="1"/>
    </xf>
    <xf numFmtId="168" fontId="12" fillId="0" borderId="0" xfId="0" applyNumberFormat="1" applyFont="1"/>
    <xf numFmtId="1" fontId="0" fillId="0" borderId="191" xfId="0" applyNumberFormat="1" applyFont="1" applyBorder="1"/>
    <xf numFmtId="1" fontId="0" fillId="0" borderId="146" xfId="0" applyNumberFormat="1" applyFont="1" applyBorder="1"/>
    <xf numFmtId="1" fontId="0" fillId="0" borderId="154" xfId="0" applyNumberFormat="1" applyFont="1" applyBorder="1"/>
    <xf numFmtId="169" fontId="0" fillId="0" borderId="61" xfId="1" applyFont="1" applyBorder="1"/>
    <xf numFmtId="174" fontId="13" fillId="0" borderId="54" xfId="1" applyNumberFormat="1" applyFont="1" applyBorder="1"/>
    <xf numFmtId="174" fontId="13" fillId="0" borderId="55" xfId="1" applyNumberFormat="1" applyFont="1" applyBorder="1"/>
    <xf numFmtId="174" fontId="13" fillId="0" borderId="56" xfId="1" applyNumberFormat="1" applyFont="1" applyBorder="1"/>
    <xf numFmtId="174" fontId="0" fillId="0" borderId="153" xfId="1" applyNumberFormat="1" applyFont="1" applyBorder="1"/>
    <xf numFmtId="174" fontId="0" fillId="0" borderId="146" xfId="1" applyNumberFormat="1" applyFont="1" applyBorder="1"/>
    <xf numFmtId="174" fontId="0" fillId="0" borderId="154" xfId="1" applyNumberFormat="1" applyFont="1" applyBorder="1"/>
    <xf numFmtId="174" fontId="12" fillId="0" borderId="57" xfId="1" applyNumberFormat="1" applyFont="1" applyBorder="1"/>
    <xf numFmtId="174" fontId="12" fillId="0" borderId="53" xfId="1" applyNumberFormat="1" applyFont="1" applyBorder="1"/>
    <xf numFmtId="174" fontId="12" fillId="0" borderId="58" xfId="1" applyNumberFormat="1" applyFont="1" applyBorder="1"/>
    <xf numFmtId="168" fontId="12" fillId="0" borderId="142" xfId="1" applyNumberFormat="1" applyFont="1" applyBorder="1"/>
    <xf numFmtId="174" fontId="12" fillId="0" borderId="59" xfId="1" applyNumberFormat="1" applyFont="1" applyBorder="1"/>
    <xf numFmtId="174" fontId="12" fillId="0" borderId="60" xfId="1" applyNumberFormat="1" applyFont="1" applyBorder="1"/>
    <xf numFmtId="174" fontId="12" fillId="0" borderId="61" xfId="1" applyNumberFormat="1" applyFont="1" applyBorder="1"/>
    <xf numFmtId="168" fontId="12" fillId="0" borderId="143" xfId="1" applyNumberFormat="1" applyFont="1" applyBorder="1"/>
    <xf numFmtId="170" fontId="21" fillId="0" borderId="56" xfId="0" applyNumberFormat="1" applyFont="1" applyBorder="1" applyAlignment="1" applyProtection="1">
      <alignment horizontal="right"/>
    </xf>
    <xf numFmtId="170" fontId="21" fillId="0" borderId="58" xfId="0" applyNumberFormat="1" applyFont="1" applyBorder="1" applyAlignment="1" applyProtection="1">
      <alignment horizontal="right"/>
    </xf>
    <xf numFmtId="170" fontId="21" fillId="0" borderId="61" xfId="0" applyNumberFormat="1" applyFont="1" applyBorder="1" applyAlignment="1" applyProtection="1">
      <alignment horizontal="right"/>
    </xf>
    <xf numFmtId="0" fontId="13" fillId="0" borderId="54" xfId="0" applyFont="1" applyBorder="1" applyAlignment="1">
      <alignment horizontal="center"/>
    </xf>
    <xf numFmtId="0" fontId="13" fillId="0" borderId="76" xfId="0" applyFont="1" applyFill="1" applyBorder="1" applyAlignment="1">
      <alignment wrapText="1"/>
    </xf>
    <xf numFmtId="0" fontId="12" fillId="0" borderId="225" xfId="0" applyFont="1" applyBorder="1" applyAlignment="1">
      <alignment horizontal="center"/>
    </xf>
    <xf numFmtId="0" fontId="12" fillId="0" borderId="226" xfId="0" applyFont="1" applyFill="1" applyBorder="1" applyAlignment="1">
      <alignment wrapText="1"/>
    </xf>
    <xf numFmtId="0" fontId="12" fillId="0" borderId="225" xfId="0" applyFont="1" applyBorder="1"/>
    <xf numFmtId="0" fontId="12" fillId="0" borderId="227" xfId="0" applyFont="1" applyBorder="1"/>
    <xf numFmtId="0" fontId="12" fillId="0" borderId="228" xfId="0" applyFont="1" applyBorder="1"/>
    <xf numFmtId="0" fontId="12" fillId="0" borderId="126" xfId="0" applyFont="1" applyBorder="1"/>
    <xf numFmtId="0" fontId="12" fillId="0" borderId="121" xfId="0" applyFont="1" applyBorder="1"/>
    <xf numFmtId="0" fontId="12" fillId="0" borderId="173" xfId="0" applyFont="1" applyBorder="1"/>
    <xf numFmtId="0" fontId="12" fillId="0" borderId="122" xfId="0" applyFont="1" applyBorder="1"/>
    <xf numFmtId="0" fontId="12" fillId="0" borderId="188" xfId="0" applyFont="1" applyBorder="1"/>
    <xf numFmtId="0" fontId="12" fillId="0" borderId="81" xfId="0" applyFont="1" applyBorder="1"/>
    <xf numFmtId="3" fontId="12" fillId="0" borderId="54" xfId="0" applyNumberFormat="1" applyFont="1" applyBorder="1"/>
    <xf numFmtId="3" fontId="12" fillId="0" borderId="55" xfId="0" applyNumberFormat="1" applyFont="1" applyBorder="1"/>
    <xf numFmtId="3" fontId="12" fillId="0" borderId="56" xfId="0" applyNumberFormat="1" applyFont="1" applyBorder="1"/>
    <xf numFmtId="167" fontId="16" fillId="0" borderId="153" xfId="0" applyNumberFormat="1" applyFont="1" applyBorder="1" applyAlignment="1">
      <alignment horizontal="center"/>
    </xf>
    <xf numFmtId="167" fontId="16" fillId="0" borderId="146" xfId="0" applyNumberFormat="1" applyFont="1" applyBorder="1" applyAlignment="1">
      <alignment horizontal="center"/>
    </xf>
    <xf numFmtId="167" fontId="16" fillId="0" borderId="154" xfId="0" applyNumberFormat="1" applyFont="1" applyBorder="1" applyAlignment="1">
      <alignment horizontal="center"/>
    </xf>
    <xf numFmtId="1" fontId="12" fillId="0" borderId="53" xfId="1" applyNumberFormat="1" applyFont="1" applyBorder="1"/>
    <xf numFmtId="1" fontId="12" fillId="0" borderId="57" xfId="1" applyNumberFormat="1" applyFont="1" applyBorder="1"/>
    <xf numFmtId="1" fontId="12" fillId="0" borderId="58" xfId="1" applyNumberFormat="1" applyFont="1" applyBorder="1"/>
    <xf numFmtId="1" fontId="12" fillId="0" borderId="59" xfId="1" applyNumberFormat="1" applyFont="1" applyBorder="1"/>
    <xf numFmtId="1" fontId="12" fillId="0" borderId="60" xfId="1" applyNumberFormat="1" applyFont="1" applyBorder="1"/>
    <xf numFmtId="1" fontId="12" fillId="0" borderId="61" xfId="1" applyNumberFormat="1" applyFont="1" applyBorder="1"/>
    <xf numFmtId="0" fontId="16" fillId="0" borderId="137" xfId="0" applyFont="1" applyBorder="1" applyAlignment="1">
      <alignment horizontal="center" wrapText="1"/>
    </xf>
    <xf numFmtId="0" fontId="16" fillId="0" borderId="185" xfId="0" applyFont="1" applyBorder="1" applyAlignment="1">
      <alignment horizontal="center" wrapText="1"/>
    </xf>
    <xf numFmtId="166" fontId="12" fillId="0" borderId="205" xfId="2" applyFont="1" applyBorder="1"/>
    <xf numFmtId="166" fontId="12" fillId="0" borderId="160" xfId="2" applyFont="1" applyBorder="1"/>
    <xf numFmtId="166" fontId="12" fillId="0" borderId="161" xfId="2" applyFont="1" applyBorder="1"/>
    <xf numFmtId="0" fontId="12" fillId="0" borderId="90" xfId="0" applyFont="1" applyFill="1" applyBorder="1" applyAlignment="1">
      <alignment horizontal="center"/>
    </xf>
    <xf numFmtId="166" fontId="12" fillId="0" borderId="148" xfId="2" applyFont="1" applyBorder="1"/>
    <xf numFmtId="0" fontId="16" fillId="0" borderId="66" xfId="0" applyFont="1" applyFill="1" applyBorder="1" applyAlignment="1">
      <alignment horizontal="center"/>
    </xf>
    <xf numFmtId="0" fontId="16" fillId="0" borderId="74" xfId="0" applyFont="1" applyFill="1" applyBorder="1" applyAlignment="1">
      <alignment wrapText="1"/>
    </xf>
    <xf numFmtId="166" fontId="16" fillId="0" borderId="147" xfId="2" applyFont="1" applyBorder="1"/>
    <xf numFmtId="1" fontId="16" fillId="0" borderId="79" xfId="1" applyNumberFormat="1" applyFont="1" applyBorder="1"/>
    <xf numFmtId="0" fontId="25" fillId="0" borderId="49" xfId="0" applyFont="1" applyBorder="1" applyAlignment="1">
      <alignment horizontal="center" wrapText="1"/>
    </xf>
    <xf numFmtId="0" fontId="25" fillId="0" borderId="140" xfId="0" applyFont="1" applyBorder="1" applyAlignment="1">
      <alignment horizontal="center" wrapText="1"/>
    </xf>
    <xf numFmtId="0" fontId="25" fillId="0" borderId="176" xfId="0" applyFont="1" applyBorder="1" applyAlignment="1">
      <alignment horizontal="center" wrapText="1"/>
    </xf>
    <xf numFmtId="0" fontId="25" fillId="0" borderId="198" xfId="0" applyFont="1" applyBorder="1" applyAlignment="1">
      <alignment horizontal="center" wrapText="1"/>
    </xf>
    <xf numFmtId="3" fontId="25" fillId="0" borderId="154" xfId="0" applyNumberFormat="1" applyFont="1" applyBorder="1"/>
    <xf numFmtId="3" fontId="25" fillId="0" borderId="168" xfId="0" applyNumberFormat="1" applyFont="1" applyBorder="1"/>
    <xf numFmtId="0" fontId="33" fillId="0" borderId="149" xfId="0" applyFont="1" applyBorder="1" applyAlignment="1"/>
    <xf numFmtId="0" fontId="33" fillId="0" borderId="186" xfId="0" applyFont="1" applyBorder="1" applyAlignment="1"/>
    <xf numFmtId="0" fontId="33" fillId="0" borderId="112" xfId="0" applyFont="1" applyBorder="1" applyAlignment="1"/>
    <xf numFmtId="3" fontId="45" fillId="0" borderId="141" xfId="0" applyNumberFormat="1" applyFont="1" applyBorder="1"/>
    <xf numFmtId="3" fontId="45" fillId="0" borderId="142" xfId="0" applyNumberFormat="1" applyFont="1" applyBorder="1"/>
    <xf numFmtId="3" fontId="45" fillId="0" borderId="143" xfId="0" applyNumberFormat="1" applyFont="1" applyBorder="1"/>
    <xf numFmtId="3" fontId="32" fillId="0" borderId="11" xfId="0" applyNumberFormat="1" applyFont="1" applyBorder="1"/>
    <xf numFmtId="3" fontId="45" fillId="0" borderId="53" xfId="0" applyNumberFormat="1" applyFont="1" applyBorder="1"/>
    <xf numFmtId="3" fontId="45" fillId="0" borderId="55" xfId="0" applyNumberFormat="1" applyFont="1" applyBorder="1"/>
    <xf numFmtId="3" fontId="45" fillId="0" borderId="60" xfId="0" applyNumberFormat="1" applyFont="1" applyBorder="1"/>
    <xf numFmtId="169" fontId="33" fillId="0" borderId="0" xfId="1" applyFont="1" applyFill="1" applyBorder="1"/>
    <xf numFmtId="3" fontId="33" fillId="0" borderId="174" xfId="0" applyNumberFormat="1" applyFont="1" applyBorder="1"/>
    <xf numFmtId="3" fontId="33" fillId="0" borderId="175" xfId="0" applyNumberFormat="1" applyFont="1" applyBorder="1"/>
    <xf numFmtId="3" fontId="33" fillId="0" borderId="168" xfId="0" applyNumberFormat="1" applyFont="1" applyBorder="1"/>
    <xf numFmtId="0" fontId="32" fillId="0" borderId="182" xfId="0" applyFont="1" applyFill="1" applyBorder="1" applyAlignment="1">
      <alignment wrapText="1"/>
    </xf>
    <xf numFmtId="3" fontId="32" fillId="0" borderId="111" xfId="0" applyNumberFormat="1" applyFont="1" applyBorder="1"/>
    <xf numFmtId="0" fontId="0" fillId="0" borderId="0" xfId="0" applyFill="1"/>
    <xf numFmtId="3" fontId="33" fillId="0" borderId="57" xfId="0" applyNumberFormat="1" applyFont="1" applyFill="1" applyBorder="1"/>
    <xf numFmtId="3" fontId="33" fillId="0" borderId="53" xfId="0" applyNumberFormat="1" applyFont="1" applyFill="1" applyBorder="1"/>
    <xf numFmtId="3" fontId="33" fillId="0" borderId="77" xfId="0" applyNumberFormat="1" applyFont="1" applyFill="1" applyBorder="1"/>
    <xf numFmtId="3" fontId="33" fillId="0" borderId="58" xfId="0" applyNumberFormat="1" applyFont="1" applyFill="1" applyBorder="1"/>
    <xf numFmtId="3" fontId="33" fillId="0" borderId="142" xfId="0" applyNumberFormat="1" applyFont="1" applyFill="1" applyBorder="1"/>
    <xf numFmtId="3" fontId="33" fillId="0" borderId="119" xfId="0" applyNumberFormat="1" applyFont="1" applyFill="1" applyBorder="1"/>
    <xf numFmtId="0" fontId="33" fillId="0" borderId="163" xfId="0" applyFont="1" applyFill="1" applyBorder="1" applyAlignment="1">
      <alignment wrapText="1"/>
    </xf>
    <xf numFmtId="0" fontId="16" fillId="0" borderId="182" xfId="0" applyFont="1" applyFill="1" applyBorder="1" applyAlignment="1">
      <alignment horizontal="center"/>
    </xf>
    <xf numFmtId="3" fontId="32" fillId="0" borderId="54" xfId="0" applyNumberFormat="1" applyFont="1" applyFill="1" applyBorder="1"/>
    <xf numFmtId="3" fontId="32" fillId="0" borderId="55" xfId="0" applyNumberFormat="1" applyFont="1" applyFill="1" applyBorder="1"/>
    <xf numFmtId="3" fontId="32" fillId="0" borderId="76" xfId="0" applyNumberFormat="1" applyFont="1" applyFill="1" applyBorder="1"/>
    <xf numFmtId="3" fontId="32" fillId="0" borderId="56" xfId="0" applyNumberFormat="1" applyFont="1" applyFill="1" applyBorder="1"/>
    <xf numFmtId="3" fontId="32" fillId="0" borderId="141" xfId="0" applyNumberFormat="1" applyFont="1" applyFill="1" applyBorder="1"/>
    <xf numFmtId="3" fontId="32" fillId="0" borderId="111" xfId="0" applyNumberFormat="1" applyFont="1" applyFill="1" applyBorder="1"/>
    <xf numFmtId="0" fontId="13" fillId="0" borderId="0" xfId="0" applyFont="1" applyFill="1"/>
    <xf numFmtId="3" fontId="21" fillId="0" borderId="54" xfId="0" applyNumberFormat="1" applyFont="1" applyBorder="1" applyAlignment="1" applyProtection="1">
      <alignment horizontal="right"/>
    </xf>
    <xf numFmtId="3" fontId="21" fillId="0" borderId="57" xfId="0" applyNumberFormat="1" applyFont="1" applyBorder="1" applyAlignment="1" applyProtection="1">
      <alignment horizontal="right"/>
    </xf>
    <xf numFmtId="3" fontId="21" fillId="0" borderId="59" xfId="0" applyNumberFormat="1" applyFont="1" applyBorder="1" applyAlignment="1" applyProtection="1">
      <alignment horizontal="right"/>
    </xf>
    <xf numFmtId="0" fontId="16" fillId="0" borderId="127" xfId="0" applyFont="1" applyFill="1" applyBorder="1" applyAlignment="1">
      <alignment horizontal="center" wrapText="1"/>
    </xf>
    <xf numFmtId="0" fontId="16" fillId="0" borderId="172" xfId="0" applyFont="1" applyFill="1" applyBorder="1" applyAlignment="1">
      <alignment horizontal="center" wrapText="1"/>
    </xf>
    <xf numFmtId="0" fontId="13" fillId="0" borderId="76" xfId="0" applyFont="1" applyFill="1" applyBorder="1" applyAlignment="1">
      <alignment vertical="top" wrapText="1"/>
    </xf>
    <xf numFmtId="0" fontId="0" fillId="0" borderId="190" xfId="0" applyFont="1" applyFill="1" applyBorder="1" applyAlignment="1">
      <alignment vertical="top" wrapText="1"/>
    </xf>
    <xf numFmtId="1" fontId="0" fillId="0" borderId="117" xfId="0" applyNumberFormat="1" applyFont="1" applyBorder="1" applyAlignment="1">
      <alignment horizontal="center"/>
    </xf>
    <xf numFmtId="1" fontId="0" fillId="0" borderId="228" xfId="0" applyNumberFormat="1" applyFont="1" applyBorder="1" applyAlignment="1">
      <alignment horizontal="center"/>
    </xf>
    <xf numFmtId="0" fontId="33" fillId="0" borderId="77" xfId="0" applyFont="1" applyBorder="1"/>
    <xf numFmtId="0" fontId="33" fillId="0" borderId="78" xfId="0" applyFont="1" applyBorder="1"/>
    <xf numFmtId="0" fontId="32" fillId="0" borderId="121" xfId="0" applyFont="1" applyBorder="1" applyAlignment="1">
      <alignment horizontal="center" wrapText="1"/>
    </xf>
    <xf numFmtId="0" fontId="32" fillId="0" borderId="230" xfId="0" applyFont="1" applyBorder="1" applyAlignment="1">
      <alignment horizontal="center" wrapText="1"/>
    </xf>
    <xf numFmtId="0" fontId="33" fillId="0" borderId="54" xfId="0" applyFont="1" applyBorder="1" applyAlignment="1">
      <alignment horizontal="center"/>
    </xf>
    <xf numFmtId="0" fontId="33" fillId="0" borderId="76" xfId="0" applyFont="1" applyBorder="1"/>
    <xf numFmtId="0" fontId="32" fillId="0" borderId="153" xfId="0" applyFont="1" applyBorder="1" applyAlignment="1">
      <alignment horizontal="center"/>
    </xf>
    <xf numFmtId="0" fontId="32" fillId="0" borderId="190" xfId="0" applyFont="1" applyBorder="1"/>
    <xf numFmtId="1" fontId="32" fillId="0" borderId="154" xfId="0" applyNumberFormat="1" applyFont="1" applyBorder="1" applyAlignment="1">
      <alignment horizontal="center"/>
    </xf>
    <xf numFmtId="0" fontId="16" fillId="0" borderId="205" xfId="0" applyFont="1" applyBorder="1"/>
    <xf numFmtId="3" fontId="12" fillId="0" borderId="108" xfId="0" applyNumberFormat="1" applyFont="1" applyBorder="1"/>
    <xf numFmtId="3" fontId="12" fillId="0" borderId="109" xfId="0" applyNumberFormat="1" applyFont="1" applyBorder="1"/>
    <xf numFmtId="3" fontId="12" fillId="0" borderId="110" xfId="0" applyNumberFormat="1" applyFont="1" applyBorder="1"/>
    <xf numFmtId="3" fontId="16" fillId="0" borderId="56" xfId="0" applyNumberFormat="1" applyFont="1" applyBorder="1"/>
    <xf numFmtId="3" fontId="12" fillId="0" borderId="66" xfId="0" applyNumberFormat="1" applyFont="1" applyBorder="1"/>
    <xf numFmtId="3" fontId="12" fillId="0" borderId="67" xfId="0" applyNumberFormat="1" applyFont="1" applyBorder="1"/>
    <xf numFmtId="3" fontId="12" fillId="0" borderId="68" xfId="0" applyNumberFormat="1" applyFont="1" applyBorder="1"/>
    <xf numFmtId="3" fontId="12" fillId="0" borderId="88" xfId="0" applyNumberFormat="1" applyFont="1" applyBorder="1"/>
    <xf numFmtId="3" fontId="12" fillId="0" borderId="95" xfId="0" applyNumberFormat="1" applyFont="1" applyBorder="1"/>
    <xf numFmtId="3" fontId="12" fillId="0" borderId="90" xfId="0" applyNumberFormat="1" applyFont="1" applyBorder="1"/>
    <xf numFmtId="3" fontId="12" fillId="0" borderId="98" xfId="0" applyNumberFormat="1" applyFont="1" applyBorder="1"/>
    <xf numFmtId="1" fontId="12" fillId="0" borderId="175" xfId="0" applyNumberFormat="1" applyFont="1" applyBorder="1"/>
    <xf numFmtId="1" fontId="12" fillId="0" borderId="168" xfId="0" applyNumberFormat="1" applyFont="1" applyBorder="1"/>
    <xf numFmtId="0" fontId="16" fillId="0" borderId="170" xfId="0" applyFont="1" applyBorder="1" applyAlignment="1">
      <alignment horizontal="center" wrapText="1"/>
    </xf>
    <xf numFmtId="0" fontId="12" fillId="0" borderId="231" xfId="0" applyFont="1" applyFill="1" applyBorder="1" applyAlignment="1">
      <alignment horizontal="center"/>
    </xf>
    <xf numFmtId="0" fontId="12" fillId="0" borderId="232" xfId="0" applyFont="1" applyFill="1" applyBorder="1" applyAlignment="1">
      <alignment horizontal="center"/>
    </xf>
    <xf numFmtId="0" fontId="12" fillId="0" borderId="156" xfId="0" applyFont="1" applyFill="1" applyBorder="1" applyAlignment="1">
      <alignment horizontal="center"/>
    </xf>
    <xf numFmtId="0" fontId="12" fillId="0" borderId="233" xfId="0" applyFont="1" applyFill="1" applyBorder="1" applyAlignment="1">
      <alignment horizontal="center"/>
    </xf>
    <xf numFmtId="0" fontId="12" fillId="0" borderId="205" xfId="0" applyFont="1" applyBorder="1" applyAlignment="1">
      <alignment horizontal="center"/>
    </xf>
    <xf numFmtId="0" fontId="16" fillId="0" borderId="157" xfId="0" applyFont="1" applyBorder="1" applyAlignment="1">
      <alignment horizontal="center" wrapText="1"/>
    </xf>
    <xf numFmtId="1" fontId="16" fillId="0" borderId="141" xfId="0" applyNumberFormat="1" applyFont="1" applyBorder="1"/>
    <xf numFmtId="1" fontId="12" fillId="0" borderId="191" xfId="0" applyNumberFormat="1" applyFont="1" applyBorder="1"/>
    <xf numFmtId="1" fontId="12" fillId="0" borderId="143" xfId="0" applyNumberFormat="1" applyFont="1" applyBorder="1"/>
    <xf numFmtId="0" fontId="16" fillId="0" borderId="234" xfId="0" applyFont="1" applyBorder="1" applyAlignment="1">
      <alignment horizontal="center" wrapText="1"/>
    </xf>
    <xf numFmtId="0" fontId="12" fillId="0" borderId="235" xfId="0" applyFont="1" applyFill="1" applyBorder="1" applyAlignment="1">
      <alignment wrapText="1"/>
    </xf>
    <xf numFmtId="0" fontId="12" fillId="0" borderId="52" xfId="0" applyFont="1" applyFill="1" applyBorder="1" applyAlignment="1">
      <alignment wrapText="1"/>
    </xf>
    <xf numFmtId="0" fontId="12" fillId="0" borderId="212" xfId="0" applyFont="1" applyFill="1" applyBorder="1" applyAlignment="1">
      <alignment wrapText="1"/>
    </xf>
    <xf numFmtId="0" fontId="12" fillId="0" borderId="202" xfId="0" applyFont="1" applyFill="1" applyBorder="1" applyAlignment="1">
      <alignment wrapText="1"/>
    </xf>
    <xf numFmtId="0" fontId="16" fillId="0" borderId="79" xfId="0" applyFont="1" applyFill="1" applyBorder="1" applyAlignment="1">
      <alignment wrapText="1"/>
    </xf>
    <xf numFmtId="0" fontId="12" fillId="0" borderId="192" xfId="0" applyFont="1" applyFill="1" applyBorder="1" applyAlignment="1">
      <alignment wrapText="1"/>
    </xf>
    <xf numFmtId="0" fontId="12" fillId="0" borderId="81" xfId="0" applyFont="1" applyFill="1" applyBorder="1" applyAlignment="1">
      <alignment wrapText="1"/>
    </xf>
    <xf numFmtId="168" fontId="16" fillId="0" borderId="79" xfId="1" applyNumberFormat="1" applyFont="1" applyBorder="1"/>
    <xf numFmtId="1" fontId="45" fillId="6" borderId="9" xfId="0" applyNumberFormat="1" applyFont="1" applyFill="1" applyBorder="1"/>
    <xf numFmtId="1" fontId="45" fillId="6" borderId="27" xfId="0" applyNumberFormat="1" applyFont="1" applyFill="1" applyBorder="1"/>
    <xf numFmtId="1" fontId="45" fillId="6" borderId="26" xfId="5" applyNumberFormat="1" applyFont="1" applyFill="1" applyBorder="1"/>
    <xf numFmtId="1" fontId="45" fillId="6" borderId="10" xfId="5" applyNumberFormat="1" applyFont="1" applyFill="1" applyBorder="1"/>
    <xf numFmtId="0" fontId="25" fillId="0" borderId="118" xfId="0" applyFont="1" applyBorder="1" applyAlignment="1">
      <alignment horizontal="center" wrapText="1"/>
    </xf>
    <xf numFmtId="0" fontId="33" fillId="0" borderId="175" xfId="0" applyFont="1" applyBorder="1" applyAlignment="1">
      <alignment wrapText="1"/>
    </xf>
    <xf numFmtId="166" fontId="33" fillId="0" borderId="175" xfId="2" applyFont="1" applyBorder="1" applyAlignment="1">
      <alignment horizontal="center"/>
    </xf>
    <xf numFmtId="166" fontId="33" fillId="0" borderId="168" xfId="2" applyFont="1" applyBorder="1" applyAlignment="1">
      <alignment horizontal="center"/>
    </xf>
    <xf numFmtId="3" fontId="32" fillId="0" borderId="79" xfId="0" applyNumberFormat="1" applyFont="1" applyBorder="1" applyAlignment="1"/>
    <xf numFmtId="3" fontId="33" fillId="0" borderId="159" xfId="0" applyNumberFormat="1" applyFont="1" applyBorder="1" applyAlignment="1"/>
    <xf numFmtId="3" fontId="33" fillId="0" borderId="54" xfId="0" applyNumberFormat="1" applyFont="1" applyFill="1" applyBorder="1"/>
    <xf numFmtId="3" fontId="33" fillId="0" borderId="55" xfId="0" applyNumberFormat="1" applyFont="1" applyFill="1" applyBorder="1"/>
    <xf numFmtId="3" fontId="33" fillId="0" borderId="76" xfId="0" applyNumberFormat="1" applyFont="1" applyFill="1" applyBorder="1"/>
    <xf numFmtId="3" fontId="33" fillId="0" borderId="56" xfId="0" applyNumberFormat="1" applyFont="1" applyFill="1" applyBorder="1"/>
    <xf numFmtId="3" fontId="33" fillId="0" borderId="141" xfId="0" applyNumberFormat="1" applyFont="1" applyFill="1" applyBorder="1"/>
    <xf numFmtId="3" fontId="33" fillId="0" borderId="111" xfId="0" applyNumberFormat="1" applyFont="1" applyFill="1" applyBorder="1"/>
    <xf numFmtId="3" fontId="33" fillId="0" borderId="59" xfId="0" applyNumberFormat="1" applyFont="1" applyFill="1" applyBorder="1"/>
    <xf numFmtId="3" fontId="33" fillId="0" borderId="60" xfId="0" applyNumberFormat="1" applyFont="1" applyFill="1" applyBorder="1"/>
    <xf numFmtId="3" fontId="33" fillId="0" borderId="78" xfId="0" applyNumberFormat="1" applyFont="1" applyFill="1" applyBorder="1"/>
    <xf numFmtId="3" fontId="33" fillId="0" borderId="61" xfId="0" applyNumberFormat="1" applyFont="1" applyFill="1" applyBorder="1"/>
    <xf numFmtId="3" fontId="33" fillId="0" borderId="143" xfId="0" applyNumberFormat="1" applyFont="1" applyFill="1" applyBorder="1"/>
    <xf numFmtId="3" fontId="33" fillId="0" borderId="195" xfId="0" applyNumberFormat="1" applyFont="1" applyFill="1" applyBorder="1"/>
    <xf numFmtId="0" fontId="33" fillId="0" borderId="159" xfId="0" applyFont="1" applyFill="1" applyBorder="1" applyAlignment="1">
      <alignment wrapText="1"/>
    </xf>
    <xf numFmtId="3" fontId="33" fillId="0" borderId="206" xfId="0" applyNumberFormat="1" applyFont="1" applyBorder="1"/>
    <xf numFmtId="3" fontId="33" fillId="0" borderId="207" xfId="0" applyNumberFormat="1" applyFont="1" applyBorder="1"/>
    <xf numFmtId="3" fontId="33" fillId="0" borderId="112" xfId="0" applyNumberFormat="1" applyFont="1" applyBorder="1"/>
    <xf numFmtId="166" fontId="29" fillId="0" borderId="152" xfId="2" applyFont="1" applyBorder="1" applyAlignment="1" applyProtection="1">
      <alignment horizontal="right"/>
    </xf>
    <xf numFmtId="168" fontId="16" fillId="0" borderId="141" xfId="1" applyNumberFormat="1" applyFont="1" applyBorder="1"/>
    <xf numFmtId="0" fontId="16" fillId="0" borderId="56" xfId="0" applyFont="1" applyFill="1" applyBorder="1" applyAlignment="1">
      <alignment wrapText="1"/>
    </xf>
    <xf numFmtId="0" fontId="12" fillId="0" borderId="58" xfId="0" applyFont="1" applyFill="1" applyBorder="1" applyAlignment="1">
      <alignment wrapText="1"/>
    </xf>
    <xf numFmtId="0" fontId="12" fillId="0" borderId="61" xfId="0" applyFont="1" applyFill="1" applyBorder="1" applyAlignment="1">
      <alignment wrapText="1"/>
    </xf>
    <xf numFmtId="168" fontId="16" fillId="0" borderId="54" xfId="1" applyNumberFormat="1" applyFont="1" applyBorder="1"/>
    <xf numFmtId="166" fontId="29" fillId="0" borderId="149" xfId="2" applyFont="1" applyBorder="1" applyAlignment="1" applyProtection="1">
      <alignment horizontal="right"/>
    </xf>
    <xf numFmtId="166" fontId="21" fillId="0" borderId="150" xfId="2" applyFont="1" applyBorder="1" applyAlignment="1" applyProtection="1">
      <alignment horizontal="right"/>
    </xf>
    <xf numFmtId="166" fontId="21" fillId="0" borderId="151" xfId="2" applyFont="1" applyBorder="1" applyAlignment="1" applyProtection="1">
      <alignment horizontal="right"/>
    </xf>
    <xf numFmtId="168" fontId="12" fillId="0" borderId="108" xfId="1" applyNumberFormat="1" applyFont="1" applyBorder="1"/>
    <xf numFmtId="168" fontId="12" fillId="0" borderId="109" xfId="1" applyNumberFormat="1" applyFont="1" applyBorder="1"/>
    <xf numFmtId="168" fontId="12" fillId="0" borderId="110" xfId="1" applyNumberFormat="1" applyFont="1" applyBorder="1"/>
    <xf numFmtId="3" fontId="12" fillId="0" borderId="53" xfId="1" applyNumberFormat="1" applyFont="1" applyBorder="1"/>
    <xf numFmtId="3" fontId="16" fillId="0" borderId="55" xfId="1" applyNumberFormat="1" applyFont="1" applyBorder="1"/>
    <xf numFmtId="3" fontId="12" fillId="0" borderId="60" xfId="1" applyNumberFormat="1" applyFont="1" applyBorder="1"/>
    <xf numFmtId="3" fontId="16" fillId="0" borderId="141" xfId="1" applyNumberFormat="1" applyFont="1" applyBorder="1"/>
    <xf numFmtId="3" fontId="12" fillId="0" borderId="142" xfId="1" applyNumberFormat="1" applyFont="1" applyBorder="1"/>
    <xf numFmtId="3" fontId="12" fillId="0" borderId="143" xfId="1" applyNumberFormat="1" applyFont="1" applyBorder="1"/>
    <xf numFmtId="3" fontId="16" fillId="0" borderId="76" xfId="1" applyNumberFormat="1" applyFont="1" applyBorder="1"/>
    <xf numFmtId="3" fontId="12" fillId="0" borderId="77" xfId="1" applyNumberFormat="1" applyFont="1" applyBorder="1"/>
    <xf numFmtId="3" fontId="12" fillId="0" borderId="78" xfId="1" applyNumberFormat="1" applyFont="1" applyBorder="1"/>
    <xf numFmtId="168" fontId="12" fillId="0" borderId="78" xfId="1" applyNumberFormat="1" applyFont="1" applyBorder="1"/>
    <xf numFmtId="3" fontId="12" fillId="0" borderId="66" xfId="1" applyNumberFormat="1" applyFont="1" applyFill="1" applyBorder="1"/>
    <xf numFmtId="3" fontId="12" fillId="0" borderId="67" xfId="1" applyNumberFormat="1" applyFont="1" applyFill="1" applyBorder="1"/>
    <xf numFmtId="3" fontId="12" fillId="0" borderId="68" xfId="1" applyNumberFormat="1" applyFont="1" applyFill="1" applyBorder="1"/>
    <xf numFmtId="3" fontId="12" fillId="0" borderId="69" xfId="1" applyNumberFormat="1" applyFont="1" applyFill="1" applyBorder="1"/>
    <xf numFmtId="3" fontId="12" fillId="0" borderId="17" xfId="1" applyNumberFormat="1" applyFont="1" applyFill="1" applyBorder="1"/>
    <xf numFmtId="3" fontId="12" fillId="0" borderId="70" xfId="1" applyNumberFormat="1" applyFont="1" applyFill="1" applyBorder="1"/>
    <xf numFmtId="3" fontId="12" fillId="0" borderId="71" xfId="1" applyNumberFormat="1" applyFont="1" applyFill="1" applyBorder="1"/>
    <xf numFmtId="3" fontId="12" fillId="0" borderId="72" xfId="1" applyNumberFormat="1" applyFont="1" applyFill="1" applyBorder="1"/>
    <xf numFmtId="3" fontId="12" fillId="0" borderId="73" xfId="1" applyNumberFormat="1" applyFont="1" applyFill="1" applyBorder="1"/>
    <xf numFmtId="3" fontId="12" fillId="0" borderId="113" xfId="1" applyNumberFormat="1" applyFont="1" applyFill="1" applyBorder="1"/>
    <xf numFmtId="3" fontId="12" fillId="0" borderId="23" xfId="1" applyNumberFormat="1" applyFont="1" applyFill="1" applyBorder="1"/>
    <xf numFmtId="3" fontId="12" fillId="0" borderId="114" xfId="1" applyNumberFormat="1" applyFont="1" applyFill="1" applyBorder="1"/>
    <xf numFmtId="3" fontId="16" fillId="0" borderId="66" xfId="1" applyNumberFormat="1" applyFont="1" applyFill="1" applyBorder="1"/>
    <xf numFmtId="3" fontId="16" fillId="0" borderId="67" xfId="1" applyNumberFormat="1" applyFont="1" applyFill="1" applyBorder="1"/>
    <xf numFmtId="3" fontId="16" fillId="0" borderId="68" xfId="1" applyNumberFormat="1" applyFont="1" applyFill="1" applyBorder="1"/>
    <xf numFmtId="168" fontId="12" fillId="0" borderId="52" xfId="1" applyNumberFormat="1" applyFont="1" applyBorder="1"/>
    <xf numFmtId="168" fontId="12" fillId="0" borderId="125" xfId="1" applyNumberFormat="1" applyFont="1" applyBorder="1"/>
    <xf numFmtId="166" fontId="12" fillId="0" borderId="54" xfId="2" applyFont="1" applyFill="1" applyBorder="1"/>
    <xf numFmtId="166" fontId="12" fillId="0" borderId="55" xfId="2" applyFont="1" applyFill="1" applyBorder="1"/>
    <xf numFmtId="166" fontId="24" fillId="0" borderId="55" xfId="2" applyFont="1" applyFill="1" applyBorder="1"/>
    <xf numFmtId="166" fontId="12" fillId="0" borderId="56" xfId="2" applyFont="1" applyFill="1" applyBorder="1"/>
    <xf numFmtId="166" fontId="12" fillId="0" borderId="57" xfId="2" applyFont="1" applyFill="1" applyBorder="1"/>
    <xf numFmtId="166" fontId="12" fillId="0" borderId="53" xfId="2" applyFont="1" applyFill="1" applyBorder="1"/>
    <xf numFmtId="166" fontId="12" fillId="0" borderId="58" xfId="2" applyFont="1" applyFill="1" applyBorder="1"/>
    <xf numFmtId="166" fontId="12" fillId="0" borderId="108" xfId="2" applyFont="1" applyFill="1" applyBorder="1"/>
    <xf numFmtId="166" fontId="12" fillId="0" borderId="109" xfId="2" applyFont="1" applyFill="1" applyBorder="1"/>
    <xf numFmtId="166" fontId="12" fillId="0" borderId="110" xfId="2" applyFont="1" applyFill="1" applyBorder="1"/>
    <xf numFmtId="0" fontId="16" fillId="0" borderId="187" xfId="0" applyFont="1" applyBorder="1" applyAlignment="1">
      <alignment horizontal="center" wrapText="1"/>
    </xf>
    <xf numFmtId="0" fontId="16" fillId="0" borderId="82" xfId="0" applyFont="1" applyBorder="1" applyAlignment="1">
      <alignment horizontal="center" wrapText="1"/>
    </xf>
    <xf numFmtId="0" fontId="16" fillId="0" borderId="83" xfId="0" applyFont="1" applyBorder="1" applyAlignment="1">
      <alignment horizontal="center" wrapText="1"/>
    </xf>
    <xf numFmtId="0" fontId="16" fillId="0" borderId="83" xfId="0" applyFont="1" applyBorder="1" applyAlignment="1">
      <alignment horizontal="center"/>
    </xf>
    <xf numFmtId="0" fontId="26" fillId="0" borderId="64" xfId="0" applyFont="1" applyBorder="1" applyAlignment="1">
      <alignment wrapText="1"/>
    </xf>
    <xf numFmtId="3" fontId="33" fillId="0" borderId="153" xfId="0" applyNumberFormat="1" applyFont="1" applyBorder="1" applyAlignment="1">
      <alignment vertical="center"/>
    </xf>
    <xf numFmtId="3" fontId="33" fillId="0" borderId="146" xfId="0" applyNumberFormat="1" applyFont="1" applyBorder="1" applyAlignment="1">
      <alignment vertical="center"/>
    </xf>
    <xf numFmtId="3" fontId="33" fillId="0" borderId="154" xfId="0" applyNumberFormat="1" applyFont="1" applyBorder="1" applyAlignment="1">
      <alignment vertical="center"/>
    </xf>
    <xf numFmtId="3" fontId="33" fillId="0" borderId="57" xfId="0" applyNumberFormat="1" applyFont="1" applyBorder="1" applyAlignment="1">
      <alignment vertical="center"/>
    </xf>
    <xf numFmtId="3" fontId="33" fillId="0" borderId="53" xfId="0" applyNumberFormat="1" applyFont="1" applyBorder="1" applyAlignment="1">
      <alignment vertical="center"/>
    </xf>
    <xf numFmtId="3" fontId="33" fillId="0" borderId="58" xfId="0" applyNumberFormat="1" applyFont="1" applyBorder="1" applyAlignment="1">
      <alignment vertical="center"/>
    </xf>
    <xf numFmtId="3" fontId="33" fillId="0" borderId="59" xfId="0" applyNumberFormat="1" applyFont="1" applyBorder="1" applyAlignment="1">
      <alignment vertical="center"/>
    </xf>
    <xf numFmtId="3" fontId="33" fillId="0" borderId="60" xfId="0" applyNumberFormat="1" applyFont="1" applyBorder="1" applyAlignment="1">
      <alignment vertical="center"/>
    </xf>
    <xf numFmtId="3" fontId="33" fillId="0" borderId="61" xfId="0" applyNumberFormat="1" applyFont="1" applyBorder="1" applyAlignment="1">
      <alignment vertical="center"/>
    </xf>
    <xf numFmtId="3" fontId="49" fillId="0" borderId="0" xfId="18" applyNumberFormat="1" applyFont="1" applyBorder="1"/>
    <xf numFmtId="3" fontId="49" fillId="0" borderId="208" xfId="18" applyNumberFormat="1" applyFont="1" applyBorder="1"/>
    <xf numFmtId="0" fontId="49" fillId="0" borderId="145" xfId="0" applyFont="1" applyBorder="1"/>
    <xf numFmtId="166" fontId="0" fillId="0" borderId="0" xfId="2" applyFont="1"/>
    <xf numFmtId="166" fontId="13" fillId="0" borderId="0" xfId="2" applyFont="1" applyFill="1"/>
    <xf numFmtId="166" fontId="0" fillId="0" borderId="0" xfId="2" applyFont="1" applyFill="1"/>
    <xf numFmtId="166" fontId="12" fillId="0" borderId="0" xfId="2" applyFont="1"/>
    <xf numFmtId="168" fontId="32" fillId="0" borderId="141" xfId="1" applyNumberFormat="1" applyFont="1" applyBorder="1" applyAlignment="1">
      <alignment horizontal="center"/>
    </xf>
    <xf numFmtId="168" fontId="33" fillId="0" borderId="191" xfId="1" applyNumberFormat="1" applyFont="1" applyBorder="1" applyAlignment="1">
      <alignment horizontal="center"/>
    </xf>
    <xf numFmtId="168" fontId="33" fillId="0" borderId="206" xfId="1" applyNumberFormat="1" applyFont="1" applyBorder="1" applyAlignment="1">
      <alignment horizontal="center"/>
    </xf>
    <xf numFmtId="0" fontId="0" fillId="0" borderId="0" xfId="0" applyNumberFormat="1" applyFont="1" applyFill="1" applyBorder="1" applyAlignment="1"/>
    <xf numFmtId="0" fontId="26" fillId="0" borderId="0" xfId="0" applyNumberFormat="1" applyFont="1" applyFill="1" applyBorder="1" applyAlignment="1"/>
    <xf numFmtId="174" fontId="10" fillId="0" borderId="153" xfId="1" applyNumberFormat="1" applyFont="1" applyBorder="1"/>
    <xf numFmtId="174" fontId="10" fillId="0" borderId="146" xfId="1" applyNumberFormat="1" applyFont="1" applyBorder="1"/>
    <xf numFmtId="174" fontId="10" fillId="0" borderId="154" xfId="1" applyNumberFormat="1" applyFont="1" applyBorder="1"/>
    <xf numFmtId="170" fontId="21" fillId="0" borderId="55" xfId="0" applyNumberFormat="1" applyFont="1" applyBorder="1" applyAlignment="1" applyProtection="1">
      <alignment horizontal="right"/>
    </xf>
    <xf numFmtId="170" fontId="21" fillId="0" borderId="53" xfId="0" applyNumberFormat="1" applyFont="1" applyBorder="1" applyAlignment="1" applyProtection="1">
      <alignment horizontal="right"/>
    </xf>
    <xf numFmtId="170" fontId="21" fillId="0" borderId="60" xfId="0" applyNumberFormat="1" applyFont="1" applyBorder="1" applyAlignment="1" applyProtection="1">
      <alignment horizontal="right"/>
    </xf>
    <xf numFmtId="170" fontId="21" fillId="0" borderId="149" xfId="0" applyNumberFormat="1" applyFont="1" applyBorder="1" applyAlignment="1" applyProtection="1">
      <alignment horizontal="right"/>
    </xf>
    <xf numFmtId="170" fontId="21" fillId="0" borderId="150" xfId="0" applyNumberFormat="1" applyFont="1" applyBorder="1" applyAlignment="1" applyProtection="1">
      <alignment horizontal="right"/>
    </xf>
    <xf numFmtId="170" fontId="21" fillId="0" borderId="151" xfId="0" applyNumberFormat="1" applyFont="1" applyBorder="1" applyAlignment="1" applyProtection="1">
      <alignment horizontal="right"/>
    </xf>
    <xf numFmtId="170" fontId="21" fillId="0" borderId="54" xfId="0" applyNumberFormat="1" applyFont="1" applyBorder="1" applyAlignment="1" applyProtection="1">
      <alignment horizontal="right"/>
    </xf>
    <xf numFmtId="170" fontId="21" fillId="0" borderId="57" xfId="0" applyNumberFormat="1" applyFont="1" applyBorder="1" applyAlignment="1" applyProtection="1">
      <alignment horizontal="right"/>
    </xf>
    <xf numFmtId="170" fontId="21" fillId="0" borderId="59" xfId="0" applyNumberFormat="1" applyFont="1" applyBorder="1" applyAlignment="1" applyProtection="1">
      <alignment horizontal="right"/>
    </xf>
    <xf numFmtId="0" fontId="23" fillId="0" borderId="133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23" fillId="0" borderId="167" xfId="0" applyFont="1" applyBorder="1" applyAlignment="1">
      <alignment horizontal="center" wrapText="1"/>
    </xf>
    <xf numFmtId="0" fontId="23" fillId="0" borderId="135" xfId="0" applyFont="1" applyBorder="1" applyAlignment="1">
      <alignment horizontal="center" wrapText="1"/>
    </xf>
    <xf numFmtId="1" fontId="12" fillId="0" borderId="153" xfId="1" applyNumberFormat="1" applyFont="1" applyBorder="1"/>
    <xf numFmtId="1" fontId="12" fillId="0" borderId="146" xfId="1" applyNumberFormat="1" applyFont="1" applyBorder="1"/>
    <xf numFmtId="1" fontId="12" fillId="0" borderId="154" xfId="1" applyNumberFormat="1" applyFont="1" applyBorder="1"/>
    <xf numFmtId="166" fontId="12" fillId="0" borderId="65" xfId="2" applyFont="1" applyBorder="1"/>
    <xf numFmtId="1" fontId="12" fillId="0" borderId="192" xfId="1" applyNumberFormat="1" applyFont="1" applyBorder="1"/>
    <xf numFmtId="0" fontId="33" fillId="0" borderId="190" xfId="0" applyFont="1" applyBorder="1"/>
    <xf numFmtId="1" fontId="33" fillId="0" borderId="154" xfId="0" applyNumberFormat="1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45" xfId="0" applyFont="1" applyFill="1" applyBorder="1" applyAlignment="1">
      <alignment wrapText="1"/>
    </xf>
    <xf numFmtId="0" fontId="32" fillId="0" borderId="4" xfId="0" applyFont="1" applyBorder="1"/>
    <xf numFmtId="0" fontId="32" fillId="0" borderId="49" xfId="0" applyFont="1" applyBorder="1"/>
    <xf numFmtId="0" fontId="32" fillId="0" borderId="45" xfId="0" applyFont="1" applyBorder="1"/>
    <xf numFmtId="0" fontId="32" fillId="0" borderId="126" xfId="0" applyFont="1" applyBorder="1"/>
    <xf numFmtId="1" fontId="21" fillId="0" borderId="0" xfId="0" applyNumberFormat="1" applyFont="1" applyBorder="1" applyAlignment="1" applyProtection="1">
      <alignment horizontal="right"/>
    </xf>
    <xf numFmtId="0" fontId="12" fillId="0" borderId="133" xfId="0" applyFont="1" applyBorder="1"/>
    <xf numFmtId="0" fontId="12" fillId="0" borderId="151" xfId="0" applyFont="1" applyBorder="1"/>
    <xf numFmtId="0" fontId="25" fillId="0" borderId="121" xfId="0" applyFont="1" applyBorder="1" applyAlignment="1">
      <alignment horizontal="center" wrapText="1"/>
    </xf>
    <xf numFmtId="0" fontId="25" fillId="0" borderId="173" xfId="0" applyFont="1" applyBorder="1" applyAlignment="1">
      <alignment horizontal="center" wrapText="1"/>
    </xf>
    <xf numFmtId="0" fontId="25" fillId="0" borderId="122" xfId="0" applyFont="1" applyBorder="1" applyAlignment="1">
      <alignment horizontal="center" wrapText="1"/>
    </xf>
    <xf numFmtId="0" fontId="16" fillId="0" borderId="153" xfId="0" applyFont="1" applyBorder="1"/>
    <xf numFmtId="0" fontId="16" fillId="0" borderId="154" xfId="0" applyFont="1" applyBorder="1"/>
    <xf numFmtId="166" fontId="33" fillId="0" borderId="0" xfId="2" applyFont="1"/>
    <xf numFmtId="0" fontId="12" fillId="0" borderId="154" xfId="0" applyFont="1" applyFill="1" applyBorder="1" applyAlignment="1">
      <alignment wrapText="1"/>
    </xf>
    <xf numFmtId="168" fontId="12" fillId="0" borderId="192" xfId="1" applyNumberFormat="1" applyFont="1" applyBorder="1"/>
    <xf numFmtId="166" fontId="21" fillId="0" borderId="186" xfId="2" applyFont="1" applyBorder="1" applyAlignment="1" applyProtection="1">
      <alignment horizontal="right"/>
    </xf>
    <xf numFmtId="0" fontId="21" fillId="0" borderId="0" xfId="44" applyFont="1" applyBorder="1" applyAlignment="1" applyProtection="1">
      <alignment horizontal="left" vertical="top"/>
    </xf>
    <xf numFmtId="2" fontId="0" fillId="0" borderId="0" xfId="0" applyNumberFormat="1"/>
    <xf numFmtId="0" fontId="16" fillId="0" borderId="134" xfId="0" applyFont="1" applyBorder="1" applyAlignment="1">
      <alignment horizontal="center"/>
    </xf>
    <xf numFmtId="0" fontId="16" fillId="0" borderId="167" xfId="0" applyFont="1" applyFill="1" applyBorder="1" applyAlignment="1">
      <alignment wrapText="1"/>
    </xf>
    <xf numFmtId="166" fontId="16" fillId="0" borderId="167" xfId="2" applyFont="1" applyBorder="1"/>
    <xf numFmtId="166" fontId="16" fillId="0" borderId="135" xfId="2" applyFont="1" applyBorder="1"/>
    <xf numFmtId="0" fontId="16" fillId="0" borderId="188" xfId="0" applyFont="1" applyBorder="1" applyAlignment="1">
      <alignment horizontal="center" wrapText="1"/>
    </xf>
    <xf numFmtId="168" fontId="16" fillId="0" borderId="175" xfId="1" applyNumberFormat="1" applyFont="1" applyBorder="1"/>
    <xf numFmtId="168" fontId="16" fillId="0" borderId="168" xfId="1" applyNumberFormat="1" applyFont="1" applyBorder="1"/>
    <xf numFmtId="168" fontId="16" fillId="0" borderId="207" xfId="1" applyNumberFormat="1" applyFont="1" applyBorder="1"/>
    <xf numFmtId="168" fontId="16" fillId="0" borderId="127" xfId="1" applyNumberFormat="1" applyFont="1" applyBorder="1" applyAlignment="1">
      <alignment horizontal="center" wrapText="1"/>
    </xf>
    <xf numFmtId="168" fontId="16" fillId="0" borderId="174" xfId="1" applyNumberFormat="1" applyFont="1" applyBorder="1"/>
    <xf numFmtId="168" fontId="21" fillId="0" borderId="54" xfId="1" applyNumberFormat="1" applyFont="1" applyBorder="1" applyAlignment="1" applyProtection="1">
      <alignment horizontal="right" wrapText="1"/>
    </xf>
    <xf numFmtId="168" fontId="21" fillId="0" borderId="55" xfId="1" applyNumberFormat="1" applyFont="1" applyBorder="1" applyAlignment="1" applyProtection="1">
      <alignment horizontal="right" wrapText="1"/>
    </xf>
    <xf numFmtId="168" fontId="21" fillId="0" borderId="76" xfId="1" applyNumberFormat="1" applyFont="1" applyBorder="1" applyAlignment="1" applyProtection="1">
      <alignment horizontal="right" wrapText="1"/>
    </xf>
    <xf numFmtId="168" fontId="21" fillId="0" borderId="56" xfId="1" applyNumberFormat="1" applyFont="1" applyBorder="1" applyAlignment="1" applyProtection="1">
      <alignment horizontal="right" wrapText="1"/>
    </xf>
    <xf numFmtId="168" fontId="21" fillId="0" borderId="57" xfId="1" applyNumberFormat="1" applyFont="1" applyBorder="1" applyAlignment="1" applyProtection="1">
      <alignment horizontal="right" wrapText="1"/>
    </xf>
    <xf numFmtId="168" fontId="21" fillId="0" borderId="53" xfId="1" applyNumberFormat="1" applyFont="1" applyBorder="1" applyAlignment="1" applyProtection="1">
      <alignment horizontal="right" wrapText="1"/>
    </xf>
    <xf numFmtId="168" fontId="21" fillId="0" borderId="77" xfId="1" applyNumberFormat="1" applyFont="1" applyBorder="1" applyAlignment="1" applyProtection="1">
      <alignment horizontal="right" wrapText="1"/>
    </xf>
    <xf numFmtId="168" fontId="21" fillId="0" borderId="58" xfId="1" applyNumberFormat="1" applyFont="1" applyBorder="1" applyAlignment="1" applyProtection="1">
      <alignment horizontal="right" wrapText="1"/>
    </xf>
    <xf numFmtId="168" fontId="21" fillId="0" borderId="59" xfId="1" applyNumberFormat="1" applyFont="1" applyBorder="1" applyAlignment="1" applyProtection="1">
      <alignment horizontal="right" wrapText="1"/>
    </xf>
    <xf numFmtId="168" fontId="21" fillId="0" borderId="60" xfId="1" applyNumberFormat="1" applyFont="1" applyBorder="1" applyAlignment="1" applyProtection="1">
      <alignment horizontal="right" wrapText="1"/>
    </xf>
    <xf numFmtId="168" fontId="21" fillId="0" borderId="78" xfId="1" applyNumberFormat="1" applyFont="1" applyBorder="1" applyAlignment="1" applyProtection="1">
      <alignment horizontal="right" wrapText="1"/>
    </xf>
    <xf numFmtId="168" fontId="21" fillId="0" borderId="61" xfId="1" applyNumberFormat="1" applyFont="1" applyBorder="1" applyAlignment="1" applyProtection="1">
      <alignment horizontal="right" wrapText="1"/>
    </xf>
    <xf numFmtId="3" fontId="12" fillId="0" borderId="186" xfId="0" applyNumberFormat="1" applyFont="1" applyBorder="1" applyAlignment="1">
      <alignment horizontal="right"/>
    </xf>
    <xf numFmtId="3" fontId="12" fillId="0" borderId="112" xfId="0" applyNumberFormat="1" applyFont="1" applyBorder="1" applyAlignment="1">
      <alignment horizontal="right"/>
    </xf>
    <xf numFmtId="0" fontId="12" fillId="0" borderId="134" xfId="0" applyFont="1" applyBorder="1" applyAlignment="1">
      <alignment horizontal="center"/>
    </xf>
    <xf numFmtId="0" fontId="16" fillId="0" borderId="167" xfId="0" applyFont="1" applyBorder="1"/>
    <xf numFmtId="3" fontId="16" fillId="0" borderId="167" xfId="0" applyNumberFormat="1" applyFont="1" applyBorder="1" applyAlignment="1">
      <alignment horizontal="right"/>
    </xf>
    <xf numFmtId="3" fontId="16" fillId="0" borderId="135" xfId="0" applyNumberFormat="1" applyFont="1" applyBorder="1" applyAlignment="1">
      <alignment horizontal="right"/>
    </xf>
    <xf numFmtId="20" fontId="12" fillId="0" borderId="0" xfId="0" applyNumberFormat="1" applyFont="1"/>
    <xf numFmtId="0" fontId="50" fillId="0" borderId="64" xfId="0" applyFont="1" applyBorder="1" applyAlignment="1" applyProtection="1">
      <alignment horizontal="right"/>
    </xf>
    <xf numFmtId="0" fontId="16" fillId="0" borderId="188" xfId="0" applyFont="1" applyBorder="1" applyAlignment="1">
      <alignment horizontal="center" wrapText="1"/>
    </xf>
    <xf numFmtId="3" fontId="12" fillId="0" borderId="153" xfId="0" applyNumberFormat="1" applyFont="1" applyBorder="1"/>
    <xf numFmtId="3" fontId="12" fillId="0" borderId="154" xfId="0" applyNumberFormat="1" applyFont="1" applyBorder="1"/>
    <xf numFmtId="1" fontId="12" fillId="0" borderId="0" xfId="0" applyNumberFormat="1" applyFont="1"/>
    <xf numFmtId="0" fontId="0" fillId="0" borderId="190" xfId="0" applyFont="1" applyFill="1" applyBorder="1" applyAlignment="1">
      <alignment wrapText="1"/>
    </xf>
    <xf numFmtId="168" fontId="0" fillId="0" borderId="79" xfId="1" applyNumberFormat="1" applyFont="1" applyBorder="1"/>
    <xf numFmtId="168" fontId="0" fillId="0" borderId="80" xfId="1" applyNumberFormat="1" applyFont="1" applyBorder="1"/>
    <xf numFmtId="168" fontId="0" fillId="0" borderId="152" xfId="1" applyNumberFormat="1" applyFont="1" applyBorder="1"/>
    <xf numFmtId="168" fontId="13" fillId="0" borderId="54" xfId="1" applyNumberFormat="1" applyFont="1" applyBorder="1"/>
    <xf numFmtId="168" fontId="10" fillId="0" borderId="153" xfId="1" applyNumberFormat="1" applyFont="1" applyBorder="1"/>
    <xf numFmtId="168" fontId="10" fillId="0" borderId="57" xfId="1" applyNumberFormat="1" applyFont="1" applyBorder="1"/>
    <xf numFmtId="168" fontId="0" fillId="0" borderId="59" xfId="1" applyNumberFormat="1" applyFont="1" applyBorder="1"/>
    <xf numFmtId="175" fontId="0" fillId="0" borderId="79" xfId="1" applyNumberFormat="1" applyFont="1" applyBorder="1"/>
    <xf numFmtId="175" fontId="0" fillId="0" borderId="80" xfId="1" applyNumberFormat="1" applyFont="1" applyBorder="1"/>
    <xf numFmtId="175" fontId="0" fillId="0" borderId="152" xfId="1" applyNumberFormat="1" applyFont="1" applyBorder="1"/>
    <xf numFmtId="0" fontId="16" fillId="0" borderId="87" xfId="0" applyFont="1" applyBorder="1"/>
    <xf numFmtId="0" fontId="16" fillId="0" borderId="86" xfId="0" applyFont="1" applyBorder="1"/>
    <xf numFmtId="0" fontId="16" fillId="0" borderId="181" xfId="0" applyFont="1" applyBorder="1"/>
    <xf numFmtId="0" fontId="16" fillId="0" borderId="236" xfId="0" applyFont="1" applyBorder="1"/>
    <xf numFmtId="0" fontId="16" fillId="0" borderId="85" xfId="0" applyFont="1" applyBorder="1"/>
    <xf numFmtId="0" fontId="16" fillId="0" borderId="111" xfId="0" applyFont="1" applyBorder="1"/>
    <xf numFmtId="0" fontId="25" fillId="0" borderId="66" xfId="0" applyFont="1" applyFill="1" applyBorder="1" applyAlignment="1">
      <alignment horizontal="center"/>
    </xf>
    <xf numFmtId="0" fontId="25" fillId="0" borderId="74" xfId="0" applyFont="1" applyFill="1" applyBorder="1" applyAlignment="1">
      <alignment wrapText="1"/>
    </xf>
    <xf numFmtId="167" fontId="12" fillId="0" borderId="79" xfId="0" applyNumberFormat="1" applyFont="1" applyBorder="1" applyAlignment="1">
      <alignment horizontal="center"/>
    </xf>
    <xf numFmtId="167" fontId="12" fillId="0" borderId="192" xfId="0" applyNumberFormat="1" applyFont="1" applyBorder="1" applyAlignment="1">
      <alignment horizontal="center"/>
    </xf>
    <xf numFmtId="167" fontId="12" fillId="0" borderId="159" xfId="0" applyNumberFormat="1" applyFont="1" applyBorder="1" applyAlignment="1">
      <alignment horizontal="center"/>
    </xf>
    <xf numFmtId="0" fontId="16" fillId="0" borderId="134" xfId="0" applyFont="1" applyBorder="1" applyAlignment="1">
      <alignment horizontal="center" wrapText="1"/>
    </xf>
    <xf numFmtId="0" fontId="16" fillId="0" borderId="167" xfId="0" applyFont="1" applyBorder="1" applyAlignment="1">
      <alignment horizontal="center" wrapText="1"/>
    </xf>
    <xf numFmtId="0" fontId="16" fillId="0" borderId="135" xfId="0" applyFont="1" applyBorder="1" applyAlignment="1">
      <alignment horizontal="center" wrapText="1"/>
    </xf>
    <xf numFmtId="3" fontId="32" fillId="0" borderId="153" xfId="0" applyNumberFormat="1" applyFont="1" applyBorder="1" applyAlignment="1">
      <alignment vertical="center"/>
    </xf>
    <xf numFmtId="3" fontId="32" fillId="0" borderId="146" xfId="0" applyNumberFormat="1" applyFont="1" applyBorder="1" applyAlignment="1">
      <alignment vertical="center"/>
    </xf>
    <xf numFmtId="3" fontId="32" fillId="0" borderId="154" xfId="0" applyNumberFormat="1" applyFont="1" applyBorder="1" applyAlignment="1">
      <alignment vertical="center"/>
    </xf>
    <xf numFmtId="168" fontId="33" fillId="0" borderId="54" xfId="1" applyNumberFormat="1" applyFont="1" applyBorder="1" applyAlignment="1">
      <alignment horizontal="center"/>
    </xf>
    <xf numFmtId="168" fontId="33" fillId="0" borderId="55" xfId="1" applyNumberFormat="1" applyFont="1" applyBorder="1" applyAlignment="1">
      <alignment horizontal="center"/>
    </xf>
    <xf numFmtId="168" fontId="33" fillId="0" borderId="56" xfId="1" applyNumberFormat="1" applyFont="1" applyBorder="1" applyAlignment="1">
      <alignment horizontal="center"/>
    </xf>
    <xf numFmtId="168" fontId="33" fillId="0" borderId="153" xfId="1" applyNumberFormat="1" applyFont="1" applyBorder="1" applyAlignment="1">
      <alignment horizontal="center"/>
    </xf>
    <xf numFmtId="168" fontId="33" fillId="0" borderId="154" xfId="1" applyNumberFormat="1" applyFont="1" applyBorder="1" applyAlignment="1">
      <alignment horizontal="center"/>
    </xf>
    <xf numFmtId="168" fontId="33" fillId="0" borderId="174" xfId="1" applyNumberFormat="1" applyFont="1" applyBorder="1" applyAlignment="1">
      <alignment horizontal="center"/>
    </xf>
    <xf numFmtId="168" fontId="33" fillId="0" borderId="168" xfId="1" applyNumberFormat="1" applyFont="1" applyBorder="1" applyAlignment="1">
      <alignment horizontal="center"/>
    </xf>
    <xf numFmtId="3" fontId="33" fillId="0" borderId="54" xfId="0" applyNumberFormat="1" applyFont="1" applyBorder="1" applyAlignment="1">
      <alignment vertical="center"/>
    </xf>
    <xf numFmtId="3" fontId="33" fillId="0" borderId="55" xfId="0" applyNumberFormat="1" applyFont="1" applyBorder="1" applyAlignment="1">
      <alignment vertical="center"/>
    </xf>
    <xf numFmtId="3" fontId="33" fillId="0" borderId="56" xfId="1" applyNumberFormat="1" applyFont="1" applyBorder="1" applyAlignment="1">
      <alignment vertical="center"/>
    </xf>
    <xf numFmtId="3" fontId="33" fillId="0" borderId="58" xfId="1" applyNumberFormat="1" applyFont="1" applyBorder="1" applyAlignment="1">
      <alignment vertical="center"/>
    </xf>
    <xf numFmtId="3" fontId="33" fillId="0" borderId="61" xfId="1" applyNumberFormat="1" applyFont="1" applyBorder="1" applyAlignment="1">
      <alignment vertical="center"/>
    </xf>
    <xf numFmtId="0" fontId="33" fillId="0" borderId="0" xfId="0" applyFont="1" applyAlignment="1">
      <alignment vertical="top"/>
    </xf>
    <xf numFmtId="1" fontId="33" fillId="0" borderId="153" xfId="0" applyNumberFormat="1" applyFont="1" applyBorder="1"/>
    <xf numFmtId="1" fontId="33" fillId="0" borderId="154" xfId="0" applyNumberFormat="1" applyFont="1" applyBorder="1"/>
    <xf numFmtId="1" fontId="33" fillId="0" borderId="191" xfId="0" applyNumberFormat="1" applyFont="1" applyBorder="1"/>
    <xf numFmtId="0" fontId="13" fillId="0" borderId="157" xfId="0" applyFont="1" applyBorder="1" applyAlignment="1">
      <alignment horizontal="center" wrapText="1"/>
    </xf>
    <xf numFmtId="0" fontId="13" fillId="0" borderId="176" xfId="0" applyFont="1" applyBorder="1" applyAlignment="1">
      <alignment horizontal="center" wrapText="1"/>
    </xf>
    <xf numFmtId="0" fontId="13" fillId="0" borderId="179" xfId="0" applyFont="1" applyBorder="1" applyAlignment="1">
      <alignment horizontal="center" wrapText="1"/>
    </xf>
    <xf numFmtId="0" fontId="13" fillId="0" borderId="198" xfId="0" applyFont="1" applyBorder="1" applyAlignment="1">
      <alignment horizontal="center" wrapText="1"/>
    </xf>
    <xf numFmtId="0" fontId="13" fillId="0" borderId="48" xfId="0" applyFont="1" applyBorder="1" applyAlignment="1">
      <alignment horizontal="center" wrapText="1"/>
    </xf>
    <xf numFmtId="0" fontId="16" fillId="0" borderId="238" xfId="0" applyFont="1" applyFill="1" applyBorder="1" applyAlignment="1">
      <alignment horizontal="center"/>
    </xf>
    <xf numFmtId="0" fontId="32" fillId="0" borderId="238" xfId="0" applyFont="1" applyFill="1" applyBorder="1" applyAlignment="1">
      <alignment wrapText="1"/>
    </xf>
    <xf numFmtId="3" fontId="32" fillId="0" borderId="153" xfId="0" applyNumberFormat="1" applyFont="1" applyFill="1" applyBorder="1"/>
    <xf numFmtId="3" fontId="32" fillId="0" borderId="146" xfId="0" applyNumberFormat="1" applyFont="1" applyFill="1" applyBorder="1"/>
    <xf numFmtId="3" fontId="32" fillId="0" borderId="190" xfId="0" applyNumberFormat="1" applyFont="1" applyFill="1" applyBorder="1"/>
    <xf numFmtId="3" fontId="32" fillId="0" borderId="154" xfId="0" applyNumberFormat="1" applyFont="1" applyFill="1" applyBorder="1"/>
    <xf numFmtId="3" fontId="32" fillId="0" borderId="191" xfId="0" applyNumberFormat="1" applyFont="1" applyFill="1" applyBorder="1"/>
    <xf numFmtId="3" fontId="32" fillId="0" borderId="139" xfId="0" applyNumberFormat="1" applyFont="1" applyFill="1" applyBorder="1"/>
    <xf numFmtId="0" fontId="12" fillId="0" borderId="117" xfId="0" applyFont="1" applyFill="1" applyBorder="1" applyAlignment="1">
      <alignment horizontal="center"/>
    </xf>
    <xf numFmtId="3" fontId="33" fillId="0" borderId="126" xfId="0" applyNumberFormat="1" applyFont="1" applyBorder="1"/>
    <xf numFmtId="0" fontId="32" fillId="0" borderId="137" xfId="0" applyFont="1" applyFill="1" applyBorder="1" applyAlignment="1">
      <alignment wrapText="1"/>
    </xf>
    <xf numFmtId="0" fontId="33" fillId="0" borderId="53" xfId="0" applyFont="1" applyFill="1" applyBorder="1" applyAlignment="1">
      <alignment wrapText="1"/>
    </xf>
    <xf numFmtId="3" fontId="12" fillId="0" borderId="53" xfId="0" applyNumberFormat="1" applyFont="1" applyFill="1" applyBorder="1"/>
    <xf numFmtId="170" fontId="12" fillId="0" borderId="202" xfId="0" applyNumberFormat="1" applyFont="1" applyBorder="1"/>
    <xf numFmtId="3" fontId="16" fillId="0" borderId="55" xfId="0" applyNumberFormat="1" applyFont="1" applyFill="1" applyBorder="1"/>
    <xf numFmtId="3" fontId="12" fillId="0" borderId="60" xfId="0" applyNumberFormat="1" applyFont="1" applyFill="1" applyBorder="1"/>
    <xf numFmtId="3" fontId="12" fillId="0" borderId="88" xfId="1" applyNumberFormat="1" applyFont="1" applyFill="1" applyBorder="1"/>
    <xf numFmtId="3" fontId="12" fillId="0" borderId="12" xfId="1" applyNumberFormat="1" applyFont="1" applyFill="1" applyBorder="1"/>
    <xf numFmtId="3" fontId="12" fillId="0" borderId="95" xfId="1" applyNumberFormat="1" applyFont="1" applyFill="1" applyBorder="1"/>
    <xf numFmtId="168" fontId="12" fillId="0" borderId="212" xfId="1" applyNumberFormat="1" applyFont="1" applyBorder="1"/>
    <xf numFmtId="1" fontId="12" fillId="0" borderId="54" xfId="1" applyNumberFormat="1" applyFont="1" applyBorder="1"/>
    <xf numFmtId="1" fontId="12" fillId="0" borderId="55" xfId="1" applyNumberFormat="1" applyFont="1" applyBorder="1"/>
    <xf numFmtId="1" fontId="12" fillId="0" borderId="56" xfId="1" applyNumberFormat="1" applyFont="1" applyBorder="1"/>
    <xf numFmtId="1" fontId="12" fillId="0" borderId="174" xfId="1" applyNumberFormat="1" applyFont="1" applyBorder="1"/>
    <xf numFmtId="1" fontId="12" fillId="0" borderId="175" xfId="1" applyNumberFormat="1" applyFont="1" applyBorder="1"/>
    <xf numFmtId="1" fontId="12" fillId="0" borderId="168" xfId="1" applyNumberFormat="1" applyFont="1" applyBorder="1"/>
    <xf numFmtId="1" fontId="13" fillId="0" borderId="134" xfId="0" applyNumberFormat="1" applyFont="1" applyBorder="1" applyAlignment="1">
      <alignment horizontal="center"/>
    </xf>
    <xf numFmtId="1" fontId="13" fillId="0" borderId="239" xfId="0" applyNumberFormat="1" applyFont="1" applyBorder="1" applyAlignment="1">
      <alignment horizontal="center"/>
    </xf>
    <xf numFmtId="168" fontId="0" fillId="0" borderId="205" xfId="1" applyNumberFormat="1" applyFont="1" applyBorder="1" applyAlignment="1">
      <alignment horizontal="center"/>
    </xf>
    <xf numFmtId="168" fontId="0" fillId="0" borderId="56" xfId="1" applyNumberFormat="1" applyFont="1" applyBorder="1" applyAlignment="1">
      <alignment horizontal="center"/>
    </xf>
    <xf numFmtId="168" fontId="0" fillId="0" borderId="184" xfId="1" applyNumberFormat="1" applyFont="1" applyBorder="1" applyAlignment="1">
      <alignment horizontal="center"/>
    </xf>
    <xf numFmtId="168" fontId="0" fillId="0" borderId="154" xfId="1" applyNumberFormat="1" applyFont="1" applyBorder="1" applyAlignment="1">
      <alignment horizontal="center"/>
    </xf>
    <xf numFmtId="168" fontId="0" fillId="0" borderId="228" xfId="1" applyNumberFormat="1" applyFont="1" applyBorder="1" applyAlignment="1">
      <alignment horizontal="center"/>
    </xf>
    <xf numFmtId="168" fontId="13" fillId="0" borderId="134" xfId="1" applyNumberFormat="1" applyFont="1" applyBorder="1" applyAlignment="1">
      <alignment horizontal="center"/>
    </xf>
    <xf numFmtId="168" fontId="13" fillId="0" borderId="135" xfId="1" applyNumberFormat="1" applyFont="1" applyBorder="1" applyAlignment="1">
      <alignment horizontal="center"/>
    </xf>
    <xf numFmtId="1" fontId="33" fillId="0" borderId="168" xfId="0" applyNumberFormat="1" applyFont="1" applyBorder="1" applyAlignment="1">
      <alignment horizontal="center"/>
    </xf>
    <xf numFmtId="168" fontId="33" fillId="0" borderId="79" xfId="1" applyNumberFormat="1" applyFont="1" applyBorder="1" applyAlignment="1">
      <alignment horizontal="center"/>
    </xf>
    <xf numFmtId="168" fontId="33" fillId="0" borderId="192" xfId="1" applyNumberFormat="1" applyFont="1" applyBorder="1" applyAlignment="1">
      <alignment horizontal="center"/>
    </xf>
    <xf numFmtId="168" fontId="33" fillId="0" borderId="159" xfId="1" applyNumberFormat="1" applyFont="1" applyBorder="1" applyAlignment="1">
      <alignment horizontal="center"/>
    </xf>
    <xf numFmtId="168" fontId="32" fillId="0" borderId="153" xfId="1" applyNumberFormat="1" applyFont="1" applyBorder="1" applyAlignment="1">
      <alignment horizontal="center"/>
    </xf>
    <xf numFmtId="168" fontId="33" fillId="0" borderId="57" xfId="1" applyNumberFormat="1" applyFont="1" applyBorder="1" applyAlignment="1">
      <alignment horizontal="center"/>
    </xf>
    <xf numFmtId="168" fontId="33" fillId="0" borderId="59" xfId="1" applyNumberFormat="1" applyFont="1" applyBorder="1" applyAlignment="1">
      <alignment horizontal="center"/>
    </xf>
    <xf numFmtId="1" fontId="33" fillId="0" borderId="85" xfId="0" applyNumberFormat="1" applyFont="1" applyBorder="1"/>
    <xf numFmtId="0" fontId="12" fillId="0" borderId="76" xfId="0" applyFont="1" applyBorder="1"/>
    <xf numFmtId="0" fontId="16" fillId="0" borderId="190" xfId="0" applyFont="1" applyBorder="1"/>
    <xf numFmtId="166" fontId="12" fillId="0" borderId="79" xfId="2" applyFont="1" applyBorder="1"/>
    <xf numFmtId="166" fontId="12" fillId="0" borderId="192" xfId="2" applyFont="1" applyBorder="1"/>
    <xf numFmtId="166" fontId="12" fillId="0" borderId="159" xfId="2" applyFont="1" applyBorder="1"/>
    <xf numFmtId="166" fontId="16" fillId="0" borderId="192" xfId="2" applyFont="1" applyBorder="1"/>
    <xf numFmtId="166" fontId="12" fillId="0" borderId="80" xfId="2" applyFont="1" applyBorder="1"/>
    <xf numFmtId="166" fontId="12" fillId="0" borderId="81" xfId="2" applyFont="1" applyBorder="1"/>
    <xf numFmtId="166" fontId="16" fillId="0" borderId="0" xfId="2" applyFont="1" applyAlignment="1">
      <alignment horizontal="center" wrapText="1"/>
    </xf>
    <xf numFmtId="1" fontId="16" fillId="0" borderId="153" xfId="0" applyNumberFormat="1" applyFont="1" applyBorder="1"/>
    <xf numFmtId="0" fontId="16" fillId="0" borderId="154" xfId="2" applyNumberFormat="1" applyFont="1" applyBorder="1"/>
    <xf numFmtId="0" fontId="12" fillId="0" borderId="147" xfId="0" applyFont="1" applyBorder="1"/>
    <xf numFmtId="3" fontId="12" fillId="0" borderId="174" xfId="0" applyNumberFormat="1" applyFont="1" applyBorder="1"/>
    <xf numFmtId="3" fontId="12" fillId="0" borderId="168" xfId="0" applyNumberFormat="1" applyFont="1" applyBorder="1"/>
    <xf numFmtId="0" fontId="16" fillId="0" borderId="240" xfId="0" applyFont="1" applyBorder="1" applyAlignment="1">
      <alignment horizontal="center" wrapText="1"/>
    </xf>
    <xf numFmtId="0" fontId="16" fillId="0" borderId="145" xfId="0" applyFont="1" applyBorder="1" applyAlignment="1">
      <alignment horizontal="center"/>
    </xf>
    <xf numFmtId="0" fontId="0" fillId="0" borderId="54" xfId="0" applyFont="1" applyBorder="1"/>
    <xf numFmtId="0" fontId="0" fillId="0" borderId="55" xfId="0" applyFont="1" applyBorder="1"/>
    <xf numFmtId="0" fontId="0" fillId="0" borderId="56" xfId="0" applyFont="1" applyBorder="1"/>
    <xf numFmtId="0" fontId="0" fillId="0" borderId="57" xfId="0" applyFont="1" applyBorder="1"/>
    <xf numFmtId="0" fontId="0" fillId="0" borderId="53" xfId="0" applyFont="1" applyBorder="1"/>
    <xf numFmtId="0" fontId="0" fillId="0" borderId="58" xfId="0" applyFont="1" applyBorder="1"/>
    <xf numFmtId="0" fontId="0" fillId="0" borderId="59" xfId="0" applyFont="1" applyBorder="1"/>
    <xf numFmtId="0" fontId="0" fillId="0" borderId="60" xfId="0" applyFont="1" applyBorder="1"/>
    <xf numFmtId="0" fontId="0" fillId="0" borderId="61" xfId="0" applyFont="1" applyBorder="1"/>
    <xf numFmtId="167" fontId="0" fillId="0" borderId="54" xfId="0" applyNumberFormat="1" applyFont="1" applyBorder="1" applyAlignment="1">
      <alignment horizontal="center"/>
    </xf>
    <xf numFmtId="167" fontId="0" fillId="0" borderId="174" xfId="0" applyNumberFormat="1" applyFont="1" applyBorder="1" applyAlignment="1">
      <alignment horizontal="center"/>
    </xf>
    <xf numFmtId="0" fontId="51" fillId="0" borderId="0" xfId="0" applyFont="1" applyAlignment="1">
      <alignment vertical="center"/>
    </xf>
    <xf numFmtId="168" fontId="33" fillId="0" borderId="192" xfId="1" applyNumberFormat="1" applyFont="1" applyFill="1" applyBorder="1" applyAlignment="1">
      <alignment horizontal="center"/>
    </xf>
    <xf numFmtId="0" fontId="13" fillId="0" borderId="137" xfId="0" applyFont="1" applyBorder="1" applyAlignment="1">
      <alignment horizontal="left" vertical="center"/>
    </xf>
    <xf numFmtId="0" fontId="12" fillId="0" borderId="138" xfId="0" applyFont="1" applyBorder="1" applyAlignment="1">
      <alignment horizontal="left" vertical="center"/>
    </xf>
    <xf numFmtId="0" fontId="12" fillId="0" borderId="133" xfId="0" applyFont="1" applyBorder="1" applyAlignment="1">
      <alignment horizontal="left" vertical="center"/>
    </xf>
    <xf numFmtId="0" fontId="16" fillId="0" borderId="239" xfId="0" applyFont="1" applyFill="1" applyBorder="1" applyAlignment="1">
      <alignment wrapText="1"/>
    </xf>
    <xf numFmtId="3" fontId="16" fillId="0" borderId="134" xfId="0" applyNumberFormat="1" applyFont="1" applyBorder="1"/>
    <xf numFmtId="3" fontId="16" fillId="0" borderId="167" xfId="0" applyNumberFormat="1" applyFont="1" applyBorder="1"/>
    <xf numFmtId="3" fontId="16" fillId="0" borderId="135" xfId="0" applyNumberFormat="1" applyFont="1" applyBorder="1"/>
    <xf numFmtId="168" fontId="0" fillId="0" borderId="117" xfId="1" applyNumberFormat="1" applyFont="1" applyFill="1" applyBorder="1" applyAlignment="1">
      <alignment horizontal="center"/>
    </xf>
    <xf numFmtId="1" fontId="0" fillId="0" borderId="0" xfId="0" applyNumberFormat="1"/>
    <xf numFmtId="3" fontId="24" fillId="0" borderId="14" xfId="0" applyNumberFormat="1" applyFont="1" applyBorder="1"/>
    <xf numFmtId="1" fontId="12" fillId="0" borderId="141" xfId="0" applyNumberFormat="1" applyFont="1" applyBorder="1"/>
    <xf numFmtId="1" fontId="12" fillId="0" borderId="206" xfId="0" applyNumberFormat="1" applyFont="1" applyBorder="1"/>
    <xf numFmtId="1" fontId="12" fillId="0" borderId="79" xfId="0" applyNumberFormat="1" applyFont="1" applyBorder="1"/>
    <xf numFmtId="1" fontId="12" fillId="0" borderId="192" xfId="0" applyNumberFormat="1" applyFont="1" applyBorder="1"/>
    <xf numFmtId="1" fontId="12" fillId="0" borderId="159" xfId="0" applyNumberFormat="1" applyFont="1" applyBorder="1"/>
    <xf numFmtId="0" fontId="0" fillId="0" borderId="113" xfId="0" applyFont="1" applyBorder="1" applyAlignment="1">
      <alignment horizontal="center"/>
    </xf>
    <xf numFmtId="0" fontId="13" fillId="0" borderId="24" xfId="0" applyFont="1" applyFill="1" applyBorder="1" applyAlignment="1">
      <alignment wrapText="1"/>
    </xf>
    <xf numFmtId="3" fontId="32" fillId="0" borderId="21" xfId="0" applyNumberFormat="1" applyFont="1" applyBorder="1"/>
    <xf numFmtId="3" fontId="32" fillId="0" borderId="23" xfId="0" applyNumberFormat="1" applyFont="1" applyBorder="1" applyAlignment="1">
      <alignment horizontal="center"/>
    </xf>
    <xf numFmtId="3" fontId="32" fillId="0" borderId="23" xfId="0" applyNumberFormat="1" applyFont="1" applyBorder="1"/>
    <xf numFmtId="3" fontId="32" fillId="0" borderId="24" xfId="0" applyNumberFormat="1" applyFont="1" applyBorder="1" applyAlignment="1">
      <alignment horizontal="center"/>
    </xf>
    <xf numFmtId="3" fontId="32" fillId="0" borderId="114" xfId="0" applyNumberFormat="1" applyFont="1" applyBorder="1"/>
    <xf numFmtId="0" fontId="0" fillId="0" borderId="127" xfId="0" applyFont="1" applyBorder="1" applyAlignment="1">
      <alignment horizontal="center"/>
    </xf>
    <xf numFmtId="0" fontId="0" fillId="0" borderId="185" xfId="0" applyFont="1" applyFill="1" applyBorder="1" applyAlignment="1">
      <alignment wrapText="1"/>
    </xf>
    <xf numFmtId="3" fontId="33" fillId="0" borderId="128" xfId="0" applyNumberFormat="1" applyFont="1" applyBorder="1"/>
    <xf numFmtId="3" fontId="33" fillId="0" borderId="171" xfId="0" applyNumberFormat="1" applyFont="1" applyBorder="1" applyAlignment="1">
      <alignment horizontal="center"/>
    </xf>
    <xf numFmtId="3" fontId="33" fillId="0" borderId="171" xfId="0" applyNumberFormat="1" applyFont="1" applyBorder="1"/>
    <xf numFmtId="3" fontId="33" fillId="0" borderId="185" xfId="0" applyNumberFormat="1" applyFont="1" applyBorder="1" applyAlignment="1">
      <alignment horizontal="center"/>
    </xf>
    <xf numFmtId="3" fontId="33" fillId="0" borderId="172" xfId="0" applyNumberFormat="1" applyFont="1" applyBorder="1"/>
    <xf numFmtId="166" fontId="12" fillId="0" borderId="0" xfId="2" applyFont="1" applyAlignment="1">
      <alignment horizontal="center" wrapText="1"/>
    </xf>
    <xf numFmtId="166" fontId="12" fillId="0" borderId="0" xfId="0" applyNumberFormat="1" applyFont="1"/>
    <xf numFmtId="1" fontId="12" fillId="0" borderId="0" xfId="0" applyNumberFormat="1" applyFont="1" applyAlignment="1">
      <alignment horizontal="right" wrapText="1"/>
    </xf>
    <xf numFmtId="1" fontId="12" fillId="0" borderId="0" xfId="0" applyNumberFormat="1" applyFont="1" applyAlignment="1">
      <alignment horizontal="right" vertical="center"/>
    </xf>
    <xf numFmtId="0" fontId="16" fillId="0" borderId="188" xfId="0" applyFont="1" applyBorder="1" applyAlignment="1">
      <alignment horizontal="center" wrapText="1"/>
    </xf>
    <xf numFmtId="3" fontId="12" fillId="0" borderId="0" xfId="0" applyNumberFormat="1" applyFont="1" applyBorder="1" applyAlignment="1">
      <alignment horizontal="right"/>
    </xf>
    <xf numFmtId="0" fontId="50" fillId="0" borderId="0" xfId="0" applyFont="1" applyBorder="1" applyAlignment="1" applyProtection="1">
      <alignment horizontal="right"/>
    </xf>
    <xf numFmtId="3" fontId="24" fillId="0" borderId="55" xfId="0" applyNumberFormat="1" applyFont="1" applyBorder="1"/>
    <xf numFmtId="3" fontId="24" fillId="0" borderId="175" xfId="0" applyNumberFormat="1" applyFont="1" applyBorder="1"/>
    <xf numFmtId="1" fontId="12" fillId="0" borderId="0" xfId="1" applyNumberFormat="1" applyFont="1" applyFill="1" applyBorder="1"/>
    <xf numFmtId="3" fontId="26" fillId="0" borderId="53" xfId="0" applyNumberFormat="1" applyFont="1" applyFill="1" applyBorder="1"/>
    <xf numFmtId="1" fontId="25" fillId="0" borderId="53" xfId="7" applyNumberFormat="1" applyFont="1" applyBorder="1" applyAlignment="1">
      <alignment horizontal="right" vertical="center"/>
    </xf>
    <xf numFmtId="3" fontId="23" fillId="0" borderId="53" xfId="0" applyNumberFormat="1" applyFont="1" applyFill="1" applyBorder="1"/>
    <xf numFmtId="3" fontId="26" fillId="0" borderId="53" xfId="0" applyNumberFormat="1" applyFont="1" applyBorder="1" applyAlignment="1"/>
    <xf numFmtId="0" fontId="25" fillId="0" borderId="0" xfId="59" applyNumberFormat="1" applyFont="1" applyFill="1" applyBorder="1"/>
    <xf numFmtId="3" fontId="23" fillId="8" borderId="53" xfId="0" applyNumberFormat="1" applyFont="1" applyFill="1" applyBorder="1"/>
    <xf numFmtId="3" fontId="23" fillId="8" borderId="53" xfId="0" applyNumberFormat="1" applyFont="1" applyFill="1" applyBorder="1" applyAlignment="1"/>
    <xf numFmtId="3" fontId="24" fillId="0" borderId="76" xfId="0" applyNumberFormat="1" applyFont="1" applyBorder="1"/>
    <xf numFmtId="3" fontId="24" fillId="0" borderId="209" xfId="0" applyNumberFormat="1" applyFont="1" applyBorder="1"/>
    <xf numFmtId="165" fontId="24" fillId="0" borderId="54" xfId="2" applyNumberFormat="1" applyFont="1" applyFill="1" applyBorder="1"/>
    <xf numFmtId="165" fontId="24" fillId="0" borderId="55" xfId="2" applyNumberFormat="1" applyFont="1" applyFill="1" applyBorder="1"/>
    <xf numFmtId="165" fontId="24" fillId="0" borderId="56" xfId="2" applyNumberFormat="1" applyFont="1" applyFill="1" applyBorder="1"/>
    <xf numFmtId="165" fontId="24" fillId="0" borderId="108" xfId="2" applyNumberFormat="1" applyFont="1" applyFill="1" applyBorder="1"/>
    <xf numFmtId="165" fontId="24" fillId="0" borderId="109" xfId="2" applyNumberFormat="1" applyFont="1" applyFill="1" applyBorder="1"/>
    <xf numFmtId="165" fontId="24" fillId="0" borderId="110" xfId="2" applyNumberFormat="1" applyFont="1" applyFill="1" applyBorder="1"/>
    <xf numFmtId="0" fontId="13" fillId="0" borderId="137" xfId="0" applyFont="1" applyBorder="1" applyAlignment="1">
      <alignment horizontal="center" wrapText="1"/>
    </xf>
    <xf numFmtId="0" fontId="13" fillId="0" borderId="138" xfId="0" applyFont="1" applyBorder="1" applyAlignment="1">
      <alignment horizontal="center"/>
    </xf>
    <xf numFmtId="0" fontId="13" fillId="0" borderId="127" xfId="0" applyFont="1" applyBorder="1" applyAlignment="1">
      <alignment horizontal="center" wrapText="1"/>
    </xf>
    <xf numFmtId="0" fontId="13" fillId="0" borderId="189" xfId="0" applyFont="1" applyBorder="1" applyAlignment="1">
      <alignment horizontal="center" wrapText="1"/>
    </xf>
    <xf numFmtId="0" fontId="13" fillId="0" borderId="188" xfId="0" applyFont="1" applyBorder="1" applyAlignment="1">
      <alignment horizontal="center" wrapText="1"/>
    </xf>
    <xf numFmtId="0" fontId="0" fillId="0" borderId="176" xfId="0" applyFont="1" applyFill="1" applyBorder="1" applyAlignment="1">
      <alignment horizontal="center"/>
    </xf>
    <xf numFmtId="0" fontId="13" fillId="0" borderId="196" xfId="0" applyFont="1" applyFill="1" applyBorder="1" applyAlignment="1">
      <alignment wrapText="1"/>
    </xf>
    <xf numFmtId="0" fontId="13" fillId="0" borderId="82" xfId="0" applyFont="1" applyBorder="1" applyAlignment="1">
      <alignment horizontal="center"/>
    </xf>
    <xf numFmtId="0" fontId="13" fillId="0" borderId="83" xfId="0" applyFont="1" applyBorder="1" applyAlignment="1">
      <alignment horizontal="center"/>
    </xf>
    <xf numFmtId="0" fontId="13" fillId="0" borderId="84" xfId="0" applyFont="1" applyBorder="1" applyAlignment="1">
      <alignment horizontal="center"/>
    </xf>
    <xf numFmtId="0" fontId="16" fillId="0" borderId="101" xfId="0" applyFont="1" applyFill="1" applyBorder="1" applyAlignment="1">
      <alignment horizontal="center"/>
    </xf>
    <xf numFmtId="0" fontId="16" fillId="0" borderId="11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25" fillId="0" borderId="213" xfId="0" applyFont="1" applyFill="1" applyBorder="1" applyAlignment="1">
      <alignment horizontal="center"/>
    </xf>
    <xf numFmtId="0" fontId="25" fillId="0" borderId="50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40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5" fillId="0" borderId="39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25" fillId="0" borderId="82" xfId="0" applyFont="1" applyFill="1" applyBorder="1" applyAlignment="1">
      <alignment horizontal="center" wrapText="1"/>
    </xf>
    <xf numFmtId="0" fontId="25" fillId="0" borderId="83" xfId="0" applyFont="1" applyFill="1" applyBorder="1" applyAlignment="1">
      <alignment horizontal="center" wrapText="1"/>
    </xf>
    <xf numFmtId="0" fontId="25" fillId="0" borderId="84" xfId="0" applyFont="1" applyFill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25" fillId="0" borderId="82" xfId="0" applyFont="1" applyFill="1" applyBorder="1" applyAlignment="1">
      <alignment horizontal="center"/>
    </xf>
    <xf numFmtId="0" fontId="25" fillId="0" borderId="83" xfId="0" applyFont="1" applyFill="1" applyBorder="1" applyAlignment="1">
      <alignment horizontal="center"/>
    </xf>
    <xf numFmtId="0" fontId="25" fillId="0" borderId="84" xfId="0" applyFont="1" applyFill="1" applyBorder="1" applyAlignment="1">
      <alignment horizontal="center"/>
    </xf>
    <xf numFmtId="0" fontId="16" fillId="0" borderId="82" xfId="0" applyFont="1" applyFill="1" applyBorder="1" applyAlignment="1">
      <alignment horizontal="center"/>
    </xf>
    <xf numFmtId="0" fontId="16" fillId="0" borderId="138" xfId="0" applyFont="1" applyFill="1" applyBorder="1" applyAlignment="1">
      <alignment horizontal="center"/>
    </xf>
    <xf numFmtId="0" fontId="16" fillId="0" borderId="13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6" fillId="0" borderId="40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32" fillId="0" borderId="3" xfId="0" applyFont="1" applyFill="1" applyBorder="1" applyAlignment="1">
      <alignment horizontal="center"/>
    </xf>
    <xf numFmtId="0" fontId="42" fillId="0" borderId="82" xfId="0" applyFont="1" applyBorder="1" applyAlignment="1">
      <alignment horizontal="center" vertical="center"/>
    </xf>
    <xf numFmtId="0" fontId="42" fillId="0" borderId="83" xfId="0" applyFont="1" applyBorder="1" applyAlignment="1">
      <alignment horizontal="center" vertical="center"/>
    </xf>
    <xf numFmtId="0" fontId="42" fillId="0" borderId="84" xfId="0" applyFont="1" applyBorder="1" applyAlignment="1">
      <alignment horizontal="center" vertical="center"/>
    </xf>
    <xf numFmtId="0" fontId="32" fillId="0" borderId="137" xfId="0" applyFont="1" applyBorder="1" applyAlignment="1">
      <alignment horizontal="center"/>
    </xf>
    <xf numFmtId="0" fontId="32" fillId="0" borderId="133" xfId="0" applyFont="1" applyBorder="1" applyAlignment="1">
      <alignment horizontal="center"/>
    </xf>
    <xf numFmtId="0" fontId="32" fillId="0" borderId="82" xfId="0" applyFont="1" applyBorder="1" applyAlignment="1">
      <alignment horizontal="center"/>
    </xf>
    <xf numFmtId="0" fontId="32" fillId="0" borderId="84" xfId="0" applyFont="1" applyBorder="1" applyAlignment="1">
      <alignment horizontal="center"/>
    </xf>
    <xf numFmtId="0" fontId="13" fillId="0" borderId="39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6" fillId="0" borderId="101" xfId="0" applyFont="1" applyFill="1" applyBorder="1" applyAlignment="1">
      <alignment horizontal="center" wrapText="1"/>
    </xf>
    <xf numFmtId="0" fontId="13" fillId="0" borderId="101" xfId="0" applyFont="1" applyFill="1" applyBorder="1" applyAlignment="1">
      <alignment horizontal="center" wrapText="1"/>
    </xf>
    <xf numFmtId="0" fontId="16" fillId="0" borderId="107" xfId="0" applyFont="1" applyFill="1" applyBorder="1" applyAlignment="1">
      <alignment horizontal="center" wrapText="1"/>
    </xf>
    <xf numFmtId="0" fontId="16" fillId="0" borderId="100" xfId="0" applyFont="1" applyFill="1" applyBorder="1" applyAlignment="1">
      <alignment horizontal="center" wrapText="1"/>
    </xf>
    <xf numFmtId="0" fontId="16" fillId="0" borderId="162" xfId="0" applyFont="1" applyFill="1" applyBorder="1" applyAlignment="1">
      <alignment horizontal="center" wrapText="1"/>
    </xf>
    <xf numFmtId="0" fontId="13" fillId="0" borderId="107" xfId="0" applyFont="1" applyFill="1" applyBorder="1" applyAlignment="1">
      <alignment horizontal="center" wrapText="1"/>
    </xf>
    <xf numFmtId="0" fontId="13" fillId="0" borderId="100" xfId="0" applyFont="1" applyFill="1" applyBorder="1" applyAlignment="1">
      <alignment horizontal="center" wrapText="1"/>
    </xf>
    <xf numFmtId="0" fontId="13" fillId="0" borderId="162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40" xfId="0" applyFont="1" applyFill="1" applyBorder="1" applyAlignment="1">
      <alignment horizontal="center" wrapText="1"/>
    </xf>
    <xf numFmtId="0" fontId="16" fillId="0" borderId="188" xfId="0" applyFont="1" applyBorder="1" applyAlignment="1">
      <alignment horizontal="center" wrapText="1"/>
    </xf>
    <xf numFmtId="0" fontId="16" fillId="0" borderId="159" xfId="0" applyFont="1" applyBorder="1" applyAlignment="1">
      <alignment horizontal="center" wrapText="1"/>
    </xf>
    <xf numFmtId="0" fontId="16" fillId="0" borderId="130" xfId="0" applyFont="1" applyFill="1" applyBorder="1" applyAlignment="1">
      <alignment horizontal="center"/>
    </xf>
    <xf numFmtId="0" fontId="16" fillId="0" borderId="107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203" xfId="0" applyFont="1" applyFill="1" applyBorder="1" applyAlignment="1">
      <alignment horizontal="center" vertical="top" wrapText="1"/>
    </xf>
    <xf numFmtId="0" fontId="16" fillId="0" borderId="83" xfId="0" applyFont="1" applyFill="1" applyBorder="1" applyAlignment="1">
      <alignment horizontal="center" vertical="top" wrapText="1"/>
    </xf>
    <xf numFmtId="0" fontId="16" fillId="0" borderId="204" xfId="0" applyFont="1" applyFill="1" applyBorder="1" applyAlignment="1">
      <alignment horizontal="center" vertical="top" wrapText="1"/>
    </xf>
    <xf numFmtId="0" fontId="16" fillId="0" borderId="199" xfId="0" applyFont="1" applyFill="1" applyBorder="1" applyAlignment="1">
      <alignment horizontal="left" vertical="top" wrapText="1"/>
    </xf>
    <xf numFmtId="0" fontId="16" fillId="0" borderId="200" xfId="0" applyFont="1" applyFill="1" applyBorder="1" applyAlignment="1">
      <alignment horizontal="left" vertical="top" wrapText="1"/>
    </xf>
    <xf numFmtId="0" fontId="16" fillId="0" borderId="20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65" xfId="0" applyFont="1" applyFill="1" applyBorder="1" applyAlignment="1">
      <alignment horizontal="left" wrapText="1"/>
    </xf>
    <xf numFmtId="0" fontId="13" fillId="0" borderId="138" xfId="0" applyFont="1" applyFill="1" applyBorder="1" applyAlignment="1">
      <alignment horizontal="left" wrapText="1"/>
    </xf>
    <xf numFmtId="0" fontId="13" fillId="0" borderId="82" xfId="0" applyFont="1" applyFill="1" applyBorder="1" applyAlignment="1">
      <alignment horizontal="left" wrapText="1"/>
    </xf>
    <xf numFmtId="0" fontId="13" fillId="0" borderId="84" xfId="0" applyFont="1" applyFill="1" applyBorder="1" applyAlignment="1">
      <alignment horizontal="left" wrapText="1"/>
    </xf>
    <xf numFmtId="0" fontId="16" fillId="0" borderId="229" xfId="0" applyFont="1" applyFill="1" applyBorder="1" applyAlignment="1">
      <alignment horizontal="center" wrapText="1"/>
    </xf>
    <xf numFmtId="0" fontId="16" fillId="0" borderId="144" xfId="0" applyFont="1" applyFill="1" applyBorder="1" applyAlignment="1">
      <alignment horizontal="center" wrapText="1"/>
    </xf>
    <xf numFmtId="0" fontId="16" fillId="0" borderId="102" xfId="0" applyFont="1" applyFill="1" applyBorder="1" applyAlignment="1">
      <alignment horizontal="center" wrapText="1"/>
    </xf>
    <xf numFmtId="0" fontId="13" fillId="0" borderId="137" xfId="0" applyFont="1" applyFill="1" applyBorder="1" applyAlignment="1">
      <alignment horizontal="left" wrapText="1"/>
    </xf>
    <xf numFmtId="0" fontId="13" fillId="0" borderId="133" xfId="0" applyFont="1" applyFill="1" applyBorder="1" applyAlignment="1">
      <alignment horizontal="left" wrapText="1"/>
    </xf>
    <xf numFmtId="0" fontId="32" fillId="0" borderId="1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32" fillId="0" borderId="107" xfId="0" applyFont="1" applyFill="1" applyBorder="1" applyAlignment="1">
      <alignment horizontal="center"/>
    </xf>
    <xf numFmtId="0" fontId="32" fillId="0" borderId="100" xfId="0" applyFont="1" applyFill="1" applyBorder="1" applyAlignment="1">
      <alignment horizontal="center"/>
    </xf>
    <xf numFmtId="0" fontId="32" fillId="0" borderId="162" xfId="0" applyFont="1" applyFill="1" applyBorder="1" applyAlignment="1">
      <alignment horizontal="center"/>
    </xf>
    <xf numFmtId="0" fontId="32" fillId="0" borderId="102" xfId="0" applyFont="1" applyFill="1" applyBorder="1" applyAlignment="1">
      <alignment horizontal="center"/>
    </xf>
    <xf numFmtId="0" fontId="32" fillId="0" borderId="203" xfId="0" applyFont="1" applyFill="1" applyBorder="1" applyAlignment="1">
      <alignment horizontal="center"/>
    </xf>
    <xf numFmtId="0" fontId="32" fillId="0" borderId="83" xfId="0" applyFont="1" applyFill="1" applyBorder="1" applyAlignment="1">
      <alignment horizontal="center"/>
    </xf>
    <xf numFmtId="0" fontId="32" fillId="0" borderId="84" xfId="0" applyFont="1" applyFill="1" applyBorder="1" applyAlignment="1">
      <alignment horizontal="center"/>
    </xf>
    <xf numFmtId="0" fontId="16" fillId="0" borderId="203" xfId="0" applyFont="1" applyFill="1" applyBorder="1" applyAlignment="1">
      <alignment horizontal="center"/>
    </xf>
    <xf numFmtId="0" fontId="16" fillId="0" borderId="237" xfId="0" applyFont="1" applyFill="1" applyBorder="1" applyAlignment="1">
      <alignment horizontal="center"/>
    </xf>
    <xf numFmtId="0" fontId="16" fillId="0" borderId="180" xfId="0" applyFont="1" applyFill="1" applyBorder="1" applyAlignment="1">
      <alignment horizontal="center"/>
    </xf>
    <xf numFmtId="0" fontId="12" fillId="0" borderId="138" xfId="0" applyFont="1" applyBorder="1" applyAlignment="1">
      <alignment horizontal="left" wrapText="1"/>
    </xf>
    <xf numFmtId="0" fontId="16" fillId="0" borderId="1" xfId="0" applyFont="1" applyFill="1" applyBorder="1" applyAlignment="1">
      <alignment horizontal="center"/>
    </xf>
    <xf numFmtId="165" fontId="24" fillId="0" borderId="0" xfId="2" applyNumberFormat="1" applyFont="1"/>
    <xf numFmtId="165" fontId="25" fillId="0" borderId="0" xfId="2" applyNumberFormat="1" applyFont="1"/>
  </cellXfs>
  <cellStyles count="441">
    <cellStyle name="cf1" xfId="3"/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58"/>
    <cellStyle name="Normal 10 2 2" xfId="139"/>
    <cellStyle name="Normal 10 3" xfId="147"/>
    <cellStyle name="Normal 10 3 2" xfId="180"/>
    <cellStyle name="Normal 10 4" xfId="114"/>
    <cellStyle name="Normal 10 4 2" xfId="209"/>
    <cellStyle name="Normal 10 4 3" xfId="265"/>
    <cellStyle name="Normal 10 4 4" xfId="337"/>
    <cellStyle name="Normal 10 4 5" xfId="410"/>
    <cellStyle name="Normal 11" xfId="9"/>
    <cellStyle name="Normal 11 2" xfId="108"/>
    <cellStyle name="Normal 11 3" xfId="299"/>
    <cellStyle name="Normal 11 4" xfId="376"/>
    <cellStyle name="Normal 12" xfId="61"/>
    <cellStyle name="Normal 12 2" xfId="300"/>
    <cellStyle name="Normal 12 3" xfId="345"/>
    <cellStyle name="Normal 13" xfId="83"/>
    <cellStyle name="Normal 14" xfId="181"/>
    <cellStyle name="Normal 15" xfId="237"/>
    <cellStyle name="Normal 16" xfId="308"/>
    <cellStyle name="Normal 17" xfId="382"/>
    <cellStyle name="Normal 2" xfId="4"/>
    <cellStyle name="Normal 2 2" xfId="38"/>
    <cellStyle name="Normal 2 2 2" xfId="76"/>
    <cellStyle name="Normal 2 2 2 2" xfId="121"/>
    <cellStyle name="Normal 2 2 2 3" xfId="297"/>
    <cellStyle name="Normal 2 2 2 4" xfId="381"/>
    <cellStyle name="Normal 2 2 3" xfId="99"/>
    <cellStyle name="Normal 2 2 4" xfId="196"/>
    <cellStyle name="Normal 2 2 5" xfId="252"/>
    <cellStyle name="Normal 2 2 6" xfId="324"/>
    <cellStyle name="Normal 2 2 7" xfId="397"/>
    <cellStyle name="Normal 2 3" xfId="15"/>
    <cellStyle name="Normal 2 3 2" xfId="120"/>
    <cellStyle name="Normal 2 4" xfId="129"/>
    <cellStyle name="Normal 20" xfId="439"/>
    <cellStyle name="Normal 21" xfId="440"/>
    <cellStyle name="Normal 3" xfId="10"/>
    <cellStyle name="Normal 3 2" xfId="19"/>
    <cellStyle name="Normal 3 2 2" xfId="131"/>
    <cellStyle name="Normal 3 2 3" xfId="110"/>
    <cellStyle name="Normal 3 2 3 2" xfId="206"/>
    <cellStyle name="Normal 3 2 3 3" xfId="262"/>
    <cellStyle name="Normal 3 2 3 4" xfId="334"/>
    <cellStyle name="Normal 3 2 3 5" xfId="407"/>
    <cellStyle name="Normal 3 3" xfId="52"/>
    <cellStyle name="Normal 3 3 2" xfId="118"/>
    <cellStyle name="Normal 3 3 3" xfId="379"/>
    <cellStyle name="Normal 3 4" xfId="128"/>
    <cellStyle name="Normal 3 5" xfId="140"/>
    <cellStyle name="Normal 3 5 2" xfId="178"/>
    <cellStyle name="Normal 3 6" xfId="107"/>
    <cellStyle name="Normal 3 6 2" xfId="204"/>
    <cellStyle name="Normal 3 6 3" xfId="260"/>
    <cellStyle name="Normal 3 6 4" xfId="332"/>
    <cellStyle name="Normal 3 6 5" xfId="405"/>
    <cellStyle name="Normal 4" xfId="20"/>
    <cellStyle name="Normal 4 10" xfId="84"/>
    <cellStyle name="Normal 4 11" xfId="182"/>
    <cellStyle name="Normal 4 12" xfId="238"/>
    <cellStyle name="Normal 4 13" xfId="310"/>
    <cellStyle name="Normal 4 14" xfId="383"/>
    <cellStyle name="Normal 4 2" xfId="22"/>
    <cellStyle name="Normal 4 2 10" xfId="240"/>
    <cellStyle name="Normal 4 2 11" xfId="312"/>
    <cellStyle name="Normal 4 2 12" xfId="385"/>
    <cellStyle name="Normal 4 2 2" xfId="30"/>
    <cellStyle name="Normal 4 2 2 2" xfId="70"/>
    <cellStyle name="Normal 4 2 2 2 2" xfId="166"/>
    <cellStyle name="Normal 4 2 2 2 3" xfId="231"/>
    <cellStyle name="Normal 4 2 2 2 4" xfId="287"/>
    <cellStyle name="Normal 4 2 2 2 5" xfId="364"/>
    <cellStyle name="Normal 4 2 2 2 6" xfId="432"/>
    <cellStyle name="Normal 4 2 2 3" xfId="93"/>
    <cellStyle name="Normal 4 2 2 4" xfId="190"/>
    <cellStyle name="Normal 4 2 2 5" xfId="246"/>
    <cellStyle name="Normal 4 2 2 6" xfId="318"/>
    <cellStyle name="Normal 4 2 2 7" xfId="391"/>
    <cellStyle name="Normal 4 2 3" xfId="34"/>
    <cellStyle name="Normal 4 2 3 2" xfId="74"/>
    <cellStyle name="Normal 4 2 3 2 2" xfId="307"/>
    <cellStyle name="Normal 4 2 3 2 3" xfId="370"/>
    <cellStyle name="Normal 4 2 3 3" xfId="97"/>
    <cellStyle name="Normal 4 2 3 4" xfId="194"/>
    <cellStyle name="Normal 4 2 3 5" xfId="250"/>
    <cellStyle name="Normal 4 2 3 6" xfId="322"/>
    <cellStyle name="Normal 4 2 3 7" xfId="395"/>
    <cellStyle name="Normal 4 2 4" xfId="64"/>
    <cellStyle name="Normal 4 2 4 2" xfId="151"/>
    <cellStyle name="Normal 4 2 4 3" xfId="216"/>
    <cellStyle name="Normal 4 2 4 4" xfId="272"/>
    <cellStyle name="Normal 4 2 4 5" xfId="349"/>
    <cellStyle name="Normal 4 2 4 6" xfId="417"/>
    <cellStyle name="Normal 4 2 5" xfId="162"/>
    <cellStyle name="Normal 4 2 5 2" xfId="227"/>
    <cellStyle name="Normal 4 2 5 3" xfId="283"/>
    <cellStyle name="Normal 4 2 5 4" xfId="360"/>
    <cellStyle name="Normal 4 2 5 5" xfId="428"/>
    <cellStyle name="Normal 4 2 6" xfId="170"/>
    <cellStyle name="Normal 4 2 6 2" xfId="235"/>
    <cellStyle name="Normal 4 2 6 3" xfId="291"/>
    <cellStyle name="Normal 4 2 6 4" xfId="368"/>
    <cellStyle name="Normal 4 2 6 5" xfId="436"/>
    <cellStyle name="Normal 4 2 7" xfId="156"/>
    <cellStyle name="Normal 4 2 7 2" xfId="221"/>
    <cellStyle name="Normal 4 2 7 3" xfId="277"/>
    <cellStyle name="Normal 4 2 7 4" xfId="354"/>
    <cellStyle name="Normal 4 2 7 5" xfId="422"/>
    <cellStyle name="Normal 4 2 8" xfId="86"/>
    <cellStyle name="Normal 4 2 9" xfId="184"/>
    <cellStyle name="Normal 4 2_MAL2T-2014A.XLS" xfId="172"/>
    <cellStyle name="Normal 4 3" xfId="25"/>
    <cellStyle name="Normal 4 3 10" xfId="388"/>
    <cellStyle name="Normal 4 3 2" xfId="47"/>
    <cellStyle name="Normal 4 3 2 2" xfId="79"/>
    <cellStyle name="Normal 4 3 2 2 2" xfId="164"/>
    <cellStyle name="Normal 4 3 2 2 3" xfId="229"/>
    <cellStyle name="Normal 4 3 2 2 4" xfId="285"/>
    <cellStyle name="Normal 4 3 2 2 5" xfId="362"/>
    <cellStyle name="Normal 4 3 2 2 6" xfId="430"/>
    <cellStyle name="Normal 4 3 2 3" xfId="102"/>
    <cellStyle name="Normal 4 3 2 4" xfId="199"/>
    <cellStyle name="Normal 4 3 2 5" xfId="255"/>
    <cellStyle name="Normal 4 3 2 6" xfId="327"/>
    <cellStyle name="Normal 4 3 2 7" xfId="400"/>
    <cellStyle name="Normal 4 3 3" xfId="67"/>
    <cellStyle name="Normal 4 3 3 2" xfId="148"/>
    <cellStyle name="Normal 4 3 3 3" xfId="213"/>
    <cellStyle name="Normal 4 3 3 4" xfId="269"/>
    <cellStyle name="Normal 4 3 3 5" xfId="346"/>
    <cellStyle name="Normal 4 3 3 6" xfId="414"/>
    <cellStyle name="Normal 4 3 4" xfId="153"/>
    <cellStyle name="Normal 4 3 4 2" xfId="218"/>
    <cellStyle name="Normal 4 3 4 3" xfId="274"/>
    <cellStyle name="Normal 4 3 4 4" xfId="351"/>
    <cellStyle name="Normal 4 3 4 5" xfId="419"/>
    <cellStyle name="Normal 4 3 5" xfId="159"/>
    <cellStyle name="Normal 4 3 5 2" xfId="224"/>
    <cellStyle name="Normal 4 3 5 3" xfId="280"/>
    <cellStyle name="Normal 4 3 5 4" xfId="357"/>
    <cellStyle name="Normal 4 3 5 5" xfId="425"/>
    <cellStyle name="Normal 4 3 6" xfId="89"/>
    <cellStyle name="Normal 4 3 7" xfId="187"/>
    <cellStyle name="Normal 4 3 8" xfId="243"/>
    <cellStyle name="Normal 4 3 9" xfId="315"/>
    <cellStyle name="Normal 4 3_MAL2T-2014A.XLS" xfId="173"/>
    <cellStyle name="Normal 4 4" xfId="26"/>
    <cellStyle name="Normal 4 4 2" xfId="49"/>
    <cellStyle name="Normal 4 4 2 2" xfId="81"/>
    <cellStyle name="Normal 4 4 2 2 2" xfId="306"/>
    <cellStyle name="Normal 4 4 2 2 3" xfId="374"/>
    <cellStyle name="Normal 4 4 2 3" xfId="104"/>
    <cellStyle name="Normal 4 4 2 4" xfId="201"/>
    <cellStyle name="Normal 4 4 2 5" xfId="257"/>
    <cellStyle name="Normal 4 4 2 6" xfId="329"/>
    <cellStyle name="Normal 4 4 2 7" xfId="402"/>
    <cellStyle name="Normal 4 4 3" xfId="68"/>
    <cellStyle name="Normal 4 4 3 2" xfId="305"/>
    <cellStyle name="Normal 4 4 3 3" xfId="343"/>
    <cellStyle name="Normal 4 4 4" xfId="90"/>
    <cellStyle name="Normal 4 4 5" xfId="188"/>
    <cellStyle name="Normal 4 4 6" xfId="244"/>
    <cellStyle name="Normal 4 4 7" xfId="316"/>
    <cellStyle name="Normal 4 4 8" xfId="389"/>
    <cellStyle name="Normal 4 5" xfId="32"/>
    <cellStyle name="Normal 4 5 2" xfId="72"/>
    <cellStyle name="Normal 4 5 2 2" xfId="298"/>
    <cellStyle name="Normal 4 5 2 3" xfId="372"/>
    <cellStyle name="Normal 4 5 3" xfId="95"/>
    <cellStyle name="Normal 4 5 4" xfId="192"/>
    <cellStyle name="Normal 4 5 5" xfId="248"/>
    <cellStyle name="Normal 4 5 6" xfId="320"/>
    <cellStyle name="Normal 4 5 7" xfId="393"/>
    <cellStyle name="Normal 4 6" xfId="62"/>
    <cellStyle name="Normal 4 6 2" xfId="149"/>
    <cellStyle name="Normal 4 6 3" xfId="214"/>
    <cellStyle name="Normal 4 6 4" xfId="270"/>
    <cellStyle name="Normal 4 6 5" xfId="347"/>
    <cellStyle name="Normal 4 6 6" xfId="415"/>
    <cellStyle name="Normal 4 7" xfId="160"/>
    <cellStyle name="Normal 4 7 2" xfId="225"/>
    <cellStyle name="Normal 4 7 3" xfId="281"/>
    <cellStyle name="Normal 4 7 4" xfId="358"/>
    <cellStyle name="Normal 4 7 5" xfId="426"/>
    <cellStyle name="Normal 4 8" xfId="168"/>
    <cellStyle name="Normal 4 8 2" xfId="233"/>
    <cellStyle name="Normal 4 8 3" xfId="289"/>
    <cellStyle name="Normal 4 8 4" xfId="366"/>
    <cellStyle name="Normal 4 8 5" xfId="434"/>
    <cellStyle name="Normal 4 9" xfId="154"/>
    <cellStyle name="Normal 4 9 2" xfId="219"/>
    <cellStyle name="Normal 4 9 3" xfId="275"/>
    <cellStyle name="Normal 4 9 4" xfId="352"/>
    <cellStyle name="Normal 4 9 5" xfId="420"/>
    <cellStyle name="Normal 4_MAL1K-2014A.XLS" xfId="39"/>
    <cellStyle name="Normal 5" xfId="16"/>
    <cellStyle name="Normal 5 2" xfId="29"/>
    <cellStyle name="Normal 5 2 2" xfId="53"/>
    <cellStyle name="Normal 5 2 2 2" xfId="134"/>
    <cellStyle name="Normal 5 2 3" xfId="142"/>
    <cellStyle name="Normal 5 2 3 2" xfId="177"/>
    <cellStyle name="Normal 5 2 4" xfId="109"/>
    <cellStyle name="Normal 5 2 4 2" xfId="205"/>
    <cellStyle name="Normal 5 2 4 3" xfId="261"/>
    <cellStyle name="Normal 5 2 4 4" xfId="333"/>
    <cellStyle name="Normal 5 2 4 5" xfId="406"/>
    <cellStyle name="Normal 5 3" xfId="36"/>
    <cellStyle name="Normal 5 4" xfId="45"/>
    <cellStyle name="Normal 5 4 2" xfId="77"/>
    <cellStyle name="Normal 5 4 2 2" xfId="295"/>
    <cellStyle name="Normal 5 4 2 3" xfId="378"/>
    <cellStyle name="Normal 5 4 3" xfId="100"/>
    <cellStyle name="Normal 5 4 4" xfId="197"/>
    <cellStyle name="Normal 5 4 5" xfId="253"/>
    <cellStyle name="Normal 5 4 6" xfId="325"/>
    <cellStyle name="Normal 5 4 7" xfId="398"/>
    <cellStyle name="Normal 5 5" xfId="51"/>
    <cellStyle name="Normal 5 5 2" xfId="130"/>
    <cellStyle name="Normal 5 6" xfId="141"/>
    <cellStyle name="Normal 5 6 2" xfId="175"/>
    <cellStyle name="Normal 6" xfId="40"/>
    <cellStyle name="Normal 6 2" xfId="54"/>
    <cellStyle name="Normal 6 2 2" xfId="113"/>
    <cellStyle name="Normal 6 2 3" xfId="208"/>
    <cellStyle name="Normal 6 2 4" xfId="264"/>
    <cellStyle name="Normal 6 2 5" xfId="336"/>
    <cellStyle name="Normal 6 2 6" xfId="342"/>
    <cellStyle name="Normal 6 2 7" xfId="409"/>
    <cellStyle name="Normal 6 3" xfId="135"/>
    <cellStyle name="Normal 6 4" xfId="143"/>
    <cellStyle name="Normal 6 4 2" xfId="92"/>
    <cellStyle name="Normal 6 5" xfId="106"/>
    <cellStyle name="Normal 6 5 2" xfId="203"/>
    <cellStyle name="Normal 6 5 3" xfId="259"/>
    <cellStyle name="Normal 6 5 4" xfId="331"/>
    <cellStyle name="Normal 6 5 5" xfId="404"/>
    <cellStyle name="Normal 7" xfId="42"/>
    <cellStyle name="Normal 7 2" xfId="56"/>
    <cellStyle name="Normal 7 2 2" xfId="137"/>
    <cellStyle name="Normal 7 3" xfId="145"/>
    <cellStyle name="Normal 7 3 2" xfId="176"/>
    <cellStyle name="Normal 7 4" xfId="111"/>
    <cellStyle name="Normal 7 4 2" xfId="207"/>
    <cellStyle name="Normal 7 4 3" xfId="263"/>
    <cellStyle name="Normal 7 4 4" xfId="335"/>
    <cellStyle name="Normal 7 4 5" xfId="408"/>
    <cellStyle name="Normal 8" xfId="43"/>
    <cellStyle name="Normal 8 2" xfId="57"/>
    <cellStyle name="Normal 8 2 2" xfId="127"/>
    <cellStyle name="Normal 8 2 3" xfId="375"/>
    <cellStyle name="Normal 8 3" xfId="125"/>
    <cellStyle name="Normal 8 4" xfId="138"/>
    <cellStyle name="Normal 8 5" xfId="146"/>
    <cellStyle name="Normal 8 5 2" xfId="174"/>
    <cellStyle name="Normal 8 6" xfId="116"/>
    <cellStyle name="Normal 9" xfId="41"/>
    <cellStyle name="Normal 9 2" xfId="55"/>
    <cellStyle name="Normal 9 2 2" xfId="136"/>
    <cellStyle name="Normal 9 3" xfId="144"/>
    <cellStyle name="Normal 9 3 2" xfId="179"/>
    <cellStyle name="Normal 9 4" xfId="115"/>
    <cellStyle name="Normal 9 4 2" xfId="210"/>
    <cellStyle name="Normal 9 4 3" xfId="266"/>
    <cellStyle name="Normal 9 4 4" xfId="338"/>
    <cellStyle name="Normal 9 4 5" xfId="411"/>
    <cellStyle name="Normal_IN9813 2" xfId="59"/>
    <cellStyle name="Normal_IN9828" xfId="7"/>
    <cellStyle name="Normal_SO02ny 2" xfId="60"/>
    <cellStyle name="Prosent" xfId="2" builtinId="5" customBuiltin="1"/>
    <cellStyle name="Prosent 10" xfId="317"/>
    <cellStyle name="Prosent 11" xfId="390"/>
    <cellStyle name="Prosent 13" xfId="438"/>
    <cellStyle name="Prosent 2" xfId="5"/>
    <cellStyle name="Prosent 2 2" xfId="23"/>
    <cellStyle name="Prosent 2 2 10" xfId="241"/>
    <cellStyle name="Prosent 2 2 11" xfId="313"/>
    <cellStyle name="Prosent 2 2 12" xfId="386"/>
    <cellStyle name="Prosent 2 2 2" xfId="31"/>
    <cellStyle name="Prosent 2 2 2 2" xfId="71"/>
    <cellStyle name="Prosent 2 2 2 2 2" xfId="167"/>
    <cellStyle name="Prosent 2 2 2 2 3" xfId="232"/>
    <cellStyle name="Prosent 2 2 2 2 4" xfId="288"/>
    <cellStyle name="Prosent 2 2 2 2 5" xfId="365"/>
    <cellStyle name="Prosent 2 2 2 2 6" xfId="433"/>
    <cellStyle name="Prosent 2 2 2 3" xfId="94"/>
    <cellStyle name="Prosent 2 2 2 4" xfId="191"/>
    <cellStyle name="Prosent 2 2 2 5" xfId="247"/>
    <cellStyle name="Prosent 2 2 2 6" xfId="319"/>
    <cellStyle name="Prosent 2 2 2 7" xfId="392"/>
    <cellStyle name="Prosent 2 2 3" xfId="35"/>
    <cellStyle name="Prosent 2 2 3 2" xfId="75"/>
    <cellStyle name="Prosent 2 2 3 2 2" xfId="296"/>
    <cellStyle name="Prosent 2 2 3 2 3" xfId="373"/>
    <cellStyle name="Prosent 2 2 3 3" xfId="98"/>
    <cellStyle name="Prosent 2 2 3 4" xfId="195"/>
    <cellStyle name="Prosent 2 2 3 5" xfId="251"/>
    <cellStyle name="Prosent 2 2 3 6" xfId="323"/>
    <cellStyle name="Prosent 2 2 3 7" xfId="396"/>
    <cellStyle name="Prosent 2 2 4" xfId="65"/>
    <cellStyle name="Prosent 2 2 4 2" xfId="132"/>
    <cellStyle name="Prosent 2 2 4 3" xfId="211"/>
    <cellStyle name="Prosent 2 2 4 4" xfId="267"/>
    <cellStyle name="Prosent 2 2 4 5" xfId="340"/>
    <cellStyle name="Prosent 2 2 4 6" xfId="412"/>
    <cellStyle name="Prosent 2 2 5" xfId="117"/>
    <cellStyle name="Prosent 2 2 5 2" xfId="163"/>
    <cellStyle name="Prosent 2 2 5 2 2" xfId="228"/>
    <cellStyle name="Prosent 2 2 5 2 3" xfId="284"/>
    <cellStyle name="Prosent 2 2 5 2 4" xfId="361"/>
    <cellStyle name="Prosent 2 2 5 2 5" xfId="429"/>
    <cellStyle name="Prosent 2 2 6" xfId="171"/>
    <cellStyle name="Prosent 2 2 6 2" xfId="236"/>
    <cellStyle name="Prosent 2 2 6 3" xfId="292"/>
    <cellStyle name="Prosent 2 2 6 4" xfId="369"/>
    <cellStyle name="Prosent 2 2 6 5" xfId="437"/>
    <cellStyle name="Prosent 2 2 7" xfId="157"/>
    <cellStyle name="Prosent 2 2 7 2" xfId="222"/>
    <cellStyle name="Prosent 2 2 7 3" xfId="278"/>
    <cellStyle name="Prosent 2 2 7 4" xfId="355"/>
    <cellStyle name="Prosent 2 2 7 5" xfId="423"/>
    <cellStyle name="Prosent 2 2 8" xfId="87"/>
    <cellStyle name="Prosent 2 2 9" xfId="185"/>
    <cellStyle name="Prosent 2 3" xfId="24"/>
    <cellStyle name="Prosent 2 3 10" xfId="387"/>
    <cellStyle name="Prosent 2 3 2" xfId="48"/>
    <cellStyle name="Prosent 2 3 2 2" xfId="80"/>
    <cellStyle name="Prosent 2 3 2 2 2" xfId="165"/>
    <cellStyle name="Prosent 2 3 2 2 3" xfId="230"/>
    <cellStyle name="Prosent 2 3 2 2 4" xfId="286"/>
    <cellStyle name="Prosent 2 3 2 2 5" xfId="363"/>
    <cellStyle name="Prosent 2 3 2 2 6" xfId="431"/>
    <cellStyle name="Prosent 2 3 2 3" xfId="103"/>
    <cellStyle name="Prosent 2 3 2 4" xfId="200"/>
    <cellStyle name="Prosent 2 3 2 5" xfId="256"/>
    <cellStyle name="Prosent 2 3 2 6" xfId="328"/>
    <cellStyle name="Prosent 2 3 2 7" xfId="401"/>
    <cellStyle name="Prosent 2 3 3" xfId="66"/>
    <cellStyle name="Prosent 2 3 3 2" xfId="133"/>
    <cellStyle name="Prosent 2 3 3 3" xfId="212"/>
    <cellStyle name="Prosent 2 3 3 4" xfId="268"/>
    <cellStyle name="Prosent 2 3 3 5" xfId="341"/>
    <cellStyle name="Prosent 2 3 3 6" xfId="413"/>
    <cellStyle name="Prosent 2 3 4" xfId="119"/>
    <cellStyle name="Prosent 2 3 4 2" xfId="152"/>
    <cellStyle name="Prosent 2 3 4 2 2" xfId="217"/>
    <cellStyle name="Prosent 2 3 4 2 3" xfId="273"/>
    <cellStyle name="Prosent 2 3 4 2 4" xfId="350"/>
    <cellStyle name="Prosent 2 3 4 2 5" xfId="418"/>
    <cellStyle name="Prosent 2 3 5" xfId="158"/>
    <cellStyle name="Prosent 2 3 5 2" xfId="223"/>
    <cellStyle name="Prosent 2 3 5 3" xfId="279"/>
    <cellStyle name="Prosent 2 3 5 4" xfId="356"/>
    <cellStyle name="Prosent 2 3 5 5" xfId="424"/>
    <cellStyle name="Prosent 2 3 6" xfId="88"/>
    <cellStyle name="Prosent 2 3 7" xfId="186"/>
    <cellStyle name="Prosent 2 3 8" xfId="242"/>
    <cellStyle name="Prosent 2 3 9" xfId="314"/>
    <cellStyle name="Prosent 2 4" xfId="21"/>
    <cellStyle name="Prosent 2 4 2" xfId="50"/>
    <cellStyle name="Prosent 2 4 2 2" xfId="82"/>
    <cellStyle name="Prosent 2 4 2 2 2" xfId="293"/>
    <cellStyle name="Prosent 2 4 2 2 3" xfId="380"/>
    <cellStyle name="Prosent 2 4 2 3" xfId="105"/>
    <cellStyle name="Prosent 2 4 2 4" xfId="202"/>
    <cellStyle name="Prosent 2 4 2 5" xfId="258"/>
    <cellStyle name="Prosent 2 4 2 6" xfId="330"/>
    <cellStyle name="Prosent 2 4 2 7" xfId="403"/>
    <cellStyle name="Prosent 2 4 3" xfId="63"/>
    <cellStyle name="Prosent 2 4 3 2" xfId="304"/>
    <cellStyle name="Prosent 2 4 3 3" xfId="377"/>
    <cellStyle name="Prosent 2 4 4" xfId="85"/>
    <cellStyle name="Prosent 2 4 5" xfId="183"/>
    <cellStyle name="Prosent 2 4 6" xfId="239"/>
    <cellStyle name="Prosent 2 4 7" xfId="311"/>
    <cellStyle name="Prosent 2 4 8" xfId="384"/>
    <cellStyle name="Prosent 2 5" xfId="28"/>
    <cellStyle name="Prosent 2 5 2" xfId="33"/>
    <cellStyle name="Prosent 2 5 2 2" xfId="73"/>
    <cellStyle name="Prosent 2 5 2 2 2" xfId="303"/>
    <cellStyle name="Prosent 2 5 2 2 3" xfId="309"/>
    <cellStyle name="Prosent 2 5 2 3" xfId="96"/>
    <cellStyle name="Prosent 2 5 2 4" xfId="193"/>
    <cellStyle name="Prosent 2 5 2 5" xfId="249"/>
    <cellStyle name="Prosent 2 5 2 6" xfId="321"/>
    <cellStyle name="Prosent 2 5 2 7" xfId="394"/>
    <cellStyle name="Prosent 2 6" xfId="14"/>
    <cellStyle name="Prosent 2 6 2" xfId="150"/>
    <cellStyle name="Prosent 2 6 3" xfId="215"/>
    <cellStyle name="Prosent 2 6 4" xfId="271"/>
    <cellStyle name="Prosent 2 6 5" xfId="348"/>
    <cellStyle name="Prosent 2 6 6" xfId="416"/>
    <cellStyle name="Prosent 2 7" xfId="161"/>
    <cellStyle name="Prosent 2 7 2" xfId="226"/>
    <cellStyle name="Prosent 2 7 3" xfId="282"/>
    <cellStyle name="Prosent 2 7 4" xfId="359"/>
    <cellStyle name="Prosent 2 7 5" xfId="427"/>
    <cellStyle name="Prosent 2 8" xfId="169"/>
    <cellStyle name="Prosent 2 8 2" xfId="234"/>
    <cellStyle name="Prosent 2 8 3" xfId="290"/>
    <cellStyle name="Prosent 2 8 4" xfId="367"/>
    <cellStyle name="Prosent 2 8 5" xfId="435"/>
    <cellStyle name="Prosent 2 9" xfId="155"/>
    <cellStyle name="Prosent 2 9 2" xfId="220"/>
    <cellStyle name="Prosent 2 9 3" xfId="276"/>
    <cellStyle name="Prosent 2 9 4" xfId="353"/>
    <cellStyle name="Prosent 2 9 5" xfId="421"/>
    <cellStyle name="Prosent 3" xfId="11"/>
    <cellStyle name="Prosent 3 2" xfId="46"/>
    <cellStyle name="Prosent 3 2 2" xfId="78"/>
    <cellStyle name="Prosent 3 2 2 2" xfId="302"/>
    <cellStyle name="Prosent 3 2 2 3" xfId="371"/>
    <cellStyle name="Prosent 3 2 3" xfId="101"/>
    <cellStyle name="Prosent 3 2 4" xfId="198"/>
    <cellStyle name="Prosent 3 2 5" xfId="254"/>
    <cellStyle name="Prosent 3 2 6" xfId="326"/>
    <cellStyle name="Prosent 3 2 7" xfId="399"/>
    <cellStyle name="Prosent 4" xfId="17"/>
    <cellStyle name="Prosent 5" xfId="27"/>
    <cellStyle name="Prosent 5 2" xfId="294"/>
    <cellStyle name="Prosent 5 3" xfId="344"/>
    <cellStyle name="Prosent 6" xfId="69"/>
    <cellStyle name="Prosent 6 2" xfId="301"/>
    <cellStyle name="Prosent 6 3" xfId="339"/>
    <cellStyle name="Prosent 7" xfId="91"/>
    <cellStyle name="Prosent 8" xfId="189"/>
    <cellStyle name="Prosent 9" xfId="245"/>
    <cellStyle name="Svein" xfId="6"/>
    <cellStyle name="Svein 2" xfId="12"/>
    <cellStyle name="Svein 3" xfId="122"/>
    <cellStyle name="Tusen[0]" xfId="123"/>
    <cellStyle name="Tusenskille 2" xfId="112"/>
    <cellStyle name="Tusenskille 2 2" xfId="126"/>
    <cellStyle name="Tusenskille 2 3" xfId="124"/>
    <cellStyle name="Tusenskille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12</xdr:row>
      <xdr:rowOff>142875</xdr:rowOff>
    </xdr:from>
    <xdr:ext cx="1581153" cy="211930"/>
    <xdr:sp macro="" textlink="">
      <xdr:nvSpPr>
        <xdr:cNvPr id="2" name="AutoShape 13"/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13</xdr:col>
      <xdr:colOff>0</xdr:colOff>
      <xdr:row>13</xdr:row>
      <xdr:rowOff>133346</xdr:rowOff>
    </xdr:from>
    <xdr:ext cx="0" cy="0"/>
    <xdr:sp macro="" textlink="">
      <xdr:nvSpPr>
        <xdr:cNvPr id="4" name="Line 31"/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57150</xdr:rowOff>
    </xdr:from>
    <xdr:ext cx="0" cy="333371"/>
    <xdr:sp macro="" textlink="">
      <xdr:nvSpPr>
        <xdr:cNvPr id="2" name="AutoShape 1"/>
        <xdr:cNvSpPr/>
      </xdr:nvSpPr>
      <xdr:spPr>
        <a:xfrm>
          <a:off x="0" y="790575"/>
          <a:ext cx="0" cy="333371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Fra tabell 3-1-B1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8</xdr:row>
      <xdr:rowOff>0</xdr:rowOff>
    </xdr:from>
    <xdr:to>
      <xdr:col>28</xdr:col>
      <xdr:colOff>589619</xdr:colOff>
      <xdr:row>25</xdr:row>
      <xdr:rowOff>104334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97450" y="2028825"/>
          <a:ext cx="7447619" cy="3523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109</xdr:row>
      <xdr:rowOff>0</xdr:rowOff>
    </xdr:from>
    <xdr:ext cx="1719446" cy="210293"/>
    <xdr:sp macro="" textlink="">
      <xdr:nvSpPr>
        <xdr:cNvPr id="7" name="Avrundet rektangel 1"/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/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281</xdr:row>
      <xdr:rowOff>0</xdr:rowOff>
    </xdr:from>
    <xdr:ext cx="1654177" cy="431797"/>
    <xdr:sp macro="" textlink="">
      <xdr:nvSpPr>
        <xdr:cNvPr id="3" name="AutoShape 3"/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9525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9525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9525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4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45720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45720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45720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A/Rapportering/2018/Statistikk/&#197;rsstatistikk/Innelvert%20fra%20bydeler/005%20Bydel%20Frogner%203T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2-2018A.XLS"/>
      <sheetName val="MAL2018B.XLS"/>
      <sheetName val="Befolkning pr. 01.01.2018"/>
    </sheetNames>
    <sheetDataSet>
      <sheetData sheetId="0">
        <row r="527">
          <cell r="E527">
            <v>399</v>
          </cell>
          <cell r="F527">
            <v>1102</v>
          </cell>
          <cell r="G527">
            <v>1787</v>
          </cell>
        </row>
        <row r="528">
          <cell r="E528">
            <v>8</v>
          </cell>
          <cell r="F528">
            <v>13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2:M39"/>
  <sheetViews>
    <sheetView showGridLines="0" zoomScaleNormal="100" workbookViewId="0">
      <selection activeCell="M20" sqref="M20"/>
    </sheetView>
  </sheetViews>
  <sheetFormatPr baseColWidth="10" defaultRowHeight="13.2" x14ac:dyDescent="0.25"/>
  <cols>
    <col min="1" max="1" width="5" customWidth="1"/>
    <col min="2" max="2" width="23" customWidth="1"/>
  </cols>
  <sheetData>
    <row r="2" spans="1:10" x14ac:dyDescent="0.25">
      <c r="A2" t="s">
        <v>0</v>
      </c>
    </row>
    <row r="4" spans="1:10" x14ac:dyDescent="0.25">
      <c r="A4" t="str">
        <f>A6</f>
        <v>Tabell 1 - 16 - A - Fysioterapitilbud i bydelen 1)</v>
      </c>
    </row>
    <row r="6" spans="1:10" s="458" customFormat="1" ht="13.8" thickBot="1" x14ac:dyDescent="0.3">
      <c r="A6" s="7" t="s">
        <v>429</v>
      </c>
    </row>
    <row r="7" spans="1:10" s="458" customFormat="1" ht="13.8" thickBot="1" x14ac:dyDescent="0.3">
      <c r="A7" s="1043"/>
      <c r="B7" s="1044"/>
      <c r="C7" s="1567" t="s">
        <v>433</v>
      </c>
      <c r="D7" s="1568"/>
      <c r="E7" s="1568"/>
      <c r="F7" s="1569"/>
      <c r="G7" s="1568" t="s">
        <v>430</v>
      </c>
      <c r="H7" s="1568"/>
      <c r="I7" s="1568"/>
      <c r="J7" s="1569"/>
    </row>
    <row r="8" spans="1:10" s="458" customFormat="1" ht="66.599999999999994" thickBot="1" x14ac:dyDescent="0.3">
      <c r="A8" s="218" t="s">
        <v>57</v>
      </c>
      <c r="B8" s="1048" t="s">
        <v>3</v>
      </c>
      <c r="C8" s="1321" t="s">
        <v>434</v>
      </c>
      <c r="D8" s="1322" t="s">
        <v>435</v>
      </c>
      <c r="E8" s="1323" t="s">
        <v>436</v>
      </c>
      <c r="F8" s="1320" t="s">
        <v>437</v>
      </c>
      <c r="G8" s="1321" t="s">
        <v>434</v>
      </c>
      <c r="H8" s="1322" t="s">
        <v>435</v>
      </c>
      <c r="I8" s="1323" t="s">
        <v>436</v>
      </c>
      <c r="J8" s="1320" t="s">
        <v>438</v>
      </c>
    </row>
    <row r="9" spans="1:10" s="453" customFormat="1" x14ac:dyDescent="0.25">
      <c r="A9" s="203">
        <v>1</v>
      </c>
      <c r="B9" s="204" t="s">
        <v>14</v>
      </c>
      <c r="C9" s="1317">
        <v>9</v>
      </c>
      <c r="D9" s="1311">
        <v>14.75</v>
      </c>
      <c r="E9" s="1079">
        <v>2</v>
      </c>
      <c r="F9" s="1314">
        <f>SUM(C9:E9)</f>
        <v>25.75</v>
      </c>
      <c r="G9" s="1156">
        <v>11</v>
      </c>
      <c r="H9" s="1049">
        <v>15</v>
      </c>
      <c r="I9" s="740">
        <v>2</v>
      </c>
      <c r="J9" s="740">
        <f>SUM(G9:I9)</f>
        <v>28</v>
      </c>
    </row>
    <row r="10" spans="1:10" x14ac:dyDescent="0.25">
      <c r="A10" s="82">
        <v>2</v>
      </c>
      <c r="B10" s="25" t="s">
        <v>15</v>
      </c>
      <c r="C10" s="1318">
        <v>16.25</v>
      </c>
      <c r="D10" s="1312">
        <v>13</v>
      </c>
      <c r="E10" s="1080">
        <v>1.5</v>
      </c>
      <c r="F10" s="1315">
        <f t="shared" ref="F10:F23" si="0">SUM(C10:E10)</f>
        <v>30.75</v>
      </c>
      <c r="G10" s="1157">
        <v>17</v>
      </c>
      <c r="H10" s="1042">
        <v>13</v>
      </c>
      <c r="I10" s="741">
        <v>1.5</v>
      </c>
      <c r="J10" s="741">
        <f t="shared" ref="J10:J23" si="1">SUM(G10:I10)</f>
        <v>31.5</v>
      </c>
    </row>
    <row r="11" spans="1:10" x14ac:dyDescent="0.25">
      <c r="A11" s="82">
        <v>3</v>
      </c>
      <c r="B11" s="25" t="s">
        <v>16</v>
      </c>
      <c r="C11" s="1318">
        <v>9.52</v>
      </c>
      <c r="D11" s="1312">
        <v>14</v>
      </c>
      <c r="E11" s="1080">
        <v>0</v>
      </c>
      <c r="F11" s="1315">
        <f t="shared" si="0"/>
        <v>23.52</v>
      </c>
      <c r="G11" s="1157">
        <v>16</v>
      </c>
      <c r="H11" s="1042">
        <v>15</v>
      </c>
      <c r="I11" s="741">
        <v>0</v>
      </c>
      <c r="J11" s="741">
        <f t="shared" si="1"/>
        <v>31</v>
      </c>
    </row>
    <row r="12" spans="1:10" x14ac:dyDescent="0.25">
      <c r="A12" s="82">
        <v>4</v>
      </c>
      <c r="B12" s="25" t="s">
        <v>17</v>
      </c>
      <c r="C12" s="1318">
        <v>33.44</v>
      </c>
      <c r="D12" s="1312">
        <v>11.8</v>
      </c>
      <c r="E12" s="1080">
        <v>0</v>
      </c>
      <c r="F12" s="1315">
        <f t="shared" si="0"/>
        <v>45.239999999999995</v>
      </c>
      <c r="G12" s="1157">
        <v>38</v>
      </c>
      <c r="H12" s="1042">
        <v>12</v>
      </c>
      <c r="I12" s="741">
        <v>0</v>
      </c>
      <c r="J12" s="741">
        <f t="shared" si="1"/>
        <v>50</v>
      </c>
    </row>
    <row r="13" spans="1:10" x14ac:dyDescent="0.25">
      <c r="A13" s="82">
        <v>5</v>
      </c>
      <c r="B13" s="25" t="s">
        <v>18</v>
      </c>
      <c r="C13" s="1318">
        <v>28</v>
      </c>
      <c r="D13" s="1312">
        <v>12</v>
      </c>
      <c r="E13" s="1080">
        <v>3</v>
      </c>
      <c r="F13" s="1315">
        <f t="shared" si="0"/>
        <v>43</v>
      </c>
      <c r="G13" s="1157">
        <v>35</v>
      </c>
      <c r="H13" s="1042">
        <v>12</v>
      </c>
      <c r="I13" s="741">
        <v>3</v>
      </c>
      <c r="J13" s="741">
        <f t="shared" si="1"/>
        <v>50</v>
      </c>
    </row>
    <row r="14" spans="1:10" x14ac:dyDescent="0.25">
      <c r="A14" s="83">
        <v>6</v>
      </c>
      <c r="B14" s="27" t="s">
        <v>19</v>
      </c>
      <c r="C14" s="1318">
        <v>9.8000000000000007</v>
      </c>
      <c r="D14" s="1312">
        <v>10.6</v>
      </c>
      <c r="E14" s="1080">
        <v>2</v>
      </c>
      <c r="F14" s="1315">
        <f t="shared" si="0"/>
        <v>22.4</v>
      </c>
      <c r="G14" s="1157">
        <v>10</v>
      </c>
      <c r="H14" s="1042">
        <v>11</v>
      </c>
      <c r="I14" s="741">
        <v>2</v>
      </c>
      <c r="J14" s="741">
        <f t="shared" si="1"/>
        <v>23</v>
      </c>
    </row>
    <row r="15" spans="1:10" x14ac:dyDescent="0.25">
      <c r="A15" s="83">
        <v>7</v>
      </c>
      <c r="B15" s="27" t="s">
        <v>20</v>
      </c>
      <c r="C15" s="1318">
        <v>20.96</v>
      </c>
      <c r="D15" s="1312">
        <v>13</v>
      </c>
      <c r="E15" s="1080">
        <v>1</v>
      </c>
      <c r="F15" s="1315">
        <f t="shared" si="0"/>
        <v>34.96</v>
      </c>
      <c r="G15" s="1157">
        <v>29</v>
      </c>
      <c r="H15" s="1042">
        <v>13</v>
      </c>
      <c r="I15" s="741">
        <v>1</v>
      </c>
      <c r="J15" s="741">
        <f t="shared" si="1"/>
        <v>43</v>
      </c>
    </row>
    <row r="16" spans="1:10" x14ac:dyDescent="0.25">
      <c r="A16" s="82">
        <v>8</v>
      </c>
      <c r="B16" s="25" t="s">
        <v>21</v>
      </c>
      <c r="C16" s="1318">
        <v>17.55</v>
      </c>
      <c r="D16" s="1312">
        <v>13.8</v>
      </c>
      <c r="E16" s="1080">
        <v>1</v>
      </c>
      <c r="F16" s="1315">
        <f t="shared" si="0"/>
        <v>32.35</v>
      </c>
      <c r="G16" s="1157">
        <v>21</v>
      </c>
      <c r="H16" s="1042">
        <v>15</v>
      </c>
      <c r="I16" s="741">
        <v>1</v>
      </c>
      <c r="J16" s="741">
        <f t="shared" si="1"/>
        <v>37</v>
      </c>
    </row>
    <row r="17" spans="1:13" x14ac:dyDescent="0.25">
      <c r="A17" s="82">
        <v>9</v>
      </c>
      <c r="B17" s="25" t="s">
        <v>22</v>
      </c>
      <c r="C17" s="1318">
        <v>17.8</v>
      </c>
      <c r="D17" s="1312">
        <v>8</v>
      </c>
      <c r="E17" s="1080">
        <v>1</v>
      </c>
      <c r="F17" s="1315">
        <f t="shared" si="0"/>
        <v>26.8</v>
      </c>
      <c r="G17" s="1157">
        <v>23</v>
      </c>
      <c r="H17" s="1042">
        <v>8</v>
      </c>
      <c r="I17" s="741">
        <v>1</v>
      </c>
      <c r="J17" s="741">
        <f t="shared" si="1"/>
        <v>32</v>
      </c>
    </row>
    <row r="18" spans="1:13" x14ac:dyDescent="0.25">
      <c r="A18" s="82">
        <v>10</v>
      </c>
      <c r="B18" s="25" t="s">
        <v>23</v>
      </c>
      <c r="C18" s="1318">
        <v>12.6</v>
      </c>
      <c r="D18" s="1312">
        <v>7</v>
      </c>
      <c r="E18" s="1080">
        <v>1</v>
      </c>
      <c r="F18" s="1315">
        <f t="shared" si="0"/>
        <v>20.6</v>
      </c>
      <c r="G18" s="1157">
        <v>12.6</v>
      </c>
      <c r="H18" s="1042">
        <v>7</v>
      </c>
      <c r="I18" s="741">
        <v>1</v>
      </c>
      <c r="J18" s="741">
        <f t="shared" si="1"/>
        <v>20.6</v>
      </c>
    </row>
    <row r="19" spans="1:13" x14ac:dyDescent="0.25">
      <c r="A19" s="83">
        <v>11</v>
      </c>
      <c r="B19" s="27" t="s">
        <v>24</v>
      </c>
      <c r="C19" s="1318">
        <v>15</v>
      </c>
      <c r="D19" s="1312">
        <v>9</v>
      </c>
      <c r="E19" s="1080">
        <v>1</v>
      </c>
      <c r="F19" s="1315">
        <f t="shared" si="0"/>
        <v>25</v>
      </c>
      <c r="G19" s="1157">
        <v>19</v>
      </c>
      <c r="H19" s="1042">
        <v>11</v>
      </c>
      <c r="I19" s="741">
        <v>1</v>
      </c>
      <c r="J19" s="741">
        <f t="shared" si="1"/>
        <v>31</v>
      </c>
      <c r="L19" t="s">
        <v>130</v>
      </c>
    </row>
    <row r="20" spans="1:13" x14ac:dyDescent="0.25">
      <c r="A20" s="82">
        <v>12</v>
      </c>
      <c r="B20" s="25" t="s">
        <v>25</v>
      </c>
      <c r="C20" s="1318">
        <v>25.2</v>
      </c>
      <c r="D20" s="1312">
        <v>27.3</v>
      </c>
      <c r="E20" s="1080">
        <v>1</v>
      </c>
      <c r="F20" s="1315">
        <f t="shared" si="0"/>
        <v>53.5</v>
      </c>
      <c r="G20" s="1157">
        <v>27</v>
      </c>
      <c r="H20" s="1042">
        <v>28</v>
      </c>
      <c r="I20" s="741">
        <v>1</v>
      </c>
      <c r="J20" s="741">
        <f t="shared" si="1"/>
        <v>56</v>
      </c>
    </row>
    <row r="21" spans="1:13" x14ac:dyDescent="0.25">
      <c r="A21" s="82">
        <v>13</v>
      </c>
      <c r="B21" s="25" t="s">
        <v>26</v>
      </c>
      <c r="C21" s="1318">
        <v>23.7</v>
      </c>
      <c r="D21" s="1312">
        <v>14.7</v>
      </c>
      <c r="E21" s="1080">
        <v>2</v>
      </c>
      <c r="F21" s="1315">
        <f t="shared" si="0"/>
        <v>40.4</v>
      </c>
      <c r="G21" s="1157">
        <v>28</v>
      </c>
      <c r="H21" s="1042">
        <v>16</v>
      </c>
      <c r="I21" s="741">
        <v>2</v>
      </c>
      <c r="J21" s="741">
        <f t="shared" si="1"/>
        <v>46</v>
      </c>
      <c r="M21" t="s">
        <v>130</v>
      </c>
    </row>
    <row r="22" spans="1:13" x14ac:dyDescent="0.25">
      <c r="A22" s="82">
        <v>14</v>
      </c>
      <c r="B22" s="25" t="s">
        <v>27</v>
      </c>
      <c r="C22" s="1318">
        <v>13.56</v>
      </c>
      <c r="D22" s="1312">
        <v>16.600000000000001</v>
      </c>
      <c r="E22" s="1080">
        <v>1</v>
      </c>
      <c r="F22" s="1315">
        <f t="shared" si="0"/>
        <v>31.160000000000004</v>
      </c>
      <c r="G22" s="1157">
        <v>17</v>
      </c>
      <c r="H22" s="1042">
        <v>19</v>
      </c>
      <c r="I22" s="741">
        <v>1</v>
      </c>
      <c r="J22" s="741">
        <f t="shared" si="1"/>
        <v>37</v>
      </c>
    </row>
    <row r="23" spans="1:13" ht="13.8" thickBot="1" x14ac:dyDescent="0.3">
      <c r="A23" s="84">
        <v>15</v>
      </c>
      <c r="B23" s="85" t="s">
        <v>28</v>
      </c>
      <c r="C23" s="1319">
        <v>11.5</v>
      </c>
      <c r="D23" s="1313">
        <v>6.5</v>
      </c>
      <c r="E23" s="1081">
        <v>1</v>
      </c>
      <c r="F23" s="1316">
        <f t="shared" si="0"/>
        <v>19</v>
      </c>
      <c r="G23" s="1158">
        <v>12</v>
      </c>
      <c r="H23" s="1050">
        <v>7</v>
      </c>
      <c r="I23" s="742">
        <v>1</v>
      </c>
      <c r="J23" s="742">
        <f t="shared" si="1"/>
        <v>20</v>
      </c>
    </row>
    <row r="24" spans="1:13" x14ac:dyDescent="0.25">
      <c r="A24" s="445"/>
      <c r="B24" s="735" t="s">
        <v>520</v>
      </c>
      <c r="C24" s="1065">
        <f>SUM(C9:C23)</f>
        <v>263.88</v>
      </c>
      <c r="D24" s="1066">
        <f t="shared" ref="D24:J24" si="2">SUM(D9:D23)</f>
        <v>192.04999999999998</v>
      </c>
      <c r="E24" s="1066">
        <f t="shared" si="2"/>
        <v>18.5</v>
      </c>
      <c r="F24" s="1067">
        <f t="shared" si="2"/>
        <v>474.43000000000006</v>
      </c>
      <c r="G24" s="1054">
        <f t="shared" si="2"/>
        <v>315.60000000000002</v>
      </c>
      <c r="H24" s="1055">
        <f t="shared" si="2"/>
        <v>202</v>
      </c>
      <c r="I24" s="1055">
        <f t="shared" si="2"/>
        <v>18.5</v>
      </c>
      <c r="J24" s="1056">
        <f t="shared" si="2"/>
        <v>536.1</v>
      </c>
    </row>
    <row r="25" spans="1:13" s="458" customFormat="1" x14ac:dyDescent="0.25">
      <c r="A25" s="459"/>
      <c r="B25" s="732" t="s">
        <v>501</v>
      </c>
      <c r="C25" s="1308">
        <v>258.45</v>
      </c>
      <c r="D25" s="1309">
        <v>178.35999999999999</v>
      </c>
      <c r="E25" s="1309">
        <v>17.899999999999999</v>
      </c>
      <c r="F25" s="1310">
        <v>454.71</v>
      </c>
      <c r="G25" s="1061">
        <v>307</v>
      </c>
      <c r="H25" s="1062">
        <v>188.7</v>
      </c>
      <c r="I25" s="1062">
        <v>16.899999999999999</v>
      </c>
      <c r="J25" s="1063">
        <v>512.59999999999991</v>
      </c>
    </row>
    <row r="26" spans="1:13" s="458" customFormat="1" x14ac:dyDescent="0.25">
      <c r="A26" s="459"/>
      <c r="B26" s="732" t="s">
        <v>446</v>
      </c>
      <c r="C26" s="1308">
        <v>257.33</v>
      </c>
      <c r="D26" s="1309">
        <v>165.89999999999998</v>
      </c>
      <c r="E26" s="1309">
        <v>16.5</v>
      </c>
      <c r="F26" s="1310">
        <v>439.7299999999999</v>
      </c>
      <c r="G26" s="1061">
        <v>312</v>
      </c>
      <c r="H26" s="1062">
        <v>172.5</v>
      </c>
      <c r="I26" s="1062">
        <v>15.5</v>
      </c>
      <c r="J26" s="1063">
        <v>499.99999999999994</v>
      </c>
    </row>
    <row r="27" spans="1:13" s="458" customFormat="1" x14ac:dyDescent="0.25">
      <c r="A27" s="459"/>
      <c r="B27" s="732" t="s">
        <v>443</v>
      </c>
      <c r="C27" s="1068">
        <v>249.89000000000001</v>
      </c>
      <c r="D27" s="1069">
        <v>158.25</v>
      </c>
      <c r="E27" s="1069">
        <v>18.5</v>
      </c>
      <c r="F27" s="1070">
        <v>426.64</v>
      </c>
      <c r="G27" s="1061">
        <v>311.5</v>
      </c>
      <c r="H27" s="1062">
        <v>164.4</v>
      </c>
      <c r="I27" s="1062">
        <v>19.5</v>
      </c>
      <c r="J27" s="1063">
        <v>495.4</v>
      </c>
    </row>
    <row r="28" spans="1:13" s="458" customFormat="1" x14ac:dyDescent="0.25">
      <c r="A28" s="234"/>
      <c r="B28" s="197" t="s">
        <v>431</v>
      </c>
      <c r="C28" s="1071">
        <v>243.88</v>
      </c>
      <c r="D28" s="1072">
        <v>158.82</v>
      </c>
      <c r="E28" s="1072">
        <v>15</v>
      </c>
      <c r="F28" s="1073">
        <v>417.7</v>
      </c>
      <c r="G28" s="1074">
        <v>306</v>
      </c>
      <c r="H28" s="89">
        <v>169.97</v>
      </c>
      <c r="I28" s="89">
        <v>15</v>
      </c>
      <c r="J28" s="90">
        <v>490.97</v>
      </c>
    </row>
    <row r="29" spans="1:13" ht="13.8" thickBot="1" x14ac:dyDescent="0.3">
      <c r="A29" s="235"/>
      <c r="B29" s="198" t="s">
        <v>432</v>
      </c>
      <c r="C29" s="1075">
        <v>238.46999999999997</v>
      </c>
      <c r="D29" s="1076">
        <v>117.39999999999999</v>
      </c>
      <c r="E29" s="1076">
        <v>14</v>
      </c>
      <c r="F29" s="1077">
        <v>369.86999999999995</v>
      </c>
      <c r="G29" s="1078">
        <v>307</v>
      </c>
      <c r="H29" s="91">
        <v>125</v>
      </c>
      <c r="I29" s="91">
        <v>14</v>
      </c>
      <c r="J29" s="92">
        <v>446</v>
      </c>
      <c r="M29" t="s">
        <v>130</v>
      </c>
    </row>
    <row r="30" spans="1:13" x14ac:dyDescent="0.25">
      <c r="A30" s="1047" t="s">
        <v>439</v>
      </c>
    </row>
    <row r="35" spans="7:8" x14ac:dyDescent="0.25">
      <c r="H35" t="s">
        <v>130</v>
      </c>
    </row>
    <row r="39" spans="7:8" x14ac:dyDescent="0.25">
      <c r="G39" t="s">
        <v>130</v>
      </c>
    </row>
  </sheetData>
  <mergeCells count="2">
    <mergeCell ref="C7:F7"/>
    <mergeCell ref="G7:J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rgb="FFFF0000"/>
  </sheetPr>
  <dimension ref="A1:G30"/>
  <sheetViews>
    <sheetView showGridLines="0" zoomScaleNormal="100" workbookViewId="0">
      <selection activeCell="F39" sqref="F39"/>
    </sheetView>
  </sheetViews>
  <sheetFormatPr baseColWidth="10" defaultColWidth="11.44140625" defaultRowHeight="13.8" x14ac:dyDescent="0.25"/>
  <cols>
    <col min="1" max="1" width="8.33203125" style="390" customWidth="1"/>
    <col min="2" max="2" width="24.88671875" style="390" customWidth="1"/>
    <col min="3" max="3" width="16.33203125" style="390" customWidth="1"/>
    <col min="4" max="4" width="17.44140625" style="390" customWidth="1"/>
    <col min="5" max="5" width="16.88671875" style="390" customWidth="1"/>
    <col min="6" max="6" width="18.44140625" style="390" customWidth="1"/>
    <col min="7" max="16384" width="11.44140625" style="390"/>
  </cols>
  <sheetData>
    <row r="1" spans="1:6" x14ac:dyDescent="0.25">
      <c r="A1" s="286" t="s">
        <v>164</v>
      </c>
      <c r="B1" s="286"/>
    </row>
    <row r="2" spans="1:6" x14ac:dyDescent="0.25">
      <c r="A2" s="239" t="s">
        <v>0</v>
      </c>
    </row>
    <row r="3" spans="1:6" x14ac:dyDescent="0.25">
      <c r="A3" s="390" t="str">
        <f>A5</f>
        <v>Tabell 3-2-E-1 Saksbehandlingstid - klager etter avslag på søknad om sykehjemsplass i år</v>
      </c>
    </row>
    <row r="5" spans="1:6" x14ac:dyDescent="0.25">
      <c r="A5" s="603" t="s">
        <v>284</v>
      </c>
    </row>
    <row r="6" spans="1:6" ht="14.4" thickBot="1" x14ac:dyDescent="0.3"/>
    <row r="7" spans="1:6" ht="14.4" thickBot="1" x14ac:dyDescent="0.3">
      <c r="A7" s="604"/>
      <c r="B7" s="605"/>
      <c r="C7" s="1597" t="s">
        <v>55</v>
      </c>
      <c r="D7" s="1598"/>
      <c r="E7" s="1599" t="s">
        <v>171</v>
      </c>
      <c r="F7" s="1600"/>
    </row>
    <row r="8" spans="1:6" ht="69.599999999999994" thickBot="1" x14ac:dyDescent="0.3">
      <c r="A8" s="606" t="s">
        <v>2</v>
      </c>
      <c r="B8" s="243" t="s">
        <v>3</v>
      </c>
      <c r="C8" s="607" t="s">
        <v>496</v>
      </c>
      <c r="D8" s="608" t="s">
        <v>472</v>
      </c>
      <c r="E8" s="607" t="s">
        <v>496</v>
      </c>
      <c r="F8" s="608" t="s">
        <v>472</v>
      </c>
    </row>
    <row r="9" spans="1:6" x14ac:dyDescent="0.25">
      <c r="A9" s="244">
        <v>1</v>
      </c>
      <c r="B9" s="245" t="s">
        <v>14</v>
      </c>
      <c r="C9" s="609">
        <v>2</v>
      </c>
      <c r="D9" s="610">
        <v>0</v>
      </c>
      <c r="E9" s="609">
        <v>0</v>
      </c>
      <c r="F9" s="610">
        <v>0</v>
      </c>
    </row>
    <row r="10" spans="1:6" x14ac:dyDescent="0.25">
      <c r="A10" s="246">
        <v>2</v>
      </c>
      <c r="B10" s="247" t="s">
        <v>15</v>
      </c>
      <c r="C10" s="611">
        <v>0</v>
      </c>
      <c r="D10" s="612">
        <v>0</v>
      </c>
      <c r="E10" s="611">
        <v>0</v>
      </c>
      <c r="F10" s="612">
        <v>0</v>
      </c>
    </row>
    <row r="11" spans="1:6" x14ac:dyDescent="0.25">
      <c r="A11" s="246">
        <v>3</v>
      </c>
      <c r="B11" s="247" t="s">
        <v>16</v>
      </c>
      <c r="C11" s="613">
        <v>94.33</v>
      </c>
      <c r="D11" s="612">
        <v>0</v>
      </c>
      <c r="E11" s="613">
        <v>0</v>
      </c>
      <c r="F11" s="612">
        <v>0</v>
      </c>
    </row>
    <row r="12" spans="1:6" x14ac:dyDescent="0.25">
      <c r="A12" s="246">
        <v>4</v>
      </c>
      <c r="B12" s="247" t="s">
        <v>17</v>
      </c>
      <c r="C12" s="611">
        <v>0</v>
      </c>
      <c r="D12" s="612">
        <v>0</v>
      </c>
      <c r="E12" s="611">
        <v>0</v>
      </c>
      <c r="F12" s="612">
        <v>0</v>
      </c>
    </row>
    <row r="13" spans="1:6" x14ac:dyDescent="0.25">
      <c r="A13" s="246">
        <v>5</v>
      </c>
      <c r="B13" s="247" t="s">
        <v>18</v>
      </c>
      <c r="C13" s="611">
        <v>0</v>
      </c>
      <c r="D13" s="612">
        <v>0</v>
      </c>
      <c r="E13" s="611">
        <v>0</v>
      </c>
      <c r="F13" s="612">
        <v>0</v>
      </c>
    </row>
    <row r="14" spans="1:6" x14ac:dyDescent="0.25">
      <c r="A14" s="248">
        <v>6</v>
      </c>
      <c r="B14" s="249" t="s">
        <v>19</v>
      </c>
      <c r="C14" s="611">
        <v>0</v>
      </c>
      <c r="D14" s="612">
        <v>150</v>
      </c>
      <c r="E14" s="611">
        <v>8</v>
      </c>
      <c r="F14" s="612">
        <v>83</v>
      </c>
    </row>
    <row r="15" spans="1:6" x14ac:dyDescent="0.25">
      <c r="A15" s="248">
        <v>7</v>
      </c>
      <c r="B15" s="249" t="s">
        <v>20</v>
      </c>
      <c r="C15" s="613">
        <v>19.5</v>
      </c>
      <c r="D15" s="612">
        <v>0</v>
      </c>
      <c r="E15" s="613">
        <v>0</v>
      </c>
      <c r="F15" s="612">
        <v>0</v>
      </c>
    </row>
    <row r="16" spans="1:6" x14ac:dyDescent="0.25">
      <c r="A16" s="246">
        <v>8</v>
      </c>
      <c r="B16" s="247" t="s">
        <v>21</v>
      </c>
      <c r="C16" s="611">
        <v>4</v>
      </c>
      <c r="D16" s="612">
        <v>103</v>
      </c>
      <c r="E16" s="611">
        <v>0</v>
      </c>
      <c r="F16" s="612">
        <v>0</v>
      </c>
    </row>
    <row r="17" spans="1:7" x14ac:dyDescent="0.25">
      <c r="A17" s="246">
        <v>9</v>
      </c>
      <c r="B17" s="247" t="s">
        <v>22</v>
      </c>
      <c r="C17" s="611">
        <v>64</v>
      </c>
      <c r="D17" s="612">
        <v>0</v>
      </c>
      <c r="E17" s="611">
        <v>0</v>
      </c>
      <c r="F17" s="612">
        <v>0</v>
      </c>
      <c r="G17" s="310"/>
    </row>
    <row r="18" spans="1:7" x14ac:dyDescent="0.25">
      <c r="A18" s="246">
        <v>10</v>
      </c>
      <c r="B18" s="247" t="s">
        <v>23</v>
      </c>
      <c r="C18" s="611">
        <v>35</v>
      </c>
      <c r="D18" s="612">
        <v>0</v>
      </c>
      <c r="E18" s="611">
        <v>0</v>
      </c>
      <c r="F18" s="612">
        <v>0</v>
      </c>
    </row>
    <row r="19" spans="1:7" x14ac:dyDescent="0.25">
      <c r="A19" s="248">
        <v>11</v>
      </c>
      <c r="B19" s="249" t="s">
        <v>24</v>
      </c>
      <c r="C19" s="611">
        <v>3</v>
      </c>
      <c r="D19" s="612">
        <v>0</v>
      </c>
      <c r="E19" s="611">
        <v>0</v>
      </c>
      <c r="F19" s="612">
        <v>0</v>
      </c>
    </row>
    <row r="20" spans="1:7" x14ac:dyDescent="0.25">
      <c r="A20" s="246">
        <v>12</v>
      </c>
      <c r="B20" s="247" t="s">
        <v>25</v>
      </c>
      <c r="C20" s="611">
        <v>24</v>
      </c>
      <c r="D20" s="612">
        <v>0</v>
      </c>
      <c r="E20" s="611">
        <v>2</v>
      </c>
      <c r="F20" s="612">
        <v>0</v>
      </c>
    </row>
    <row r="21" spans="1:7" x14ac:dyDescent="0.25">
      <c r="A21" s="246">
        <v>13</v>
      </c>
      <c r="B21" s="247" t="s">
        <v>26</v>
      </c>
      <c r="C21" s="613">
        <v>64.25</v>
      </c>
      <c r="D21" s="612">
        <v>0</v>
      </c>
      <c r="E21" s="613">
        <v>11.5</v>
      </c>
      <c r="F21" s="612">
        <v>0</v>
      </c>
    </row>
    <row r="22" spans="1:7" x14ac:dyDescent="0.25">
      <c r="A22" s="246">
        <v>14</v>
      </c>
      <c r="B22" s="247" t="s">
        <v>27</v>
      </c>
      <c r="C22" s="613">
        <v>40.5</v>
      </c>
      <c r="D22" s="612">
        <v>0</v>
      </c>
      <c r="E22" s="613">
        <v>3</v>
      </c>
      <c r="F22" s="612">
        <v>0</v>
      </c>
    </row>
    <row r="23" spans="1:7" ht="14.4" thickBot="1" x14ac:dyDescent="0.3">
      <c r="A23" s="544">
        <v>15</v>
      </c>
      <c r="B23" s="250" t="s">
        <v>28</v>
      </c>
      <c r="C23" s="656">
        <v>0</v>
      </c>
      <c r="D23" s="657">
        <v>261</v>
      </c>
      <c r="E23" s="656">
        <v>0</v>
      </c>
      <c r="F23" s="657">
        <v>0</v>
      </c>
    </row>
    <row r="24" spans="1:7" x14ac:dyDescent="0.25">
      <c r="A24" s="273"/>
      <c r="B24" s="547" t="s">
        <v>529</v>
      </c>
      <c r="C24" s="929">
        <f>SUM(C9:C23)/10</f>
        <v>35.058</v>
      </c>
      <c r="D24" s="418">
        <f>SUM(D9:D23)/3</f>
        <v>171.33333333333334</v>
      </c>
      <c r="E24" s="926">
        <f>SUM(E9:E23)/4</f>
        <v>6.125</v>
      </c>
      <c r="F24" s="418">
        <f>SUM(F9:F23)/1</f>
        <v>83</v>
      </c>
    </row>
    <row r="25" spans="1:7" x14ac:dyDescent="0.25">
      <c r="A25" s="462"/>
      <c r="B25" s="548" t="s">
        <v>471</v>
      </c>
      <c r="C25" s="1426">
        <v>48.160000000000004</v>
      </c>
      <c r="D25" s="1427">
        <v>107.6</v>
      </c>
      <c r="E25" s="1428">
        <v>35</v>
      </c>
      <c r="F25" s="1427">
        <v>177</v>
      </c>
    </row>
    <row r="26" spans="1:7" x14ac:dyDescent="0.25">
      <c r="A26" s="251"/>
      <c r="B26" s="549" t="s">
        <v>397</v>
      </c>
      <c r="C26" s="930">
        <v>37.263636363636358</v>
      </c>
      <c r="D26" s="925">
        <v>110.875</v>
      </c>
      <c r="E26" s="927">
        <v>76</v>
      </c>
      <c r="F26" s="925">
        <v>125</v>
      </c>
    </row>
    <row r="27" spans="1:7" x14ac:dyDescent="0.25">
      <c r="A27" s="251"/>
      <c r="B27" s="549" t="s">
        <v>359</v>
      </c>
      <c r="C27" s="930">
        <v>54.7</v>
      </c>
      <c r="D27" s="925">
        <v>149.88888888888889</v>
      </c>
      <c r="E27" s="927">
        <v>38.964285714285715</v>
      </c>
      <c r="F27" s="925">
        <v>120.25</v>
      </c>
    </row>
    <row r="28" spans="1:7" x14ac:dyDescent="0.25">
      <c r="A28" s="251"/>
      <c r="B28" s="549" t="s">
        <v>323</v>
      </c>
      <c r="C28" s="930">
        <v>66.442142857142855</v>
      </c>
      <c r="D28" s="925">
        <v>96.608571428571423</v>
      </c>
      <c r="E28" s="927">
        <v>44.166666666666664</v>
      </c>
      <c r="F28" s="925">
        <v>23.714285714285715</v>
      </c>
    </row>
    <row r="29" spans="1:7" ht="14.4" thickBot="1" x14ac:dyDescent="0.3">
      <c r="A29" s="304"/>
      <c r="B29" s="550" t="s">
        <v>189</v>
      </c>
      <c r="C29" s="931">
        <v>50.125</v>
      </c>
      <c r="D29" s="417">
        <v>86.857142857142861</v>
      </c>
      <c r="E29" s="928">
        <v>21.166666666666668</v>
      </c>
      <c r="F29" s="417">
        <v>8.4285714285714288</v>
      </c>
    </row>
    <row r="30" spans="1:7" x14ac:dyDescent="0.25">
      <c r="A30" s="614" t="s">
        <v>188</v>
      </c>
    </row>
  </sheetData>
  <mergeCells count="2">
    <mergeCell ref="C7:D7"/>
    <mergeCell ref="E7:F7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tabColor rgb="FFFF0000"/>
  </sheetPr>
  <dimension ref="A1:O29"/>
  <sheetViews>
    <sheetView showGridLines="0" topLeftCell="D4" zoomScaleNormal="100" workbookViewId="0">
      <selection activeCell="C42" sqref="C42"/>
    </sheetView>
  </sheetViews>
  <sheetFormatPr baseColWidth="10" defaultColWidth="11.44140625" defaultRowHeight="13.8" x14ac:dyDescent="0.25"/>
  <cols>
    <col min="1" max="1" width="8.109375" style="253" customWidth="1"/>
    <col min="2" max="2" width="25.44140625" style="238" customWidth="1"/>
    <col min="3" max="3" width="11.88671875" style="238" customWidth="1"/>
    <col min="4" max="4" width="12.109375" style="238" customWidth="1"/>
    <col min="5" max="5" width="10.109375" style="238" customWidth="1"/>
    <col min="6" max="6" width="10.44140625" style="238" customWidth="1"/>
    <col min="7" max="7" width="10.88671875" style="238" customWidth="1"/>
    <col min="8" max="8" width="14.5546875" style="238" customWidth="1"/>
    <col min="9" max="9" width="11" style="238" customWidth="1"/>
    <col min="10" max="10" width="9.5546875" style="238" customWidth="1"/>
    <col min="11" max="11" width="10" style="238" customWidth="1"/>
    <col min="12" max="12" width="11.44140625" style="238" customWidth="1"/>
    <col min="13" max="16384" width="11.44140625" style="238"/>
  </cols>
  <sheetData>
    <row r="1" spans="1:15" x14ac:dyDescent="0.25">
      <c r="A1" s="258" t="s">
        <v>164</v>
      </c>
      <c r="B1" s="259"/>
    </row>
    <row r="2" spans="1:15" x14ac:dyDescent="0.25">
      <c r="A2" s="239" t="s">
        <v>0</v>
      </c>
    </row>
    <row r="3" spans="1:15" x14ac:dyDescent="0.25">
      <c r="A3" s="239"/>
    </row>
    <row r="4" spans="1:15" x14ac:dyDescent="0.25">
      <c r="A4" s="239" t="str">
        <f>A6</f>
        <v>3-2-F Alternativt tilbud til personer som har fått avslag på søknad om langtidsopphold i sykehjem</v>
      </c>
    </row>
    <row r="5" spans="1:15" x14ac:dyDescent="0.25">
      <c r="A5" s="239"/>
    </row>
    <row r="6" spans="1:15" s="240" customFormat="1" ht="30" customHeight="1" thickBot="1" x14ac:dyDescent="0.3">
      <c r="A6" s="208" t="s">
        <v>183</v>
      </c>
    </row>
    <row r="7" spans="1:15" s="242" customFormat="1" ht="174" customHeight="1" thickBot="1" x14ac:dyDescent="0.3">
      <c r="A7" s="264" t="s">
        <v>2</v>
      </c>
      <c r="B7" s="264" t="s">
        <v>3</v>
      </c>
      <c r="C7" s="289" t="s">
        <v>295</v>
      </c>
      <c r="D7" s="289" t="s">
        <v>309</v>
      </c>
      <c r="E7" s="289" t="s">
        <v>186</v>
      </c>
      <c r="F7" s="308" t="s">
        <v>296</v>
      </c>
      <c r="G7" s="289" t="s">
        <v>297</v>
      </c>
      <c r="H7" s="309" t="s">
        <v>308</v>
      </c>
      <c r="I7" s="289" t="s">
        <v>310</v>
      </c>
      <c r="J7" s="289" t="s">
        <v>497</v>
      </c>
      <c r="K7" s="290" t="s">
        <v>311</v>
      </c>
    </row>
    <row r="8" spans="1:15" x14ac:dyDescent="0.25">
      <c r="A8" s="266">
        <v>1</v>
      </c>
      <c r="B8" s="245" t="s">
        <v>14</v>
      </c>
      <c r="C8" s="293">
        <v>8</v>
      </c>
      <c r="D8" s="294">
        <v>0</v>
      </c>
      <c r="E8" s="294">
        <v>0</v>
      </c>
      <c r="F8" s="294">
        <v>3</v>
      </c>
      <c r="G8" s="294">
        <v>5</v>
      </c>
      <c r="H8" s="294">
        <v>0</v>
      </c>
      <c r="I8" s="294">
        <v>0</v>
      </c>
      <c r="J8" s="295">
        <v>0</v>
      </c>
      <c r="K8" s="1124">
        <f>SUM(D8:J8)</f>
        <v>8</v>
      </c>
    </row>
    <row r="9" spans="1:15" x14ac:dyDescent="0.25">
      <c r="A9" s="268">
        <v>2</v>
      </c>
      <c r="B9" s="247" t="s">
        <v>15</v>
      </c>
      <c r="C9" s="554">
        <v>2</v>
      </c>
      <c r="D9" s="305">
        <v>0</v>
      </c>
      <c r="E9" s="305">
        <v>0</v>
      </c>
      <c r="F9" s="305">
        <v>0</v>
      </c>
      <c r="G9" s="305">
        <v>0</v>
      </c>
      <c r="H9" s="305">
        <v>0</v>
      </c>
      <c r="I9" s="305">
        <v>0</v>
      </c>
      <c r="J9" s="306">
        <v>1</v>
      </c>
      <c r="K9" s="1125">
        <f t="shared" ref="K9:K22" si="0">SUM(D9:J9)</f>
        <v>1</v>
      </c>
      <c r="O9" s="238" t="s">
        <v>130</v>
      </c>
    </row>
    <row r="10" spans="1:15" x14ac:dyDescent="0.25">
      <c r="A10" s="268">
        <v>3</v>
      </c>
      <c r="B10" s="247" t="s">
        <v>16</v>
      </c>
      <c r="C10" s="554">
        <v>0</v>
      </c>
      <c r="D10" s="305">
        <v>0</v>
      </c>
      <c r="E10" s="305">
        <v>0</v>
      </c>
      <c r="F10" s="305">
        <v>0</v>
      </c>
      <c r="G10" s="305">
        <v>0</v>
      </c>
      <c r="H10" s="305">
        <v>0</v>
      </c>
      <c r="I10" s="305">
        <v>0</v>
      </c>
      <c r="J10" s="306">
        <v>0</v>
      </c>
      <c r="K10" s="1125">
        <f t="shared" si="0"/>
        <v>0</v>
      </c>
    </row>
    <row r="11" spans="1:15" x14ac:dyDescent="0.25">
      <c r="A11" s="268">
        <v>4</v>
      </c>
      <c r="B11" s="247" t="s">
        <v>17</v>
      </c>
      <c r="C11" s="554">
        <v>0</v>
      </c>
      <c r="D11" s="305">
        <v>0</v>
      </c>
      <c r="E11" s="305">
        <v>0</v>
      </c>
      <c r="F11" s="305">
        <v>0</v>
      </c>
      <c r="G11" s="305">
        <v>0</v>
      </c>
      <c r="H11" s="305">
        <v>0</v>
      </c>
      <c r="I11" s="305">
        <v>0</v>
      </c>
      <c r="J11" s="306">
        <v>0</v>
      </c>
      <c r="K11" s="1125">
        <f t="shared" si="0"/>
        <v>0</v>
      </c>
    </row>
    <row r="12" spans="1:15" x14ac:dyDescent="0.25">
      <c r="A12" s="268">
        <v>5</v>
      </c>
      <c r="B12" s="247" t="s">
        <v>18</v>
      </c>
      <c r="C12" s="554">
        <v>2</v>
      </c>
      <c r="D12" s="305">
        <v>0</v>
      </c>
      <c r="E12" s="305">
        <v>0</v>
      </c>
      <c r="F12" s="305">
        <v>0</v>
      </c>
      <c r="G12" s="305">
        <v>2</v>
      </c>
      <c r="H12" s="305">
        <v>0</v>
      </c>
      <c r="I12" s="305">
        <v>1</v>
      </c>
      <c r="J12" s="306">
        <v>0</v>
      </c>
      <c r="K12" s="1125">
        <f t="shared" si="0"/>
        <v>3</v>
      </c>
    </row>
    <row r="13" spans="1:15" x14ac:dyDescent="0.25">
      <c r="A13" s="270">
        <v>6</v>
      </c>
      <c r="B13" s="249" t="s">
        <v>19</v>
      </c>
      <c r="C13" s="554">
        <v>10</v>
      </c>
      <c r="D13" s="305">
        <v>1</v>
      </c>
      <c r="E13" s="305">
        <v>0</v>
      </c>
      <c r="F13" s="305">
        <v>0</v>
      </c>
      <c r="G13" s="305">
        <v>0</v>
      </c>
      <c r="H13" s="305">
        <v>0</v>
      </c>
      <c r="I13" s="305">
        <v>2</v>
      </c>
      <c r="J13" s="306">
        <v>2</v>
      </c>
      <c r="K13" s="1125">
        <f t="shared" si="0"/>
        <v>5</v>
      </c>
    </row>
    <row r="14" spans="1:15" x14ac:dyDescent="0.25">
      <c r="A14" s="270">
        <v>7</v>
      </c>
      <c r="B14" s="249" t="s">
        <v>20</v>
      </c>
      <c r="C14" s="554">
        <v>0</v>
      </c>
      <c r="D14" s="305">
        <v>6</v>
      </c>
      <c r="E14" s="305">
        <v>0</v>
      </c>
      <c r="F14" s="305">
        <v>4</v>
      </c>
      <c r="G14" s="305">
        <v>0</v>
      </c>
      <c r="H14" s="305">
        <v>0</v>
      </c>
      <c r="I14" s="305">
        <v>0</v>
      </c>
      <c r="J14" s="306">
        <v>5</v>
      </c>
      <c r="K14" s="1125">
        <f t="shared" si="0"/>
        <v>15</v>
      </c>
      <c r="N14" s="238" t="s">
        <v>130</v>
      </c>
    </row>
    <row r="15" spans="1:15" x14ac:dyDescent="0.25">
      <c r="A15" s="268">
        <v>8</v>
      </c>
      <c r="B15" s="247" t="s">
        <v>21</v>
      </c>
      <c r="C15" s="554">
        <v>12</v>
      </c>
      <c r="D15" s="305">
        <v>1</v>
      </c>
      <c r="E15" s="305">
        <v>1</v>
      </c>
      <c r="F15" s="305">
        <v>3</v>
      </c>
      <c r="G15" s="305">
        <v>6</v>
      </c>
      <c r="H15" s="305">
        <v>0</v>
      </c>
      <c r="I15" s="305">
        <v>1</v>
      </c>
      <c r="J15" s="306">
        <v>0</v>
      </c>
      <c r="K15" s="1125">
        <f t="shared" si="0"/>
        <v>12</v>
      </c>
    </row>
    <row r="16" spans="1:15" x14ac:dyDescent="0.25">
      <c r="A16" s="268">
        <v>9</v>
      </c>
      <c r="B16" s="247" t="s">
        <v>22</v>
      </c>
      <c r="C16" s="554">
        <v>20</v>
      </c>
      <c r="D16" s="305">
        <v>13</v>
      </c>
      <c r="E16" s="305">
        <v>0</v>
      </c>
      <c r="F16" s="305">
        <v>1</v>
      </c>
      <c r="G16" s="305">
        <v>9</v>
      </c>
      <c r="H16" s="305">
        <v>0</v>
      </c>
      <c r="I16" s="305">
        <v>4</v>
      </c>
      <c r="J16" s="306">
        <v>0</v>
      </c>
      <c r="K16" s="1125">
        <f t="shared" si="0"/>
        <v>27</v>
      </c>
    </row>
    <row r="17" spans="1:13" x14ac:dyDescent="0.25">
      <c r="A17" s="268">
        <v>10</v>
      </c>
      <c r="B17" s="247" t="s">
        <v>23</v>
      </c>
      <c r="C17" s="554">
        <v>7</v>
      </c>
      <c r="D17" s="305">
        <v>1</v>
      </c>
      <c r="E17" s="305">
        <v>0</v>
      </c>
      <c r="F17" s="305">
        <v>1</v>
      </c>
      <c r="G17" s="305">
        <v>1</v>
      </c>
      <c r="H17" s="305">
        <v>2</v>
      </c>
      <c r="I17" s="305">
        <v>1</v>
      </c>
      <c r="J17" s="306">
        <v>3</v>
      </c>
      <c r="K17" s="1125">
        <f t="shared" si="0"/>
        <v>9</v>
      </c>
    </row>
    <row r="18" spans="1:13" x14ac:dyDescent="0.25">
      <c r="A18" s="270">
        <v>11</v>
      </c>
      <c r="B18" s="249" t="s">
        <v>24</v>
      </c>
      <c r="C18" s="554">
        <v>4</v>
      </c>
      <c r="D18" s="305">
        <v>0</v>
      </c>
      <c r="E18" s="305">
        <v>0</v>
      </c>
      <c r="F18" s="305">
        <v>0</v>
      </c>
      <c r="G18" s="305">
        <v>0</v>
      </c>
      <c r="H18" s="305">
        <v>0</v>
      </c>
      <c r="I18" s="305">
        <v>0</v>
      </c>
      <c r="J18" s="306">
        <v>0</v>
      </c>
      <c r="K18" s="1125">
        <f t="shared" si="0"/>
        <v>0</v>
      </c>
    </row>
    <row r="19" spans="1:13" x14ac:dyDescent="0.25">
      <c r="A19" s="268">
        <v>12</v>
      </c>
      <c r="B19" s="247" t="s">
        <v>25</v>
      </c>
      <c r="C19" s="554">
        <v>3</v>
      </c>
      <c r="D19" s="305">
        <v>1</v>
      </c>
      <c r="E19" s="305">
        <v>0</v>
      </c>
      <c r="F19" s="305">
        <v>0</v>
      </c>
      <c r="G19" s="305">
        <v>2</v>
      </c>
      <c r="H19" s="305">
        <v>0</v>
      </c>
      <c r="I19" s="305">
        <v>0</v>
      </c>
      <c r="J19" s="306">
        <v>0</v>
      </c>
      <c r="K19" s="1125">
        <f t="shared" si="0"/>
        <v>3</v>
      </c>
    </row>
    <row r="20" spans="1:13" x14ac:dyDescent="0.25">
      <c r="A20" s="268">
        <v>13</v>
      </c>
      <c r="B20" s="247" t="s">
        <v>26</v>
      </c>
      <c r="C20" s="554">
        <v>10</v>
      </c>
      <c r="D20" s="305">
        <v>1</v>
      </c>
      <c r="E20" s="305">
        <v>0</v>
      </c>
      <c r="F20" s="305">
        <v>4</v>
      </c>
      <c r="G20" s="305">
        <v>1</v>
      </c>
      <c r="H20" s="305">
        <v>0</v>
      </c>
      <c r="I20" s="305">
        <v>2</v>
      </c>
      <c r="J20" s="306">
        <v>5</v>
      </c>
      <c r="K20" s="1125">
        <f t="shared" si="0"/>
        <v>13</v>
      </c>
    </row>
    <row r="21" spans="1:13" x14ac:dyDescent="0.25">
      <c r="A21" s="268">
        <v>14</v>
      </c>
      <c r="B21" s="247" t="s">
        <v>27</v>
      </c>
      <c r="C21" s="554">
        <v>0</v>
      </c>
      <c r="D21" s="305">
        <v>3</v>
      </c>
      <c r="E21" s="305">
        <v>0</v>
      </c>
      <c r="F21" s="305">
        <v>3</v>
      </c>
      <c r="G21" s="305">
        <v>7</v>
      </c>
      <c r="H21" s="305">
        <v>0</v>
      </c>
      <c r="I21" s="305">
        <v>2</v>
      </c>
      <c r="J21" s="306">
        <v>1</v>
      </c>
      <c r="K21" s="1125">
        <f t="shared" si="0"/>
        <v>16</v>
      </c>
      <c r="L21" s="310"/>
    </row>
    <row r="22" spans="1:13" ht="14.4" thickBot="1" x14ac:dyDescent="0.3">
      <c r="A22" s="271">
        <v>15</v>
      </c>
      <c r="B22" s="250" t="s">
        <v>28</v>
      </c>
      <c r="C22" s="854">
        <v>5</v>
      </c>
      <c r="D22" s="563">
        <v>0</v>
      </c>
      <c r="E22" s="563">
        <v>0</v>
      </c>
      <c r="F22" s="563">
        <v>0</v>
      </c>
      <c r="G22" s="563">
        <v>0</v>
      </c>
      <c r="H22" s="563">
        <v>0</v>
      </c>
      <c r="I22" s="563">
        <v>0</v>
      </c>
      <c r="J22" s="564">
        <v>1</v>
      </c>
      <c r="K22" s="1126">
        <f t="shared" si="0"/>
        <v>1</v>
      </c>
    </row>
    <row r="23" spans="1:13" s="277" customFormat="1" x14ac:dyDescent="0.25">
      <c r="A23" s="273"/>
      <c r="B23" s="547" t="s">
        <v>517</v>
      </c>
      <c r="C23" s="1215">
        <f>SUM(C8:C22)</f>
        <v>83</v>
      </c>
      <c r="D23" s="551">
        <f t="shared" ref="D23:K23" si="1">SUM(D8:D22)</f>
        <v>27</v>
      </c>
      <c r="E23" s="302">
        <f t="shared" si="1"/>
        <v>1</v>
      </c>
      <c r="F23" s="302">
        <f t="shared" si="1"/>
        <v>19</v>
      </c>
      <c r="G23" s="302">
        <f t="shared" si="1"/>
        <v>33</v>
      </c>
      <c r="H23" s="302">
        <f t="shared" si="1"/>
        <v>2</v>
      </c>
      <c r="I23" s="302">
        <f t="shared" si="1"/>
        <v>13</v>
      </c>
      <c r="J23" s="545">
        <f t="shared" si="1"/>
        <v>18</v>
      </c>
      <c r="K23" s="557">
        <f t="shared" si="1"/>
        <v>113</v>
      </c>
      <c r="M23" s="311"/>
    </row>
    <row r="24" spans="1:13" s="390" customFormat="1" x14ac:dyDescent="0.25">
      <c r="A24" s="462"/>
      <c r="B24" s="548" t="s">
        <v>450</v>
      </c>
      <c r="C24" s="751">
        <v>71</v>
      </c>
      <c r="D24" s="552">
        <v>25</v>
      </c>
      <c r="E24" s="305">
        <v>2</v>
      </c>
      <c r="F24" s="305">
        <v>16</v>
      </c>
      <c r="G24" s="305">
        <v>31</v>
      </c>
      <c r="H24" s="305">
        <v>0</v>
      </c>
      <c r="I24" s="305">
        <v>15</v>
      </c>
      <c r="J24" s="546">
        <v>21</v>
      </c>
      <c r="K24" s="558">
        <v>110</v>
      </c>
      <c r="M24" s="392"/>
    </row>
    <row r="25" spans="1:13" s="390" customFormat="1" x14ac:dyDescent="0.25">
      <c r="A25" s="462"/>
      <c r="B25" s="548" t="s">
        <v>396</v>
      </c>
      <c r="C25" s="751">
        <v>104</v>
      </c>
      <c r="D25" s="552">
        <v>21</v>
      </c>
      <c r="E25" s="305">
        <v>4</v>
      </c>
      <c r="F25" s="305">
        <v>13</v>
      </c>
      <c r="G25" s="305">
        <v>39</v>
      </c>
      <c r="H25" s="305">
        <v>4</v>
      </c>
      <c r="I25" s="305">
        <v>7</v>
      </c>
      <c r="J25" s="546">
        <v>18</v>
      </c>
      <c r="K25" s="558">
        <v>106</v>
      </c>
      <c r="M25" s="392"/>
    </row>
    <row r="26" spans="1:13" s="390" customFormat="1" ht="14.4" thickBot="1" x14ac:dyDescent="0.3">
      <c r="A26" s="852"/>
      <c r="B26" s="853" t="s">
        <v>357</v>
      </c>
      <c r="C26" s="1216">
        <v>75</v>
      </c>
      <c r="D26" s="750">
        <v>15</v>
      </c>
      <c r="E26" s="563">
        <v>5</v>
      </c>
      <c r="F26" s="563">
        <v>23</v>
      </c>
      <c r="G26" s="563">
        <v>41</v>
      </c>
      <c r="H26" s="563">
        <v>0</v>
      </c>
      <c r="I26" s="563">
        <v>16</v>
      </c>
      <c r="J26" s="857">
        <v>17</v>
      </c>
      <c r="K26" s="562">
        <v>117</v>
      </c>
      <c r="M26" s="392"/>
    </row>
    <row r="27" spans="1:13" s="390" customFormat="1" x14ac:dyDescent="0.25">
      <c r="A27" s="462"/>
      <c r="B27" s="548" t="s">
        <v>316</v>
      </c>
      <c r="C27" s="751">
        <v>81</v>
      </c>
      <c r="D27" s="552">
        <v>15</v>
      </c>
      <c r="E27" s="305">
        <v>7</v>
      </c>
      <c r="F27" s="305">
        <v>10</v>
      </c>
      <c r="G27" s="305">
        <v>40</v>
      </c>
      <c r="H27" s="305">
        <v>7</v>
      </c>
      <c r="I27" s="305">
        <v>8</v>
      </c>
      <c r="J27" s="546">
        <v>21</v>
      </c>
      <c r="K27" s="558">
        <v>108</v>
      </c>
      <c r="M27" s="392"/>
    </row>
    <row r="28" spans="1:13" s="390" customFormat="1" ht="14.4" thickBot="1" x14ac:dyDescent="0.3">
      <c r="A28" s="852"/>
      <c r="B28" s="853" t="s">
        <v>179</v>
      </c>
      <c r="C28" s="1216">
        <v>145</v>
      </c>
      <c r="D28" s="750">
        <v>44</v>
      </c>
      <c r="E28" s="563">
        <v>5</v>
      </c>
      <c r="F28" s="563">
        <v>13</v>
      </c>
      <c r="G28" s="563">
        <v>72</v>
      </c>
      <c r="H28" s="563">
        <v>1</v>
      </c>
      <c r="I28" s="563">
        <v>22</v>
      </c>
      <c r="J28" s="857">
        <v>24</v>
      </c>
      <c r="K28" s="562">
        <v>181</v>
      </c>
      <c r="M28" s="392"/>
    </row>
    <row r="29" spans="1:13" x14ac:dyDescent="0.25">
      <c r="A29" s="238" t="s">
        <v>187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>
    <tabColor rgb="FFFF0000"/>
  </sheetPr>
  <dimension ref="A1:AC41"/>
  <sheetViews>
    <sheetView showGridLines="0" topLeftCell="A7" zoomScaleNormal="100" workbookViewId="0">
      <selection activeCell="I56" sqref="I56"/>
    </sheetView>
  </sheetViews>
  <sheetFormatPr baseColWidth="10" defaultColWidth="11.44140625" defaultRowHeight="13.2" x14ac:dyDescent="0.25"/>
  <cols>
    <col min="1" max="1" width="7" style="101" customWidth="1"/>
    <col min="2" max="2" width="21.109375" style="101" customWidth="1"/>
    <col min="3" max="3" width="11.44140625" style="101" customWidth="1"/>
    <col min="4" max="14" width="11.44140625" style="101"/>
    <col min="15" max="15" width="9.44140625" style="101" customWidth="1"/>
    <col min="16" max="16384" width="11.44140625" style="101"/>
  </cols>
  <sheetData>
    <row r="1" spans="1:29" x14ac:dyDescent="0.25">
      <c r="A1" s="210"/>
      <c r="B1" s="211"/>
    </row>
    <row r="2" spans="1:29" x14ac:dyDescent="0.25">
      <c r="A2" s="212" t="s">
        <v>0</v>
      </c>
    </row>
    <row r="3" spans="1:29" x14ac:dyDescent="0.25">
      <c r="A3" s="237"/>
    </row>
    <row r="4" spans="1:29" x14ac:dyDescent="0.25">
      <c r="A4" s="212" t="str">
        <f>A7</f>
        <v>Tabell 3-3 - B - Gjennomsnittlig antall oppholdsdøgn i sykehjem for beboere som har avsluttet sitt opphold hittil i år.</v>
      </c>
    </row>
    <row r="5" spans="1:29" x14ac:dyDescent="0.25">
      <c r="A5" s="237"/>
    </row>
    <row r="6" spans="1:29" x14ac:dyDescent="0.25">
      <c r="A6" s="237"/>
    </row>
    <row r="7" spans="1:29" ht="20.25" customHeight="1" thickBot="1" x14ac:dyDescent="0.3">
      <c r="A7" s="7" t="s">
        <v>412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</row>
    <row r="8" spans="1:29" ht="13.5" customHeight="1" thickBot="1" x14ac:dyDescent="0.3">
      <c r="A8" s="312"/>
      <c r="B8" s="254"/>
      <c r="C8" s="1601" t="s">
        <v>55</v>
      </c>
      <c r="D8" s="1601"/>
      <c r="E8" s="1601"/>
      <c r="F8" s="1602"/>
      <c r="G8" s="1602"/>
      <c r="H8" s="1601" t="s">
        <v>58</v>
      </c>
      <c r="I8" s="1601"/>
      <c r="J8" s="1601"/>
      <c r="K8" s="1602"/>
      <c r="L8" s="1602"/>
    </row>
    <row r="9" spans="1:29" ht="131.25" customHeight="1" thickBot="1" x14ac:dyDescent="0.3">
      <c r="A9" s="313" t="s">
        <v>57</v>
      </c>
      <c r="B9" s="314" t="s">
        <v>3</v>
      </c>
      <c r="C9" s="1430" t="s">
        <v>191</v>
      </c>
      <c r="D9" s="1431" t="s">
        <v>158</v>
      </c>
      <c r="E9" s="1432" t="s">
        <v>192</v>
      </c>
      <c r="F9" s="1429" t="s">
        <v>413</v>
      </c>
      <c r="G9" s="1433" t="s">
        <v>414</v>
      </c>
      <c r="H9" s="1430" t="s">
        <v>190</v>
      </c>
      <c r="I9" s="1431" t="s">
        <v>158</v>
      </c>
      <c r="J9" s="1432" t="s">
        <v>415</v>
      </c>
      <c r="K9" s="1429" t="s">
        <v>416</v>
      </c>
      <c r="L9" s="315" t="s">
        <v>414</v>
      </c>
      <c r="N9" s="458"/>
      <c r="O9" s="458"/>
      <c r="P9" s="458"/>
      <c r="Q9" s="435"/>
      <c r="R9" s="435"/>
      <c r="S9" s="435"/>
      <c r="T9" s="434"/>
      <c r="U9" s="435"/>
      <c r="V9" s="434"/>
      <c r="W9" s="434"/>
      <c r="X9" s="435"/>
      <c r="Y9" s="435"/>
      <c r="Z9" s="435"/>
      <c r="AA9" s="435"/>
      <c r="AB9" s="435"/>
      <c r="AC9" s="435"/>
    </row>
    <row r="10" spans="1:29" ht="13.8" x14ac:dyDescent="0.25">
      <c r="A10" s="256">
        <v>1</v>
      </c>
      <c r="B10" s="230" t="s">
        <v>14</v>
      </c>
      <c r="C10" s="958">
        <v>59</v>
      </c>
      <c r="D10" s="1132" t="s">
        <v>123</v>
      </c>
      <c r="E10" s="959">
        <v>65777</v>
      </c>
      <c r="F10" s="945">
        <f>E10/C10</f>
        <v>1114.8644067796611</v>
      </c>
      <c r="G10" s="953" t="s">
        <v>123</v>
      </c>
      <c r="H10" s="958">
        <v>185</v>
      </c>
      <c r="I10" s="1132">
        <v>296</v>
      </c>
      <c r="J10" s="959">
        <v>9001</v>
      </c>
      <c r="K10" s="1127">
        <f>J10/H10</f>
        <v>48.654054054054058</v>
      </c>
      <c r="L10" s="959">
        <f>J10/I10</f>
        <v>30.408783783783782</v>
      </c>
      <c r="N10" s="458"/>
      <c r="O10" s="458"/>
      <c r="P10" s="458"/>
      <c r="Q10" s="435"/>
      <c r="R10" s="435"/>
      <c r="S10" s="435"/>
      <c r="T10" s="434"/>
      <c r="U10" s="435"/>
      <c r="V10" s="434"/>
      <c r="W10" s="434"/>
      <c r="X10" s="435"/>
      <c r="Y10" s="435"/>
      <c r="Z10" s="435"/>
      <c r="AA10" s="435"/>
      <c r="AB10" s="435"/>
      <c r="AC10" s="435"/>
    </row>
    <row r="11" spans="1:29" ht="13.8" x14ac:dyDescent="0.25">
      <c r="A11" s="255">
        <v>2</v>
      </c>
      <c r="B11" s="227" t="s">
        <v>15</v>
      </c>
      <c r="C11" s="960">
        <v>58</v>
      </c>
      <c r="D11" s="1131" t="s">
        <v>123</v>
      </c>
      <c r="E11" s="961">
        <v>62132</v>
      </c>
      <c r="F11" s="946">
        <f t="shared" ref="F11:F24" si="0">E11/C11</f>
        <v>1071.2413793103449</v>
      </c>
      <c r="G11" s="954" t="s">
        <v>123</v>
      </c>
      <c r="H11" s="960">
        <v>228</v>
      </c>
      <c r="I11" s="1131">
        <v>337</v>
      </c>
      <c r="J11" s="961">
        <v>7669</v>
      </c>
      <c r="K11" s="1128">
        <f t="shared" ref="K11:K24" si="1">J11/H11</f>
        <v>33.635964912280699</v>
      </c>
      <c r="L11" s="961">
        <f t="shared" ref="L11:L24" si="2">J11/I11</f>
        <v>22.7566765578635</v>
      </c>
      <c r="M11" s="458"/>
      <c r="N11" s="458"/>
      <c r="O11" s="458"/>
      <c r="P11" s="458"/>
      <c r="Q11" s="435"/>
      <c r="R11" s="435"/>
      <c r="S11" s="435"/>
      <c r="T11" s="434"/>
      <c r="U11" s="435"/>
      <c r="V11" s="434"/>
      <c r="W11" s="434"/>
      <c r="X11" s="435"/>
      <c r="Y11" s="435"/>
      <c r="Z11" s="435"/>
      <c r="AA11" s="435"/>
      <c r="AB11" s="435"/>
      <c r="AC11" s="435"/>
    </row>
    <row r="12" spans="1:29" ht="13.8" x14ac:dyDescent="0.25">
      <c r="A12" s="255">
        <v>3</v>
      </c>
      <c r="B12" s="227" t="s">
        <v>16</v>
      </c>
      <c r="C12" s="960">
        <v>44</v>
      </c>
      <c r="D12" s="1131" t="s">
        <v>123</v>
      </c>
      <c r="E12" s="961">
        <v>41222</v>
      </c>
      <c r="F12" s="946">
        <f t="shared" si="0"/>
        <v>936.86363636363637</v>
      </c>
      <c r="G12" s="954" t="s">
        <v>123</v>
      </c>
      <c r="H12" s="960">
        <v>239</v>
      </c>
      <c r="I12" s="1131">
        <v>379</v>
      </c>
      <c r="J12" s="961">
        <v>11019</v>
      </c>
      <c r="K12" s="1128">
        <f t="shared" si="1"/>
        <v>46.104602510460253</v>
      </c>
      <c r="L12" s="961">
        <f t="shared" si="2"/>
        <v>29.073878627968337</v>
      </c>
      <c r="M12" s="458"/>
      <c r="N12" s="458"/>
      <c r="O12" s="458"/>
      <c r="P12" s="458"/>
      <c r="Q12" s="435"/>
      <c r="R12" s="435"/>
      <c r="S12" s="435"/>
      <c r="T12" s="434"/>
      <c r="U12" s="435"/>
      <c r="V12" s="434"/>
      <c r="W12" s="434"/>
      <c r="X12" s="435"/>
      <c r="Y12" s="435"/>
      <c r="Z12" s="435"/>
      <c r="AA12" s="435"/>
      <c r="AB12" s="435"/>
      <c r="AC12" s="435"/>
    </row>
    <row r="13" spans="1:29" ht="13.8" x14ac:dyDescent="0.25">
      <c r="A13" s="255">
        <v>4</v>
      </c>
      <c r="B13" s="227" t="s">
        <v>17</v>
      </c>
      <c r="C13" s="960">
        <v>42</v>
      </c>
      <c r="D13" s="1131" t="s">
        <v>123</v>
      </c>
      <c r="E13" s="961">
        <v>46205</v>
      </c>
      <c r="F13" s="946">
        <f t="shared" si="0"/>
        <v>1100.1190476190477</v>
      </c>
      <c r="G13" s="954" t="s">
        <v>123</v>
      </c>
      <c r="H13" s="960">
        <v>112</v>
      </c>
      <c r="I13" s="1131">
        <v>151</v>
      </c>
      <c r="J13" s="961">
        <v>3372</v>
      </c>
      <c r="K13" s="1128">
        <f t="shared" si="1"/>
        <v>30.107142857142858</v>
      </c>
      <c r="L13" s="961">
        <f t="shared" si="2"/>
        <v>22.331125827814571</v>
      </c>
      <c r="M13" s="458"/>
      <c r="N13" s="458"/>
      <c r="O13" s="458"/>
      <c r="P13" s="458"/>
      <c r="Q13" s="435"/>
      <c r="R13" s="435"/>
      <c r="S13" s="435"/>
      <c r="T13" s="434"/>
      <c r="U13" s="435"/>
      <c r="V13" s="434"/>
      <c r="W13" s="434"/>
      <c r="X13" s="435"/>
      <c r="Y13" s="435"/>
      <c r="Z13" s="435"/>
      <c r="AA13" s="435"/>
      <c r="AB13" s="435"/>
      <c r="AC13" s="435"/>
    </row>
    <row r="14" spans="1:29" ht="13.8" x14ac:dyDescent="0.25">
      <c r="A14" s="255">
        <v>5</v>
      </c>
      <c r="B14" s="227" t="s">
        <v>18</v>
      </c>
      <c r="C14" s="960">
        <v>144</v>
      </c>
      <c r="D14" s="1131" t="s">
        <v>123</v>
      </c>
      <c r="E14" s="961">
        <v>130534</v>
      </c>
      <c r="F14" s="946">
        <f t="shared" si="0"/>
        <v>906.48611111111109</v>
      </c>
      <c r="G14" s="954" t="s">
        <v>123</v>
      </c>
      <c r="H14" s="960">
        <v>383</v>
      </c>
      <c r="I14" s="1131">
        <v>519</v>
      </c>
      <c r="J14" s="961">
        <v>12789</v>
      </c>
      <c r="K14" s="1128">
        <f t="shared" si="1"/>
        <v>33.391644908616186</v>
      </c>
      <c r="L14" s="961">
        <f t="shared" si="2"/>
        <v>24.641618497109828</v>
      </c>
      <c r="M14" s="458"/>
      <c r="N14" s="458"/>
      <c r="O14" s="458"/>
      <c r="P14" s="458"/>
      <c r="Q14" s="435"/>
      <c r="R14" s="435"/>
      <c r="S14" s="435"/>
      <c r="T14" s="434"/>
      <c r="U14" s="435"/>
      <c r="V14" s="434"/>
      <c r="W14" s="434"/>
      <c r="X14" s="435"/>
      <c r="Y14" s="435"/>
      <c r="Z14" s="435"/>
      <c r="AA14" s="435"/>
      <c r="AB14" s="435"/>
      <c r="AC14" s="435"/>
    </row>
    <row r="15" spans="1:29" ht="13.8" x14ac:dyDescent="0.25">
      <c r="A15" s="255">
        <v>6</v>
      </c>
      <c r="B15" s="227" t="s">
        <v>19</v>
      </c>
      <c r="C15" s="960">
        <v>98</v>
      </c>
      <c r="D15" s="1131" t="s">
        <v>123</v>
      </c>
      <c r="E15" s="961">
        <v>81205</v>
      </c>
      <c r="F15" s="946">
        <f t="shared" si="0"/>
        <v>828.62244897959181</v>
      </c>
      <c r="G15" s="954" t="s">
        <v>123</v>
      </c>
      <c r="H15" s="960">
        <v>321</v>
      </c>
      <c r="I15" s="1131">
        <v>495</v>
      </c>
      <c r="J15" s="961">
        <v>12960</v>
      </c>
      <c r="K15" s="1128">
        <f t="shared" si="1"/>
        <v>40.373831775700936</v>
      </c>
      <c r="L15" s="961">
        <f t="shared" si="2"/>
        <v>26.181818181818183</v>
      </c>
      <c r="M15" s="458"/>
      <c r="N15" s="458"/>
      <c r="O15" s="458"/>
      <c r="P15" s="458"/>
      <c r="Q15" s="435"/>
      <c r="R15" s="435"/>
      <c r="S15" s="435"/>
      <c r="T15" s="434"/>
      <c r="U15" s="435"/>
      <c r="V15" s="434"/>
      <c r="W15" s="434"/>
      <c r="X15" s="435"/>
      <c r="Y15" s="435"/>
      <c r="Z15" s="435"/>
      <c r="AA15" s="435"/>
      <c r="AB15" s="435"/>
      <c r="AC15" s="435"/>
    </row>
    <row r="16" spans="1:29" ht="13.8" x14ac:dyDescent="0.25">
      <c r="A16" s="255">
        <v>7</v>
      </c>
      <c r="B16" s="227" t="s">
        <v>20</v>
      </c>
      <c r="C16" s="960">
        <v>130</v>
      </c>
      <c r="D16" s="1131" t="s">
        <v>123</v>
      </c>
      <c r="E16" s="961">
        <v>132858</v>
      </c>
      <c r="F16" s="946">
        <f t="shared" si="0"/>
        <v>1021.9846153846154</v>
      </c>
      <c r="G16" s="954" t="s">
        <v>123</v>
      </c>
      <c r="H16" s="960">
        <v>340</v>
      </c>
      <c r="I16" s="1131">
        <v>529</v>
      </c>
      <c r="J16" s="961">
        <v>11763</v>
      </c>
      <c r="K16" s="1128">
        <f t="shared" si="1"/>
        <v>34.597058823529409</v>
      </c>
      <c r="L16" s="961">
        <f t="shared" si="2"/>
        <v>22.236294896030245</v>
      </c>
      <c r="M16" s="458"/>
      <c r="N16" s="458"/>
      <c r="O16" s="458"/>
      <c r="P16" s="458"/>
      <c r="Q16" s="435"/>
      <c r="R16" s="435"/>
      <c r="S16" s="435"/>
      <c r="T16" s="434"/>
      <c r="U16" s="435"/>
      <c r="V16" s="434"/>
      <c r="W16" s="434"/>
      <c r="X16" s="435"/>
      <c r="Y16" s="435"/>
      <c r="Z16" s="435"/>
      <c r="AA16" s="435"/>
      <c r="AB16" s="435"/>
      <c r="AC16" s="435"/>
    </row>
    <row r="17" spans="1:29" ht="13.8" x14ac:dyDescent="0.25">
      <c r="A17" s="255">
        <v>8</v>
      </c>
      <c r="B17" s="227" t="s">
        <v>21</v>
      </c>
      <c r="C17" s="960">
        <v>125</v>
      </c>
      <c r="D17" s="1131" t="s">
        <v>123</v>
      </c>
      <c r="E17" s="961">
        <v>119946</v>
      </c>
      <c r="F17" s="946">
        <f t="shared" si="0"/>
        <v>959.56799999999998</v>
      </c>
      <c r="G17" s="954" t="s">
        <v>123</v>
      </c>
      <c r="H17" s="960">
        <v>307</v>
      </c>
      <c r="I17" s="1131">
        <v>451</v>
      </c>
      <c r="J17" s="961">
        <v>8161</v>
      </c>
      <c r="K17" s="1128">
        <f t="shared" si="1"/>
        <v>26.583061889250814</v>
      </c>
      <c r="L17" s="961">
        <f t="shared" si="2"/>
        <v>18.095343680709533</v>
      </c>
      <c r="M17" s="458"/>
      <c r="N17" s="458"/>
      <c r="O17" s="458"/>
      <c r="P17" s="458"/>
      <c r="Q17" s="435"/>
      <c r="R17" s="435"/>
      <c r="S17" s="435"/>
      <c r="T17" s="434"/>
      <c r="U17" s="435"/>
      <c r="V17" s="434"/>
      <c r="W17" s="434"/>
      <c r="X17" s="435"/>
      <c r="Y17" s="435"/>
      <c r="Z17" s="435"/>
      <c r="AA17" s="435"/>
      <c r="AB17" s="435"/>
      <c r="AC17" s="435"/>
    </row>
    <row r="18" spans="1:29" ht="13.8" x14ac:dyDescent="0.25">
      <c r="A18" s="255">
        <v>9</v>
      </c>
      <c r="B18" s="227" t="s">
        <v>22</v>
      </c>
      <c r="C18" s="960">
        <v>74</v>
      </c>
      <c r="D18" s="1131" t="s">
        <v>123</v>
      </c>
      <c r="E18" s="961">
        <v>66045</v>
      </c>
      <c r="F18" s="946">
        <f t="shared" si="0"/>
        <v>892.5</v>
      </c>
      <c r="G18" s="954" t="s">
        <v>123</v>
      </c>
      <c r="H18" s="960">
        <v>273</v>
      </c>
      <c r="I18" s="1131">
        <v>423</v>
      </c>
      <c r="J18" s="961">
        <v>13170</v>
      </c>
      <c r="K18" s="1128">
        <f t="shared" si="1"/>
        <v>48.241758241758241</v>
      </c>
      <c r="L18" s="961">
        <f t="shared" si="2"/>
        <v>31.134751773049647</v>
      </c>
      <c r="M18" s="458"/>
      <c r="N18" s="458"/>
      <c r="O18" s="458"/>
      <c r="P18" s="458"/>
      <c r="Q18" s="435"/>
      <c r="R18" s="435"/>
      <c r="S18" s="435" t="s">
        <v>130</v>
      </c>
      <c r="T18" s="434"/>
      <c r="U18" s="435"/>
      <c r="V18" s="434"/>
      <c r="W18" s="434"/>
      <c r="X18" s="435"/>
      <c r="Y18" s="435"/>
      <c r="Z18" s="435"/>
      <c r="AA18" s="435"/>
      <c r="AB18" s="435"/>
      <c r="AC18" s="435"/>
    </row>
    <row r="19" spans="1:29" ht="13.8" x14ac:dyDescent="0.25">
      <c r="A19" s="255">
        <v>10</v>
      </c>
      <c r="B19" s="227" t="s">
        <v>23</v>
      </c>
      <c r="C19" s="960">
        <v>70</v>
      </c>
      <c r="D19" s="1131" t="s">
        <v>123</v>
      </c>
      <c r="E19" s="961">
        <v>74583</v>
      </c>
      <c r="F19" s="946">
        <f t="shared" si="0"/>
        <v>1065.4714285714285</v>
      </c>
      <c r="G19" s="954" t="s">
        <v>123</v>
      </c>
      <c r="H19" s="960">
        <v>241</v>
      </c>
      <c r="I19" s="1131">
        <v>402</v>
      </c>
      <c r="J19" s="961">
        <v>10278</v>
      </c>
      <c r="K19" s="1128">
        <f t="shared" si="1"/>
        <v>42.647302904564313</v>
      </c>
      <c r="L19" s="961">
        <f t="shared" si="2"/>
        <v>25.567164179104477</v>
      </c>
      <c r="M19" s="458"/>
      <c r="N19" s="458"/>
      <c r="O19" s="458"/>
      <c r="P19" s="458"/>
      <c r="Q19" s="435"/>
      <c r="R19" s="435"/>
      <c r="S19" s="435"/>
      <c r="T19" s="434"/>
      <c r="U19" s="435"/>
      <c r="V19" s="434"/>
      <c r="W19" s="434"/>
      <c r="X19" s="435"/>
      <c r="Y19" s="435"/>
      <c r="Z19" s="435"/>
      <c r="AA19" s="435"/>
      <c r="AB19" s="435"/>
      <c r="AC19" s="435"/>
    </row>
    <row r="20" spans="1:29" ht="13.8" x14ac:dyDescent="0.25">
      <c r="A20" s="255">
        <v>11</v>
      </c>
      <c r="B20" s="227" t="s">
        <v>24</v>
      </c>
      <c r="C20" s="960">
        <v>79</v>
      </c>
      <c r="D20" s="1131" t="s">
        <v>123</v>
      </c>
      <c r="E20" s="961">
        <v>60306</v>
      </c>
      <c r="F20" s="946">
        <f t="shared" si="0"/>
        <v>763.36708860759495</v>
      </c>
      <c r="G20" s="954" t="s">
        <v>123</v>
      </c>
      <c r="H20" s="960">
        <v>194</v>
      </c>
      <c r="I20" s="1131">
        <v>281</v>
      </c>
      <c r="J20" s="961">
        <v>6088</v>
      </c>
      <c r="K20" s="1128">
        <f t="shared" si="1"/>
        <v>31.381443298969071</v>
      </c>
      <c r="L20" s="961">
        <f t="shared" si="2"/>
        <v>21.665480427046262</v>
      </c>
      <c r="M20" s="458"/>
      <c r="N20" s="458"/>
      <c r="O20" s="458"/>
      <c r="P20" s="458"/>
      <c r="Q20" s="435"/>
      <c r="R20" s="435"/>
      <c r="S20" s="435"/>
      <c r="T20" s="434"/>
      <c r="U20" s="435"/>
      <c r="V20" s="434"/>
      <c r="W20" s="434"/>
      <c r="X20" s="435"/>
      <c r="Y20" s="435"/>
      <c r="Z20" s="435"/>
      <c r="AA20" s="435"/>
      <c r="AB20" s="435"/>
      <c r="AC20" s="435"/>
    </row>
    <row r="21" spans="1:29" ht="13.8" x14ac:dyDescent="0.25">
      <c r="A21" s="255">
        <v>12</v>
      </c>
      <c r="B21" s="227" t="s">
        <v>25</v>
      </c>
      <c r="C21" s="960">
        <v>145</v>
      </c>
      <c r="D21" s="1131" t="s">
        <v>123</v>
      </c>
      <c r="E21" s="961">
        <v>152507</v>
      </c>
      <c r="F21" s="946">
        <f t="shared" si="0"/>
        <v>1051.7724137931034</v>
      </c>
      <c r="G21" s="954" t="s">
        <v>123</v>
      </c>
      <c r="H21" s="960">
        <v>352</v>
      </c>
      <c r="I21" s="1131">
        <v>543</v>
      </c>
      <c r="J21" s="961">
        <v>13081</v>
      </c>
      <c r="K21" s="1128">
        <f t="shared" si="1"/>
        <v>37.16193181818182</v>
      </c>
      <c r="L21" s="961">
        <f t="shared" si="2"/>
        <v>24.090239410681399</v>
      </c>
      <c r="M21" s="458"/>
      <c r="N21" s="458"/>
      <c r="O21" s="458"/>
      <c r="P21" s="458"/>
      <c r="Q21" s="435"/>
      <c r="R21" s="435"/>
      <c r="S21" s="435"/>
      <c r="T21" s="434"/>
      <c r="U21" s="435"/>
      <c r="V21" s="434"/>
      <c r="W21" s="434"/>
      <c r="X21" s="435"/>
      <c r="Y21" s="435"/>
      <c r="Z21" s="435"/>
      <c r="AA21" s="435"/>
      <c r="AB21" s="435"/>
      <c r="AC21" s="435"/>
    </row>
    <row r="22" spans="1:29" ht="13.8" x14ac:dyDescent="0.25">
      <c r="A22" s="255">
        <v>13</v>
      </c>
      <c r="B22" s="227" t="s">
        <v>26</v>
      </c>
      <c r="C22" s="960">
        <v>177</v>
      </c>
      <c r="D22" s="1131" t="s">
        <v>123</v>
      </c>
      <c r="E22" s="961">
        <v>147100</v>
      </c>
      <c r="F22" s="946">
        <f t="shared" si="0"/>
        <v>831.07344632768365</v>
      </c>
      <c r="G22" s="954" t="s">
        <v>123</v>
      </c>
      <c r="H22" s="960">
        <v>543</v>
      </c>
      <c r="I22" s="1131">
        <v>861</v>
      </c>
      <c r="J22" s="961">
        <v>16732</v>
      </c>
      <c r="K22" s="1128">
        <f t="shared" si="1"/>
        <v>30.813996316758747</v>
      </c>
      <c r="L22" s="961">
        <f t="shared" si="2"/>
        <v>19.43321718931475</v>
      </c>
      <c r="M22" s="458"/>
      <c r="N22" s="458"/>
      <c r="O22" s="458"/>
      <c r="P22" s="458"/>
    </row>
    <row r="23" spans="1:29" ht="13.8" x14ac:dyDescent="0.25">
      <c r="A23" s="255">
        <v>14</v>
      </c>
      <c r="B23" s="227" t="s">
        <v>27</v>
      </c>
      <c r="C23" s="960">
        <v>195</v>
      </c>
      <c r="D23" s="1131" t="s">
        <v>123</v>
      </c>
      <c r="E23" s="961">
        <v>206063</v>
      </c>
      <c r="F23" s="946">
        <f t="shared" si="0"/>
        <v>1056.7333333333333</v>
      </c>
      <c r="G23" s="954" t="s">
        <v>123</v>
      </c>
      <c r="H23" s="960">
        <v>464</v>
      </c>
      <c r="I23" s="1131">
        <v>686</v>
      </c>
      <c r="J23" s="961">
        <v>19110</v>
      </c>
      <c r="K23" s="1128">
        <f t="shared" si="1"/>
        <v>41.185344827586206</v>
      </c>
      <c r="L23" s="961">
        <v>24</v>
      </c>
      <c r="M23" s="458"/>
      <c r="N23" s="458"/>
      <c r="O23" s="458"/>
      <c r="P23" s="458"/>
    </row>
    <row r="24" spans="1:29" ht="27" thickBot="1" x14ac:dyDescent="0.3">
      <c r="A24" s="257">
        <v>15</v>
      </c>
      <c r="B24" s="232" t="s">
        <v>28</v>
      </c>
      <c r="C24" s="962">
        <v>46</v>
      </c>
      <c r="D24" s="1133" t="s">
        <v>123</v>
      </c>
      <c r="E24" s="963">
        <v>37599</v>
      </c>
      <c r="F24" s="947">
        <f t="shared" si="0"/>
        <v>817.36956521739125</v>
      </c>
      <c r="G24" s="955" t="s">
        <v>123</v>
      </c>
      <c r="H24" s="962">
        <v>175</v>
      </c>
      <c r="I24" s="1133">
        <v>259</v>
      </c>
      <c r="J24" s="963">
        <v>5301</v>
      </c>
      <c r="K24" s="1129">
        <f t="shared" si="1"/>
        <v>30.291428571428572</v>
      </c>
      <c r="L24" s="963">
        <f t="shared" si="2"/>
        <v>20.467181467181469</v>
      </c>
      <c r="M24" s="458"/>
      <c r="N24" s="458"/>
      <c r="O24" s="458"/>
      <c r="P24" s="458"/>
    </row>
    <row r="25" spans="1:29" ht="14.4" thickBot="1" x14ac:dyDescent="0.3">
      <c r="A25" s="470"/>
      <c r="B25" s="471" t="s">
        <v>507</v>
      </c>
      <c r="C25" s="472">
        <f>SUM(C10:C24)</f>
        <v>1486</v>
      </c>
      <c r="D25" s="565" t="s">
        <v>123</v>
      </c>
      <c r="E25" s="473">
        <f>SUM(E10:E24)</f>
        <v>1424082</v>
      </c>
      <c r="F25" s="473">
        <f>E25/C25</f>
        <v>958.33243606998656</v>
      </c>
      <c r="G25" s="568" t="s">
        <v>123</v>
      </c>
      <c r="H25" s="1130">
        <f>SUM(H10:H24)</f>
        <v>4357</v>
      </c>
      <c r="I25" s="956">
        <f>SUM(I10:I24)</f>
        <v>6612</v>
      </c>
      <c r="J25" s="956">
        <f>SUM(J10:J24)</f>
        <v>160494</v>
      </c>
      <c r="K25" s="956">
        <f>J25/H25</f>
        <v>36.835896258893733</v>
      </c>
      <c r="L25" s="957">
        <f>J25/I25</f>
        <v>24.273139745916517</v>
      </c>
      <c r="N25" s="458"/>
      <c r="O25" s="458"/>
      <c r="P25" s="458"/>
    </row>
    <row r="26" spans="1:29" ht="13.8" hidden="1" x14ac:dyDescent="0.25">
      <c r="A26" s="474"/>
      <c r="B26" s="316" t="s">
        <v>122</v>
      </c>
      <c r="C26" s="319">
        <v>549</v>
      </c>
      <c r="D26" s="566" t="s">
        <v>123</v>
      </c>
      <c r="E26" s="320">
        <v>520662</v>
      </c>
      <c r="F26" s="320">
        <v>948.38251366120221</v>
      </c>
      <c r="G26" s="569" t="s">
        <v>123</v>
      </c>
      <c r="H26" s="319">
        <v>1716</v>
      </c>
      <c r="I26" s="320">
        <v>10366</v>
      </c>
      <c r="J26" s="320">
        <v>75404</v>
      </c>
      <c r="K26" s="320">
        <v>43.941724941724942</v>
      </c>
      <c r="L26" s="475">
        <v>7.2741655411923594</v>
      </c>
      <c r="N26" s="458"/>
      <c r="O26" s="458"/>
      <c r="P26" s="458"/>
    </row>
    <row r="27" spans="1:29" ht="13.8" hidden="1" x14ac:dyDescent="0.25">
      <c r="A27" s="1521"/>
      <c r="B27" s="1522" t="s">
        <v>56</v>
      </c>
      <c r="C27" s="1523">
        <v>1611</v>
      </c>
      <c r="D27" s="1524" t="s">
        <v>123</v>
      </c>
      <c r="E27" s="1525">
        <v>3075505</v>
      </c>
      <c r="F27" s="1525">
        <v>1909.0657976412167</v>
      </c>
      <c r="G27" s="1526" t="s">
        <v>123</v>
      </c>
      <c r="H27" s="1523">
        <v>4319</v>
      </c>
      <c r="I27" s="1525">
        <v>7619</v>
      </c>
      <c r="J27" s="1525">
        <v>195329</v>
      </c>
      <c r="K27" s="1525">
        <v>45.225515165547577</v>
      </c>
      <c r="L27" s="1527">
        <v>25.637091481821763</v>
      </c>
      <c r="N27" s="458"/>
      <c r="O27" s="458"/>
      <c r="P27" s="458"/>
    </row>
    <row r="28" spans="1:29" s="458" customFormat="1" ht="13.8" x14ac:dyDescent="0.25">
      <c r="A28" s="1528"/>
      <c r="B28" s="1529" t="s">
        <v>455</v>
      </c>
      <c r="C28" s="1530">
        <v>1550</v>
      </c>
      <c r="D28" s="1531" t="s">
        <v>123</v>
      </c>
      <c r="E28" s="1532">
        <v>1530309</v>
      </c>
      <c r="F28" s="1532">
        <v>987.29612903225802</v>
      </c>
      <c r="G28" s="1533" t="s">
        <v>123</v>
      </c>
      <c r="H28" s="1530">
        <v>4252</v>
      </c>
      <c r="I28" s="1532">
        <v>6549</v>
      </c>
      <c r="J28" s="1532">
        <v>161483</v>
      </c>
      <c r="K28" s="1532">
        <v>37.97812793979304</v>
      </c>
      <c r="L28" s="1534">
        <v>24.657657657657658</v>
      </c>
    </row>
    <row r="29" spans="1:29" s="458" customFormat="1" ht="13.8" x14ac:dyDescent="0.25">
      <c r="A29" s="474"/>
      <c r="B29" s="317" t="s">
        <v>400</v>
      </c>
      <c r="C29" s="321">
        <v>1623</v>
      </c>
      <c r="D29" s="670" t="s">
        <v>123</v>
      </c>
      <c r="E29" s="322">
        <v>1435663</v>
      </c>
      <c r="F29" s="322">
        <v>884.57362908194705</v>
      </c>
      <c r="G29" s="671" t="s">
        <v>123</v>
      </c>
      <c r="H29" s="321">
        <v>4375</v>
      </c>
      <c r="I29" s="322">
        <v>7133</v>
      </c>
      <c r="J29" s="322">
        <v>181638</v>
      </c>
      <c r="K29" s="322">
        <v>41.51725714285714</v>
      </c>
      <c r="L29" s="672">
        <v>25.464460956119446</v>
      </c>
    </row>
    <row r="30" spans="1:29" s="458" customFormat="1" ht="13.8" x14ac:dyDescent="0.25">
      <c r="A30" s="474"/>
      <c r="B30" s="317" t="s">
        <v>360</v>
      </c>
      <c r="C30" s="321">
        <v>1530</v>
      </c>
      <c r="D30" s="670" t="s">
        <v>123</v>
      </c>
      <c r="E30" s="322">
        <v>1448131</v>
      </c>
      <c r="F30" s="322">
        <v>946.49084967320266</v>
      </c>
      <c r="G30" s="671" t="s">
        <v>123</v>
      </c>
      <c r="H30" s="321">
        <v>4426</v>
      </c>
      <c r="I30" s="322">
        <v>7250</v>
      </c>
      <c r="J30" s="322">
        <v>181834</v>
      </c>
      <c r="K30" s="322">
        <v>41.083145051965658</v>
      </c>
      <c r="L30" s="672">
        <v>25.08055172413793</v>
      </c>
    </row>
    <row r="31" spans="1:29" s="458" customFormat="1" ht="13.8" x14ac:dyDescent="0.25">
      <c r="A31" s="474"/>
      <c r="B31" s="317" t="s">
        <v>324</v>
      </c>
      <c r="C31" s="321">
        <v>1503</v>
      </c>
      <c r="D31" s="670" t="s">
        <v>123</v>
      </c>
      <c r="E31" s="322">
        <v>1423379</v>
      </c>
      <c r="F31" s="322">
        <v>947.02528276779776</v>
      </c>
      <c r="G31" s="671" t="s">
        <v>123</v>
      </c>
      <c r="H31" s="321">
        <v>4447</v>
      </c>
      <c r="I31" s="322">
        <v>7295</v>
      </c>
      <c r="J31" s="322">
        <v>175187</v>
      </c>
      <c r="K31" s="322">
        <v>39.394423206656171</v>
      </c>
      <c r="L31" s="672">
        <v>24.014667580534613</v>
      </c>
      <c r="N31" s="1134"/>
    </row>
    <row r="32" spans="1:29" s="458" customFormat="1" ht="13.8" x14ac:dyDescent="0.25">
      <c r="A32" s="474"/>
      <c r="B32" s="317" t="s">
        <v>161</v>
      </c>
      <c r="C32" s="321">
        <v>1604</v>
      </c>
      <c r="D32" s="670" t="s">
        <v>123</v>
      </c>
      <c r="E32" s="322">
        <v>1446778</v>
      </c>
      <c r="F32" s="322">
        <v>901.98129675810469</v>
      </c>
      <c r="G32" s="671" t="s">
        <v>123</v>
      </c>
      <c r="H32" s="321">
        <v>5015</v>
      </c>
      <c r="I32" s="322">
        <v>8155</v>
      </c>
      <c r="J32" s="322">
        <v>206339</v>
      </c>
      <c r="K32" s="322">
        <v>41.144366899302092</v>
      </c>
      <c r="L32" s="672">
        <v>25.302145922746782</v>
      </c>
    </row>
    <row r="33" spans="1:16" s="458" customFormat="1" ht="13.8" x14ac:dyDescent="0.25">
      <c r="A33" s="474"/>
      <c r="B33" s="317" t="s">
        <v>547</v>
      </c>
      <c r="C33" s="321">
        <v>1638</v>
      </c>
      <c r="D33" s="670" t="s">
        <v>123</v>
      </c>
      <c r="E33" s="322">
        <v>1464887</v>
      </c>
      <c r="F33" s="322">
        <v>894.31440781440779</v>
      </c>
      <c r="G33" s="671" t="s">
        <v>123</v>
      </c>
      <c r="H33" s="321">
        <v>5164</v>
      </c>
      <c r="I33" s="322">
        <v>8455</v>
      </c>
      <c r="J33" s="322">
        <v>210525</v>
      </c>
      <c r="K33" s="322">
        <v>40.767815646785436</v>
      </c>
      <c r="L33" s="672">
        <v>24.899467770549972</v>
      </c>
    </row>
    <row r="34" spans="1:16" s="458" customFormat="1" ht="14.4" thickBot="1" x14ac:dyDescent="0.3">
      <c r="A34" s="476"/>
      <c r="B34" s="477" t="s">
        <v>548</v>
      </c>
      <c r="C34" s="478">
        <v>1609</v>
      </c>
      <c r="D34" s="567" t="s">
        <v>123</v>
      </c>
      <c r="E34" s="479">
        <v>1515582</v>
      </c>
      <c r="F34" s="479">
        <v>941.94033561218146</v>
      </c>
      <c r="G34" s="570" t="s">
        <v>123</v>
      </c>
      <c r="H34" s="478">
        <v>4455</v>
      </c>
      <c r="I34" s="479">
        <v>6879</v>
      </c>
      <c r="J34" s="479">
        <v>191133</v>
      </c>
      <c r="K34" s="479">
        <v>42.903030303030306</v>
      </c>
      <c r="L34" s="480">
        <v>27.784997819450503</v>
      </c>
    </row>
    <row r="35" spans="1:16" s="458" customFormat="1" ht="13.8" x14ac:dyDescent="0.25">
      <c r="A35" s="481" t="s">
        <v>124</v>
      </c>
      <c r="B35" s="482"/>
      <c r="C35" s="483"/>
      <c r="D35" s="483"/>
      <c r="E35" s="483"/>
      <c r="F35" s="483"/>
      <c r="G35" s="483"/>
      <c r="H35" s="483"/>
      <c r="I35" s="483"/>
      <c r="J35" s="483"/>
      <c r="K35" s="483"/>
      <c r="L35" s="483"/>
      <c r="N35" s="1134"/>
    </row>
    <row r="36" spans="1:16" s="458" customFormat="1" ht="13.8" x14ac:dyDescent="0.25">
      <c r="A36" s="484" t="s">
        <v>157</v>
      </c>
      <c r="B36" s="482"/>
      <c r="C36" s="483"/>
      <c r="D36" s="483"/>
      <c r="E36" s="483"/>
      <c r="F36" s="483"/>
      <c r="G36" s="483"/>
      <c r="H36" s="483"/>
      <c r="I36" s="483"/>
      <c r="J36" s="483"/>
      <c r="K36" s="483"/>
      <c r="L36" s="483"/>
    </row>
    <row r="37" spans="1:16" s="458" customFormat="1" ht="13.8" x14ac:dyDescent="0.25">
      <c r="A37" s="485" t="s">
        <v>155</v>
      </c>
      <c r="B37" s="482"/>
      <c r="C37" s="483"/>
      <c r="D37" s="483"/>
      <c r="E37" s="483"/>
      <c r="F37" s="483"/>
      <c r="G37" s="483"/>
      <c r="H37" s="483"/>
      <c r="I37" s="483"/>
      <c r="J37" s="483"/>
      <c r="K37" s="483"/>
      <c r="L37" s="483"/>
    </row>
    <row r="38" spans="1:16" s="458" customFormat="1" ht="13.8" x14ac:dyDescent="0.25">
      <c r="A38" s="485" t="s">
        <v>156</v>
      </c>
      <c r="B38" s="482"/>
      <c r="C38" s="483"/>
      <c r="D38" s="483"/>
      <c r="E38" s="483"/>
      <c r="F38" s="483"/>
      <c r="G38" s="483"/>
      <c r="H38" s="483"/>
      <c r="I38" s="483"/>
      <c r="J38" s="483"/>
      <c r="K38" s="483"/>
      <c r="L38" s="483"/>
    </row>
    <row r="39" spans="1:16" s="458" customFormat="1" ht="13.8" x14ac:dyDescent="0.25">
      <c r="A39" s="485" t="s">
        <v>549</v>
      </c>
      <c r="B39" s="482"/>
      <c r="C39" s="483"/>
      <c r="D39" s="483"/>
      <c r="E39" s="483"/>
      <c r="F39" s="483"/>
      <c r="G39" s="483"/>
      <c r="H39" s="483"/>
      <c r="I39" s="483"/>
      <c r="J39" s="483"/>
      <c r="K39" s="483"/>
      <c r="L39" s="483"/>
      <c r="P39" s="458" t="s">
        <v>130</v>
      </c>
    </row>
    <row r="40" spans="1:16" s="458" customFormat="1" ht="13.8" x14ac:dyDescent="0.25">
      <c r="A40" s="485" t="s">
        <v>125</v>
      </c>
      <c r="B40" s="482"/>
      <c r="C40" s="483"/>
      <c r="D40" s="483"/>
      <c r="E40" s="483"/>
      <c r="F40" s="483"/>
      <c r="G40" s="483"/>
      <c r="H40" s="483"/>
      <c r="I40" s="483"/>
      <c r="J40" s="483"/>
      <c r="K40" s="483"/>
      <c r="L40" s="483"/>
    </row>
    <row r="41" spans="1:16" s="458" customFormat="1" ht="13.8" x14ac:dyDescent="0.25">
      <c r="A41" s="485"/>
      <c r="B41" s="482"/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O41" s="458" t="s">
        <v>130</v>
      </c>
    </row>
  </sheetData>
  <mergeCells count="2">
    <mergeCell ref="C8:G8"/>
    <mergeCell ref="H8:L8"/>
  </mergeCells>
  <pageMargins left="0.7" right="0.7" top="0.75" bottom="0.75" header="0.3" footer="0.3"/>
  <pageSetup paperSize="8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>
    <tabColor rgb="FFFF0000"/>
  </sheetPr>
  <dimension ref="A1:V140"/>
  <sheetViews>
    <sheetView showGridLines="0" zoomScale="90" zoomScaleNormal="90" workbookViewId="0">
      <selection activeCell="S19" sqref="S19"/>
    </sheetView>
  </sheetViews>
  <sheetFormatPr baseColWidth="10" defaultRowHeight="13.2" x14ac:dyDescent="0.25"/>
  <cols>
    <col min="1" max="1" width="4.88671875" customWidth="1"/>
    <col min="2" max="2" width="20.109375" customWidth="1"/>
    <col min="3" max="3" width="9.33203125" customWidth="1"/>
    <col min="4" max="4" width="8.109375" customWidth="1"/>
    <col min="5" max="5" width="9.109375" customWidth="1"/>
    <col min="6" max="6" width="10" customWidth="1"/>
    <col min="7" max="7" width="10.33203125" customWidth="1"/>
    <col min="8" max="8" width="9.5546875" customWidth="1"/>
    <col min="9" max="9" width="9.109375" customWidth="1"/>
    <col min="10" max="10" width="9.88671875" customWidth="1"/>
    <col min="11" max="11" width="8.109375" customWidth="1"/>
    <col min="12" max="12" width="9.33203125" customWidth="1"/>
    <col min="13" max="13" width="10.33203125" customWidth="1"/>
    <col min="14" max="14" width="8.6640625" customWidth="1"/>
    <col min="15" max="15" width="9" customWidth="1"/>
    <col min="16" max="16" width="10.109375" customWidth="1"/>
  </cols>
  <sheetData>
    <row r="1" spans="1:16" x14ac:dyDescent="0.25">
      <c r="A1" s="56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 t="str">
        <f>A9</f>
        <v>Tabell 3-3 - C - 1- Antall  oppholdsdøgn totalt i syke- og aldershjem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 t="str">
        <f>A38</f>
        <v>Tabell 3-3 - C - 2- Antall  oppholdsdøgn totalt i syke- og aldershjem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 t="str">
        <f>A73</f>
        <v>Tabell 3-3 - C - 3- Antall  oppholdsdøgn totalt i syke- og aldershjem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1" t="str">
        <f>A112</f>
        <v>Tabell 3-3 - C - 4- Antall  oppholdsdøgn totalt i syke- og aldershjem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4" thickBot="1" x14ac:dyDescent="0.3">
      <c r="A9" s="208" t="s">
        <v>418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33" customHeight="1" thickBot="1" x14ac:dyDescent="0.3">
      <c r="A10" s="54"/>
      <c r="B10" s="75"/>
      <c r="C10" s="1603" t="s">
        <v>60</v>
      </c>
      <c r="D10" s="1603"/>
      <c r="E10" s="1603"/>
      <c r="F10" s="1605" t="s">
        <v>131</v>
      </c>
      <c r="G10" s="1606"/>
      <c r="H10" s="1606"/>
      <c r="I10" s="1606"/>
      <c r="J10" s="1606"/>
      <c r="K10" s="1606"/>
      <c r="L10" s="1607"/>
      <c r="M10" s="1603" t="s">
        <v>62</v>
      </c>
      <c r="N10" s="1603"/>
      <c r="O10" s="1603"/>
      <c r="P10" s="147"/>
    </row>
    <row r="11" spans="1:16" ht="110.25" customHeight="1" thickBot="1" x14ac:dyDescent="0.3">
      <c r="A11" s="859" t="s">
        <v>57</v>
      </c>
      <c r="B11" s="861" t="s">
        <v>3</v>
      </c>
      <c r="C11" s="35" t="s">
        <v>136</v>
      </c>
      <c r="D11" s="36" t="s">
        <v>135</v>
      </c>
      <c r="E11" s="57" t="s">
        <v>298</v>
      </c>
      <c r="F11" s="45" t="s">
        <v>137</v>
      </c>
      <c r="G11" s="34" t="s">
        <v>138</v>
      </c>
      <c r="H11" s="36" t="s">
        <v>299</v>
      </c>
      <c r="I11" s="34" t="s">
        <v>300</v>
      </c>
      <c r="J11" s="34" t="s">
        <v>301</v>
      </c>
      <c r="K11" s="34" t="s">
        <v>63</v>
      </c>
      <c r="L11" s="62" t="s">
        <v>139</v>
      </c>
      <c r="M11" s="35" t="s">
        <v>64</v>
      </c>
      <c r="N11" s="36" t="s">
        <v>302</v>
      </c>
      <c r="O11" s="34" t="s">
        <v>303</v>
      </c>
      <c r="P11" s="80" t="s">
        <v>193</v>
      </c>
    </row>
    <row r="12" spans="1:16" ht="13.8" x14ac:dyDescent="0.25">
      <c r="A12" s="323">
        <v>1</v>
      </c>
      <c r="B12" s="324" t="s">
        <v>14</v>
      </c>
      <c r="C12" s="376">
        <v>7181</v>
      </c>
      <c r="D12" s="447">
        <v>653</v>
      </c>
      <c r="E12" s="448">
        <v>205</v>
      </c>
      <c r="F12" s="376">
        <v>36481</v>
      </c>
      <c r="G12" s="447">
        <v>9881</v>
      </c>
      <c r="H12" s="447">
        <v>3662</v>
      </c>
      <c r="I12" s="447">
        <v>1278</v>
      </c>
      <c r="J12" s="447">
        <v>670</v>
      </c>
      <c r="K12" s="447">
        <v>0</v>
      </c>
      <c r="L12" s="448">
        <v>730</v>
      </c>
      <c r="M12" s="376">
        <v>0</v>
      </c>
      <c r="N12" s="447">
        <v>0</v>
      </c>
      <c r="O12" s="448">
        <v>0</v>
      </c>
      <c r="P12" s="870">
        <f t="shared" ref="P12:P26" si="0">SUM(C12:O12)</f>
        <v>60741</v>
      </c>
    </row>
    <row r="13" spans="1:16" ht="13.8" x14ac:dyDescent="0.25">
      <c r="A13" s="325">
        <v>2</v>
      </c>
      <c r="B13" s="148" t="s">
        <v>15</v>
      </c>
      <c r="C13" s="377">
        <v>1841</v>
      </c>
      <c r="D13" s="372">
        <v>4765</v>
      </c>
      <c r="E13" s="373">
        <v>369</v>
      </c>
      <c r="F13" s="866">
        <v>40746</v>
      </c>
      <c r="G13" s="380">
        <v>12921</v>
      </c>
      <c r="H13" s="380">
        <v>4340</v>
      </c>
      <c r="I13" s="380">
        <v>567</v>
      </c>
      <c r="J13" s="380">
        <v>1091</v>
      </c>
      <c r="K13" s="380">
        <v>0</v>
      </c>
      <c r="L13" s="379">
        <v>405</v>
      </c>
      <c r="M13" s="377">
        <v>0</v>
      </c>
      <c r="N13" s="372">
        <v>0</v>
      </c>
      <c r="O13" s="373">
        <v>0</v>
      </c>
      <c r="P13" s="862">
        <f t="shared" si="0"/>
        <v>67045</v>
      </c>
    </row>
    <row r="14" spans="1:16" ht="13.8" x14ac:dyDescent="0.25">
      <c r="A14" s="325">
        <v>3</v>
      </c>
      <c r="B14" s="148" t="s">
        <v>16</v>
      </c>
      <c r="C14" s="377">
        <v>5508</v>
      </c>
      <c r="D14" s="372">
        <v>1605</v>
      </c>
      <c r="E14" s="373">
        <v>381</v>
      </c>
      <c r="F14" s="866">
        <v>38428</v>
      </c>
      <c r="G14" s="380">
        <v>11239</v>
      </c>
      <c r="H14" s="380">
        <v>3138</v>
      </c>
      <c r="I14" s="380">
        <v>186</v>
      </c>
      <c r="J14" s="380">
        <v>432</v>
      </c>
      <c r="K14" s="380">
        <v>46</v>
      </c>
      <c r="L14" s="379">
        <v>579</v>
      </c>
      <c r="M14" s="377">
        <v>0</v>
      </c>
      <c r="N14" s="372">
        <v>688</v>
      </c>
      <c r="O14" s="373">
        <v>0</v>
      </c>
      <c r="P14" s="862">
        <f t="shared" si="0"/>
        <v>62230</v>
      </c>
    </row>
    <row r="15" spans="1:16" ht="13.8" x14ac:dyDescent="0.25">
      <c r="A15" s="325">
        <v>4</v>
      </c>
      <c r="B15" s="148" t="s">
        <v>17</v>
      </c>
      <c r="C15" s="377">
        <v>1070</v>
      </c>
      <c r="D15" s="372">
        <v>1771</v>
      </c>
      <c r="E15" s="373">
        <v>143</v>
      </c>
      <c r="F15" s="866">
        <v>25903</v>
      </c>
      <c r="G15" s="380">
        <v>7656</v>
      </c>
      <c r="H15" s="380">
        <v>1460</v>
      </c>
      <c r="I15" s="380">
        <v>79</v>
      </c>
      <c r="J15" s="380">
        <v>817</v>
      </c>
      <c r="K15" s="380">
        <v>0</v>
      </c>
      <c r="L15" s="379">
        <v>0</v>
      </c>
      <c r="M15" s="377">
        <v>0</v>
      </c>
      <c r="N15" s="372">
        <v>2647</v>
      </c>
      <c r="O15" s="373">
        <v>0</v>
      </c>
      <c r="P15" s="862">
        <f t="shared" si="0"/>
        <v>41546</v>
      </c>
    </row>
    <row r="16" spans="1:16" ht="13.8" x14ac:dyDescent="0.25">
      <c r="A16" s="325">
        <v>5</v>
      </c>
      <c r="B16" s="148" t="s">
        <v>18</v>
      </c>
      <c r="C16" s="377">
        <v>9713</v>
      </c>
      <c r="D16" s="372">
        <v>1494</v>
      </c>
      <c r="E16" s="373">
        <v>171</v>
      </c>
      <c r="F16" s="866">
        <v>96477</v>
      </c>
      <c r="G16" s="380">
        <v>24278</v>
      </c>
      <c r="H16" s="380">
        <v>6024</v>
      </c>
      <c r="I16" s="380">
        <v>1073</v>
      </c>
      <c r="J16" s="380">
        <v>426</v>
      </c>
      <c r="K16" s="380">
        <v>0</v>
      </c>
      <c r="L16" s="379">
        <v>730</v>
      </c>
      <c r="M16" s="377">
        <v>0</v>
      </c>
      <c r="N16" s="372">
        <v>1588</v>
      </c>
      <c r="O16" s="373">
        <v>0</v>
      </c>
      <c r="P16" s="862">
        <f t="shared" si="0"/>
        <v>141974</v>
      </c>
    </row>
    <row r="17" spans="1:16" ht="13.8" x14ac:dyDescent="0.25">
      <c r="A17" s="325">
        <v>6</v>
      </c>
      <c r="B17" s="148" t="s">
        <v>19</v>
      </c>
      <c r="C17" s="377">
        <v>9084</v>
      </c>
      <c r="D17" s="372">
        <v>2621</v>
      </c>
      <c r="E17" s="373">
        <v>215</v>
      </c>
      <c r="F17" s="866">
        <v>71911</v>
      </c>
      <c r="G17" s="380">
        <v>16924</v>
      </c>
      <c r="H17" s="380">
        <v>2190</v>
      </c>
      <c r="I17" s="380">
        <v>1148</v>
      </c>
      <c r="J17" s="380">
        <v>644</v>
      </c>
      <c r="K17" s="380">
        <v>0</v>
      </c>
      <c r="L17" s="379">
        <v>0</v>
      </c>
      <c r="M17" s="377">
        <v>0</v>
      </c>
      <c r="N17" s="372">
        <v>0</v>
      </c>
      <c r="O17" s="373">
        <v>0</v>
      </c>
      <c r="P17" s="862">
        <f t="shared" si="0"/>
        <v>104737</v>
      </c>
    </row>
    <row r="18" spans="1:16" ht="13.8" x14ac:dyDescent="0.25">
      <c r="A18" s="325">
        <v>7</v>
      </c>
      <c r="B18" s="148" t="s">
        <v>20</v>
      </c>
      <c r="C18" s="377">
        <v>8510</v>
      </c>
      <c r="D18" s="372">
        <v>2079</v>
      </c>
      <c r="E18" s="373">
        <v>679</v>
      </c>
      <c r="F18" s="866">
        <v>83721</v>
      </c>
      <c r="G18" s="380">
        <v>21182</v>
      </c>
      <c r="H18" s="380">
        <v>3113</v>
      </c>
      <c r="I18" s="380">
        <v>2587</v>
      </c>
      <c r="J18" s="380">
        <v>1136</v>
      </c>
      <c r="K18" s="380">
        <v>0</v>
      </c>
      <c r="L18" s="379">
        <v>596</v>
      </c>
      <c r="M18" s="377">
        <v>0</v>
      </c>
      <c r="N18" s="372">
        <v>674</v>
      </c>
      <c r="O18" s="373">
        <v>0</v>
      </c>
      <c r="P18" s="862">
        <f t="shared" si="0"/>
        <v>124277</v>
      </c>
    </row>
    <row r="19" spans="1:16" ht="13.8" x14ac:dyDescent="0.25">
      <c r="A19" s="325">
        <v>8</v>
      </c>
      <c r="B19" s="148" t="s">
        <v>21</v>
      </c>
      <c r="C19" s="377">
        <v>3615</v>
      </c>
      <c r="D19" s="372">
        <v>3458</v>
      </c>
      <c r="E19" s="373">
        <v>467</v>
      </c>
      <c r="F19" s="866">
        <v>88312</v>
      </c>
      <c r="G19" s="380">
        <v>24738</v>
      </c>
      <c r="H19" s="380">
        <v>2410</v>
      </c>
      <c r="I19" s="380">
        <v>482</v>
      </c>
      <c r="J19" s="380">
        <v>0</v>
      </c>
      <c r="K19" s="380">
        <v>0</v>
      </c>
      <c r="L19" s="379">
        <v>751</v>
      </c>
      <c r="M19" s="377">
        <v>0</v>
      </c>
      <c r="N19" s="372">
        <v>0</v>
      </c>
      <c r="O19" s="373">
        <v>0</v>
      </c>
      <c r="P19" s="862">
        <f t="shared" si="0"/>
        <v>124233</v>
      </c>
    </row>
    <row r="20" spans="1:16" ht="13.8" x14ac:dyDescent="0.25">
      <c r="A20" s="325">
        <v>9</v>
      </c>
      <c r="B20" s="148" t="s">
        <v>22</v>
      </c>
      <c r="C20" s="377">
        <v>11580</v>
      </c>
      <c r="D20" s="372">
        <v>53</v>
      </c>
      <c r="E20" s="373">
        <v>211</v>
      </c>
      <c r="F20" s="866">
        <v>44624</v>
      </c>
      <c r="G20" s="380">
        <v>13028</v>
      </c>
      <c r="H20" s="380">
        <v>1768</v>
      </c>
      <c r="I20" s="380">
        <v>1767</v>
      </c>
      <c r="J20" s="380">
        <v>143</v>
      </c>
      <c r="K20" s="380">
        <v>0</v>
      </c>
      <c r="L20" s="379">
        <v>250</v>
      </c>
      <c r="M20" s="377">
        <v>0</v>
      </c>
      <c r="N20" s="372">
        <v>730</v>
      </c>
      <c r="O20" s="373">
        <v>0</v>
      </c>
      <c r="P20" s="862">
        <f t="shared" si="0"/>
        <v>74154</v>
      </c>
    </row>
    <row r="21" spans="1:16" ht="13.8" x14ac:dyDescent="0.25">
      <c r="A21" s="325">
        <v>10</v>
      </c>
      <c r="B21" s="148" t="s">
        <v>23</v>
      </c>
      <c r="C21" s="377">
        <v>6140</v>
      </c>
      <c r="D21" s="372">
        <v>3347</v>
      </c>
      <c r="E21" s="373">
        <v>434</v>
      </c>
      <c r="F21" s="866">
        <v>45705</v>
      </c>
      <c r="G21" s="380">
        <v>17249</v>
      </c>
      <c r="H21" s="380">
        <v>3170</v>
      </c>
      <c r="I21" s="380">
        <v>729</v>
      </c>
      <c r="J21" s="380">
        <v>689</v>
      </c>
      <c r="K21" s="380">
        <v>0</v>
      </c>
      <c r="L21" s="379">
        <v>323</v>
      </c>
      <c r="M21" s="377">
        <v>0</v>
      </c>
      <c r="N21" s="372">
        <v>28</v>
      </c>
      <c r="O21" s="373">
        <v>0</v>
      </c>
      <c r="P21" s="862">
        <f t="shared" si="0"/>
        <v>77814</v>
      </c>
    </row>
    <row r="22" spans="1:16" ht="13.8" x14ac:dyDescent="0.25">
      <c r="A22" s="325">
        <v>11</v>
      </c>
      <c r="B22" s="148" t="s">
        <v>24</v>
      </c>
      <c r="C22" s="377">
        <v>2557</v>
      </c>
      <c r="D22" s="372">
        <v>2470</v>
      </c>
      <c r="E22" s="373">
        <v>594</v>
      </c>
      <c r="F22" s="866">
        <v>49069</v>
      </c>
      <c r="G22" s="380">
        <v>11838</v>
      </c>
      <c r="H22" s="380">
        <v>3495</v>
      </c>
      <c r="I22" s="380">
        <v>1460</v>
      </c>
      <c r="J22" s="380">
        <v>23</v>
      </c>
      <c r="K22" s="380">
        <v>0</v>
      </c>
      <c r="L22" s="379">
        <v>0</v>
      </c>
      <c r="M22" s="377">
        <v>0</v>
      </c>
      <c r="N22" s="372">
        <v>0</v>
      </c>
      <c r="O22" s="373">
        <v>0</v>
      </c>
      <c r="P22" s="862">
        <f t="shared" si="0"/>
        <v>71506</v>
      </c>
    </row>
    <row r="23" spans="1:16" ht="13.8" x14ac:dyDescent="0.25">
      <c r="A23" s="325">
        <v>12</v>
      </c>
      <c r="B23" s="148" t="s">
        <v>25</v>
      </c>
      <c r="C23" s="377">
        <v>8276</v>
      </c>
      <c r="D23" s="372">
        <v>3813</v>
      </c>
      <c r="E23" s="373">
        <v>282</v>
      </c>
      <c r="F23" s="866">
        <v>89098</v>
      </c>
      <c r="G23" s="380">
        <v>26823</v>
      </c>
      <c r="H23" s="380">
        <v>6105</v>
      </c>
      <c r="I23" s="380">
        <v>1807</v>
      </c>
      <c r="J23" s="380">
        <v>729</v>
      </c>
      <c r="K23" s="380">
        <v>24</v>
      </c>
      <c r="L23" s="379">
        <v>1095</v>
      </c>
      <c r="M23" s="377">
        <v>0</v>
      </c>
      <c r="N23" s="372">
        <v>136</v>
      </c>
      <c r="O23" s="373">
        <v>0</v>
      </c>
      <c r="P23" s="862">
        <f t="shared" si="0"/>
        <v>138188</v>
      </c>
    </row>
    <row r="24" spans="1:16" ht="13.8" x14ac:dyDescent="0.25">
      <c r="A24" s="325">
        <v>13</v>
      </c>
      <c r="B24" s="148" t="s">
        <v>26</v>
      </c>
      <c r="C24" s="377">
        <v>13781</v>
      </c>
      <c r="D24" s="372">
        <v>5495</v>
      </c>
      <c r="E24" s="373">
        <v>235</v>
      </c>
      <c r="F24" s="866">
        <v>122108</v>
      </c>
      <c r="G24" s="380">
        <v>33421</v>
      </c>
      <c r="H24" s="380">
        <v>4134</v>
      </c>
      <c r="I24" s="380">
        <v>2301</v>
      </c>
      <c r="J24" s="380">
        <v>755</v>
      </c>
      <c r="K24" s="380">
        <v>479</v>
      </c>
      <c r="L24" s="379">
        <v>452</v>
      </c>
      <c r="M24" s="377">
        <v>0</v>
      </c>
      <c r="N24" s="372">
        <v>3316</v>
      </c>
      <c r="O24" s="373">
        <v>0</v>
      </c>
      <c r="P24" s="862">
        <f t="shared" si="0"/>
        <v>186477</v>
      </c>
    </row>
    <row r="25" spans="1:16" ht="13.8" x14ac:dyDescent="0.25">
      <c r="A25" s="325">
        <v>14</v>
      </c>
      <c r="B25" s="148" t="s">
        <v>27</v>
      </c>
      <c r="C25" s="377">
        <v>12891</v>
      </c>
      <c r="D25" s="372">
        <v>4729</v>
      </c>
      <c r="E25" s="373">
        <v>520</v>
      </c>
      <c r="F25" s="866">
        <v>124761</v>
      </c>
      <c r="G25" s="380">
        <v>33150</v>
      </c>
      <c r="H25" s="380">
        <v>4685</v>
      </c>
      <c r="I25" s="380">
        <v>1545</v>
      </c>
      <c r="J25" s="380">
        <v>67</v>
      </c>
      <c r="K25" s="380">
        <v>0</v>
      </c>
      <c r="L25" s="379">
        <v>0</v>
      </c>
      <c r="M25" s="377">
        <v>0</v>
      </c>
      <c r="N25" s="372">
        <v>3530</v>
      </c>
      <c r="O25" s="373">
        <v>0</v>
      </c>
      <c r="P25" s="862">
        <f t="shared" si="0"/>
        <v>185878</v>
      </c>
    </row>
    <row r="26" spans="1:16" ht="14.25" customHeight="1" thickBot="1" x14ac:dyDescent="0.3">
      <c r="A26" s="860">
        <v>15</v>
      </c>
      <c r="B26" s="326" t="s">
        <v>28</v>
      </c>
      <c r="C26" s="571">
        <v>3874</v>
      </c>
      <c r="D26" s="374">
        <v>793</v>
      </c>
      <c r="E26" s="375">
        <v>153</v>
      </c>
      <c r="F26" s="1135">
        <v>27455</v>
      </c>
      <c r="G26" s="1136">
        <v>9956</v>
      </c>
      <c r="H26" s="1136">
        <v>365</v>
      </c>
      <c r="I26" s="1136">
        <v>384</v>
      </c>
      <c r="J26" s="1136">
        <v>688</v>
      </c>
      <c r="K26" s="1136">
        <v>365</v>
      </c>
      <c r="L26" s="1137">
        <v>0</v>
      </c>
      <c r="M26" s="571">
        <v>0</v>
      </c>
      <c r="N26" s="374">
        <v>97</v>
      </c>
      <c r="O26" s="375">
        <v>0</v>
      </c>
      <c r="P26" s="864">
        <f t="shared" si="0"/>
        <v>44130</v>
      </c>
    </row>
    <row r="27" spans="1:16" s="453" customFormat="1" ht="13.8" x14ac:dyDescent="0.25">
      <c r="A27" s="323"/>
      <c r="B27" s="1444" t="s">
        <v>517</v>
      </c>
      <c r="C27" s="934">
        <f t="shared" ref="C27:P27" si="1">SUM(C12:C26)</f>
        <v>105621</v>
      </c>
      <c r="D27" s="932">
        <f t="shared" si="1"/>
        <v>39146</v>
      </c>
      <c r="E27" s="933">
        <f t="shared" si="1"/>
        <v>5059</v>
      </c>
      <c r="F27" s="934">
        <f t="shared" si="1"/>
        <v>984799</v>
      </c>
      <c r="G27" s="932">
        <f t="shared" si="1"/>
        <v>274284</v>
      </c>
      <c r="H27" s="932">
        <f t="shared" si="1"/>
        <v>50059</v>
      </c>
      <c r="I27" s="932">
        <f t="shared" si="1"/>
        <v>17393</v>
      </c>
      <c r="J27" s="932">
        <f t="shared" si="1"/>
        <v>8310</v>
      </c>
      <c r="K27" s="932">
        <f t="shared" si="1"/>
        <v>914</v>
      </c>
      <c r="L27" s="933">
        <f t="shared" si="1"/>
        <v>5911</v>
      </c>
      <c r="M27" s="934">
        <f t="shared" si="1"/>
        <v>0</v>
      </c>
      <c r="N27" s="932">
        <f t="shared" si="1"/>
        <v>13434</v>
      </c>
      <c r="O27" s="933">
        <f t="shared" si="1"/>
        <v>0</v>
      </c>
      <c r="P27" s="1139">
        <f t="shared" si="1"/>
        <v>1504930</v>
      </c>
    </row>
    <row r="28" spans="1:16" s="458" customFormat="1" ht="13.8" x14ac:dyDescent="0.25">
      <c r="A28" s="1442"/>
      <c r="B28" s="1445" t="s">
        <v>450</v>
      </c>
      <c r="C28" s="673">
        <v>98051</v>
      </c>
      <c r="D28" s="380">
        <v>35735</v>
      </c>
      <c r="E28" s="379">
        <v>4847</v>
      </c>
      <c r="F28" s="673">
        <v>1009058</v>
      </c>
      <c r="G28" s="380">
        <v>284490</v>
      </c>
      <c r="H28" s="380">
        <v>46063</v>
      </c>
      <c r="I28" s="380">
        <v>21930</v>
      </c>
      <c r="J28" s="380">
        <v>5011</v>
      </c>
      <c r="K28" s="380">
        <v>2231</v>
      </c>
      <c r="L28" s="865">
        <v>3691</v>
      </c>
      <c r="M28" s="866">
        <v>931</v>
      </c>
      <c r="N28" s="380">
        <v>19598</v>
      </c>
      <c r="O28" s="379">
        <v>0</v>
      </c>
      <c r="P28" s="1443">
        <v>1531636</v>
      </c>
    </row>
    <row r="29" spans="1:16" s="458" customFormat="1" ht="13.8" x14ac:dyDescent="0.25">
      <c r="A29" s="378"/>
      <c r="B29" s="1445" t="s">
        <v>396</v>
      </c>
      <c r="C29" s="673">
        <v>126305</v>
      </c>
      <c r="D29" s="380">
        <v>42088</v>
      </c>
      <c r="E29" s="379">
        <v>3893</v>
      </c>
      <c r="F29" s="673">
        <v>1040961</v>
      </c>
      <c r="G29" s="380">
        <v>288794</v>
      </c>
      <c r="H29" s="380">
        <v>45697</v>
      </c>
      <c r="I29" s="380">
        <v>22932</v>
      </c>
      <c r="J29" s="380">
        <v>3396</v>
      </c>
      <c r="K29" s="380">
        <v>2438</v>
      </c>
      <c r="L29" s="865">
        <v>5679</v>
      </c>
      <c r="M29" s="866">
        <v>0</v>
      </c>
      <c r="N29" s="380">
        <v>18993</v>
      </c>
      <c r="O29" s="379">
        <v>0</v>
      </c>
      <c r="P29" s="868">
        <v>1601176</v>
      </c>
    </row>
    <row r="30" spans="1:16" s="458" customFormat="1" ht="13.8" x14ac:dyDescent="0.25">
      <c r="A30" s="378"/>
      <c r="B30" s="676" t="s">
        <v>357</v>
      </c>
      <c r="C30" s="866">
        <v>137037</v>
      </c>
      <c r="D30" s="380">
        <v>37029</v>
      </c>
      <c r="E30" s="379">
        <v>3816</v>
      </c>
      <c r="F30" s="673">
        <v>1062327</v>
      </c>
      <c r="G30" s="380">
        <v>295881</v>
      </c>
      <c r="H30" s="380">
        <v>45024</v>
      </c>
      <c r="I30" s="380">
        <v>22882</v>
      </c>
      <c r="J30" s="380">
        <v>3353</v>
      </c>
      <c r="K30" s="380">
        <v>2992</v>
      </c>
      <c r="L30" s="865">
        <v>5159</v>
      </c>
      <c r="M30" s="866">
        <v>4380</v>
      </c>
      <c r="N30" s="380">
        <v>22383</v>
      </c>
      <c r="O30" s="379">
        <v>0</v>
      </c>
      <c r="P30" s="868">
        <v>1642263</v>
      </c>
    </row>
    <row r="31" spans="1:16" s="458" customFormat="1" ht="13.8" x14ac:dyDescent="0.25">
      <c r="A31" s="378"/>
      <c r="B31" s="676" t="s">
        <v>316</v>
      </c>
      <c r="C31" s="866">
        <v>147249</v>
      </c>
      <c r="D31" s="380">
        <v>33755</v>
      </c>
      <c r="E31" s="379">
        <v>3413</v>
      </c>
      <c r="F31" s="673">
        <v>1064938</v>
      </c>
      <c r="G31" s="380">
        <v>300742</v>
      </c>
      <c r="H31" s="380">
        <v>44184</v>
      </c>
      <c r="I31" s="380">
        <v>22437</v>
      </c>
      <c r="J31" s="380">
        <v>4108</v>
      </c>
      <c r="K31" s="380">
        <v>3083</v>
      </c>
      <c r="L31" s="865">
        <v>5760</v>
      </c>
      <c r="M31" s="866">
        <v>4195</v>
      </c>
      <c r="N31" s="380">
        <v>24544</v>
      </c>
      <c r="O31" s="379">
        <v>168</v>
      </c>
      <c r="P31" s="868">
        <v>1658576</v>
      </c>
    </row>
    <row r="32" spans="1:16" s="370" customFormat="1" ht="13.8" x14ac:dyDescent="0.25">
      <c r="A32" s="378"/>
      <c r="B32" s="677" t="s">
        <v>179</v>
      </c>
      <c r="C32" s="866">
        <v>158358</v>
      </c>
      <c r="D32" s="380">
        <v>36817</v>
      </c>
      <c r="E32" s="379">
        <v>4113</v>
      </c>
      <c r="F32" s="673">
        <v>1077539</v>
      </c>
      <c r="G32" s="380">
        <v>308578</v>
      </c>
      <c r="H32" s="380">
        <v>41207</v>
      </c>
      <c r="I32" s="380">
        <v>21714</v>
      </c>
      <c r="J32" s="380">
        <v>2966</v>
      </c>
      <c r="K32" s="380">
        <v>2806</v>
      </c>
      <c r="L32" s="865">
        <v>4456</v>
      </c>
      <c r="M32" s="866">
        <v>5317</v>
      </c>
      <c r="N32" s="380">
        <v>22828</v>
      </c>
      <c r="O32" s="379">
        <v>0</v>
      </c>
      <c r="P32" s="868">
        <v>1686699</v>
      </c>
    </row>
    <row r="33" spans="1:18" s="101" customFormat="1" ht="13.8" x14ac:dyDescent="0.25">
      <c r="A33" s="145"/>
      <c r="B33" s="678" t="s">
        <v>129</v>
      </c>
      <c r="C33" s="377">
        <v>164179</v>
      </c>
      <c r="D33" s="372">
        <v>38204</v>
      </c>
      <c r="E33" s="373">
        <v>4915</v>
      </c>
      <c r="F33" s="674">
        <v>1074440</v>
      </c>
      <c r="G33" s="372">
        <v>316448</v>
      </c>
      <c r="H33" s="372">
        <v>40201</v>
      </c>
      <c r="I33" s="372">
        <v>20878</v>
      </c>
      <c r="J33" s="372">
        <v>1648</v>
      </c>
      <c r="K33" s="372">
        <v>2720</v>
      </c>
      <c r="L33" s="752">
        <v>3286</v>
      </c>
      <c r="M33" s="377">
        <v>3975</v>
      </c>
      <c r="N33" s="372">
        <v>24235</v>
      </c>
      <c r="O33" s="373">
        <v>0</v>
      </c>
      <c r="P33" s="867">
        <v>1695129</v>
      </c>
    </row>
    <row r="34" spans="1:18" s="101" customFormat="1" ht="13.8" x14ac:dyDescent="0.25">
      <c r="A34" s="145"/>
      <c r="B34" s="678" t="s">
        <v>128</v>
      </c>
      <c r="C34" s="377">
        <v>145783</v>
      </c>
      <c r="D34" s="372">
        <v>34904</v>
      </c>
      <c r="E34" s="373">
        <v>3212</v>
      </c>
      <c r="F34" s="674">
        <v>1069871</v>
      </c>
      <c r="G34" s="372">
        <v>314800</v>
      </c>
      <c r="H34" s="372">
        <v>39766</v>
      </c>
      <c r="I34" s="372">
        <v>19381</v>
      </c>
      <c r="J34" s="372">
        <v>2960</v>
      </c>
      <c r="K34" s="372">
        <v>3619</v>
      </c>
      <c r="L34" s="752">
        <v>1973</v>
      </c>
      <c r="M34" s="377">
        <v>4776</v>
      </c>
      <c r="N34" s="372">
        <v>25781</v>
      </c>
      <c r="O34" s="373">
        <v>0</v>
      </c>
      <c r="P34" s="867">
        <v>1666826</v>
      </c>
    </row>
    <row r="35" spans="1:18" s="101" customFormat="1" ht="14.4" thickBot="1" x14ac:dyDescent="0.3">
      <c r="A35" s="146"/>
      <c r="B35" s="679" t="s">
        <v>56</v>
      </c>
      <c r="C35" s="571">
        <v>161844</v>
      </c>
      <c r="D35" s="374">
        <v>19964</v>
      </c>
      <c r="E35" s="375">
        <v>2470</v>
      </c>
      <c r="F35" s="675">
        <v>1084660</v>
      </c>
      <c r="G35" s="374">
        <v>323129</v>
      </c>
      <c r="H35" s="374">
        <v>39605</v>
      </c>
      <c r="I35" s="374">
        <v>20105</v>
      </c>
      <c r="J35" s="374">
        <v>1726</v>
      </c>
      <c r="K35" s="374">
        <v>1005</v>
      </c>
      <c r="L35" s="863"/>
      <c r="M35" s="571">
        <v>4683</v>
      </c>
      <c r="N35" s="374">
        <v>27064</v>
      </c>
      <c r="O35" s="375">
        <v>0</v>
      </c>
      <c r="P35" s="869">
        <v>1686255</v>
      </c>
    </row>
    <row r="36" spans="1:18" x14ac:dyDescent="0.25">
      <c r="A36" s="1" t="s">
        <v>59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8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8" ht="13.5" customHeight="1" thickBot="1" x14ac:dyDescent="0.3">
      <c r="A38" s="7" t="s">
        <v>419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8" ht="43.5" customHeight="1" thickBot="1" x14ac:dyDescent="0.3">
      <c r="A39" s="115"/>
      <c r="B39" s="76"/>
      <c r="C39" s="1604" t="s">
        <v>60</v>
      </c>
      <c r="D39" s="1604"/>
      <c r="E39" s="1604"/>
      <c r="F39" s="1608" t="s">
        <v>131</v>
      </c>
      <c r="G39" s="1609"/>
      <c r="H39" s="1609"/>
      <c r="I39" s="1609"/>
      <c r="J39" s="1609"/>
      <c r="K39" s="1609"/>
      <c r="L39" s="1610"/>
      <c r="M39" s="1604" t="s">
        <v>62</v>
      </c>
      <c r="N39" s="1604"/>
      <c r="O39" s="1604"/>
      <c r="P39" s="147"/>
    </row>
    <row r="40" spans="1:18" ht="110.25" customHeight="1" thickBot="1" x14ac:dyDescent="0.3">
      <c r="A40" s="871" t="s">
        <v>57</v>
      </c>
      <c r="B40" s="872" t="s">
        <v>3</v>
      </c>
      <c r="C40" s="873" t="s">
        <v>136</v>
      </c>
      <c r="D40" s="874" t="s">
        <v>135</v>
      </c>
      <c r="E40" s="875" t="s">
        <v>298</v>
      </c>
      <c r="F40" s="872" t="s">
        <v>137</v>
      </c>
      <c r="G40" s="876" t="s">
        <v>138</v>
      </c>
      <c r="H40" s="874" t="s">
        <v>299</v>
      </c>
      <c r="I40" s="876" t="s">
        <v>300</v>
      </c>
      <c r="J40" s="876" t="s">
        <v>301</v>
      </c>
      <c r="K40" s="876" t="s">
        <v>63</v>
      </c>
      <c r="L40" s="877" t="s">
        <v>139</v>
      </c>
      <c r="M40" s="873" t="s">
        <v>64</v>
      </c>
      <c r="N40" s="874" t="s">
        <v>302</v>
      </c>
      <c r="O40" s="876" t="s">
        <v>303</v>
      </c>
      <c r="P40" s="878" t="s">
        <v>193</v>
      </c>
      <c r="R40" s="905" t="s">
        <v>130</v>
      </c>
    </row>
    <row r="41" spans="1:18" ht="13.8" x14ac:dyDescent="0.25">
      <c r="A41" s="323">
        <v>1</v>
      </c>
      <c r="B41" s="324" t="s">
        <v>14</v>
      </c>
      <c r="C41" s="376">
        <v>0</v>
      </c>
      <c r="D41" s="447">
        <v>0</v>
      </c>
      <c r="E41" s="448">
        <v>0</v>
      </c>
      <c r="F41" s="376">
        <v>0</v>
      </c>
      <c r="G41" s="447">
        <v>0</v>
      </c>
      <c r="H41" s="447">
        <v>0</v>
      </c>
      <c r="I41" s="447">
        <v>0</v>
      </c>
      <c r="J41" s="447">
        <v>0</v>
      </c>
      <c r="K41" s="447">
        <v>0</v>
      </c>
      <c r="L41" s="448">
        <v>0</v>
      </c>
      <c r="M41" s="376">
        <v>11021</v>
      </c>
      <c r="N41" s="447">
        <v>0</v>
      </c>
      <c r="O41" s="448">
        <v>1121</v>
      </c>
      <c r="P41" s="870">
        <f t="shared" ref="P41:P55" si="2">SUM(C41:O41)</f>
        <v>12142</v>
      </c>
    </row>
    <row r="42" spans="1:18" ht="13.8" x14ac:dyDescent="0.25">
      <c r="A42" s="325">
        <v>2</v>
      </c>
      <c r="B42" s="148" t="s">
        <v>15</v>
      </c>
      <c r="C42" s="377">
        <v>530</v>
      </c>
      <c r="D42" s="372">
        <v>9</v>
      </c>
      <c r="E42" s="373">
        <v>0</v>
      </c>
      <c r="F42" s="866">
        <v>0</v>
      </c>
      <c r="G42" s="380">
        <v>0</v>
      </c>
      <c r="H42" s="380">
        <v>0</v>
      </c>
      <c r="I42" s="380">
        <v>0</v>
      </c>
      <c r="J42" s="380">
        <v>761</v>
      </c>
      <c r="K42" s="380">
        <v>0</v>
      </c>
      <c r="L42" s="379">
        <v>0</v>
      </c>
      <c r="M42" s="377">
        <v>2190</v>
      </c>
      <c r="N42" s="372">
        <v>0</v>
      </c>
      <c r="O42" s="373">
        <v>0</v>
      </c>
      <c r="P42" s="862">
        <f t="shared" si="2"/>
        <v>3490</v>
      </c>
    </row>
    <row r="43" spans="1:18" ht="13.8" x14ac:dyDescent="0.25">
      <c r="A43" s="325">
        <v>3</v>
      </c>
      <c r="B43" s="148" t="s">
        <v>16</v>
      </c>
      <c r="C43" s="377">
        <v>0</v>
      </c>
      <c r="D43" s="372">
        <v>365</v>
      </c>
      <c r="E43" s="373">
        <v>0</v>
      </c>
      <c r="F43" s="866">
        <v>365</v>
      </c>
      <c r="G43" s="380">
        <v>0</v>
      </c>
      <c r="H43" s="380">
        <v>0</v>
      </c>
      <c r="I43" s="380">
        <v>0</v>
      </c>
      <c r="J43" s="380">
        <v>0</v>
      </c>
      <c r="K43" s="380">
        <v>0</v>
      </c>
      <c r="L43" s="379">
        <v>0</v>
      </c>
      <c r="M43" s="377">
        <v>1970</v>
      </c>
      <c r="N43" s="372">
        <v>0</v>
      </c>
      <c r="O43" s="373">
        <v>1932</v>
      </c>
      <c r="P43" s="862">
        <f t="shared" si="2"/>
        <v>4632</v>
      </c>
    </row>
    <row r="44" spans="1:18" ht="13.8" x14ac:dyDescent="0.25">
      <c r="A44" s="325">
        <v>4</v>
      </c>
      <c r="B44" s="148" t="s">
        <v>17</v>
      </c>
      <c r="C44" s="377">
        <v>0</v>
      </c>
      <c r="D44" s="372">
        <v>293</v>
      </c>
      <c r="E44" s="373">
        <v>0</v>
      </c>
      <c r="F44" s="866">
        <v>0</v>
      </c>
      <c r="G44" s="380">
        <v>603</v>
      </c>
      <c r="H44" s="380">
        <v>0</v>
      </c>
      <c r="I44" s="380">
        <v>0</v>
      </c>
      <c r="J44" s="380">
        <v>0</v>
      </c>
      <c r="K44" s="380">
        <v>0</v>
      </c>
      <c r="L44" s="379">
        <v>0</v>
      </c>
      <c r="M44" s="377">
        <v>2266</v>
      </c>
      <c r="N44" s="372">
        <v>0</v>
      </c>
      <c r="O44" s="373">
        <v>189</v>
      </c>
      <c r="P44" s="862">
        <f t="shared" si="2"/>
        <v>3351</v>
      </c>
    </row>
    <row r="45" spans="1:18" ht="13.8" x14ac:dyDescent="0.25">
      <c r="A45" s="325">
        <v>5</v>
      </c>
      <c r="B45" s="148" t="s">
        <v>18</v>
      </c>
      <c r="C45" s="377">
        <v>128</v>
      </c>
      <c r="D45" s="372">
        <v>869</v>
      </c>
      <c r="E45" s="373">
        <v>0</v>
      </c>
      <c r="F45" s="866">
        <v>365</v>
      </c>
      <c r="G45" s="380">
        <v>0</v>
      </c>
      <c r="H45" s="380">
        <v>0</v>
      </c>
      <c r="I45" s="380">
        <v>0</v>
      </c>
      <c r="J45" s="380">
        <v>1095</v>
      </c>
      <c r="K45" s="380">
        <v>0</v>
      </c>
      <c r="L45" s="379">
        <v>0</v>
      </c>
      <c r="M45" s="377">
        <v>730</v>
      </c>
      <c r="N45" s="372">
        <v>611</v>
      </c>
      <c r="O45" s="373">
        <v>0</v>
      </c>
      <c r="P45" s="862">
        <f t="shared" si="2"/>
        <v>3798</v>
      </c>
    </row>
    <row r="46" spans="1:18" ht="13.8" x14ac:dyDescent="0.25">
      <c r="A46" s="325">
        <v>6</v>
      </c>
      <c r="B46" s="148" t="s">
        <v>19</v>
      </c>
      <c r="C46" s="377">
        <v>0</v>
      </c>
      <c r="D46" s="372">
        <v>0</v>
      </c>
      <c r="E46" s="373">
        <v>0</v>
      </c>
      <c r="F46" s="866">
        <v>0</v>
      </c>
      <c r="G46" s="380">
        <v>0</v>
      </c>
      <c r="H46" s="380">
        <v>0</v>
      </c>
      <c r="I46" s="380">
        <v>365</v>
      </c>
      <c r="J46" s="380">
        <v>0</v>
      </c>
      <c r="K46" s="380">
        <v>0</v>
      </c>
      <c r="L46" s="379">
        <v>0</v>
      </c>
      <c r="M46" s="377">
        <v>0</v>
      </c>
      <c r="N46" s="372">
        <v>0</v>
      </c>
      <c r="O46" s="373">
        <v>0</v>
      </c>
      <c r="P46" s="862">
        <f t="shared" si="2"/>
        <v>365</v>
      </c>
    </row>
    <row r="47" spans="1:18" ht="13.8" x14ac:dyDescent="0.25">
      <c r="A47" s="325">
        <v>7</v>
      </c>
      <c r="B47" s="148" t="s">
        <v>20</v>
      </c>
      <c r="C47" s="377">
        <v>0</v>
      </c>
      <c r="D47" s="372">
        <v>0</v>
      </c>
      <c r="E47" s="373">
        <v>0</v>
      </c>
      <c r="F47" s="866">
        <v>0</v>
      </c>
      <c r="G47" s="380">
        <v>0</v>
      </c>
      <c r="H47" s="380">
        <v>0</v>
      </c>
      <c r="I47" s="380">
        <v>0</v>
      </c>
      <c r="J47" s="380">
        <v>365</v>
      </c>
      <c r="K47" s="380">
        <v>0</v>
      </c>
      <c r="L47" s="379">
        <v>0</v>
      </c>
      <c r="M47" s="377">
        <v>3248</v>
      </c>
      <c r="N47" s="372">
        <v>0</v>
      </c>
      <c r="O47" s="373">
        <v>6401</v>
      </c>
      <c r="P47" s="862">
        <f t="shared" si="2"/>
        <v>10014</v>
      </c>
    </row>
    <row r="48" spans="1:18" ht="13.8" x14ac:dyDescent="0.25">
      <c r="A48" s="325">
        <v>8</v>
      </c>
      <c r="B48" s="148" t="s">
        <v>21</v>
      </c>
      <c r="C48" s="377">
        <v>123</v>
      </c>
      <c r="D48" s="372">
        <v>872</v>
      </c>
      <c r="E48" s="373">
        <v>0</v>
      </c>
      <c r="F48" s="866">
        <v>0</v>
      </c>
      <c r="G48" s="380">
        <v>0</v>
      </c>
      <c r="H48" s="380">
        <v>0</v>
      </c>
      <c r="I48" s="380">
        <v>0</v>
      </c>
      <c r="J48" s="380">
        <v>0</v>
      </c>
      <c r="K48" s="380">
        <v>0</v>
      </c>
      <c r="L48" s="379">
        <v>0</v>
      </c>
      <c r="M48" s="377">
        <v>1479</v>
      </c>
      <c r="N48" s="372">
        <v>0</v>
      </c>
      <c r="O48" s="373">
        <v>935</v>
      </c>
      <c r="P48" s="862">
        <f t="shared" si="2"/>
        <v>3409</v>
      </c>
    </row>
    <row r="49" spans="1:16" ht="13.8" x14ac:dyDescent="0.25">
      <c r="A49" s="325">
        <v>9</v>
      </c>
      <c r="B49" s="148" t="s">
        <v>22</v>
      </c>
      <c r="C49" s="377">
        <v>1</v>
      </c>
      <c r="D49" s="372">
        <v>438</v>
      </c>
      <c r="E49" s="373">
        <v>0</v>
      </c>
      <c r="F49" s="866">
        <v>0</v>
      </c>
      <c r="G49" s="380">
        <v>0</v>
      </c>
      <c r="H49" s="380">
        <v>365</v>
      </c>
      <c r="I49" s="380">
        <v>0</v>
      </c>
      <c r="J49" s="380">
        <v>0</v>
      </c>
      <c r="K49" s="380">
        <v>0</v>
      </c>
      <c r="L49" s="379">
        <v>0</v>
      </c>
      <c r="M49" s="377">
        <v>1094</v>
      </c>
      <c r="N49" s="372">
        <v>0</v>
      </c>
      <c r="O49" s="373">
        <v>1001</v>
      </c>
      <c r="P49" s="862">
        <f t="shared" si="2"/>
        <v>2899</v>
      </c>
    </row>
    <row r="50" spans="1:16" ht="13.8" x14ac:dyDescent="0.25">
      <c r="A50" s="325">
        <v>10</v>
      </c>
      <c r="B50" s="148" t="s">
        <v>23</v>
      </c>
      <c r="C50" s="377">
        <v>0</v>
      </c>
      <c r="D50" s="372">
        <v>292</v>
      </c>
      <c r="E50" s="373">
        <v>0</v>
      </c>
      <c r="F50" s="866">
        <v>0</v>
      </c>
      <c r="G50" s="380">
        <v>0</v>
      </c>
      <c r="H50" s="380">
        <v>0</v>
      </c>
      <c r="I50" s="380">
        <v>0</v>
      </c>
      <c r="J50" s="380">
        <v>0</v>
      </c>
      <c r="K50" s="380">
        <v>0</v>
      </c>
      <c r="L50" s="379">
        <v>0</v>
      </c>
      <c r="M50" s="377">
        <v>1460</v>
      </c>
      <c r="N50" s="372">
        <v>0</v>
      </c>
      <c r="O50" s="373">
        <v>569</v>
      </c>
      <c r="P50" s="862">
        <f t="shared" si="2"/>
        <v>2321</v>
      </c>
    </row>
    <row r="51" spans="1:16" ht="13.8" x14ac:dyDescent="0.25">
      <c r="A51" s="325">
        <v>11</v>
      </c>
      <c r="B51" s="148" t="s">
        <v>24</v>
      </c>
      <c r="C51" s="377">
        <v>0</v>
      </c>
      <c r="D51" s="372">
        <v>551</v>
      </c>
      <c r="E51" s="373">
        <v>0</v>
      </c>
      <c r="F51" s="866">
        <v>346</v>
      </c>
      <c r="G51" s="380">
        <v>0</v>
      </c>
      <c r="H51" s="380">
        <v>0</v>
      </c>
      <c r="I51" s="380">
        <v>0</v>
      </c>
      <c r="J51" s="380">
        <v>0</v>
      </c>
      <c r="K51" s="380">
        <v>0</v>
      </c>
      <c r="L51" s="379">
        <v>0</v>
      </c>
      <c r="M51" s="377">
        <v>2402</v>
      </c>
      <c r="N51" s="372">
        <v>0</v>
      </c>
      <c r="O51" s="373">
        <v>1330</v>
      </c>
      <c r="P51" s="862">
        <f t="shared" si="2"/>
        <v>4629</v>
      </c>
    </row>
    <row r="52" spans="1:16" ht="13.8" x14ac:dyDescent="0.25">
      <c r="A52" s="325">
        <v>12</v>
      </c>
      <c r="B52" s="148" t="s">
        <v>25</v>
      </c>
      <c r="C52" s="377">
        <v>134</v>
      </c>
      <c r="D52" s="372">
        <v>741</v>
      </c>
      <c r="E52" s="373">
        <v>0</v>
      </c>
      <c r="F52" s="866">
        <v>0</v>
      </c>
      <c r="G52" s="380">
        <v>0</v>
      </c>
      <c r="H52" s="380">
        <v>1095</v>
      </c>
      <c r="I52" s="380">
        <v>335</v>
      </c>
      <c r="J52" s="380">
        <v>0</v>
      </c>
      <c r="K52" s="380">
        <v>0</v>
      </c>
      <c r="L52" s="379">
        <v>0</v>
      </c>
      <c r="M52" s="377">
        <v>7847</v>
      </c>
      <c r="N52" s="372">
        <v>365</v>
      </c>
      <c r="O52" s="373">
        <v>4262</v>
      </c>
      <c r="P52" s="862">
        <f t="shared" si="2"/>
        <v>14779</v>
      </c>
    </row>
    <row r="53" spans="1:16" ht="13.8" x14ac:dyDescent="0.25">
      <c r="A53" s="325">
        <v>13</v>
      </c>
      <c r="B53" s="148" t="s">
        <v>26</v>
      </c>
      <c r="C53" s="377">
        <v>0</v>
      </c>
      <c r="D53" s="372">
        <v>706</v>
      </c>
      <c r="E53" s="373">
        <v>0</v>
      </c>
      <c r="F53" s="866">
        <v>730</v>
      </c>
      <c r="G53" s="380">
        <v>0</v>
      </c>
      <c r="H53" s="380">
        <v>365</v>
      </c>
      <c r="I53" s="380">
        <v>365</v>
      </c>
      <c r="J53" s="380">
        <v>0</v>
      </c>
      <c r="K53" s="380">
        <v>0</v>
      </c>
      <c r="L53" s="379">
        <v>0</v>
      </c>
      <c r="M53" s="377">
        <v>728</v>
      </c>
      <c r="N53" s="372">
        <v>730</v>
      </c>
      <c r="O53" s="373">
        <v>2705</v>
      </c>
      <c r="P53" s="862">
        <f t="shared" si="2"/>
        <v>6329</v>
      </c>
    </row>
    <row r="54" spans="1:16" ht="13.8" x14ac:dyDescent="0.25">
      <c r="A54" s="325">
        <v>14</v>
      </c>
      <c r="B54" s="148" t="s">
        <v>27</v>
      </c>
      <c r="C54" s="377">
        <v>0</v>
      </c>
      <c r="D54" s="372">
        <v>589</v>
      </c>
      <c r="E54" s="373">
        <v>0</v>
      </c>
      <c r="F54" s="866">
        <v>0</v>
      </c>
      <c r="G54" s="380">
        <v>0</v>
      </c>
      <c r="H54" s="380">
        <v>0</v>
      </c>
      <c r="I54" s="380">
        <v>730</v>
      </c>
      <c r="J54" s="380">
        <v>0</v>
      </c>
      <c r="K54" s="380">
        <v>0</v>
      </c>
      <c r="L54" s="379">
        <v>0</v>
      </c>
      <c r="M54" s="377">
        <v>3809</v>
      </c>
      <c r="N54" s="372">
        <v>0</v>
      </c>
      <c r="O54" s="373">
        <v>1946</v>
      </c>
      <c r="P54" s="862">
        <f t="shared" si="2"/>
        <v>7074</v>
      </c>
    </row>
    <row r="55" spans="1:16" ht="15" customHeight="1" thickBot="1" x14ac:dyDescent="0.3">
      <c r="A55" s="860">
        <v>15</v>
      </c>
      <c r="B55" s="326" t="s">
        <v>28</v>
      </c>
      <c r="C55" s="571">
        <v>0</v>
      </c>
      <c r="D55" s="374">
        <v>265</v>
      </c>
      <c r="E55" s="375">
        <v>0</v>
      </c>
      <c r="F55" s="1135">
        <v>365</v>
      </c>
      <c r="G55" s="1136">
        <v>0</v>
      </c>
      <c r="H55" s="1136">
        <v>0</v>
      </c>
      <c r="I55" s="1136">
        <v>0</v>
      </c>
      <c r="J55" s="1136">
        <v>0</v>
      </c>
      <c r="K55" s="1136">
        <v>0</v>
      </c>
      <c r="L55" s="1137">
        <v>0</v>
      </c>
      <c r="M55" s="571">
        <v>3786</v>
      </c>
      <c r="N55" s="374">
        <v>365</v>
      </c>
      <c r="O55" s="375">
        <v>2968</v>
      </c>
      <c r="P55" s="864">
        <f t="shared" si="2"/>
        <v>7749</v>
      </c>
    </row>
    <row r="56" spans="1:16" ht="13.8" x14ac:dyDescent="0.25">
      <c r="A56" s="323"/>
      <c r="B56" s="1444" t="s">
        <v>517</v>
      </c>
      <c r="C56" s="934">
        <f t="shared" ref="C56:P56" si="3">SUM(C41:C55)</f>
        <v>916</v>
      </c>
      <c r="D56" s="932">
        <f t="shared" si="3"/>
        <v>5990</v>
      </c>
      <c r="E56" s="933">
        <f t="shared" si="3"/>
        <v>0</v>
      </c>
      <c r="F56" s="934">
        <f t="shared" si="3"/>
        <v>2171</v>
      </c>
      <c r="G56" s="932">
        <f t="shared" si="3"/>
        <v>603</v>
      </c>
      <c r="H56" s="932">
        <f t="shared" si="3"/>
        <v>1825</v>
      </c>
      <c r="I56" s="932">
        <f t="shared" si="3"/>
        <v>1795</v>
      </c>
      <c r="J56" s="932">
        <f t="shared" si="3"/>
        <v>2221</v>
      </c>
      <c r="K56" s="932">
        <f t="shared" si="3"/>
        <v>0</v>
      </c>
      <c r="L56" s="933">
        <f t="shared" si="3"/>
        <v>0</v>
      </c>
      <c r="M56" s="934">
        <f t="shared" si="3"/>
        <v>44030</v>
      </c>
      <c r="N56" s="932">
        <f t="shared" si="3"/>
        <v>2071</v>
      </c>
      <c r="O56" s="933">
        <f t="shared" si="3"/>
        <v>25359</v>
      </c>
      <c r="P56" s="1139">
        <f t="shared" si="3"/>
        <v>86981</v>
      </c>
    </row>
    <row r="57" spans="1:16" s="458" customFormat="1" ht="13.8" x14ac:dyDescent="0.25">
      <c r="A57" s="1442"/>
      <c r="B57" s="1445" t="s">
        <v>450</v>
      </c>
      <c r="C57" s="673">
        <v>2678</v>
      </c>
      <c r="D57" s="380">
        <v>4041</v>
      </c>
      <c r="E57" s="379">
        <v>0</v>
      </c>
      <c r="F57" s="673">
        <v>2191</v>
      </c>
      <c r="G57" s="380">
        <v>365</v>
      </c>
      <c r="H57" s="380">
        <v>1014</v>
      </c>
      <c r="I57" s="380">
        <v>1460</v>
      </c>
      <c r="J57" s="380">
        <v>10614</v>
      </c>
      <c r="K57" s="380">
        <v>0</v>
      </c>
      <c r="L57" s="865">
        <v>0</v>
      </c>
      <c r="M57" s="866">
        <v>57506</v>
      </c>
      <c r="N57" s="380">
        <v>1463</v>
      </c>
      <c r="O57" s="379">
        <v>21038</v>
      </c>
      <c r="P57" s="1443">
        <v>102370</v>
      </c>
    </row>
    <row r="58" spans="1:16" s="458" customFormat="1" ht="13.8" x14ac:dyDescent="0.25">
      <c r="A58" s="378"/>
      <c r="B58" s="1445" t="s">
        <v>396</v>
      </c>
      <c r="C58" s="673">
        <v>1172</v>
      </c>
      <c r="D58" s="380">
        <v>0</v>
      </c>
      <c r="E58" s="379">
        <v>0</v>
      </c>
      <c r="F58" s="673">
        <v>2877</v>
      </c>
      <c r="G58" s="380">
        <v>264</v>
      </c>
      <c r="H58" s="380">
        <v>732</v>
      </c>
      <c r="I58" s="380">
        <v>1464</v>
      </c>
      <c r="J58" s="380">
        <v>1098</v>
      </c>
      <c r="K58" s="380">
        <v>0</v>
      </c>
      <c r="L58" s="865">
        <v>0</v>
      </c>
      <c r="M58" s="866">
        <v>80670</v>
      </c>
      <c r="N58" s="380">
        <v>2593</v>
      </c>
      <c r="O58" s="379">
        <v>26813</v>
      </c>
      <c r="P58" s="868">
        <v>117683</v>
      </c>
    </row>
    <row r="59" spans="1:16" s="458" customFormat="1" ht="13.8" x14ac:dyDescent="0.25">
      <c r="A59" s="378"/>
      <c r="B59" s="676" t="s">
        <v>357</v>
      </c>
      <c r="C59" s="866">
        <v>526</v>
      </c>
      <c r="D59" s="380">
        <v>0</v>
      </c>
      <c r="E59" s="379">
        <v>0</v>
      </c>
      <c r="F59" s="673">
        <v>3447</v>
      </c>
      <c r="G59" s="380">
        <v>365</v>
      </c>
      <c r="H59" s="380">
        <v>365</v>
      </c>
      <c r="I59" s="380">
        <v>1499</v>
      </c>
      <c r="J59" s="380">
        <v>1039</v>
      </c>
      <c r="K59" s="380">
        <v>0</v>
      </c>
      <c r="L59" s="865">
        <v>0</v>
      </c>
      <c r="M59" s="866">
        <v>80145</v>
      </c>
      <c r="N59" s="380">
        <v>2536</v>
      </c>
      <c r="O59" s="379">
        <v>35009.5</v>
      </c>
      <c r="P59" s="868">
        <v>124931.5</v>
      </c>
    </row>
    <row r="60" spans="1:16" s="458" customFormat="1" ht="13.8" x14ac:dyDescent="0.25">
      <c r="A60" s="378"/>
      <c r="B60" s="676" t="s">
        <v>316</v>
      </c>
      <c r="C60" s="866">
        <v>922</v>
      </c>
      <c r="D60" s="380">
        <v>47</v>
      </c>
      <c r="E60" s="379">
        <v>0</v>
      </c>
      <c r="F60" s="673">
        <v>3154</v>
      </c>
      <c r="G60" s="380">
        <v>0</v>
      </c>
      <c r="H60" s="380">
        <v>912</v>
      </c>
      <c r="I60" s="380">
        <v>1095</v>
      </c>
      <c r="J60" s="380">
        <v>1042</v>
      </c>
      <c r="K60" s="380">
        <v>0</v>
      </c>
      <c r="L60" s="865">
        <v>0</v>
      </c>
      <c r="M60" s="866">
        <v>84777</v>
      </c>
      <c r="N60" s="380">
        <v>2554</v>
      </c>
      <c r="O60" s="379">
        <v>33602</v>
      </c>
      <c r="P60" s="868">
        <v>128105</v>
      </c>
    </row>
    <row r="61" spans="1:16" s="370" customFormat="1" ht="13.8" x14ac:dyDescent="0.25">
      <c r="A61" s="378"/>
      <c r="B61" s="677" t="s">
        <v>179</v>
      </c>
      <c r="C61" s="866">
        <v>357</v>
      </c>
      <c r="D61" s="380">
        <v>345</v>
      </c>
      <c r="E61" s="379">
        <v>0</v>
      </c>
      <c r="F61" s="673">
        <v>1825</v>
      </c>
      <c r="G61" s="380">
        <v>0</v>
      </c>
      <c r="H61" s="380">
        <v>1246</v>
      </c>
      <c r="I61" s="380">
        <v>1199</v>
      </c>
      <c r="J61" s="380">
        <v>730</v>
      </c>
      <c r="K61" s="380">
        <v>0</v>
      </c>
      <c r="L61" s="865">
        <v>0</v>
      </c>
      <c r="M61" s="866">
        <v>81799</v>
      </c>
      <c r="N61" s="380">
        <v>3682</v>
      </c>
      <c r="O61" s="379">
        <v>26011.25</v>
      </c>
      <c r="P61" s="868">
        <v>117194.25</v>
      </c>
    </row>
    <row r="62" spans="1:16" s="101" customFormat="1" ht="13.8" x14ac:dyDescent="0.25">
      <c r="A62" s="145"/>
      <c r="B62" s="678" t="s">
        <v>129</v>
      </c>
      <c r="C62" s="377">
        <v>711</v>
      </c>
      <c r="D62" s="372">
        <v>313</v>
      </c>
      <c r="E62" s="373">
        <v>0</v>
      </c>
      <c r="F62" s="674">
        <v>2119</v>
      </c>
      <c r="G62" s="372">
        <v>0</v>
      </c>
      <c r="H62" s="372">
        <v>1712</v>
      </c>
      <c r="I62" s="372">
        <v>1749</v>
      </c>
      <c r="J62" s="372">
        <v>732</v>
      </c>
      <c r="K62" s="372">
        <v>0</v>
      </c>
      <c r="L62" s="752">
        <v>0</v>
      </c>
      <c r="M62" s="377">
        <v>81522</v>
      </c>
      <c r="N62" s="372">
        <v>4478</v>
      </c>
      <c r="O62" s="373">
        <v>30425</v>
      </c>
      <c r="P62" s="867">
        <v>123761</v>
      </c>
    </row>
    <row r="63" spans="1:16" s="101" customFormat="1" ht="13.8" x14ac:dyDescent="0.25">
      <c r="A63" s="145"/>
      <c r="B63" s="678" t="s">
        <v>128</v>
      </c>
      <c r="C63" s="377">
        <v>2984</v>
      </c>
      <c r="D63" s="372">
        <v>416</v>
      </c>
      <c r="E63" s="373">
        <v>1</v>
      </c>
      <c r="F63" s="674">
        <v>2142</v>
      </c>
      <c r="G63" s="372">
        <v>537</v>
      </c>
      <c r="H63" s="372">
        <v>2821</v>
      </c>
      <c r="I63" s="372">
        <v>1825</v>
      </c>
      <c r="J63" s="372">
        <v>730</v>
      </c>
      <c r="K63" s="372">
        <v>0</v>
      </c>
      <c r="L63" s="752">
        <v>0</v>
      </c>
      <c r="M63" s="377">
        <v>86694</v>
      </c>
      <c r="N63" s="372">
        <v>4982</v>
      </c>
      <c r="O63" s="373">
        <v>33204</v>
      </c>
      <c r="P63" s="867">
        <v>136336</v>
      </c>
    </row>
    <row r="64" spans="1:16" s="101" customFormat="1" ht="14.4" thickBot="1" x14ac:dyDescent="0.3">
      <c r="A64" s="146"/>
      <c r="B64" s="679" t="s">
        <v>56</v>
      </c>
      <c r="C64" s="571">
        <v>1515</v>
      </c>
      <c r="D64" s="374">
        <v>1825</v>
      </c>
      <c r="E64" s="375">
        <v>0</v>
      </c>
      <c r="F64" s="675">
        <v>4087</v>
      </c>
      <c r="G64" s="374">
        <v>365</v>
      </c>
      <c r="H64" s="374">
        <v>1825</v>
      </c>
      <c r="I64" s="374">
        <v>730</v>
      </c>
      <c r="J64" s="374">
        <v>862</v>
      </c>
      <c r="K64" s="374">
        <v>0</v>
      </c>
      <c r="L64" s="863"/>
      <c r="M64" s="571">
        <v>77149</v>
      </c>
      <c r="N64" s="374">
        <v>5604</v>
      </c>
      <c r="O64" s="375">
        <v>26798</v>
      </c>
      <c r="P64" s="869">
        <v>120760</v>
      </c>
    </row>
    <row r="65" spans="1:16" x14ac:dyDescent="0.25">
      <c r="A65" s="1" t="s">
        <v>59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453" customFormat="1" x14ac:dyDescent="0.25">
      <c r="A67" s="1"/>
      <c r="B67" s="456"/>
      <c r="C67" s="456"/>
      <c r="D67" s="456"/>
      <c r="E67" s="456"/>
      <c r="F67" s="456"/>
      <c r="G67" s="456"/>
      <c r="H67" s="456"/>
      <c r="I67" s="456"/>
      <c r="J67" s="456"/>
      <c r="K67" s="456"/>
      <c r="L67" s="456"/>
      <c r="M67" s="456"/>
      <c r="N67" s="456"/>
      <c r="O67" s="456"/>
      <c r="P67" s="456"/>
    </row>
    <row r="68" spans="1:16" s="453" customFormat="1" x14ac:dyDescent="0.25">
      <c r="A68" s="1"/>
      <c r="B68" s="456"/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</row>
    <row r="69" spans="1:16" s="453" customFormat="1" x14ac:dyDescent="0.25">
      <c r="A69" s="1"/>
      <c r="B69" s="456"/>
      <c r="C69" s="456"/>
      <c r="D69" s="456"/>
      <c r="E69" s="456"/>
      <c r="F69" s="456"/>
      <c r="G69" s="456"/>
      <c r="H69" s="456"/>
      <c r="I69" s="456"/>
      <c r="J69" s="456"/>
      <c r="K69" s="456"/>
      <c r="L69" s="456"/>
      <c r="M69" s="456"/>
      <c r="N69" s="456"/>
      <c r="O69" s="456"/>
      <c r="P69" s="456"/>
    </row>
    <row r="70" spans="1:16" s="453" customFormat="1" x14ac:dyDescent="0.25">
      <c r="A70" s="1"/>
      <c r="B70" s="456"/>
      <c r="C70" s="456"/>
      <c r="D70" s="456"/>
      <c r="E70" s="456"/>
      <c r="F70" s="456"/>
      <c r="G70" s="456"/>
      <c r="H70" s="456"/>
      <c r="I70" s="456"/>
      <c r="J70" s="456"/>
      <c r="K70" s="456"/>
      <c r="L70" s="456"/>
      <c r="M70" s="456"/>
      <c r="N70" s="456"/>
      <c r="O70" s="456"/>
      <c r="P70" s="456"/>
    </row>
    <row r="73" spans="1:16" ht="13.8" thickBot="1" x14ac:dyDescent="0.3">
      <c r="A73" s="7" t="s">
        <v>420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ht="42.75" customHeight="1" thickBot="1" x14ac:dyDescent="0.3">
      <c r="A74" s="54"/>
      <c r="B74" s="75"/>
      <c r="C74" s="1604" t="s">
        <v>60</v>
      </c>
      <c r="D74" s="1604"/>
      <c r="E74" s="1604"/>
      <c r="F74" s="1608" t="s">
        <v>131</v>
      </c>
      <c r="G74" s="1609"/>
      <c r="H74" s="1609"/>
      <c r="I74" s="1609"/>
      <c r="J74" s="1609"/>
      <c r="K74" s="1609"/>
      <c r="L74" s="1610"/>
      <c r="M74" s="1604" t="s">
        <v>62</v>
      </c>
      <c r="N74" s="1604"/>
      <c r="O74" s="1604"/>
      <c r="P74" s="147"/>
    </row>
    <row r="75" spans="1:16" ht="110.25" customHeight="1" thickBot="1" x14ac:dyDescent="0.3">
      <c r="A75" s="35" t="s">
        <v>57</v>
      </c>
      <c r="B75" s="57" t="s">
        <v>3</v>
      </c>
      <c r="C75" s="35" t="s">
        <v>136</v>
      </c>
      <c r="D75" s="36" t="s">
        <v>135</v>
      </c>
      <c r="E75" s="57" t="s">
        <v>298</v>
      </c>
      <c r="F75" s="45" t="s">
        <v>137</v>
      </c>
      <c r="G75" s="34" t="s">
        <v>138</v>
      </c>
      <c r="H75" s="36" t="s">
        <v>299</v>
      </c>
      <c r="I75" s="34" t="s">
        <v>300</v>
      </c>
      <c r="J75" s="34" t="s">
        <v>301</v>
      </c>
      <c r="K75" s="34" t="s">
        <v>63</v>
      </c>
      <c r="L75" s="62" t="s">
        <v>139</v>
      </c>
      <c r="M75" s="35" t="s">
        <v>64</v>
      </c>
      <c r="N75" s="36" t="s">
        <v>302</v>
      </c>
      <c r="O75" s="34" t="s">
        <v>303</v>
      </c>
      <c r="P75" s="45" t="s">
        <v>193</v>
      </c>
    </row>
    <row r="76" spans="1:16" ht="13.8" x14ac:dyDescent="0.25">
      <c r="A76" s="323">
        <v>1</v>
      </c>
      <c r="B76" s="324" t="s">
        <v>14</v>
      </c>
      <c r="C76" s="376">
        <v>93</v>
      </c>
      <c r="D76" s="447">
        <v>525</v>
      </c>
      <c r="E76" s="448">
        <v>0</v>
      </c>
      <c r="F76" s="376">
        <v>0</v>
      </c>
      <c r="G76" s="447">
        <v>0</v>
      </c>
      <c r="H76" s="447">
        <v>0</v>
      </c>
      <c r="I76" s="447">
        <v>0</v>
      </c>
      <c r="J76" s="447">
        <v>0</v>
      </c>
      <c r="K76" s="447">
        <v>0</v>
      </c>
      <c r="L76" s="448">
        <v>0</v>
      </c>
      <c r="M76" s="376">
        <v>191</v>
      </c>
      <c r="N76" s="447">
        <v>0</v>
      </c>
      <c r="O76" s="448">
        <v>365</v>
      </c>
      <c r="P76" s="870">
        <f t="shared" ref="P76:P90" si="4">SUM(C76:O76)</f>
        <v>1174</v>
      </c>
    </row>
    <row r="77" spans="1:16" ht="13.8" x14ac:dyDescent="0.25">
      <c r="A77" s="325">
        <v>2</v>
      </c>
      <c r="B77" s="148" t="s">
        <v>15</v>
      </c>
      <c r="C77" s="377">
        <v>0</v>
      </c>
      <c r="D77" s="372">
        <v>0</v>
      </c>
      <c r="E77" s="373">
        <v>0</v>
      </c>
      <c r="F77" s="866">
        <v>0</v>
      </c>
      <c r="G77" s="380">
        <v>0</v>
      </c>
      <c r="H77" s="380">
        <v>0</v>
      </c>
      <c r="I77" s="380">
        <v>0</v>
      </c>
      <c r="J77" s="380">
        <v>0</v>
      </c>
      <c r="K77" s="380">
        <v>0</v>
      </c>
      <c r="L77" s="379">
        <v>0</v>
      </c>
      <c r="M77" s="377">
        <v>0</v>
      </c>
      <c r="N77" s="372">
        <v>0</v>
      </c>
      <c r="O77" s="373">
        <v>2353</v>
      </c>
      <c r="P77" s="862">
        <f t="shared" si="4"/>
        <v>2353</v>
      </c>
    </row>
    <row r="78" spans="1:16" ht="13.8" x14ac:dyDescent="0.25">
      <c r="A78" s="325">
        <v>3</v>
      </c>
      <c r="B78" s="148" t="s">
        <v>16</v>
      </c>
      <c r="C78" s="377">
        <v>3348</v>
      </c>
      <c r="D78" s="372">
        <v>0</v>
      </c>
      <c r="E78" s="373">
        <v>0</v>
      </c>
      <c r="F78" s="866">
        <v>0</v>
      </c>
      <c r="G78" s="380">
        <v>0</v>
      </c>
      <c r="H78" s="380">
        <v>0</v>
      </c>
      <c r="I78" s="380">
        <v>0</v>
      </c>
      <c r="J78" s="380">
        <v>0</v>
      </c>
      <c r="K78" s="380">
        <v>0</v>
      </c>
      <c r="L78" s="379">
        <v>0</v>
      </c>
      <c r="M78" s="377">
        <v>0</v>
      </c>
      <c r="N78" s="372">
        <v>6453</v>
      </c>
      <c r="O78" s="373">
        <v>0</v>
      </c>
      <c r="P78" s="862">
        <f t="shared" si="4"/>
        <v>9801</v>
      </c>
    </row>
    <row r="79" spans="1:16" ht="13.8" x14ac:dyDescent="0.25">
      <c r="A79" s="325">
        <v>4</v>
      </c>
      <c r="B79" s="148" t="s">
        <v>17</v>
      </c>
      <c r="C79" s="377">
        <v>0</v>
      </c>
      <c r="D79" s="372">
        <v>0</v>
      </c>
      <c r="E79" s="373">
        <v>0</v>
      </c>
      <c r="F79" s="866">
        <v>0</v>
      </c>
      <c r="G79" s="380">
        <v>0</v>
      </c>
      <c r="H79" s="380">
        <v>0</v>
      </c>
      <c r="I79" s="380">
        <v>0</v>
      </c>
      <c r="J79" s="380">
        <v>0</v>
      </c>
      <c r="K79" s="380">
        <v>0</v>
      </c>
      <c r="L79" s="379">
        <v>0</v>
      </c>
      <c r="M79" s="377">
        <v>0</v>
      </c>
      <c r="N79" s="372">
        <v>0</v>
      </c>
      <c r="O79" s="373">
        <v>0</v>
      </c>
      <c r="P79" s="862">
        <f t="shared" si="4"/>
        <v>0</v>
      </c>
    </row>
    <row r="80" spans="1:16" ht="13.8" x14ac:dyDescent="0.25">
      <c r="A80" s="325">
        <v>5</v>
      </c>
      <c r="B80" s="148" t="s">
        <v>18</v>
      </c>
      <c r="C80" s="377">
        <v>0</v>
      </c>
      <c r="D80" s="372">
        <v>0</v>
      </c>
      <c r="E80" s="373">
        <v>0</v>
      </c>
      <c r="F80" s="866">
        <v>0</v>
      </c>
      <c r="G80" s="380">
        <v>0</v>
      </c>
      <c r="H80" s="380">
        <v>0</v>
      </c>
      <c r="I80" s="380">
        <v>0</v>
      </c>
      <c r="J80" s="380">
        <v>0</v>
      </c>
      <c r="K80" s="380">
        <v>0</v>
      </c>
      <c r="L80" s="379">
        <v>0</v>
      </c>
      <c r="M80" s="377">
        <v>0</v>
      </c>
      <c r="N80" s="372">
        <v>0</v>
      </c>
      <c r="O80" s="373">
        <v>0</v>
      </c>
      <c r="P80" s="862">
        <f t="shared" si="4"/>
        <v>0</v>
      </c>
    </row>
    <row r="81" spans="1:16" ht="13.8" x14ac:dyDescent="0.25">
      <c r="A81" s="325">
        <v>6</v>
      </c>
      <c r="B81" s="148" t="s">
        <v>19</v>
      </c>
      <c r="C81" s="377">
        <v>0</v>
      </c>
      <c r="D81" s="372">
        <v>0</v>
      </c>
      <c r="E81" s="373">
        <v>0</v>
      </c>
      <c r="F81" s="866">
        <v>0</v>
      </c>
      <c r="G81" s="380">
        <v>0</v>
      </c>
      <c r="H81" s="380">
        <v>0</v>
      </c>
      <c r="I81" s="380">
        <v>0</v>
      </c>
      <c r="J81" s="380">
        <v>0</v>
      </c>
      <c r="K81" s="380">
        <v>0</v>
      </c>
      <c r="L81" s="379">
        <v>0</v>
      </c>
      <c r="M81" s="377">
        <v>0</v>
      </c>
      <c r="N81" s="372">
        <v>0</v>
      </c>
      <c r="O81" s="373">
        <v>0</v>
      </c>
      <c r="P81" s="862">
        <f t="shared" si="4"/>
        <v>0</v>
      </c>
    </row>
    <row r="82" spans="1:16" ht="13.8" x14ac:dyDescent="0.25">
      <c r="A82" s="325">
        <v>7</v>
      </c>
      <c r="B82" s="148" t="s">
        <v>20</v>
      </c>
      <c r="C82" s="377">
        <v>0</v>
      </c>
      <c r="D82" s="372">
        <v>0</v>
      </c>
      <c r="E82" s="373">
        <v>0</v>
      </c>
      <c r="F82" s="866">
        <v>0</v>
      </c>
      <c r="G82" s="380">
        <v>0</v>
      </c>
      <c r="H82" s="380">
        <v>0</v>
      </c>
      <c r="I82" s="380">
        <v>0</v>
      </c>
      <c r="J82" s="380">
        <v>0</v>
      </c>
      <c r="K82" s="380">
        <v>0</v>
      </c>
      <c r="L82" s="379">
        <v>0</v>
      </c>
      <c r="M82" s="377">
        <v>0</v>
      </c>
      <c r="N82" s="372">
        <v>0</v>
      </c>
      <c r="O82" s="373">
        <v>949</v>
      </c>
      <c r="P82" s="862">
        <f t="shared" si="4"/>
        <v>949</v>
      </c>
    </row>
    <row r="83" spans="1:16" ht="13.8" x14ac:dyDescent="0.25">
      <c r="A83" s="325">
        <v>8</v>
      </c>
      <c r="B83" s="148" t="s">
        <v>21</v>
      </c>
      <c r="C83" s="377">
        <v>0</v>
      </c>
      <c r="D83" s="372">
        <v>0</v>
      </c>
      <c r="E83" s="373">
        <v>0</v>
      </c>
      <c r="F83" s="866">
        <v>0</v>
      </c>
      <c r="G83" s="380">
        <v>0</v>
      </c>
      <c r="H83" s="380">
        <v>0</v>
      </c>
      <c r="I83" s="380">
        <v>0</v>
      </c>
      <c r="J83" s="380">
        <v>0</v>
      </c>
      <c r="K83" s="380">
        <v>0</v>
      </c>
      <c r="L83" s="379">
        <v>0</v>
      </c>
      <c r="M83" s="377">
        <v>0</v>
      </c>
      <c r="N83" s="372">
        <v>0</v>
      </c>
      <c r="O83" s="373">
        <v>1496</v>
      </c>
      <c r="P83" s="862">
        <f t="shared" si="4"/>
        <v>1496</v>
      </c>
    </row>
    <row r="84" spans="1:16" ht="13.8" x14ac:dyDescent="0.25">
      <c r="A84" s="325">
        <v>9</v>
      </c>
      <c r="B84" s="148" t="s">
        <v>22</v>
      </c>
      <c r="C84" s="377">
        <v>86</v>
      </c>
      <c r="D84" s="372">
        <v>0</v>
      </c>
      <c r="E84" s="373">
        <v>0</v>
      </c>
      <c r="F84" s="866">
        <v>0</v>
      </c>
      <c r="G84" s="380">
        <v>0</v>
      </c>
      <c r="H84" s="380">
        <v>0</v>
      </c>
      <c r="I84" s="380">
        <v>0</v>
      </c>
      <c r="J84" s="380">
        <v>0</v>
      </c>
      <c r="K84" s="380">
        <v>0</v>
      </c>
      <c r="L84" s="379">
        <v>0</v>
      </c>
      <c r="M84" s="377">
        <v>0</v>
      </c>
      <c r="N84" s="372">
        <v>0</v>
      </c>
      <c r="O84" s="373">
        <v>448</v>
      </c>
      <c r="P84" s="862">
        <f t="shared" si="4"/>
        <v>534</v>
      </c>
    </row>
    <row r="85" spans="1:16" ht="13.8" x14ac:dyDescent="0.25">
      <c r="A85" s="325">
        <v>10</v>
      </c>
      <c r="B85" s="148" t="s">
        <v>23</v>
      </c>
      <c r="C85" s="377">
        <v>0</v>
      </c>
      <c r="D85" s="372">
        <v>0</v>
      </c>
      <c r="E85" s="373">
        <v>0</v>
      </c>
      <c r="F85" s="866">
        <v>0</v>
      </c>
      <c r="G85" s="380">
        <v>0</v>
      </c>
      <c r="H85" s="380">
        <v>0</v>
      </c>
      <c r="I85" s="380">
        <v>0</v>
      </c>
      <c r="J85" s="380">
        <v>0</v>
      </c>
      <c r="K85" s="380">
        <v>0</v>
      </c>
      <c r="L85" s="379">
        <v>0</v>
      </c>
      <c r="M85" s="377">
        <v>0</v>
      </c>
      <c r="N85" s="372">
        <v>0</v>
      </c>
      <c r="O85" s="373">
        <v>0</v>
      </c>
      <c r="P85" s="862">
        <f t="shared" si="4"/>
        <v>0</v>
      </c>
    </row>
    <row r="86" spans="1:16" ht="13.8" x14ac:dyDescent="0.25">
      <c r="A86" s="325">
        <v>11</v>
      </c>
      <c r="B86" s="148" t="s">
        <v>24</v>
      </c>
      <c r="C86" s="377">
        <v>0</v>
      </c>
      <c r="D86" s="372">
        <v>0</v>
      </c>
      <c r="E86" s="373">
        <v>0</v>
      </c>
      <c r="F86" s="866">
        <v>0</v>
      </c>
      <c r="G86" s="380">
        <v>0</v>
      </c>
      <c r="H86" s="380">
        <v>0</v>
      </c>
      <c r="I86" s="380">
        <v>0</v>
      </c>
      <c r="J86" s="380">
        <v>0</v>
      </c>
      <c r="K86" s="380">
        <v>0</v>
      </c>
      <c r="L86" s="379">
        <v>0</v>
      </c>
      <c r="M86" s="377">
        <v>0</v>
      </c>
      <c r="N86" s="372">
        <v>0</v>
      </c>
      <c r="O86" s="373">
        <v>2020</v>
      </c>
      <c r="P86" s="862">
        <f t="shared" si="4"/>
        <v>2020</v>
      </c>
    </row>
    <row r="87" spans="1:16" ht="13.8" x14ac:dyDescent="0.25">
      <c r="A87" s="325">
        <v>12</v>
      </c>
      <c r="B87" s="148" t="s">
        <v>25</v>
      </c>
      <c r="C87" s="377">
        <v>0</v>
      </c>
      <c r="D87" s="372">
        <v>0</v>
      </c>
      <c r="E87" s="373">
        <v>0</v>
      </c>
      <c r="F87" s="866">
        <v>0</v>
      </c>
      <c r="G87" s="380">
        <v>0</v>
      </c>
      <c r="H87" s="380">
        <v>0</v>
      </c>
      <c r="I87" s="380">
        <v>0</v>
      </c>
      <c r="J87" s="380">
        <v>0</v>
      </c>
      <c r="K87" s="380">
        <v>0</v>
      </c>
      <c r="L87" s="379">
        <v>0</v>
      </c>
      <c r="M87" s="377">
        <v>0</v>
      </c>
      <c r="N87" s="372">
        <v>0</v>
      </c>
      <c r="O87" s="373">
        <v>2219</v>
      </c>
      <c r="P87" s="862">
        <f t="shared" si="4"/>
        <v>2219</v>
      </c>
    </row>
    <row r="88" spans="1:16" ht="13.8" x14ac:dyDescent="0.25">
      <c r="A88" s="325">
        <v>13</v>
      </c>
      <c r="B88" s="148" t="s">
        <v>26</v>
      </c>
      <c r="C88" s="377">
        <v>0</v>
      </c>
      <c r="D88" s="372">
        <v>0</v>
      </c>
      <c r="E88" s="373">
        <v>0</v>
      </c>
      <c r="F88" s="866">
        <v>0</v>
      </c>
      <c r="G88" s="380">
        <v>0</v>
      </c>
      <c r="H88" s="380">
        <v>0</v>
      </c>
      <c r="I88" s="380">
        <v>0</v>
      </c>
      <c r="J88" s="380">
        <v>0</v>
      </c>
      <c r="K88" s="380">
        <v>0</v>
      </c>
      <c r="L88" s="379">
        <v>0</v>
      </c>
      <c r="M88" s="377">
        <v>0</v>
      </c>
      <c r="N88" s="372">
        <v>0</v>
      </c>
      <c r="O88" s="373">
        <v>0</v>
      </c>
      <c r="P88" s="862">
        <f t="shared" si="4"/>
        <v>0</v>
      </c>
    </row>
    <row r="89" spans="1:16" ht="13.8" x14ac:dyDescent="0.25">
      <c r="A89" s="325">
        <v>14</v>
      </c>
      <c r="B89" s="148" t="s">
        <v>27</v>
      </c>
      <c r="C89" s="377">
        <v>0</v>
      </c>
      <c r="D89" s="372">
        <v>0</v>
      </c>
      <c r="E89" s="373">
        <v>0</v>
      </c>
      <c r="F89" s="866">
        <v>0</v>
      </c>
      <c r="G89" s="380">
        <v>0</v>
      </c>
      <c r="H89" s="380">
        <v>0</v>
      </c>
      <c r="I89" s="380">
        <v>0</v>
      </c>
      <c r="J89" s="380">
        <v>0</v>
      </c>
      <c r="K89" s="380">
        <v>0</v>
      </c>
      <c r="L89" s="379">
        <v>0</v>
      </c>
      <c r="M89" s="377">
        <v>0</v>
      </c>
      <c r="N89" s="372">
        <v>0</v>
      </c>
      <c r="O89" s="373">
        <v>4667</v>
      </c>
      <c r="P89" s="862">
        <f t="shared" si="4"/>
        <v>4667</v>
      </c>
    </row>
    <row r="90" spans="1:16" ht="15.75" customHeight="1" thickBot="1" x14ac:dyDescent="0.3">
      <c r="A90" s="860">
        <v>15</v>
      </c>
      <c r="B90" s="326" t="s">
        <v>28</v>
      </c>
      <c r="C90" s="571">
        <v>0</v>
      </c>
      <c r="D90" s="374">
        <v>0</v>
      </c>
      <c r="E90" s="375">
        <v>0</v>
      </c>
      <c r="F90" s="1135">
        <v>0</v>
      </c>
      <c r="G90" s="1136">
        <v>0</v>
      </c>
      <c r="H90" s="1136">
        <v>0</v>
      </c>
      <c r="I90" s="1136">
        <v>0</v>
      </c>
      <c r="J90" s="1136">
        <v>0</v>
      </c>
      <c r="K90" s="1136">
        <v>0</v>
      </c>
      <c r="L90" s="1137">
        <v>0</v>
      </c>
      <c r="M90" s="571">
        <v>0</v>
      </c>
      <c r="N90" s="374">
        <v>0</v>
      </c>
      <c r="O90" s="375">
        <v>1732</v>
      </c>
      <c r="P90" s="864">
        <f t="shared" si="4"/>
        <v>1732</v>
      </c>
    </row>
    <row r="91" spans="1:16" ht="13.8" x14ac:dyDescent="0.25">
      <c r="A91" s="323"/>
      <c r="B91" s="1444" t="s">
        <v>517</v>
      </c>
      <c r="C91" s="934">
        <f t="shared" ref="C91:P91" si="5">SUM(C76:C90)</f>
        <v>3527</v>
      </c>
      <c r="D91" s="932">
        <f t="shared" si="5"/>
        <v>525</v>
      </c>
      <c r="E91" s="933">
        <f t="shared" si="5"/>
        <v>0</v>
      </c>
      <c r="F91" s="934">
        <f t="shared" si="5"/>
        <v>0</v>
      </c>
      <c r="G91" s="932">
        <f t="shared" si="5"/>
        <v>0</v>
      </c>
      <c r="H91" s="932">
        <f t="shared" si="5"/>
        <v>0</v>
      </c>
      <c r="I91" s="932">
        <f t="shared" si="5"/>
        <v>0</v>
      </c>
      <c r="J91" s="932">
        <f t="shared" si="5"/>
        <v>0</v>
      </c>
      <c r="K91" s="932">
        <f t="shared" si="5"/>
        <v>0</v>
      </c>
      <c r="L91" s="933">
        <f t="shared" si="5"/>
        <v>0</v>
      </c>
      <c r="M91" s="934">
        <f t="shared" si="5"/>
        <v>191</v>
      </c>
      <c r="N91" s="932">
        <f t="shared" si="5"/>
        <v>6453</v>
      </c>
      <c r="O91" s="933">
        <f t="shared" si="5"/>
        <v>16249</v>
      </c>
      <c r="P91" s="1139">
        <f t="shared" si="5"/>
        <v>26945</v>
      </c>
    </row>
    <row r="92" spans="1:16" s="458" customFormat="1" ht="13.8" x14ac:dyDescent="0.25">
      <c r="A92" s="1442"/>
      <c r="B92" s="1445" t="s">
        <v>450</v>
      </c>
      <c r="C92" s="673">
        <v>3373</v>
      </c>
      <c r="D92" s="380">
        <v>0</v>
      </c>
      <c r="E92" s="379">
        <v>0</v>
      </c>
      <c r="F92" s="673">
        <v>0</v>
      </c>
      <c r="G92" s="380">
        <v>0</v>
      </c>
      <c r="H92" s="380">
        <v>0</v>
      </c>
      <c r="I92" s="380">
        <v>0</v>
      </c>
      <c r="J92" s="380">
        <v>0</v>
      </c>
      <c r="K92" s="380">
        <v>0</v>
      </c>
      <c r="L92" s="865">
        <v>0</v>
      </c>
      <c r="M92" s="866">
        <v>1459</v>
      </c>
      <c r="N92" s="380">
        <v>6312</v>
      </c>
      <c r="O92" s="379">
        <v>10120</v>
      </c>
      <c r="P92" s="1443">
        <v>21264</v>
      </c>
    </row>
    <row r="93" spans="1:16" s="458" customFormat="1" ht="13.8" x14ac:dyDescent="0.25">
      <c r="A93" s="378"/>
      <c r="B93" s="1445" t="s">
        <v>396</v>
      </c>
      <c r="C93" s="673">
        <v>3177</v>
      </c>
      <c r="D93" s="380">
        <v>0</v>
      </c>
      <c r="E93" s="379">
        <v>0</v>
      </c>
      <c r="F93" s="673">
        <v>0</v>
      </c>
      <c r="G93" s="380">
        <v>0</v>
      </c>
      <c r="H93" s="380">
        <v>0</v>
      </c>
      <c r="I93" s="380">
        <v>0</v>
      </c>
      <c r="J93" s="380">
        <v>0</v>
      </c>
      <c r="K93" s="380">
        <v>0</v>
      </c>
      <c r="L93" s="865">
        <v>0</v>
      </c>
      <c r="M93" s="866">
        <v>1475</v>
      </c>
      <c r="N93" s="380">
        <v>6397</v>
      </c>
      <c r="O93" s="379">
        <v>16083</v>
      </c>
      <c r="P93" s="868">
        <v>27132</v>
      </c>
    </row>
    <row r="94" spans="1:16" s="458" customFormat="1" ht="13.8" x14ac:dyDescent="0.25">
      <c r="A94" s="378"/>
      <c r="B94" s="676" t="s">
        <v>357</v>
      </c>
      <c r="C94" s="866">
        <v>3685</v>
      </c>
      <c r="D94" s="380">
        <v>0</v>
      </c>
      <c r="E94" s="379">
        <v>0</v>
      </c>
      <c r="F94" s="673">
        <v>0</v>
      </c>
      <c r="G94" s="380">
        <v>0</v>
      </c>
      <c r="H94" s="380">
        <v>0</v>
      </c>
      <c r="I94" s="380">
        <v>0</v>
      </c>
      <c r="J94" s="380">
        <v>0</v>
      </c>
      <c r="K94" s="380">
        <v>0</v>
      </c>
      <c r="L94" s="865">
        <v>0</v>
      </c>
      <c r="M94" s="866">
        <v>1902</v>
      </c>
      <c r="N94" s="380">
        <v>6460</v>
      </c>
      <c r="O94" s="379">
        <v>25215</v>
      </c>
      <c r="P94" s="868">
        <v>37262</v>
      </c>
    </row>
    <row r="95" spans="1:16" s="458" customFormat="1" ht="13.8" x14ac:dyDescent="0.25">
      <c r="A95" s="378"/>
      <c r="B95" s="676" t="s">
        <v>316</v>
      </c>
      <c r="C95" s="866">
        <v>3123</v>
      </c>
      <c r="D95" s="380">
        <v>0</v>
      </c>
      <c r="E95" s="379">
        <v>0</v>
      </c>
      <c r="F95" s="673">
        <v>84</v>
      </c>
      <c r="G95" s="380">
        <v>0</v>
      </c>
      <c r="H95" s="380">
        <v>0</v>
      </c>
      <c r="I95" s="380">
        <v>0</v>
      </c>
      <c r="J95" s="380">
        <v>0</v>
      </c>
      <c r="K95" s="380">
        <v>0</v>
      </c>
      <c r="L95" s="865">
        <v>0</v>
      </c>
      <c r="M95" s="866">
        <v>6800</v>
      </c>
      <c r="N95" s="380">
        <v>0</v>
      </c>
      <c r="O95" s="379">
        <v>21780</v>
      </c>
      <c r="P95" s="868">
        <v>31787</v>
      </c>
    </row>
    <row r="96" spans="1:16" s="370" customFormat="1" ht="13.8" x14ac:dyDescent="0.25">
      <c r="A96" s="378"/>
      <c r="B96" s="677" t="s">
        <v>179</v>
      </c>
      <c r="C96" s="866">
        <v>5175</v>
      </c>
      <c r="D96" s="380">
        <v>0</v>
      </c>
      <c r="E96" s="379">
        <v>0</v>
      </c>
      <c r="F96" s="673">
        <v>9</v>
      </c>
      <c r="G96" s="380">
        <v>0</v>
      </c>
      <c r="H96" s="380">
        <v>0</v>
      </c>
      <c r="I96" s="380">
        <v>0</v>
      </c>
      <c r="J96" s="380">
        <v>0</v>
      </c>
      <c r="K96" s="380">
        <v>0</v>
      </c>
      <c r="L96" s="865">
        <v>0</v>
      </c>
      <c r="M96" s="866">
        <v>5354</v>
      </c>
      <c r="N96" s="380">
        <v>7776</v>
      </c>
      <c r="O96" s="379">
        <v>23777</v>
      </c>
      <c r="P96" s="868">
        <v>42091</v>
      </c>
    </row>
    <row r="97" spans="1:16" ht="13.8" x14ac:dyDescent="0.25">
      <c r="A97" s="145"/>
      <c r="B97" s="678" t="s">
        <v>129</v>
      </c>
      <c r="C97" s="377">
        <v>4226</v>
      </c>
      <c r="D97" s="372">
        <v>0</v>
      </c>
      <c r="E97" s="373">
        <v>0</v>
      </c>
      <c r="F97" s="674">
        <v>75</v>
      </c>
      <c r="G97" s="372">
        <v>0</v>
      </c>
      <c r="H97" s="372">
        <v>0</v>
      </c>
      <c r="I97" s="372">
        <v>0</v>
      </c>
      <c r="J97" s="372">
        <v>0</v>
      </c>
      <c r="K97" s="372">
        <v>0</v>
      </c>
      <c r="L97" s="752">
        <v>0</v>
      </c>
      <c r="M97" s="377">
        <v>5817</v>
      </c>
      <c r="N97" s="372">
        <v>8984</v>
      </c>
      <c r="O97" s="373">
        <v>17209</v>
      </c>
      <c r="P97" s="867">
        <v>36311</v>
      </c>
    </row>
    <row r="98" spans="1:16" ht="13.8" x14ac:dyDescent="0.25">
      <c r="A98" s="145"/>
      <c r="B98" s="678" t="s">
        <v>128</v>
      </c>
      <c r="C98" s="377">
        <v>10908</v>
      </c>
      <c r="D98" s="372">
        <v>0</v>
      </c>
      <c r="E98" s="373">
        <v>0</v>
      </c>
      <c r="F98" s="674">
        <v>0</v>
      </c>
      <c r="G98" s="372">
        <v>0</v>
      </c>
      <c r="H98" s="372">
        <v>0</v>
      </c>
      <c r="I98" s="372">
        <v>0</v>
      </c>
      <c r="J98" s="372">
        <v>0</v>
      </c>
      <c r="K98" s="372">
        <v>0</v>
      </c>
      <c r="L98" s="752">
        <v>0</v>
      </c>
      <c r="M98" s="377">
        <v>13356</v>
      </c>
      <c r="N98" s="372">
        <v>10145</v>
      </c>
      <c r="O98" s="373">
        <v>18365</v>
      </c>
      <c r="P98" s="867">
        <v>52774</v>
      </c>
    </row>
    <row r="99" spans="1:16" ht="14.4" thickBot="1" x14ac:dyDescent="0.3">
      <c r="A99" s="146"/>
      <c r="B99" s="679" t="s">
        <v>56</v>
      </c>
      <c r="C99" s="571">
        <v>9146</v>
      </c>
      <c r="D99" s="374">
        <v>1523</v>
      </c>
      <c r="E99" s="375">
        <v>0</v>
      </c>
      <c r="F99" s="675">
        <v>0</v>
      </c>
      <c r="G99" s="374">
        <v>0</v>
      </c>
      <c r="H99" s="374">
        <v>0</v>
      </c>
      <c r="I99" s="374">
        <v>0</v>
      </c>
      <c r="J99" s="374">
        <v>365</v>
      </c>
      <c r="K99" s="374">
        <v>0</v>
      </c>
      <c r="L99" s="863">
        <v>0</v>
      </c>
      <c r="M99" s="571">
        <v>15511</v>
      </c>
      <c r="N99" s="374">
        <v>10862</v>
      </c>
      <c r="O99" s="375">
        <v>16817</v>
      </c>
      <c r="P99" s="869">
        <v>54224</v>
      </c>
    </row>
    <row r="100" spans="1:16" x14ac:dyDescent="0.25">
      <c r="A100" s="1" t="s">
        <v>59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s="453" customFormat="1" x14ac:dyDescent="0.25">
      <c r="A101" s="1"/>
      <c r="B101" s="456"/>
      <c r="C101" s="456"/>
      <c r="D101" s="456"/>
      <c r="E101" s="456"/>
      <c r="F101" s="456"/>
      <c r="G101" s="456"/>
      <c r="H101" s="456"/>
      <c r="I101" s="456"/>
      <c r="J101" s="456"/>
      <c r="K101" s="456"/>
      <c r="L101" s="456"/>
      <c r="M101" s="456"/>
      <c r="N101" s="456"/>
      <c r="O101" s="456"/>
      <c r="P101" s="456"/>
    </row>
    <row r="102" spans="1:16" s="453" customFormat="1" x14ac:dyDescent="0.25">
      <c r="A102" s="1"/>
      <c r="B102" s="456"/>
      <c r="C102" s="456"/>
      <c r="D102" s="456"/>
      <c r="E102" s="456"/>
      <c r="F102" s="456"/>
      <c r="G102" s="456"/>
      <c r="H102" s="456"/>
      <c r="I102" s="456"/>
      <c r="J102" s="456"/>
      <c r="K102" s="456"/>
      <c r="L102" s="456"/>
      <c r="M102" s="456"/>
      <c r="N102" s="456"/>
      <c r="O102" s="456"/>
      <c r="P102" s="456"/>
    </row>
    <row r="103" spans="1:16" s="453" customFormat="1" x14ac:dyDescent="0.25">
      <c r="A103" s="1"/>
      <c r="B103" s="456"/>
      <c r="C103" s="456"/>
      <c r="D103" s="456"/>
      <c r="E103" s="456"/>
      <c r="F103" s="456"/>
      <c r="G103" s="456"/>
      <c r="H103" s="456"/>
      <c r="I103" s="456"/>
      <c r="J103" s="456" t="s">
        <v>130</v>
      </c>
      <c r="K103" s="456"/>
      <c r="L103" s="456"/>
      <c r="M103" s="456"/>
      <c r="N103" s="456"/>
      <c r="O103" s="456"/>
      <c r="P103" s="456"/>
    </row>
    <row r="104" spans="1:16" s="453" customFormat="1" x14ac:dyDescent="0.25">
      <c r="A104" s="1"/>
      <c r="B104" s="456"/>
      <c r="C104" s="456"/>
      <c r="D104" s="456"/>
      <c r="E104" s="456"/>
      <c r="F104" s="456"/>
      <c r="G104" s="456"/>
      <c r="H104" s="456"/>
      <c r="I104" s="456"/>
      <c r="J104" s="456"/>
      <c r="K104" s="456"/>
      <c r="L104" s="456"/>
      <c r="M104" s="456"/>
      <c r="N104" s="456"/>
      <c r="O104" s="456"/>
      <c r="P104" s="456"/>
    </row>
    <row r="105" spans="1:16" s="453" customFormat="1" x14ac:dyDescent="0.25">
      <c r="A105" s="1"/>
      <c r="B105" s="456"/>
      <c r="C105" s="456"/>
      <c r="D105" s="456"/>
      <c r="E105" s="456"/>
      <c r="F105" s="456"/>
      <c r="G105" s="456"/>
      <c r="H105" s="456"/>
      <c r="I105" s="456"/>
      <c r="J105" s="456"/>
      <c r="K105" s="456"/>
      <c r="L105" s="456"/>
      <c r="M105" s="456"/>
      <c r="N105" s="456"/>
      <c r="O105" s="456"/>
      <c r="P105" s="456"/>
    </row>
    <row r="106" spans="1:16" s="453" customFormat="1" x14ac:dyDescent="0.25">
      <c r="A106" s="1"/>
      <c r="B106" s="456"/>
      <c r="C106" s="456"/>
      <c r="D106" s="456"/>
      <c r="E106" s="456"/>
      <c r="F106" s="456"/>
      <c r="G106" s="456"/>
      <c r="H106" s="456"/>
      <c r="I106" s="456"/>
      <c r="J106" s="456"/>
      <c r="K106" s="456"/>
      <c r="L106" s="456"/>
      <c r="M106" s="456"/>
      <c r="N106" s="456"/>
      <c r="O106" s="456"/>
      <c r="P106" s="456"/>
    </row>
    <row r="107" spans="1:16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9" spans="1:16" s="453" customFormat="1" ht="24.75" customHeight="1" x14ac:dyDescent="0.25">
      <c r="L109" s="453" t="s">
        <v>392</v>
      </c>
    </row>
    <row r="110" spans="1:16" s="453" customFormat="1" ht="24.75" customHeight="1" x14ac:dyDescent="0.25">
      <c r="G110" s="453" t="s">
        <v>393</v>
      </c>
      <c r="I110" s="453" t="s">
        <v>130</v>
      </c>
    </row>
    <row r="111" spans="1:16" s="453" customFormat="1" x14ac:dyDescent="0.25"/>
    <row r="112" spans="1:16" ht="19.5" customHeight="1" thickBot="1" x14ac:dyDescent="0.3">
      <c r="A112" s="208" t="s">
        <v>417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1:16" ht="43.5" customHeight="1" thickBot="1" x14ac:dyDescent="0.3">
      <c r="A113" s="54"/>
      <c r="B113" s="10"/>
      <c r="C113" s="1602" t="s">
        <v>60</v>
      </c>
      <c r="D113" s="1602"/>
      <c r="E113" s="1602"/>
      <c r="F113" s="1611" t="s">
        <v>61</v>
      </c>
      <c r="G113" s="1612"/>
      <c r="H113" s="1612"/>
      <c r="I113" s="1612"/>
      <c r="J113" s="1612"/>
      <c r="K113" s="1612"/>
      <c r="L113" s="1613"/>
      <c r="M113" s="1602" t="s">
        <v>62</v>
      </c>
      <c r="N113" s="1602"/>
      <c r="O113" s="1602"/>
      <c r="P113" s="45"/>
    </row>
    <row r="114" spans="1:16" ht="110.25" customHeight="1" thickBot="1" x14ac:dyDescent="0.3">
      <c r="A114" s="35" t="s">
        <v>57</v>
      </c>
      <c r="B114" s="57" t="s">
        <v>3</v>
      </c>
      <c r="C114" s="35" t="s">
        <v>136</v>
      </c>
      <c r="D114" s="36" t="s">
        <v>135</v>
      </c>
      <c r="E114" s="57" t="s">
        <v>298</v>
      </c>
      <c r="F114" s="45" t="s">
        <v>137</v>
      </c>
      <c r="G114" s="34" t="s">
        <v>138</v>
      </c>
      <c r="H114" s="36" t="s">
        <v>299</v>
      </c>
      <c r="I114" s="34" t="s">
        <v>300</v>
      </c>
      <c r="J114" s="34" t="s">
        <v>301</v>
      </c>
      <c r="K114" s="34" t="s">
        <v>63</v>
      </c>
      <c r="L114" s="62" t="s">
        <v>139</v>
      </c>
      <c r="M114" s="35" t="s">
        <v>64</v>
      </c>
      <c r="N114" s="36" t="s">
        <v>302</v>
      </c>
      <c r="O114" s="34" t="s">
        <v>303</v>
      </c>
      <c r="P114" s="45" t="s">
        <v>193</v>
      </c>
    </row>
    <row r="115" spans="1:16" ht="13.8" x14ac:dyDescent="0.25">
      <c r="A115" s="323">
        <v>1</v>
      </c>
      <c r="B115" s="324" t="s">
        <v>14</v>
      </c>
      <c r="C115" s="1217">
        <f t="shared" ref="C115:O115" si="6">C76+C41+C12</f>
        <v>7274</v>
      </c>
      <c r="D115" s="1218">
        <f t="shared" si="6"/>
        <v>1178</v>
      </c>
      <c r="E115" s="1219">
        <f t="shared" si="6"/>
        <v>205</v>
      </c>
      <c r="F115" s="1217">
        <f t="shared" si="6"/>
        <v>36481</v>
      </c>
      <c r="G115" s="1218">
        <f t="shared" si="6"/>
        <v>9881</v>
      </c>
      <c r="H115" s="1218">
        <f t="shared" si="6"/>
        <v>3662</v>
      </c>
      <c r="I115" s="1218">
        <f t="shared" si="6"/>
        <v>1278</v>
      </c>
      <c r="J115" s="1218">
        <f t="shared" si="6"/>
        <v>670</v>
      </c>
      <c r="K115" s="1218">
        <f t="shared" si="6"/>
        <v>0</v>
      </c>
      <c r="L115" s="1220">
        <f t="shared" si="6"/>
        <v>730</v>
      </c>
      <c r="M115" s="1221">
        <f t="shared" si="6"/>
        <v>11212</v>
      </c>
      <c r="N115" s="1218">
        <f t="shared" si="6"/>
        <v>0</v>
      </c>
      <c r="O115" s="1220">
        <f t="shared" si="6"/>
        <v>1486</v>
      </c>
      <c r="P115" s="1222">
        <f t="shared" ref="P115:P129" si="7">SUM(C115:O115)</f>
        <v>74057</v>
      </c>
    </row>
    <row r="116" spans="1:16" ht="13.8" x14ac:dyDescent="0.25">
      <c r="A116" s="325">
        <v>2</v>
      </c>
      <c r="B116" s="148" t="s">
        <v>15</v>
      </c>
      <c r="C116" s="1141">
        <f t="shared" ref="C116:O116" si="8">C77+C42+C13</f>
        <v>2371</v>
      </c>
      <c r="D116" s="1142">
        <f t="shared" si="8"/>
        <v>4774</v>
      </c>
      <c r="E116" s="1143">
        <f t="shared" si="8"/>
        <v>369</v>
      </c>
      <c r="F116" s="1141">
        <f t="shared" si="8"/>
        <v>40746</v>
      </c>
      <c r="G116" s="1142">
        <f t="shared" si="8"/>
        <v>12921</v>
      </c>
      <c r="H116" s="1142">
        <f t="shared" si="8"/>
        <v>4340</v>
      </c>
      <c r="I116" s="1142">
        <f t="shared" si="8"/>
        <v>567</v>
      </c>
      <c r="J116" s="1142">
        <f t="shared" si="8"/>
        <v>1852</v>
      </c>
      <c r="K116" s="1142">
        <f t="shared" si="8"/>
        <v>0</v>
      </c>
      <c r="L116" s="1144">
        <f t="shared" si="8"/>
        <v>405</v>
      </c>
      <c r="M116" s="1145">
        <f t="shared" si="8"/>
        <v>2190</v>
      </c>
      <c r="N116" s="1142">
        <f t="shared" si="8"/>
        <v>0</v>
      </c>
      <c r="O116" s="1144">
        <f t="shared" si="8"/>
        <v>2353</v>
      </c>
      <c r="P116" s="1146">
        <f t="shared" si="7"/>
        <v>72888</v>
      </c>
    </row>
    <row r="117" spans="1:16" ht="13.8" x14ac:dyDescent="0.25">
      <c r="A117" s="325">
        <v>3</v>
      </c>
      <c r="B117" s="148" t="s">
        <v>16</v>
      </c>
      <c r="C117" s="1141">
        <f t="shared" ref="C117:O117" si="9">C78+C43+C14</f>
        <v>8856</v>
      </c>
      <c r="D117" s="1142">
        <f t="shared" si="9"/>
        <v>1970</v>
      </c>
      <c r="E117" s="1143">
        <f t="shared" si="9"/>
        <v>381</v>
      </c>
      <c r="F117" s="1141">
        <f t="shared" si="9"/>
        <v>38793</v>
      </c>
      <c r="G117" s="1142">
        <f t="shared" si="9"/>
        <v>11239</v>
      </c>
      <c r="H117" s="1142">
        <f t="shared" si="9"/>
        <v>3138</v>
      </c>
      <c r="I117" s="1142">
        <f t="shared" si="9"/>
        <v>186</v>
      </c>
      <c r="J117" s="1142">
        <f t="shared" si="9"/>
        <v>432</v>
      </c>
      <c r="K117" s="1142">
        <f t="shared" si="9"/>
        <v>46</v>
      </c>
      <c r="L117" s="1144">
        <f t="shared" si="9"/>
        <v>579</v>
      </c>
      <c r="M117" s="1145">
        <f t="shared" si="9"/>
        <v>1970</v>
      </c>
      <c r="N117" s="1142">
        <f t="shared" si="9"/>
        <v>7141</v>
      </c>
      <c r="O117" s="1144">
        <f t="shared" si="9"/>
        <v>1932</v>
      </c>
      <c r="P117" s="1146">
        <f t="shared" si="7"/>
        <v>76663</v>
      </c>
    </row>
    <row r="118" spans="1:16" ht="13.8" x14ac:dyDescent="0.25">
      <c r="A118" s="325">
        <v>4</v>
      </c>
      <c r="B118" s="148" t="s">
        <v>17</v>
      </c>
      <c r="C118" s="1141">
        <f t="shared" ref="C118:O118" si="10">C79+C44+C15</f>
        <v>1070</v>
      </c>
      <c r="D118" s="1142">
        <f t="shared" si="10"/>
        <v>2064</v>
      </c>
      <c r="E118" s="1143">
        <f t="shared" si="10"/>
        <v>143</v>
      </c>
      <c r="F118" s="1141">
        <f t="shared" si="10"/>
        <v>25903</v>
      </c>
      <c r="G118" s="1142">
        <f t="shared" si="10"/>
        <v>8259</v>
      </c>
      <c r="H118" s="1142">
        <f t="shared" si="10"/>
        <v>1460</v>
      </c>
      <c r="I118" s="1142">
        <f t="shared" si="10"/>
        <v>79</v>
      </c>
      <c r="J118" s="1142">
        <f t="shared" si="10"/>
        <v>817</v>
      </c>
      <c r="K118" s="1142">
        <f t="shared" si="10"/>
        <v>0</v>
      </c>
      <c r="L118" s="1144">
        <f t="shared" si="10"/>
        <v>0</v>
      </c>
      <c r="M118" s="1145">
        <f t="shared" si="10"/>
        <v>2266</v>
      </c>
      <c r="N118" s="1142">
        <f t="shared" si="10"/>
        <v>2647</v>
      </c>
      <c r="O118" s="1144">
        <f t="shared" si="10"/>
        <v>189</v>
      </c>
      <c r="P118" s="1146">
        <f t="shared" si="7"/>
        <v>44897</v>
      </c>
    </row>
    <row r="119" spans="1:16" ht="13.8" x14ac:dyDescent="0.25">
      <c r="A119" s="325">
        <v>5</v>
      </c>
      <c r="B119" s="148" t="s">
        <v>18</v>
      </c>
      <c r="C119" s="1141">
        <f t="shared" ref="C119:O119" si="11">C80+C45+C16</f>
        <v>9841</v>
      </c>
      <c r="D119" s="1142">
        <f t="shared" si="11"/>
        <v>2363</v>
      </c>
      <c r="E119" s="1143">
        <f t="shared" si="11"/>
        <v>171</v>
      </c>
      <c r="F119" s="1141">
        <f t="shared" si="11"/>
        <v>96842</v>
      </c>
      <c r="G119" s="1142">
        <f t="shared" si="11"/>
        <v>24278</v>
      </c>
      <c r="H119" s="1142">
        <f t="shared" si="11"/>
        <v>6024</v>
      </c>
      <c r="I119" s="1142">
        <f t="shared" si="11"/>
        <v>1073</v>
      </c>
      <c r="J119" s="1142">
        <f t="shared" si="11"/>
        <v>1521</v>
      </c>
      <c r="K119" s="1142">
        <f t="shared" si="11"/>
        <v>0</v>
      </c>
      <c r="L119" s="1144">
        <f t="shared" si="11"/>
        <v>730</v>
      </c>
      <c r="M119" s="1145">
        <f t="shared" si="11"/>
        <v>730</v>
      </c>
      <c r="N119" s="1142">
        <f t="shared" si="11"/>
        <v>2199</v>
      </c>
      <c r="O119" s="1144">
        <f t="shared" si="11"/>
        <v>0</v>
      </c>
      <c r="P119" s="1146">
        <f t="shared" si="7"/>
        <v>145772</v>
      </c>
    </row>
    <row r="120" spans="1:16" ht="13.8" x14ac:dyDescent="0.25">
      <c r="A120" s="325">
        <v>6</v>
      </c>
      <c r="B120" s="148" t="s">
        <v>19</v>
      </c>
      <c r="C120" s="1141">
        <f t="shared" ref="C120:O120" si="12">C81+C46+C17</f>
        <v>9084</v>
      </c>
      <c r="D120" s="1142">
        <f t="shared" si="12"/>
        <v>2621</v>
      </c>
      <c r="E120" s="1143">
        <f t="shared" si="12"/>
        <v>215</v>
      </c>
      <c r="F120" s="1141">
        <f t="shared" si="12"/>
        <v>71911</v>
      </c>
      <c r="G120" s="1142">
        <f t="shared" si="12"/>
        <v>16924</v>
      </c>
      <c r="H120" s="1142">
        <f t="shared" si="12"/>
        <v>2190</v>
      </c>
      <c r="I120" s="1142">
        <f t="shared" si="12"/>
        <v>1513</v>
      </c>
      <c r="J120" s="1142">
        <f t="shared" si="12"/>
        <v>644</v>
      </c>
      <c r="K120" s="1142">
        <f t="shared" si="12"/>
        <v>0</v>
      </c>
      <c r="L120" s="1144">
        <f t="shared" si="12"/>
        <v>0</v>
      </c>
      <c r="M120" s="1145">
        <f t="shared" si="12"/>
        <v>0</v>
      </c>
      <c r="N120" s="1142">
        <f t="shared" si="12"/>
        <v>0</v>
      </c>
      <c r="O120" s="1144">
        <f t="shared" si="12"/>
        <v>0</v>
      </c>
      <c r="P120" s="1146">
        <f t="shared" si="7"/>
        <v>105102</v>
      </c>
    </row>
    <row r="121" spans="1:16" ht="13.8" x14ac:dyDescent="0.25">
      <c r="A121" s="325">
        <v>7</v>
      </c>
      <c r="B121" s="148" t="s">
        <v>20</v>
      </c>
      <c r="C121" s="1141">
        <f t="shared" ref="C121:O121" si="13">C82+C47+C18</f>
        <v>8510</v>
      </c>
      <c r="D121" s="1142">
        <f t="shared" si="13"/>
        <v>2079</v>
      </c>
      <c r="E121" s="1143">
        <f t="shared" si="13"/>
        <v>679</v>
      </c>
      <c r="F121" s="1141">
        <f t="shared" si="13"/>
        <v>83721</v>
      </c>
      <c r="G121" s="1142">
        <f t="shared" si="13"/>
        <v>21182</v>
      </c>
      <c r="H121" s="1142">
        <f t="shared" si="13"/>
        <v>3113</v>
      </c>
      <c r="I121" s="1142">
        <f t="shared" si="13"/>
        <v>2587</v>
      </c>
      <c r="J121" s="1142">
        <f t="shared" si="13"/>
        <v>1501</v>
      </c>
      <c r="K121" s="1142">
        <f t="shared" si="13"/>
        <v>0</v>
      </c>
      <c r="L121" s="1144">
        <f t="shared" si="13"/>
        <v>596</v>
      </c>
      <c r="M121" s="1145">
        <f t="shared" si="13"/>
        <v>3248</v>
      </c>
      <c r="N121" s="1142">
        <f t="shared" si="13"/>
        <v>674</v>
      </c>
      <c r="O121" s="1144">
        <f t="shared" si="13"/>
        <v>7350</v>
      </c>
      <c r="P121" s="1146">
        <f t="shared" si="7"/>
        <v>135240</v>
      </c>
    </row>
    <row r="122" spans="1:16" ht="13.8" x14ac:dyDescent="0.25">
      <c r="A122" s="325">
        <v>8</v>
      </c>
      <c r="B122" s="148" t="s">
        <v>21</v>
      </c>
      <c r="C122" s="1141">
        <f t="shared" ref="C122:O122" si="14">C83+C48+C19</f>
        <v>3738</v>
      </c>
      <c r="D122" s="1142">
        <f t="shared" si="14"/>
        <v>4330</v>
      </c>
      <c r="E122" s="1143">
        <f t="shared" si="14"/>
        <v>467</v>
      </c>
      <c r="F122" s="1141">
        <f t="shared" si="14"/>
        <v>88312</v>
      </c>
      <c r="G122" s="1142">
        <f t="shared" si="14"/>
        <v>24738</v>
      </c>
      <c r="H122" s="1142">
        <f t="shared" si="14"/>
        <v>2410</v>
      </c>
      <c r="I122" s="1142">
        <f t="shared" si="14"/>
        <v>482</v>
      </c>
      <c r="J122" s="1142">
        <f t="shared" si="14"/>
        <v>0</v>
      </c>
      <c r="K122" s="1142">
        <f t="shared" si="14"/>
        <v>0</v>
      </c>
      <c r="L122" s="1144">
        <f t="shared" si="14"/>
        <v>751</v>
      </c>
      <c r="M122" s="1145">
        <f t="shared" si="14"/>
        <v>1479</v>
      </c>
      <c r="N122" s="1142">
        <f t="shared" si="14"/>
        <v>0</v>
      </c>
      <c r="O122" s="1144">
        <f t="shared" si="14"/>
        <v>2431</v>
      </c>
      <c r="P122" s="1146">
        <f t="shared" si="7"/>
        <v>129138</v>
      </c>
    </row>
    <row r="123" spans="1:16" ht="13.8" x14ac:dyDescent="0.25">
      <c r="A123" s="325">
        <v>9</v>
      </c>
      <c r="B123" s="148" t="s">
        <v>22</v>
      </c>
      <c r="C123" s="1141">
        <f t="shared" ref="C123:O123" si="15">C84+C49+C20</f>
        <v>11667</v>
      </c>
      <c r="D123" s="1142">
        <f t="shared" si="15"/>
        <v>491</v>
      </c>
      <c r="E123" s="1143">
        <f t="shared" si="15"/>
        <v>211</v>
      </c>
      <c r="F123" s="1141">
        <f t="shared" si="15"/>
        <v>44624</v>
      </c>
      <c r="G123" s="1142">
        <f t="shared" si="15"/>
        <v>13028</v>
      </c>
      <c r="H123" s="1142">
        <f t="shared" si="15"/>
        <v>2133</v>
      </c>
      <c r="I123" s="1142">
        <f t="shared" si="15"/>
        <v>1767</v>
      </c>
      <c r="J123" s="1142">
        <f t="shared" si="15"/>
        <v>143</v>
      </c>
      <c r="K123" s="1142">
        <f t="shared" si="15"/>
        <v>0</v>
      </c>
      <c r="L123" s="1144">
        <f t="shared" si="15"/>
        <v>250</v>
      </c>
      <c r="M123" s="1145">
        <f t="shared" si="15"/>
        <v>1094</v>
      </c>
      <c r="N123" s="1142">
        <f t="shared" si="15"/>
        <v>730</v>
      </c>
      <c r="O123" s="1144">
        <f t="shared" si="15"/>
        <v>1449</v>
      </c>
      <c r="P123" s="1146">
        <f t="shared" si="7"/>
        <v>77587</v>
      </c>
    </row>
    <row r="124" spans="1:16" ht="13.8" x14ac:dyDescent="0.25">
      <c r="A124" s="325">
        <v>10</v>
      </c>
      <c r="B124" s="148" t="s">
        <v>23</v>
      </c>
      <c r="C124" s="1141">
        <f t="shared" ref="C124:O124" si="16">C85+C50+C21</f>
        <v>6140</v>
      </c>
      <c r="D124" s="1142">
        <f t="shared" si="16"/>
        <v>3639</v>
      </c>
      <c r="E124" s="1143">
        <f t="shared" si="16"/>
        <v>434</v>
      </c>
      <c r="F124" s="1141">
        <f t="shared" si="16"/>
        <v>45705</v>
      </c>
      <c r="G124" s="1142">
        <f t="shared" si="16"/>
        <v>17249</v>
      </c>
      <c r="H124" s="1142">
        <f t="shared" si="16"/>
        <v>3170</v>
      </c>
      <c r="I124" s="1142">
        <f t="shared" si="16"/>
        <v>729</v>
      </c>
      <c r="J124" s="1142">
        <f t="shared" si="16"/>
        <v>689</v>
      </c>
      <c r="K124" s="1142">
        <f t="shared" si="16"/>
        <v>0</v>
      </c>
      <c r="L124" s="1144">
        <f t="shared" si="16"/>
        <v>323</v>
      </c>
      <c r="M124" s="1145">
        <f t="shared" si="16"/>
        <v>1460</v>
      </c>
      <c r="N124" s="1142">
        <f t="shared" si="16"/>
        <v>28</v>
      </c>
      <c r="O124" s="1144">
        <f t="shared" si="16"/>
        <v>569</v>
      </c>
      <c r="P124" s="1146">
        <f t="shared" si="7"/>
        <v>80135</v>
      </c>
    </row>
    <row r="125" spans="1:16" ht="13.8" x14ac:dyDescent="0.25">
      <c r="A125" s="325">
        <v>11</v>
      </c>
      <c r="B125" s="148" t="s">
        <v>24</v>
      </c>
      <c r="C125" s="1141">
        <f t="shared" ref="C125:O125" si="17">C86+C51+C22</f>
        <v>2557</v>
      </c>
      <c r="D125" s="1142">
        <f t="shared" si="17"/>
        <v>3021</v>
      </c>
      <c r="E125" s="1143">
        <f t="shared" si="17"/>
        <v>594</v>
      </c>
      <c r="F125" s="1141">
        <f t="shared" si="17"/>
        <v>49415</v>
      </c>
      <c r="G125" s="1142">
        <f t="shared" si="17"/>
        <v>11838</v>
      </c>
      <c r="H125" s="1142">
        <f t="shared" si="17"/>
        <v>3495</v>
      </c>
      <c r="I125" s="1142">
        <f t="shared" si="17"/>
        <v>1460</v>
      </c>
      <c r="J125" s="1142">
        <f t="shared" si="17"/>
        <v>23</v>
      </c>
      <c r="K125" s="1142">
        <f t="shared" si="17"/>
        <v>0</v>
      </c>
      <c r="L125" s="1144">
        <f t="shared" si="17"/>
        <v>0</v>
      </c>
      <c r="M125" s="1145">
        <f t="shared" si="17"/>
        <v>2402</v>
      </c>
      <c r="N125" s="1142">
        <f t="shared" si="17"/>
        <v>0</v>
      </c>
      <c r="O125" s="1144">
        <f t="shared" si="17"/>
        <v>3350</v>
      </c>
      <c r="P125" s="1146">
        <f t="shared" si="7"/>
        <v>78155</v>
      </c>
    </row>
    <row r="126" spans="1:16" ht="13.8" x14ac:dyDescent="0.25">
      <c r="A126" s="325">
        <v>12</v>
      </c>
      <c r="B126" s="148" t="s">
        <v>25</v>
      </c>
      <c r="C126" s="1141">
        <f t="shared" ref="C126:O126" si="18">C87+C52+C23</f>
        <v>8410</v>
      </c>
      <c r="D126" s="1142">
        <f t="shared" si="18"/>
        <v>4554</v>
      </c>
      <c r="E126" s="1143">
        <f t="shared" si="18"/>
        <v>282</v>
      </c>
      <c r="F126" s="1141">
        <f t="shared" si="18"/>
        <v>89098</v>
      </c>
      <c r="G126" s="1142">
        <f t="shared" si="18"/>
        <v>26823</v>
      </c>
      <c r="H126" s="1142">
        <f t="shared" si="18"/>
        <v>7200</v>
      </c>
      <c r="I126" s="1142">
        <f t="shared" si="18"/>
        <v>2142</v>
      </c>
      <c r="J126" s="1142">
        <f t="shared" si="18"/>
        <v>729</v>
      </c>
      <c r="K126" s="1142">
        <f t="shared" si="18"/>
        <v>24</v>
      </c>
      <c r="L126" s="1144">
        <f t="shared" si="18"/>
        <v>1095</v>
      </c>
      <c r="M126" s="1145">
        <f t="shared" si="18"/>
        <v>7847</v>
      </c>
      <c r="N126" s="1142">
        <f t="shared" si="18"/>
        <v>501</v>
      </c>
      <c r="O126" s="1144">
        <f t="shared" si="18"/>
        <v>6481</v>
      </c>
      <c r="P126" s="1146">
        <f t="shared" si="7"/>
        <v>155186</v>
      </c>
    </row>
    <row r="127" spans="1:16" ht="13.8" x14ac:dyDescent="0.25">
      <c r="A127" s="325">
        <v>13</v>
      </c>
      <c r="B127" s="148" t="s">
        <v>26</v>
      </c>
      <c r="C127" s="1141">
        <f t="shared" ref="C127:O127" si="19">C88+C53+C24</f>
        <v>13781</v>
      </c>
      <c r="D127" s="1142">
        <f t="shared" si="19"/>
        <v>6201</v>
      </c>
      <c r="E127" s="1143">
        <f t="shared" si="19"/>
        <v>235</v>
      </c>
      <c r="F127" s="1141">
        <f t="shared" si="19"/>
        <v>122838</v>
      </c>
      <c r="G127" s="1142">
        <f t="shared" si="19"/>
        <v>33421</v>
      </c>
      <c r="H127" s="1142">
        <f t="shared" si="19"/>
        <v>4499</v>
      </c>
      <c r="I127" s="1142">
        <f t="shared" si="19"/>
        <v>2666</v>
      </c>
      <c r="J127" s="1142">
        <f t="shared" si="19"/>
        <v>755</v>
      </c>
      <c r="K127" s="1142">
        <f t="shared" si="19"/>
        <v>479</v>
      </c>
      <c r="L127" s="1144">
        <f t="shared" si="19"/>
        <v>452</v>
      </c>
      <c r="M127" s="1145">
        <f t="shared" si="19"/>
        <v>728</v>
      </c>
      <c r="N127" s="1142">
        <f t="shared" si="19"/>
        <v>4046</v>
      </c>
      <c r="O127" s="1144">
        <f t="shared" si="19"/>
        <v>2705</v>
      </c>
      <c r="P127" s="1146">
        <f t="shared" si="7"/>
        <v>192806</v>
      </c>
    </row>
    <row r="128" spans="1:16" ht="13.8" x14ac:dyDescent="0.25">
      <c r="A128" s="325">
        <v>14</v>
      </c>
      <c r="B128" s="148" t="s">
        <v>27</v>
      </c>
      <c r="C128" s="1141">
        <f t="shared" ref="C128:O128" si="20">C89+C54+C25</f>
        <v>12891</v>
      </c>
      <c r="D128" s="1142">
        <f t="shared" si="20"/>
        <v>5318</v>
      </c>
      <c r="E128" s="1143">
        <f t="shared" si="20"/>
        <v>520</v>
      </c>
      <c r="F128" s="1141">
        <f t="shared" si="20"/>
        <v>124761</v>
      </c>
      <c r="G128" s="1142">
        <f t="shared" si="20"/>
        <v>33150</v>
      </c>
      <c r="H128" s="1142">
        <f t="shared" si="20"/>
        <v>4685</v>
      </c>
      <c r="I128" s="1142">
        <f t="shared" si="20"/>
        <v>2275</v>
      </c>
      <c r="J128" s="1142">
        <f t="shared" si="20"/>
        <v>67</v>
      </c>
      <c r="K128" s="1142">
        <f t="shared" si="20"/>
        <v>0</v>
      </c>
      <c r="L128" s="1144">
        <f t="shared" si="20"/>
        <v>0</v>
      </c>
      <c r="M128" s="1145">
        <f t="shared" si="20"/>
        <v>3809</v>
      </c>
      <c r="N128" s="1142">
        <f t="shared" si="20"/>
        <v>3530</v>
      </c>
      <c r="O128" s="1144">
        <f t="shared" si="20"/>
        <v>6613</v>
      </c>
      <c r="P128" s="1146">
        <f t="shared" si="7"/>
        <v>197619</v>
      </c>
    </row>
    <row r="129" spans="1:22" ht="15.75" customHeight="1" thickBot="1" x14ac:dyDescent="0.3">
      <c r="A129" s="860">
        <v>15</v>
      </c>
      <c r="B129" s="326" t="s">
        <v>28</v>
      </c>
      <c r="C129" s="1223">
        <f t="shared" ref="C129:O129" si="21">C90+C55+C26</f>
        <v>3874</v>
      </c>
      <c r="D129" s="1224">
        <f t="shared" si="21"/>
        <v>1058</v>
      </c>
      <c r="E129" s="1225">
        <f t="shared" si="21"/>
        <v>153</v>
      </c>
      <c r="F129" s="1223">
        <f t="shared" si="21"/>
        <v>27820</v>
      </c>
      <c r="G129" s="1224">
        <f t="shared" si="21"/>
        <v>9956</v>
      </c>
      <c r="H129" s="1224">
        <f t="shared" si="21"/>
        <v>365</v>
      </c>
      <c r="I129" s="1224">
        <f t="shared" si="21"/>
        <v>384</v>
      </c>
      <c r="J129" s="1224">
        <f t="shared" si="21"/>
        <v>688</v>
      </c>
      <c r="K129" s="1224">
        <f t="shared" si="21"/>
        <v>365</v>
      </c>
      <c r="L129" s="1226">
        <f t="shared" si="21"/>
        <v>0</v>
      </c>
      <c r="M129" s="1227">
        <f t="shared" si="21"/>
        <v>3786</v>
      </c>
      <c r="N129" s="1224">
        <f t="shared" si="21"/>
        <v>462</v>
      </c>
      <c r="O129" s="1226">
        <f t="shared" si="21"/>
        <v>4700</v>
      </c>
      <c r="P129" s="1228">
        <f t="shared" si="7"/>
        <v>53611</v>
      </c>
      <c r="V129" s="1299"/>
    </row>
    <row r="130" spans="1:22" s="1155" customFormat="1" ht="13.8" x14ac:dyDescent="0.25">
      <c r="A130" s="1148"/>
      <c r="B130" s="1138" t="s">
        <v>517</v>
      </c>
      <c r="C130" s="1149">
        <f t="shared" ref="C130:P130" si="22">SUM(C115:C129)</f>
        <v>110064</v>
      </c>
      <c r="D130" s="1150">
        <f t="shared" si="22"/>
        <v>45661</v>
      </c>
      <c r="E130" s="1151">
        <f t="shared" si="22"/>
        <v>5059</v>
      </c>
      <c r="F130" s="1149">
        <f t="shared" si="22"/>
        <v>986970</v>
      </c>
      <c r="G130" s="1150">
        <f t="shared" si="22"/>
        <v>274887</v>
      </c>
      <c r="H130" s="1150">
        <f t="shared" si="22"/>
        <v>51884</v>
      </c>
      <c r="I130" s="1150">
        <f t="shared" si="22"/>
        <v>19188</v>
      </c>
      <c r="J130" s="1150">
        <f t="shared" si="22"/>
        <v>10531</v>
      </c>
      <c r="K130" s="1150">
        <f t="shared" si="22"/>
        <v>914</v>
      </c>
      <c r="L130" s="1152">
        <f t="shared" si="22"/>
        <v>5911</v>
      </c>
      <c r="M130" s="1153">
        <f t="shared" si="22"/>
        <v>44221</v>
      </c>
      <c r="N130" s="1150">
        <f t="shared" si="22"/>
        <v>21958</v>
      </c>
      <c r="O130" s="1152">
        <f t="shared" si="22"/>
        <v>41608</v>
      </c>
      <c r="P130" s="1154">
        <f t="shared" si="22"/>
        <v>1618856</v>
      </c>
      <c r="V130" s="1300"/>
    </row>
    <row r="131" spans="1:22" s="1155" customFormat="1" ht="13.8" x14ac:dyDescent="0.25">
      <c r="A131" s="1434"/>
      <c r="B131" s="1435" t="s">
        <v>450</v>
      </c>
      <c r="C131" s="1436">
        <v>104102</v>
      </c>
      <c r="D131" s="1437">
        <v>39776</v>
      </c>
      <c r="E131" s="1438">
        <v>4847</v>
      </c>
      <c r="F131" s="1436">
        <v>1011249</v>
      </c>
      <c r="G131" s="1437">
        <v>284855</v>
      </c>
      <c r="H131" s="1437">
        <v>47077</v>
      </c>
      <c r="I131" s="1437">
        <v>23390</v>
      </c>
      <c r="J131" s="1437">
        <v>15625</v>
      </c>
      <c r="K131" s="1437">
        <v>2231</v>
      </c>
      <c r="L131" s="1439">
        <v>3691</v>
      </c>
      <c r="M131" s="1440">
        <v>59896</v>
      </c>
      <c r="N131" s="1437">
        <v>27373</v>
      </c>
      <c r="O131" s="1439">
        <v>31158</v>
      </c>
      <c r="P131" s="1441">
        <v>1655270</v>
      </c>
      <c r="V131" s="1300"/>
    </row>
    <row r="132" spans="1:22" s="1140" customFormat="1" ht="13.8" x14ac:dyDescent="0.25">
      <c r="A132" s="325"/>
      <c r="B132" s="1147" t="s">
        <v>396</v>
      </c>
      <c r="C132" s="1141">
        <v>130654</v>
      </c>
      <c r="D132" s="1142">
        <v>42088</v>
      </c>
      <c r="E132" s="1143">
        <v>3893</v>
      </c>
      <c r="F132" s="1141">
        <v>1043838</v>
      </c>
      <c r="G132" s="1142">
        <v>289058</v>
      </c>
      <c r="H132" s="1142">
        <v>46429</v>
      </c>
      <c r="I132" s="1142">
        <v>24396</v>
      </c>
      <c r="J132" s="1142">
        <v>4494</v>
      </c>
      <c r="K132" s="1142">
        <v>2438</v>
      </c>
      <c r="L132" s="1144">
        <v>5679</v>
      </c>
      <c r="M132" s="1145">
        <v>82145</v>
      </c>
      <c r="N132" s="1142">
        <v>27983</v>
      </c>
      <c r="O132" s="1144">
        <v>42896</v>
      </c>
      <c r="P132" s="1146">
        <v>1745991</v>
      </c>
      <c r="V132" s="1301"/>
    </row>
    <row r="133" spans="1:22" s="1140" customFormat="1" ht="13.8" x14ac:dyDescent="0.25">
      <c r="A133" s="325"/>
      <c r="B133" s="1147" t="s">
        <v>357</v>
      </c>
      <c r="C133" s="1141">
        <v>141248</v>
      </c>
      <c r="D133" s="1142">
        <v>37029</v>
      </c>
      <c r="E133" s="1143">
        <v>3816</v>
      </c>
      <c r="F133" s="1141">
        <v>1065774</v>
      </c>
      <c r="G133" s="1142">
        <v>296246</v>
      </c>
      <c r="H133" s="1142">
        <v>45389</v>
      </c>
      <c r="I133" s="1142">
        <v>24381</v>
      </c>
      <c r="J133" s="1142">
        <v>4392</v>
      </c>
      <c r="K133" s="1142">
        <v>2992</v>
      </c>
      <c r="L133" s="1144">
        <v>5159</v>
      </c>
      <c r="M133" s="1145">
        <v>86427</v>
      </c>
      <c r="N133" s="1142">
        <v>31379</v>
      </c>
      <c r="O133" s="1144">
        <v>60224.5</v>
      </c>
      <c r="P133" s="1146">
        <v>1804456.5</v>
      </c>
    </row>
    <row r="134" spans="1:22" s="1140" customFormat="1" ht="13.8" x14ac:dyDescent="0.25">
      <c r="A134" s="325"/>
      <c r="B134" s="1147" t="s">
        <v>316</v>
      </c>
      <c r="C134" s="1141">
        <v>151294</v>
      </c>
      <c r="D134" s="1142">
        <v>33802</v>
      </c>
      <c r="E134" s="1143">
        <v>3413</v>
      </c>
      <c r="F134" s="1141">
        <v>1068176</v>
      </c>
      <c r="G134" s="1142">
        <v>300742</v>
      </c>
      <c r="H134" s="1142">
        <v>45096</v>
      </c>
      <c r="I134" s="1142">
        <v>23532</v>
      </c>
      <c r="J134" s="1142">
        <v>5150</v>
      </c>
      <c r="K134" s="1142">
        <v>3083</v>
      </c>
      <c r="L134" s="1144">
        <v>5760</v>
      </c>
      <c r="M134" s="1145">
        <v>95772</v>
      </c>
      <c r="N134" s="1142">
        <v>27098</v>
      </c>
      <c r="O134" s="1144">
        <v>55550</v>
      </c>
      <c r="P134" s="1146">
        <v>1818468</v>
      </c>
    </row>
    <row r="135" spans="1:22" s="370" customFormat="1" ht="14.4" thickBot="1" x14ac:dyDescent="0.3">
      <c r="A135" s="880"/>
      <c r="B135" s="1229" t="s">
        <v>179</v>
      </c>
      <c r="C135" s="1135">
        <v>163890</v>
      </c>
      <c r="D135" s="1136">
        <v>37162</v>
      </c>
      <c r="E135" s="1137">
        <v>4113</v>
      </c>
      <c r="F135" s="1230">
        <v>1079373</v>
      </c>
      <c r="G135" s="1136">
        <v>308578</v>
      </c>
      <c r="H135" s="1136">
        <v>42453</v>
      </c>
      <c r="I135" s="1136">
        <v>22913</v>
      </c>
      <c r="J135" s="1136">
        <v>3696</v>
      </c>
      <c r="K135" s="1136">
        <v>2806</v>
      </c>
      <c r="L135" s="1231">
        <v>4456</v>
      </c>
      <c r="M135" s="1135">
        <v>92470</v>
      </c>
      <c r="N135" s="1136">
        <v>34286</v>
      </c>
      <c r="O135" s="1137">
        <v>49788.25</v>
      </c>
      <c r="P135" s="1232">
        <v>1845984.25</v>
      </c>
    </row>
    <row r="136" spans="1:22" ht="13.8" x14ac:dyDescent="0.25">
      <c r="A136" s="378"/>
      <c r="B136" s="677" t="s">
        <v>129</v>
      </c>
      <c r="C136" s="866">
        <v>169116</v>
      </c>
      <c r="D136" s="380">
        <v>38517</v>
      </c>
      <c r="E136" s="379">
        <v>4915</v>
      </c>
      <c r="F136" s="673">
        <v>1076634</v>
      </c>
      <c r="G136" s="380">
        <v>316448</v>
      </c>
      <c r="H136" s="380">
        <v>41913</v>
      </c>
      <c r="I136" s="380">
        <v>22627</v>
      </c>
      <c r="J136" s="380">
        <v>2380</v>
      </c>
      <c r="K136" s="380">
        <v>2720</v>
      </c>
      <c r="L136" s="865">
        <v>3286</v>
      </c>
      <c r="M136" s="866">
        <v>91314</v>
      </c>
      <c r="N136" s="380">
        <v>37697</v>
      </c>
      <c r="O136" s="379">
        <v>47634</v>
      </c>
      <c r="P136" s="868">
        <v>1855201</v>
      </c>
    </row>
    <row r="137" spans="1:22" ht="13.8" x14ac:dyDescent="0.25">
      <c r="A137" s="145"/>
      <c r="B137" s="678" t="s">
        <v>128</v>
      </c>
      <c r="C137" s="377">
        <v>159675</v>
      </c>
      <c r="D137" s="372">
        <v>35320</v>
      </c>
      <c r="E137" s="373">
        <v>3213</v>
      </c>
      <c r="F137" s="674">
        <v>1072013</v>
      </c>
      <c r="G137" s="372">
        <v>315337</v>
      </c>
      <c r="H137" s="372">
        <v>42587</v>
      </c>
      <c r="I137" s="372">
        <v>21206</v>
      </c>
      <c r="J137" s="372">
        <v>3690</v>
      </c>
      <c r="K137" s="372">
        <v>3619</v>
      </c>
      <c r="L137" s="752">
        <v>1973</v>
      </c>
      <c r="M137" s="377">
        <v>104826</v>
      </c>
      <c r="N137" s="372">
        <v>40908</v>
      </c>
      <c r="O137" s="373">
        <v>51569</v>
      </c>
      <c r="P137" s="867">
        <v>1855936</v>
      </c>
    </row>
    <row r="138" spans="1:22" ht="14.4" thickBot="1" x14ac:dyDescent="0.3">
      <c r="A138" s="146"/>
      <c r="B138" s="679" t="s">
        <v>56</v>
      </c>
      <c r="C138" s="571">
        <v>172505</v>
      </c>
      <c r="D138" s="374">
        <v>23312</v>
      </c>
      <c r="E138" s="375">
        <v>2470</v>
      </c>
      <c r="F138" s="675">
        <v>1088747</v>
      </c>
      <c r="G138" s="374">
        <v>323494</v>
      </c>
      <c r="H138" s="374">
        <v>41430</v>
      </c>
      <c r="I138" s="374">
        <v>20835</v>
      </c>
      <c r="J138" s="374">
        <v>2953</v>
      </c>
      <c r="K138" s="374">
        <v>1005</v>
      </c>
      <c r="L138" s="863" t="s">
        <v>151</v>
      </c>
      <c r="M138" s="571">
        <v>97343</v>
      </c>
      <c r="N138" s="374">
        <v>43530</v>
      </c>
      <c r="O138" s="375">
        <v>43615</v>
      </c>
      <c r="P138" s="869">
        <v>1861239</v>
      </c>
    </row>
    <row r="139" spans="1:22" x14ac:dyDescent="0.25">
      <c r="A139" s="1" t="s">
        <v>59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22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</sheetData>
  <mergeCells count="12">
    <mergeCell ref="C74:E74"/>
    <mergeCell ref="M74:O74"/>
    <mergeCell ref="C113:E113"/>
    <mergeCell ref="M113:O113"/>
    <mergeCell ref="F74:L74"/>
    <mergeCell ref="F113:L113"/>
    <mergeCell ref="C10:E10"/>
    <mergeCell ref="M10:O10"/>
    <mergeCell ref="C39:E39"/>
    <mergeCell ref="M39:O39"/>
    <mergeCell ref="F10:L10"/>
    <mergeCell ref="F39:L39"/>
  </mergeCells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0">
    <tabColor rgb="FFFF0000"/>
  </sheetPr>
  <dimension ref="A1:Z34"/>
  <sheetViews>
    <sheetView showGridLines="0" zoomScaleNormal="100" workbookViewId="0">
      <selection activeCell="K29" sqref="K29"/>
    </sheetView>
  </sheetViews>
  <sheetFormatPr baseColWidth="10" defaultColWidth="11.44140625" defaultRowHeight="11.4" x14ac:dyDescent="0.2"/>
  <cols>
    <col min="1" max="1" width="4.88671875" style="5" customWidth="1"/>
    <col min="2" max="2" width="22" style="2" bestFit="1" customWidth="1"/>
    <col min="3" max="3" width="12.6640625" style="2" customWidth="1"/>
    <col min="4" max="4" width="16.5546875" style="2" customWidth="1"/>
    <col min="5" max="9" width="14.6640625" style="2" customWidth="1"/>
    <col min="10" max="10" width="11.44140625" style="2" customWidth="1"/>
    <col min="11" max="11" width="4.88671875" style="5" customWidth="1"/>
    <col min="12" max="12" width="22" style="2" bestFit="1" customWidth="1"/>
    <col min="13" max="13" width="18.5546875" style="2" hidden="1" customWidth="1"/>
    <col min="14" max="14" width="13.109375" style="2" hidden="1" customWidth="1"/>
    <col min="15" max="15" width="18.5546875" style="2" hidden="1" customWidth="1"/>
    <col min="16" max="16" width="13.109375" style="2" hidden="1" customWidth="1"/>
    <col min="17" max="17" width="16.6640625" style="2" hidden="1" customWidth="1"/>
    <col min="18" max="18" width="13.33203125" style="2" hidden="1" customWidth="1"/>
    <col min="19" max="19" width="16.6640625" style="2" customWidth="1"/>
    <col min="20" max="20" width="13.33203125" style="2" customWidth="1"/>
    <col min="21" max="21" width="11.44140625" style="2" customWidth="1"/>
    <col min="22" max="16384" width="11.44140625" style="2"/>
  </cols>
  <sheetData>
    <row r="1" spans="1:26" x14ac:dyDescent="0.2">
      <c r="A1" s="136" t="s">
        <v>164</v>
      </c>
      <c r="B1" s="137"/>
    </row>
    <row r="2" spans="1:26" x14ac:dyDescent="0.2">
      <c r="A2" s="1" t="s">
        <v>0</v>
      </c>
      <c r="K2" s="1"/>
    </row>
    <row r="4" spans="1:26" x14ac:dyDescent="0.2">
      <c r="A4" s="1" t="str">
        <f>A7</f>
        <v>Tabell 3-4 - A - Egenbetaling for heldøgnsplasser i eldreomsorgsinstitusjoner som bydelen disponerer</v>
      </c>
      <c r="K4" s="1"/>
    </row>
    <row r="5" spans="1:26" x14ac:dyDescent="0.2">
      <c r="A5" s="1" t="str">
        <f>K7</f>
        <v>Tabell 3-4 - B1 - HMS i pleie- og omsorgssektoren - internkontroll i helse- og sosialtjenesten</v>
      </c>
    </row>
    <row r="7" spans="1:26" s="98" customFormat="1" ht="12.6" thickBot="1" x14ac:dyDescent="0.3">
      <c r="A7" s="53" t="s">
        <v>194</v>
      </c>
      <c r="K7" s="53" t="s">
        <v>195</v>
      </c>
    </row>
    <row r="8" spans="1:26" s="98" customFormat="1" ht="12.6" thickBot="1" x14ac:dyDescent="0.3">
      <c r="A8" s="54"/>
      <c r="B8" s="10"/>
      <c r="C8" s="1592" t="s">
        <v>196</v>
      </c>
      <c r="D8" s="1592"/>
      <c r="E8" s="1592"/>
      <c r="F8" s="1592" t="s">
        <v>197</v>
      </c>
      <c r="G8" s="1592"/>
      <c r="H8" s="1592"/>
      <c r="I8" s="1592"/>
      <c r="K8" s="54"/>
      <c r="L8" s="10"/>
      <c r="M8" s="1592" t="s">
        <v>198</v>
      </c>
      <c r="N8" s="1592"/>
      <c r="O8" s="1592" t="s">
        <v>199</v>
      </c>
      <c r="P8" s="1592"/>
      <c r="Q8" s="1592" t="s">
        <v>200</v>
      </c>
      <c r="R8" s="1592"/>
      <c r="S8" s="1592" t="s">
        <v>201</v>
      </c>
      <c r="T8" s="1592"/>
    </row>
    <row r="9" spans="1:26" s="98" customFormat="1" ht="60.6" thickBot="1" x14ac:dyDescent="0.3">
      <c r="A9" s="16" t="s">
        <v>57</v>
      </c>
      <c r="B9" s="55" t="s">
        <v>3</v>
      </c>
      <c r="C9" s="35" t="s">
        <v>202</v>
      </c>
      <c r="D9" s="36" t="s">
        <v>203</v>
      </c>
      <c r="E9" s="34" t="s">
        <v>204</v>
      </c>
      <c r="F9" s="12" t="s">
        <v>205</v>
      </c>
      <c r="G9" s="34" t="s">
        <v>206</v>
      </c>
      <c r="H9" s="34" t="s">
        <v>207</v>
      </c>
      <c r="I9" s="34" t="s">
        <v>208</v>
      </c>
      <c r="K9" s="16" t="s">
        <v>57</v>
      </c>
      <c r="L9" s="55" t="s">
        <v>3</v>
      </c>
      <c r="M9" s="16" t="s">
        <v>209</v>
      </c>
      <c r="N9" s="15" t="s">
        <v>210</v>
      </c>
      <c r="O9" s="16" t="s">
        <v>209</v>
      </c>
      <c r="P9" s="15" t="s">
        <v>210</v>
      </c>
      <c r="Q9" s="16" t="s">
        <v>209</v>
      </c>
      <c r="R9" s="15" t="s">
        <v>210</v>
      </c>
      <c r="S9" s="35" t="s">
        <v>209</v>
      </c>
      <c r="T9" s="34" t="s">
        <v>210</v>
      </c>
    </row>
    <row r="10" spans="1:26" ht="13.2" x14ac:dyDescent="0.25">
      <c r="A10" s="26">
        <v>1</v>
      </c>
      <c r="B10" s="27" t="s">
        <v>14</v>
      </c>
      <c r="C10" s="385">
        <v>24188</v>
      </c>
      <c r="D10" s="385">
        <v>6441</v>
      </c>
      <c r="E10" s="385">
        <v>169</v>
      </c>
      <c r="F10" s="149">
        <f t="shared" ref="F10:F25" si="0">IF(C10=0,0,C10*1000/E10)</f>
        <v>143124.26035502958</v>
      </c>
      <c r="G10" s="150">
        <f t="shared" ref="G10:G25" si="1">IF(D10=0,0,D10*1000/E10)</f>
        <v>38112.426035502962</v>
      </c>
      <c r="H10" s="948">
        <f t="shared" ref="H10:H25" si="2">IF((C10+D10)=0,0,(C10+D10)*1000/E10)</f>
        <v>181236.68639053253</v>
      </c>
      <c r="I10" s="951">
        <f t="shared" ref="I10:I25" si="3">(H10-$H$25)*100/$H$25</f>
        <v>-4.8786549854882786</v>
      </c>
      <c r="K10" s="26">
        <v>1</v>
      </c>
      <c r="L10" s="27" t="s">
        <v>14</v>
      </c>
      <c r="M10" s="151" t="s">
        <v>211</v>
      </c>
      <c r="N10" s="152" t="s">
        <v>212</v>
      </c>
      <c r="O10" s="153" t="s">
        <v>211</v>
      </c>
      <c r="P10" s="154" t="s">
        <v>213</v>
      </c>
      <c r="Q10" s="153" t="s">
        <v>184</v>
      </c>
      <c r="R10" s="155" t="s">
        <v>185</v>
      </c>
      <c r="S10" s="141" t="s">
        <v>211</v>
      </c>
      <c r="T10" s="740" t="s">
        <v>401</v>
      </c>
      <c r="Z10" s="2" t="s">
        <v>130</v>
      </c>
    </row>
    <row r="11" spans="1:26" ht="13.2" x14ac:dyDescent="0.25">
      <c r="A11" s="24">
        <v>2</v>
      </c>
      <c r="B11" s="25" t="s">
        <v>15</v>
      </c>
      <c r="C11" s="385">
        <v>27430</v>
      </c>
      <c r="D11" s="385">
        <v>3799</v>
      </c>
      <c r="E11" s="385">
        <v>208</v>
      </c>
      <c r="F11" s="156">
        <f t="shared" si="0"/>
        <v>131875</v>
      </c>
      <c r="G11" s="51">
        <f t="shared" si="1"/>
        <v>18264.423076923078</v>
      </c>
      <c r="H11" s="949">
        <f t="shared" si="2"/>
        <v>150139.42307692306</v>
      </c>
      <c r="I11" s="952">
        <f t="shared" si="3"/>
        <v>-21.199928407398982</v>
      </c>
      <c r="K11" s="24">
        <v>2</v>
      </c>
      <c r="L11" s="25" t="s">
        <v>15</v>
      </c>
      <c r="M11" s="157" t="s">
        <v>214</v>
      </c>
      <c r="N11" s="158" t="s">
        <v>215</v>
      </c>
      <c r="O11" s="157" t="s">
        <v>214</v>
      </c>
      <c r="P11" s="159" t="s">
        <v>216</v>
      </c>
      <c r="Q11" s="157">
        <v>0</v>
      </c>
      <c r="R11" s="160">
        <v>31</v>
      </c>
      <c r="S11" s="142" t="s">
        <v>211</v>
      </c>
      <c r="T11" s="741" t="s">
        <v>530</v>
      </c>
    </row>
    <row r="12" spans="1:26" ht="13.2" x14ac:dyDescent="0.25">
      <c r="A12" s="24">
        <v>3</v>
      </c>
      <c r="B12" s="25" t="s">
        <v>16</v>
      </c>
      <c r="C12" s="385">
        <v>27417</v>
      </c>
      <c r="D12" s="385">
        <v>6906</v>
      </c>
      <c r="E12" s="385">
        <v>206</v>
      </c>
      <c r="F12" s="156">
        <f t="shared" si="0"/>
        <v>133092.23300970873</v>
      </c>
      <c r="G12" s="51">
        <f t="shared" si="1"/>
        <v>33524.271844660194</v>
      </c>
      <c r="H12" s="949">
        <f t="shared" si="2"/>
        <v>166616.50485436892</v>
      </c>
      <c r="I12" s="952">
        <f t="shared" si="3"/>
        <v>-12.551998389480573</v>
      </c>
      <c r="K12" s="24">
        <v>3</v>
      </c>
      <c r="L12" s="25" t="s">
        <v>16</v>
      </c>
      <c r="M12" s="157" t="s">
        <v>211</v>
      </c>
      <c r="N12" s="158" t="s">
        <v>217</v>
      </c>
      <c r="O12" s="157" t="s">
        <v>211</v>
      </c>
      <c r="P12" s="159" t="s">
        <v>217</v>
      </c>
      <c r="Q12" s="157">
        <v>8</v>
      </c>
      <c r="R12" s="160">
        <v>12</v>
      </c>
      <c r="S12" s="142" t="s">
        <v>211</v>
      </c>
      <c r="T12" s="741" t="s">
        <v>530</v>
      </c>
      <c r="W12" s="2" t="s">
        <v>130</v>
      </c>
    </row>
    <row r="13" spans="1:26" ht="13.2" x14ac:dyDescent="0.25">
      <c r="A13" s="24">
        <v>4</v>
      </c>
      <c r="B13" s="25" t="s">
        <v>17</v>
      </c>
      <c r="C13" s="385">
        <v>21246</v>
      </c>
      <c r="D13" s="385">
        <v>4047</v>
      </c>
      <c r="E13" s="385">
        <v>146</v>
      </c>
      <c r="F13" s="156">
        <f t="shared" si="0"/>
        <v>145520.54794520547</v>
      </c>
      <c r="G13" s="51">
        <f t="shared" si="1"/>
        <v>27719.178082191782</v>
      </c>
      <c r="H13" s="949">
        <f t="shared" si="2"/>
        <v>173239.72602739726</v>
      </c>
      <c r="I13" s="952">
        <f t="shared" si="3"/>
        <v>-9.07582742843414</v>
      </c>
      <c r="K13" s="24">
        <v>4</v>
      </c>
      <c r="L13" s="25" t="s">
        <v>17</v>
      </c>
      <c r="M13" s="157" t="s">
        <v>218</v>
      </c>
      <c r="N13" s="158" t="s">
        <v>219</v>
      </c>
      <c r="O13" s="157" t="s">
        <v>211</v>
      </c>
      <c r="P13" s="159" t="s">
        <v>219</v>
      </c>
      <c r="Q13" s="157">
        <v>2</v>
      </c>
      <c r="R13" s="160">
        <v>15</v>
      </c>
      <c r="S13" s="142" t="s">
        <v>211</v>
      </c>
      <c r="T13" s="741" t="s">
        <v>401</v>
      </c>
    </row>
    <row r="14" spans="1:26" ht="13.2" x14ac:dyDescent="0.25">
      <c r="A14" s="24">
        <v>5</v>
      </c>
      <c r="B14" s="25" t="s">
        <v>18</v>
      </c>
      <c r="C14" s="385">
        <v>59823</v>
      </c>
      <c r="D14" s="385">
        <v>22079</v>
      </c>
      <c r="E14" s="385">
        <v>353</v>
      </c>
      <c r="F14" s="156">
        <f t="shared" si="0"/>
        <v>169470.25495750707</v>
      </c>
      <c r="G14" s="51">
        <f t="shared" si="1"/>
        <v>62546.742209631731</v>
      </c>
      <c r="H14" s="949">
        <f t="shared" si="2"/>
        <v>232016.99716713882</v>
      </c>
      <c r="I14" s="952">
        <f t="shared" si="3"/>
        <v>21.773186634024029</v>
      </c>
      <c r="K14" s="24">
        <v>5</v>
      </c>
      <c r="L14" s="25" t="s">
        <v>18</v>
      </c>
      <c r="M14" s="157" t="s">
        <v>211</v>
      </c>
      <c r="N14" s="158" t="s">
        <v>220</v>
      </c>
      <c r="O14" s="157" t="s">
        <v>211</v>
      </c>
      <c r="P14" s="159" t="s">
        <v>221</v>
      </c>
      <c r="Q14" s="157">
        <v>0</v>
      </c>
      <c r="R14" s="160">
        <v>2</v>
      </c>
      <c r="S14" s="142" t="s">
        <v>211</v>
      </c>
      <c r="T14" s="741" t="s">
        <v>530</v>
      </c>
      <c r="V14" s="2" t="s">
        <v>130</v>
      </c>
    </row>
    <row r="15" spans="1:26" ht="13.2" x14ac:dyDescent="0.25">
      <c r="A15" s="24">
        <v>6</v>
      </c>
      <c r="B15" s="25" t="s">
        <v>19</v>
      </c>
      <c r="C15" s="385">
        <v>45383.095999999998</v>
      </c>
      <c r="D15" s="385">
        <v>13954.583570000001</v>
      </c>
      <c r="E15" s="385">
        <v>288</v>
      </c>
      <c r="F15" s="156">
        <f t="shared" si="0"/>
        <v>157580.19444444444</v>
      </c>
      <c r="G15" s="51">
        <f t="shared" si="1"/>
        <v>48453.415173611109</v>
      </c>
      <c r="H15" s="949">
        <f t="shared" si="2"/>
        <v>206033.60961805555</v>
      </c>
      <c r="I15" s="952">
        <f t="shared" si="3"/>
        <v>8.1359103136199007</v>
      </c>
      <c r="K15" s="24">
        <v>6</v>
      </c>
      <c r="L15" s="25" t="s">
        <v>19</v>
      </c>
      <c r="M15" s="157" t="s">
        <v>222</v>
      </c>
      <c r="N15" s="158" t="s">
        <v>223</v>
      </c>
      <c r="O15" s="157" t="s">
        <v>222</v>
      </c>
      <c r="P15" s="159" t="s">
        <v>224</v>
      </c>
      <c r="Q15" s="157">
        <v>0</v>
      </c>
      <c r="R15" s="160">
        <v>18</v>
      </c>
      <c r="S15" s="142" t="s">
        <v>211</v>
      </c>
      <c r="T15" s="741" t="s">
        <v>401</v>
      </c>
    </row>
    <row r="16" spans="1:26" ht="13.2" x14ac:dyDescent="0.25">
      <c r="A16" s="24">
        <v>7</v>
      </c>
      <c r="B16" s="25" t="s">
        <v>20</v>
      </c>
      <c r="C16" s="385">
        <v>53266</v>
      </c>
      <c r="D16" s="385">
        <v>18846</v>
      </c>
      <c r="E16" s="385">
        <v>352.3</v>
      </c>
      <c r="F16" s="156">
        <f t="shared" si="0"/>
        <v>151195.00425773489</v>
      </c>
      <c r="G16" s="51">
        <f t="shared" si="1"/>
        <v>53494.181095657106</v>
      </c>
      <c r="H16" s="949">
        <f t="shared" si="2"/>
        <v>204689.18535339198</v>
      </c>
      <c r="I16" s="952">
        <f t="shared" si="3"/>
        <v>7.4302946522886266</v>
      </c>
      <c r="K16" s="24">
        <v>7</v>
      </c>
      <c r="L16" s="25" t="s">
        <v>20</v>
      </c>
      <c r="M16" s="157" t="s">
        <v>214</v>
      </c>
      <c r="N16" s="158" t="s">
        <v>225</v>
      </c>
      <c r="O16" s="157" t="s">
        <v>214</v>
      </c>
      <c r="P16" s="159" t="s">
        <v>225</v>
      </c>
      <c r="Q16" s="157">
        <v>0</v>
      </c>
      <c r="R16" s="160">
        <v>5</v>
      </c>
      <c r="S16" s="142" t="s">
        <v>214</v>
      </c>
      <c r="T16" s="741" t="s">
        <v>530</v>
      </c>
      <c r="V16" s="2" t="s">
        <v>130</v>
      </c>
    </row>
    <row r="17" spans="1:20" ht="13.2" x14ac:dyDescent="0.25">
      <c r="A17" s="24">
        <v>8</v>
      </c>
      <c r="B17" s="25" t="s">
        <v>21</v>
      </c>
      <c r="C17" s="385">
        <v>55791</v>
      </c>
      <c r="D17" s="385">
        <v>16745</v>
      </c>
      <c r="E17" s="385">
        <v>339</v>
      </c>
      <c r="F17" s="156">
        <f t="shared" si="0"/>
        <v>164575.22123893804</v>
      </c>
      <c r="G17" s="51">
        <f t="shared" si="1"/>
        <v>49395.280235988197</v>
      </c>
      <c r="H17" s="949">
        <f t="shared" si="2"/>
        <v>213970.50147492625</v>
      </c>
      <c r="I17" s="952">
        <f t="shared" si="3"/>
        <v>12.301556042947828</v>
      </c>
      <c r="K17" s="24">
        <v>8</v>
      </c>
      <c r="L17" s="25" t="s">
        <v>21</v>
      </c>
      <c r="M17" s="157" t="s">
        <v>211</v>
      </c>
      <c r="N17" s="158" t="s">
        <v>223</v>
      </c>
      <c r="O17" s="157" t="s">
        <v>214</v>
      </c>
      <c r="P17" s="159" t="s">
        <v>226</v>
      </c>
      <c r="Q17" s="157">
        <v>13</v>
      </c>
      <c r="R17" s="160">
        <v>41</v>
      </c>
      <c r="S17" s="142" t="s">
        <v>211</v>
      </c>
      <c r="T17" s="741" t="s">
        <v>531</v>
      </c>
    </row>
    <row r="18" spans="1:20" ht="13.2" x14ac:dyDescent="0.25">
      <c r="A18" s="24">
        <v>9</v>
      </c>
      <c r="B18" s="25" t="s">
        <v>22</v>
      </c>
      <c r="C18" s="385">
        <v>28141</v>
      </c>
      <c r="D18" s="385">
        <v>7598</v>
      </c>
      <c r="E18" s="385">
        <v>206</v>
      </c>
      <c r="F18" s="156">
        <f t="shared" si="0"/>
        <v>136606.79611650485</v>
      </c>
      <c r="G18" s="51">
        <f t="shared" si="1"/>
        <v>36883.495145631066</v>
      </c>
      <c r="H18" s="949">
        <f t="shared" si="2"/>
        <v>173490.29126213593</v>
      </c>
      <c r="I18" s="952">
        <f t="shared" si="3"/>
        <v>-8.9443192740041901</v>
      </c>
      <c r="K18" s="24">
        <v>9</v>
      </c>
      <c r="L18" s="25" t="s">
        <v>22</v>
      </c>
      <c r="M18" s="157" t="s">
        <v>211</v>
      </c>
      <c r="N18" s="158" t="s">
        <v>217</v>
      </c>
      <c r="O18" s="157" t="s">
        <v>218</v>
      </c>
      <c r="P18" s="159" t="s">
        <v>227</v>
      </c>
      <c r="Q18" s="157">
        <v>2</v>
      </c>
      <c r="R18" s="160">
        <v>21</v>
      </c>
      <c r="S18" s="142" t="s">
        <v>211</v>
      </c>
      <c r="T18" s="741" t="s">
        <v>532</v>
      </c>
    </row>
    <row r="19" spans="1:20" ht="13.2" x14ac:dyDescent="0.25">
      <c r="A19" s="24">
        <v>10</v>
      </c>
      <c r="B19" s="25" t="s">
        <v>23</v>
      </c>
      <c r="C19" s="385">
        <v>30378</v>
      </c>
      <c r="D19" s="385">
        <v>6565</v>
      </c>
      <c r="E19" s="385">
        <v>175</v>
      </c>
      <c r="F19" s="156">
        <f t="shared" si="0"/>
        <v>173588.57142857142</v>
      </c>
      <c r="G19" s="51">
        <f t="shared" si="1"/>
        <v>37514.285714285717</v>
      </c>
      <c r="H19" s="949">
        <f t="shared" si="2"/>
        <v>211102.85714285713</v>
      </c>
      <c r="I19" s="952">
        <f t="shared" si="3"/>
        <v>10.796484463224305</v>
      </c>
      <c r="K19" s="24">
        <v>10</v>
      </c>
      <c r="L19" s="25" t="s">
        <v>23</v>
      </c>
      <c r="M19" s="157" t="s">
        <v>211</v>
      </c>
      <c r="N19" s="158" t="s">
        <v>228</v>
      </c>
      <c r="O19" s="157" t="s">
        <v>211</v>
      </c>
      <c r="P19" s="159" t="s">
        <v>217</v>
      </c>
      <c r="Q19" s="157">
        <v>2</v>
      </c>
      <c r="R19" s="160">
        <v>8</v>
      </c>
      <c r="S19" s="142" t="s">
        <v>211</v>
      </c>
      <c r="T19" s="741" t="s">
        <v>401</v>
      </c>
    </row>
    <row r="20" spans="1:20" ht="13.2" x14ac:dyDescent="0.25">
      <c r="A20" s="24">
        <v>11</v>
      </c>
      <c r="B20" s="25" t="s">
        <v>24</v>
      </c>
      <c r="C20" s="385">
        <v>29975</v>
      </c>
      <c r="D20" s="385">
        <v>6017</v>
      </c>
      <c r="E20" s="385">
        <v>194</v>
      </c>
      <c r="F20" s="156">
        <f t="shared" si="0"/>
        <v>154510.30927835053</v>
      </c>
      <c r="G20" s="51">
        <f t="shared" si="1"/>
        <v>31015.463917525773</v>
      </c>
      <c r="H20" s="949">
        <f t="shared" si="2"/>
        <v>185525.77319587627</v>
      </c>
      <c r="I20" s="952">
        <f t="shared" si="3"/>
        <v>-2.6275450477951972</v>
      </c>
      <c r="K20" s="24">
        <v>11</v>
      </c>
      <c r="L20" s="25" t="s">
        <v>24</v>
      </c>
      <c r="M20" s="157" t="s">
        <v>211</v>
      </c>
      <c r="N20" s="158" t="s">
        <v>229</v>
      </c>
      <c r="O20" s="157" t="s">
        <v>211</v>
      </c>
      <c r="P20" s="159" t="s">
        <v>230</v>
      </c>
      <c r="Q20" s="157">
        <v>0</v>
      </c>
      <c r="R20" s="160">
        <v>7</v>
      </c>
      <c r="S20" s="142" t="s">
        <v>211</v>
      </c>
      <c r="T20" s="741" t="s">
        <v>533</v>
      </c>
    </row>
    <row r="21" spans="1:20" ht="13.2" x14ac:dyDescent="0.25">
      <c r="A21" s="24">
        <v>12</v>
      </c>
      <c r="B21" s="25" t="s">
        <v>25</v>
      </c>
      <c r="C21" s="385">
        <v>59506</v>
      </c>
      <c r="D21" s="385">
        <v>15284</v>
      </c>
      <c r="E21" s="385">
        <v>439</v>
      </c>
      <c r="F21" s="156">
        <f t="shared" si="0"/>
        <v>135548.9749430524</v>
      </c>
      <c r="G21" s="51">
        <f t="shared" si="1"/>
        <v>34815.489749430526</v>
      </c>
      <c r="H21" s="949">
        <f t="shared" si="2"/>
        <v>170364.46469248293</v>
      </c>
      <c r="I21" s="952">
        <f t="shared" si="3"/>
        <v>-10.584896761427414</v>
      </c>
      <c r="K21" s="24">
        <v>12</v>
      </c>
      <c r="L21" s="25" t="s">
        <v>25</v>
      </c>
      <c r="M21" s="157" t="s">
        <v>214</v>
      </c>
      <c r="N21" s="158" t="s">
        <v>223</v>
      </c>
      <c r="O21" s="157" t="s">
        <v>214</v>
      </c>
      <c r="P21" s="159" t="s">
        <v>223</v>
      </c>
      <c r="Q21" s="157">
        <v>0</v>
      </c>
      <c r="R21" s="160">
        <v>0</v>
      </c>
      <c r="S21" s="142" t="s">
        <v>211</v>
      </c>
      <c r="T21" s="741" t="s">
        <v>534</v>
      </c>
    </row>
    <row r="22" spans="1:20" ht="13.2" x14ac:dyDescent="0.25">
      <c r="A22" s="24">
        <v>13</v>
      </c>
      <c r="B22" s="25" t="s">
        <v>26</v>
      </c>
      <c r="C22" s="385">
        <v>76311</v>
      </c>
      <c r="D22" s="385">
        <v>19406</v>
      </c>
      <c r="E22" s="385">
        <v>523</v>
      </c>
      <c r="F22" s="156">
        <f t="shared" si="0"/>
        <v>145910.13384321224</v>
      </c>
      <c r="G22" s="51">
        <f t="shared" si="1"/>
        <v>37105.162523900573</v>
      </c>
      <c r="H22" s="949">
        <f t="shared" si="2"/>
        <v>183015.29636711281</v>
      </c>
      <c r="I22" s="952">
        <f t="shared" si="3"/>
        <v>-3.9451587017172063</v>
      </c>
      <c r="K22" s="24">
        <v>13</v>
      </c>
      <c r="L22" s="25" t="s">
        <v>26</v>
      </c>
      <c r="M22" s="157" t="s">
        <v>211</v>
      </c>
      <c r="N22" s="158" t="s">
        <v>231</v>
      </c>
      <c r="O22" s="157" t="s">
        <v>218</v>
      </c>
      <c r="P22" s="159" t="s">
        <v>232</v>
      </c>
      <c r="Q22" s="157">
        <v>0</v>
      </c>
      <c r="R22" s="160">
        <v>20</v>
      </c>
      <c r="S22" s="142" t="s">
        <v>211</v>
      </c>
      <c r="T22" s="741" t="s">
        <v>534</v>
      </c>
    </row>
    <row r="23" spans="1:20" ht="13.2" x14ac:dyDescent="0.25">
      <c r="A23" s="24">
        <v>14</v>
      </c>
      <c r="B23" s="25" t="s">
        <v>27</v>
      </c>
      <c r="C23" s="385">
        <v>80497.460999999996</v>
      </c>
      <c r="D23" s="385">
        <v>20945.66</v>
      </c>
      <c r="E23" s="385">
        <v>519</v>
      </c>
      <c r="F23" s="156">
        <f t="shared" si="0"/>
        <v>155101.08092485549</v>
      </c>
      <c r="G23" s="51">
        <f t="shared" si="1"/>
        <v>40357.726396917147</v>
      </c>
      <c r="H23" s="949">
        <f t="shared" si="2"/>
        <v>195458.80732177265</v>
      </c>
      <c r="I23" s="952">
        <f t="shared" si="3"/>
        <v>2.5857679129943176</v>
      </c>
      <c r="K23" s="24">
        <v>14</v>
      </c>
      <c r="L23" s="25" t="s">
        <v>27</v>
      </c>
      <c r="M23" s="157" t="s">
        <v>211</v>
      </c>
      <c r="N23" s="158" t="s">
        <v>233</v>
      </c>
      <c r="O23" s="157" t="s">
        <v>211</v>
      </c>
      <c r="P23" s="159" t="s">
        <v>234</v>
      </c>
      <c r="Q23" s="157">
        <v>3</v>
      </c>
      <c r="R23" s="160">
        <v>5</v>
      </c>
      <c r="S23" s="142" t="s">
        <v>211</v>
      </c>
      <c r="T23" s="741" t="s">
        <v>325</v>
      </c>
    </row>
    <row r="24" spans="1:20" ht="13.8" thickBot="1" x14ac:dyDescent="0.3">
      <c r="A24" s="28">
        <v>15</v>
      </c>
      <c r="B24" s="29" t="s">
        <v>28</v>
      </c>
      <c r="C24" s="385">
        <v>18796</v>
      </c>
      <c r="D24" s="385">
        <v>3273</v>
      </c>
      <c r="E24" s="385">
        <v>134.24</v>
      </c>
      <c r="F24" s="161">
        <f t="shared" si="0"/>
        <v>140017.87842669844</v>
      </c>
      <c r="G24" s="30">
        <f t="shared" si="1"/>
        <v>24381.704410011916</v>
      </c>
      <c r="H24" s="950">
        <f t="shared" si="2"/>
        <v>164399.58283671035</v>
      </c>
      <c r="I24" s="1447">
        <f t="shared" si="3"/>
        <v>-13.715540982935226</v>
      </c>
      <c r="K24" s="28">
        <v>15</v>
      </c>
      <c r="L24" s="29" t="s">
        <v>28</v>
      </c>
      <c r="M24" s="162" t="s">
        <v>235</v>
      </c>
      <c r="N24" s="163" t="s">
        <v>223</v>
      </c>
      <c r="O24" s="162" t="s">
        <v>211</v>
      </c>
      <c r="P24" s="164" t="s">
        <v>223</v>
      </c>
      <c r="Q24" s="162">
        <v>2</v>
      </c>
      <c r="R24" s="165">
        <v>101</v>
      </c>
      <c r="S24" s="143" t="s">
        <v>211</v>
      </c>
      <c r="T24" s="742" t="s">
        <v>535</v>
      </c>
    </row>
    <row r="25" spans="1:20" s="31" customFormat="1" ht="12.6" thickBot="1" x14ac:dyDescent="0.3">
      <c r="A25" s="445"/>
      <c r="B25" s="443" t="s">
        <v>517</v>
      </c>
      <c r="C25" s="898">
        <f>SUM(C10:C24)</f>
        <v>638148.55700000003</v>
      </c>
      <c r="D25" s="898">
        <f>SUM(D10:D24)</f>
        <v>171906.24357000002</v>
      </c>
      <c r="E25" s="898">
        <f>SUM(E10:E24)</f>
        <v>4251.54</v>
      </c>
      <c r="F25" s="1448">
        <f t="shared" si="0"/>
        <v>150098.21311807015</v>
      </c>
      <c r="G25" s="898">
        <f t="shared" si="1"/>
        <v>40433.876564727143</v>
      </c>
      <c r="H25" s="898">
        <f t="shared" si="2"/>
        <v>190532.08968279732</v>
      </c>
      <c r="I25" s="1178">
        <f t="shared" si="3"/>
        <v>0</v>
      </c>
      <c r="K25" s="139"/>
      <c r="L25" s="166" t="s">
        <v>236</v>
      </c>
      <c r="M25" s="167">
        <f>COUNTIF(M10:M24,"ja")</f>
        <v>13</v>
      </c>
      <c r="N25" s="168" t="s">
        <v>237</v>
      </c>
      <c r="O25" s="167">
        <f>COUNTIF(O10:O24,"ja")</f>
        <v>14</v>
      </c>
      <c r="P25" s="168" t="s">
        <v>237</v>
      </c>
      <c r="Q25" s="167">
        <f>COUNTIF(Q10:Q24,"ja")</f>
        <v>0</v>
      </c>
      <c r="R25" s="168" t="s">
        <v>237</v>
      </c>
      <c r="S25" s="576">
        <f>COUNTIF(S10:S24,"ja")</f>
        <v>15</v>
      </c>
      <c r="T25" s="576" t="s">
        <v>237</v>
      </c>
    </row>
    <row r="26" spans="1:20" s="366" customFormat="1" ht="12" x14ac:dyDescent="0.25">
      <c r="A26" s="389"/>
      <c r="B26" s="388" t="s">
        <v>450</v>
      </c>
      <c r="C26" s="385">
        <v>636930.61300000001</v>
      </c>
      <c r="D26" s="385">
        <v>170366.78569000002</v>
      </c>
      <c r="E26" s="385">
        <v>4465.666666666667</v>
      </c>
      <c r="F26" s="1446">
        <v>142628.33761289841</v>
      </c>
      <c r="G26" s="385">
        <v>38150.358816899308</v>
      </c>
      <c r="H26" s="385">
        <v>180778.69642979771</v>
      </c>
      <c r="I26" s="921">
        <v>0</v>
      </c>
      <c r="K26" s="65"/>
      <c r="L26" s="66"/>
      <c r="M26" s="169"/>
      <c r="N26" s="169"/>
      <c r="O26" s="169"/>
      <c r="P26" s="169"/>
      <c r="Q26" s="169"/>
      <c r="R26" s="169"/>
      <c r="S26" s="66"/>
      <c r="T26" s="66"/>
    </row>
    <row r="27" spans="1:20" s="366" customFormat="1" ht="12" x14ac:dyDescent="0.25">
      <c r="A27" s="389"/>
      <c r="B27" s="388" t="s">
        <v>396</v>
      </c>
      <c r="C27" s="385">
        <v>643748</v>
      </c>
      <c r="D27" s="385">
        <v>187600</v>
      </c>
      <c r="E27" s="385">
        <v>4585.6666666666661</v>
      </c>
      <c r="F27" s="1446">
        <v>140382.64156429455</v>
      </c>
      <c r="G27" s="385">
        <v>40910.082140001461</v>
      </c>
      <c r="H27" s="385">
        <v>181292.72370429602</v>
      </c>
      <c r="I27" s="921">
        <v>0</v>
      </c>
      <c r="K27" s="65"/>
      <c r="L27" s="66"/>
      <c r="M27" s="169"/>
      <c r="N27" s="169"/>
      <c r="O27" s="169"/>
      <c r="P27" s="169"/>
      <c r="Q27" s="169"/>
      <c r="R27" s="169"/>
      <c r="S27" s="66"/>
      <c r="T27" s="66"/>
    </row>
    <row r="28" spans="1:20" s="366" customFormat="1" ht="12" x14ac:dyDescent="0.25">
      <c r="A28" s="389"/>
      <c r="B28" s="388" t="s">
        <v>357</v>
      </c>
      <c r="C28" s="385">
        <v>633251</v>
      </c>
      <c r="D28" s="385">
        <v>193599</v>
      </c>
      <c r="E28" s="385">
        <v>4777</v>
      </c>
      <c r="F28" s="1446">
        <v>132562.48691647477</v>
      </c>
      <c r="G28" s="385">
        <v>40527.318400669879</v>
      </c>
      <c r="H28" s="385">
        <v>173089.80531714464</v>
      </c>
      <c r="I28" s="921">
        <v>0</v>
      </c>
      <c r="K28" s="65"/>
      <c r="L28" s="66"/>
      <c r="M28" s="169"/>
      <c r="N28" s="169"/>
      <c r="O28" s="169"/>
      <c r="P28" s="169"/>
      <c r="Q28" s="169"/>
      <c r="R28" s="169"/>
      <c r="S28" s="66"/>
      <c r="T28" s="66"/>
    </row>
    <row r="29" spans="1:20" s="366" customFormat="1" ht="12" x14ac:dyDescent="0.25">
      <c r="A29" s="920"/>
      <c r="B29" s="388" t="s">
        <v>316</v>
      </c>
      <c r="C29" s="385">
        <v>600150</v>
      </c>
      <c r="D29" s="385">
        <v>216014</v>
      </c>
      <c r="E29" s="385">
        <v>4766.3366666666661</v>
      </c>
      <c r="F29" s="1446">
        <v>125914.31155024021</v>
      </c>
      <c r="G29" s="385">
        <v>45320.759968697137</v>
      </c>
      <c r="H29" s="385">
        <v>171235.07151893736</v>
      </c>
      <c r="I29" s="921">
        <v>0</v>
      </c>
      <c r="K29" s="65"/>
      <c r="L29" s="66"/>
      <c r="M29" s="169"/>
      <c r="N29" s="169"/>
      <c r="O29" s="169"/>
      <c r="P29" s="169"/>
      <c r="Q29" s="169"/>
      <c r="R29" s="169"/>
      <c r="S29" s="169"/>
      <c r="T29" s="169"/>
    </row>
    <row r="30" spans="1:20" s="366" customFormat="1" ht="12.6" thickBot="1" x14ac:dyDescent="0.3">
      <c r="A30" s="442"/>
      <c r="B30" s="444" t="s">
        <v>179</v>
      </c>
      <c r="C30" s="386">
        <v>601011</v>
      </c>
      <c r="D30" s="386">
        <v>190520</v>
      </c>
      <c r="E30" s="386">
        <v>4934.2</v>
      </c>
      <c r="F30" s="1449">
        <v>121805.15585099916</v>
      </c>
      <c r="G30" s="386">
        <v>38612.135705889508</v>
      </c>
      <c r="H30" s="386">
        <v>160417.29155688867</v>
      </c>
      <c r="I30" s="923">
        <v>0</v>
      </c>
      <c r="K30" s="65"/>
      <c r="L30" s="66"/>
      <c r="M30" s="169"/>
      <c r="N30" s="169"/>
      <c r="O30" s="169"/>
      <c r="P30" s="169"/>
      <c r="Q30" s="169"/>
      <c r="R30" s="169"/>
      <c r="S30" s="169"/>
      <c r="T30" s="169"/>
    </row>
    <row r="32" spans="1:20" x14ac:dyDescent="0.2">
      <c r="D32" s="1296"/>
    </row>
    <row r="33" spans="4:4" ht="12" thickBot="1" x14ac:dyDescent="0.25">
      <c r="D33" s="1297"/>
    </row>
    <row r="34" spans="4:4" ht="12" thickBot="1" x14ac:dyDescent="0.25">
      <c r="D34" s="1298"/>
    </row>
  </sheetData>
  <mergeCells count="6">
    <mergeCell ref="S8:T8"/>
    <mergeCell ref="C8:E8"/>
    <mergeCell ref="F8:I8"/>
    <mergeCell ref="M8:N8"/>
    <mergeCell ref="O8:P8"/>
    <mergeCell ref="Q8:R8"/>
  </mergeCells>
  <pageMargins left="0.7" right="0.7" top="0.75" bottom="0.75" header="0.3" footer="0.3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3"/>
  <dimension ref="A1:BJ40"/>
  <sheetViews>
    <sheetView showGridLines="0" topLeftCell="T4" zoomScaleNormal="100" workbookViewId="0">
      <selection activeCell="AH33" sqref="AH33"/>
    </sheetView>
  </sheetViews>
  <sheetFormatPr baseColWidth="10" defaultColWidth="11.44140625" defaultRowHeight="11.4" x14ac:dyDescent="0.2"/>
  <cols>
    <col min="1" max="1" width="5.5546875" style="5" customWidth="1"/>
    <col min="2" max="2" width="21" style="2" customWidth="1"/>
    <col min="3" max="3" width="6.109375" style="2" customWidth="1"/>
    <col min="4" max="4" width="7" style="2" customWidth="1"/>
    <col min="5" max="5" width="6.33203125" style="2" customWidth="1"/>
    <col min="6" max="6" width="5.5546875" style="2" customWidth="1"/>
    <col min="7" max="7" width="5.33203125" style="2" customWidth="1"/>
    <col min="8" max="8" width="5.33203125" style="456" customWidth="1"/>
    <col min="9" max="9" width="5.44140625" style="2" customWidth="1"/>
    <col min="10" max="10" width="7" style="2" customWidth="1"/>
    <col min="11" max="11" width="6.33203125" style="2" customWidth="1"/>
    <col min="12" max="13" width="6" style="2" customWidth="1"/>
    <col min="14" max="14" width="6.33203125" style="2" customWidth="1"/>
    <col min="15" max="15" width="6.109375" style="2" customWidth="1"/>
    <col min="16" max="16" width="8" style="456" customWidth="1"/>
    <col min="17" max="17" width="5.5546875" style="2" customWidth="1"/>
    <col min="18" max="18" width="7.5546875" style="2" customWidth="1"/>
    <col min="19" max="19" width="5.33203125" style="2" customWidth="1"/>
    <col min="20" max="20" width="6.33203125" style="2" customWidth="1"/>
    <col min="21" max="21" width="6" style="2" customWidth="1"/>
    <col min="22" max="22" width="6.88671875" style="2" customWidth="1"/>
    <col min="23" max="23" width="6.5546875" style="2" customWidth="1"/>
    <col min="24" max="24" width="6.44140625" style="2" customWidth="1"/>
    <col min="25" max="25" width="6.44140625" style="456" customWidth="1"/>
    <col min="26" max="26" width="6.5546875" style="2" customWidth="1"/>
    <col min="27" max="27" width="6.5546875" style="456" customWidth="1"/>
    <col min="28" max="28" width="6" style="2" customWidth="1"/>
    <col min="29" max="29" width="5.88671875" style="5" customWidth="1"/>
    <col min="30" max="30" width="20.5546875" style="2" customWidth="1"/>
    <col min="31" max="31" width="6.88671875" style="2" customWidth="1"/>
    <col min="32" max="32" width="7.33203125" style="2" customWidth="1"/>
    <col min="33" max="33" width="6.109375" style="2" customWidth="1"/>
    <col min="34" max="34" width="7.33203125" style="2" customWidth="1"/>
    <col min="35" max="35" width="7" style="2" customWidth="1"/>
    <col min="36" max="36" width="7" style="456" customWidth="1"/>
    <col min="37" max="37" width="8.109375" style="2" customWidth="1"/>
    <col min="38" max="38" width="8" style="2" customWidth="1"/>
    <col min="39" max="39" width="6.109375" style="2" customWidth="1"/>
    <col min="40" max="40" width="6.33203125" style="2" customWidth="1"/>
    <col min="41" max="41" width="6.44140625" style="2" customWidth="1"/>
    <col min="42" max="42" width="5.44140625" style="2" customWidth="1"/>
    <col min="43" max="43" width="6.109375" style="2" customWidth="1"/>
    <col min="44" max="44" width="6.109375" style="456" customWidth="1"/>
    <col min="45" max="45" width="6.109375" style="2" customWidth="1"/>
    <col min="46" max="46" width="7.33203125" style="2" customWidth="1"/>
    <col min="47" max="16384" width="11.44140625" style="2"/>
  </cols>
  <sheetData>
    <row r="1" spans="1:62" x14ac:dyDescent="0.2">
      <c r="A1" s="1" t="s">
        <v>0</v>
      </c>
      <c r="AC1" s="1"/>
    </row>
    <row r="2" spans="1:62" x14ac:dyDescent="0.2">
      <c r="A2" s="1"/>
      <c r="AC2" s="1"/>
    </row>
    <row r="3" spans="1:62" x14ac:dyDescent="0.2">
      <c r="A3" s="1" t="str">
        <f>A7</f>
        <v>Tabell 3 - 5 - A -  Brukere av hjemmetjenester pr. 31.12.   *)</v>
      </c>
      <c r="Q3" s="2" t="s">
        <v>130</v>
      </c>
      <c r="AC3" s="1"/>
    </row>
    <row r="4" spans="1:62" x14ac:dyDescent="0.2">
      <c r="A4" s="1" t="str">
        <f>AC7</f>
        <v>Tabell 3 - 5 - B -  Sum brukere av hjemmetjenester pr. 31.12. - antall med private tjenesteyter   *)</v>
      </c>
      <c r="K4" s="4" t="s">
        <v>65</v>
      </c>
      <c r="L4" s="4"/>
      <c r="R4" s="2" t="s">
        <v>130</v>
      </c>
      <c r="U4" s="2" t="s">
        <v>130</v>
      </c>
      <c r="Y4" s="456" t="s">
        <v>130</v>
      </c>
      <c r="AC4" s="1"/>
    </row>
    <row r="5" spans="1:62" x14ac:dyDescent="0.2">
      <c r="A5" s="1"/>
      <c r="U5" s="2" t="s">
        <v>130</v>
      </c>
      <c r="AC5" s="1"/>
      <c r="AK5" s="2" t="s">
        <v>130</v>
      </c>
    </row>
    <row r="7" spans="1:62" s="8" customFormat="1" ht="15.75" customHeight="1" thickBot="1" x14ac:dyDescent="0.25">
      <c r="A7" s="514" t="s">
        <v>506</v>
      </c>
      <c r="AB7" s="2"/>
      <c r="AC7" s="7" t="s">
        <v>505</v>
      </c>
    </row>
    <row r="8" spans="1:62" s="11" customFormat="1" ht="18" customHeight="1" thickBot="1" x14ac:dyDescent="0.3">
      <c r="A8" s="75"/>
      <c r="B8" s="76"/>
      <c r="C8" s="1616" t="s">
        <v>66</v>
      </c>
      <c r="D8" s="1616"/>
      <c r="E8" s="1616"/>
      <c r="F8" s="1616"/>
      <c r="G8" s="1616"/>
      <c r="H8" s="1616"/>
      <c r="I8" s="1616"/>
      <c r="J8" s="1616"/>
      <c r="K8" s="1570" t="s">
        <v>67</v>
      </c>
      <c r="L8" s="1570"/>
      <c r="M8" s="1570"/>
      <c r="N8" s="1570"/>
      <c r="O8" s="1570"/>
      <c r="P8" s="1570"/>
      <c r="Q8" s="1570"/>
      <c r="R8" s="1570"/>
      <c r="S8" s="1570" t="s">
        <v>68</v>
      </c>
      <c r="T8" s="1570"/>
      <c r="U8" s="1570"/>
      <c r="V8" s="1570"/>
      <c r="W8" s="1570"/>
      <c r="X8" s="1570"/>
      <c r="Y8" s="1617"/>
      <c r="Z8" s="1571"/>
      <c r="AA8" s="684"/>
      <c r="AB8" s="2"/>
      <c r="AC8" s="9"/>
      <c r="AD8" s="10"/>
      <c r="AE8" s="1618" t="s">
        <v>69</v>
      </c>
      <c r="AF8" s="1618"/>
      <c r="AG8" s="1618"/>
      <c r="AH8" s="1618"/>
      <c r="AI8" s="1618"/>
      <c r="AJ8" s="1618"/>
      <c r="AK8" s="1618"/>
      <c r="AL8" s="1618"/>
      <c r="AM8" s="1618" t="s">
        <v>70</v>
      </c>
      <c r="AN8" s="1618"/>
      <c r="AO8" s="1618"/>
      <c r="AP8" s="1618"/>
      <c r="AQ8" s="1618"/>
      <c r="AR8" s="1618"/>
      <c r="AS8" s="1618"/>
      <c r="AT8" s="1618"/>
      <c r="AU8" s="1614" t="s">
        <v>315</v>
      </c>
    </row>
    <row r="9" spans="1:62" s="11" customFormat="1" ht="43.5" customHeight="1" thickBot="1" x14ac:dyDescent="0.3">
      <c r="A9" s="87" t="s">
        <v>2</v>
      </c>
      <c r="B9" s="9" t="s">
        <v>3</v>
      </c>
      <c r="C9" s="188" t="s">
        <v>71</v>
      </c>
      <c r="D9" s="756" t="s">
        <v>6</v>
      </c>
      <c r="E9" s="189" t="s">
        <v>12</v>
      </c>
      <c r="F9" s="189" t="s">
        <v>9</v>
      </c>
      <c r="G9" s="189" t="s">
        <v>72</v>
      </c>
      <c r="H9" s="189" t="s">
        <v>341</v>
      </c>
      <c r="I9" s="189" t="s">
        <v>343</v>
      </c>
      <c r="J9" s="683" t="s">
        <v>13</v>
      </c>
      <c r="K9" s="680" t="s">
        <v>71</v>
      </c>
      <c r="L9" s="681" t="s">
        <v>6</v>
      </c>
      <c r="M9" s="682" t="s">
        <v>12</v>
      </c>
      <c r="N9" s="682" t="s">
        <v>9</v>
      </c>
      <c r="O9" s="682" t="s">
        <v>72</v>
      </c>
      <c r="P9" s="682" t="s">
        <v>341</v>
      </c>
      <c r="Q9" s="682" t="s">
        <v>343</v>
      </c>
      <c r="R9" s="683" t="s">
        <v>13</v>
      </c>
      <c r="S9" s="680" t="s">
        <v>71</v>
      </c>
      <c r="T9" s="681" t="s">
        <v>6</v>
      </c>
      <c r="U9" s="682" t="s">
        <v>12</v>
      </c>
      <c r="V9" s="682" t="s">
        <v>9</v>
      </c>
      <c r="W9" s="682" t="s">
        <v>72</v>
      </c>
      <c r="X9" s="682" t="s">
        <v>341</v>
      </c>
      <c r="Y9" s="682" t="s">
        <v>343</v>
      </c>
      <c r="Z9" s="683" t="s">
        <v>13</v>
      </c>
      <c r="AA9" s="8"/>
      <c r="AB9" s="456"/>
      <c r="AC9" s="13" t="s">
        <v>2</v>
      </c>
      <c r="AD9" s="14" t="s">
        <v>3</v>
      </c>
      <c r="AE9" s="680" t="s">
        <v>71</v>
      </c>
      <c r="AF9" s="681" t="s">
        <v>6</v>
      </c>
      <c r="AG9" s="682" t="s">
        <v>12</v>
      </c>
      <c r="AH9" s="682" t="s">
        <v>9</v>
      </c>
      <c r="AI9" s="682" t="s">
        <v>72</v>
      </c>
      <c r="AJ9" s="682" t="s">
        <v>341</v>
      </c>
      <c r="AK9" s="682" t="s">
        <v>343</v>
      </c>
      <c r="AL9" s="683" t="s">
        <v>13</v>
      </c>
      <c r="AM9" s="680" t="s">
        <v>71</v>
      </c>
      <c r="AN9" s="681" t="s">
        <v>6</v>
      </c>
      <c r="AO9" s="682" t="s">
        <v>12</v>
      </c>
      <c r="AP9" s="682" t="s">
        <v>9</v>
      </c>
      <c r="AQ9" s="682" t="s">
        <v>72</v>
      </c>
      <c r="AR9" s="682" t="s">
        <v>341</v>
      </c>
      <c r="AS9" s="682" t="s">
        <v>343</v>
      </c>
      <c r="AT9" s="683" t="s">
        <v>13</v>
      </c>
      <c r="AU9" s="1615"/>
    </row>
    <row r="10" spans="1:62" ht="12.9" customHeight="1" x14ac:dyDescent="0.25">
      <c r="A10" s="81">
        <v>1</v>
      </c>
      <c r="B10" s="27" t="s">
        <v>14</v>
      </c>
      <c r="C10" s="572">
        <v>221</v>
      </c>
      <c r="D10" s="368">
        <v>137</v>
      </c>
      <c r="E10" s="368">
        <v>85</v>
      </c>
      <c r="F10" s="368">
        <v>18</v>
      </c>
      <c r="G10" s="368">
        <v>26</v>
      </c>
      <c r="H10" s="368">
        <v>6</v>
      </c>
      <c r="I10" s="369">
        <v>2</v>
      </c>
      <c r="J10" s="439">
        <f t="shared" ref="J10:J24" si="0">SUM(C10:I10)</f>
        <v>495</v>
      </c>
      <c r="K10" s="572">
        <v>62</v>
      </c>
      <c r="L10" s="368">
        <v>46</v>
      </c>
      <c r="M10" s="368">
        <v>69</v>
      </c>
      <c r="N10" s="368">
        <v>29</v>
      </c>
      <c r="O10" s="368">
        <v>23</v>
      </c>
      <c r="P10" s="368">
        <v>14</v>
      </c>
      <c r="Q10" s="369">
        <v>5</v>
      </c>
      <c r="R10" s="439">
        <f t="shared" ref="R10:R24" si="1">SUM(K10:Q10)</f>
        <v>248</v>
      </c>
      <c r="S10" s="572">
        <v>34</v>
      </c>
      <c r="T10" s="368">
        <v>66</v>
      </c>
      <c r="U10" s="368">
        <v>82</v>
      </c>
      <c r="V10" s="368">
        <v>25</v>
      </c>
      <c r="W10" s="368">
        <v>39</v>
      </c>
      <c r="X10" s="368">
        <v>36</v>
      </c>
      <c r="Y10" s="369">
        <v>10</v>
      </c>
      <c r="Z10" s="439">
        <f t="shared" ref="Z10:Z24" si="2">SUM(S10:Y10)</f>
        <v>292</v>
      </c>
      <c r="AA10" s="686"/>
      <c r="AC10" s="17">
        <v>1</v>
      </c>
      <c r="AD10" s="18" t="s">
        <v>14</v>
      </c>
      <c r="AE10" s="58">
        <f t="shared" ref="AE10:AE24" si="3">C10+K10+S10</f>
        <v>317</v>
      </c>
      <c r="AF10" s="39">
        <f t="shared" ref="AF10:AF24" si="4">D10+L10+T10</f>
        <v>249</v>
      </c>
      <c r="AG10" s="39">
        <f t="shared" ref="AG10:AG24" si="5">E10+M10+U10</f>
        <v>236</v>
      </c>
      <c r="AH10" s="39">
        <f t="shared" ref="AH10:AH24" si="6">F10+N10+V10</f>
        <v>72</v>
      </c>
      <c r="AI10" s="39">
        <f t="shared" ref="AI10:AI24" si="7">G10+O10+W10</f>
        <v>88</v>
      </c>
      <c r="AJ10" s="436">
        <f t="shared" ref="AJ10:AJ24" si="8">H10+P10+X10</f>
        <v>56</v>
      </c>
      <c r="AK10" s="436">
        <f t="shared" ref="AK10:AK24" si="9">I10+Q10+Y10</f>
        <v>17</v>
      </c>
      <c r="AL10" s="759">
        <f t="shared" ref="AL10:AL24" si="10">SUM(AE10:AK10)</f>
        <v>1035</v>
      </c>
      <c r="AM10" s="58">
        <v>0</v>
      </c>
      <c r="AN10" s="436">
        <v>31</v>
      </c>
      <c r="AO10" s="436">
        <v>28</v>
      </c>
      <c r="AP10" s="436">
        <v>13</v>
      </c>
      <c r="AQ10" s="436">
        <v>15</v>
      </c>
      <c r="AR10" s="436">
        <v>14</v>
      </c>
      <c r="AS10" s="436">
        <v>4</v>
      </c>
      <c r="AT10" s="762">
        <f t="shared" ref="AT10:AT24" si="11">SUM(AM10:AS10)</f>
        <v>105</v>
      </c>
      <c r="AU10" s="489">
        <f t="shared" ref="AU10:AU25" si="12">AT10/AL10</f>
        <v>0.10144927536231885</v>
      </c>
      <c r="AW10" s="454"/>
      <c r="AX10" s="455"/>
      <c r="AY10" s="455"/>
      <c r="AZ10" s="455"/>
      <c r="BA10" s="454"/>
      <c r="BB10" s="455"/>
      <c r="BC10" s="454"/>
      <c r="BD10" s="454"/>
      <c r="BE10" s="455"/>
      <c r="BF10" s="455"/>
      <c r="BG10" s="455"/>
      <c r="BH10" s="455"/>
      <c r="BI10" s="455"/>
      <c r="BJ10" s="455"/>
    </row>
    <row r="11" spans="1:62" ht="12.9" customHeight="1" x14ac:dyDescent="0.25">
      <c r="A11" s="82">
        <v>2</v>
      </c>
      <c r="B11" s="25" t="s">
        <v>15</v>
      </c>
      <c r="C11" s="757">
        <v>166</v>
      </c>
      <c r="D11" s="89">
        <v>142</v>
      </c>
      <c r="E11" s="89">
        <v>86</v>
      </c>
      <c r="F11" s="89">
        <v>35</v>
      </c>
      <c r="G11" s="89">
        <v>21</v>
      </c>
      <c r="H11" s="89">
        <v>7</v>
      </c>
      <c r="I11" s="90">
        <v>2</v>
      </c>
      <c r="J11" s="440">
        <f t="shared" si="0"/>
        <v>459</v>
      </c>
      <c r="K11" s="757">
        <v>79</v>
      </c>
      <c r="L11" s="89">
        <v>48</v>
      </c>
      <c r="M11" s="89">
        <v>64</v>
      </c>
      <c r="N11" s="89">
        <v>16</v>
      </c>
      <c r="O11" s="89">
        <v>17</v>
      </c>
      <c r="P11" s="89">
        <v>14</v>
      </c>
      <c r="Q11" s="90">
        <v>1</v>
      </c>
      <c r="R11" s="440">
        <f t="shared" si="1"/>
        <v>239</v>
      </c>
      <c r="S11" s="757">
        <v>40</v>
      </c>
      <c r="T11" s="89">
        <v>81</v>
      </c>
      <c r="U11" s="89">
        <v>92</v>
      </c>
      <c r="V11" s="89">
        <v>19</v>
      </c>
      <c r="W11" s="89">
        <v>37</v>
      </c>
      <c r="X11" s="89">
        <v>27</v>
      </c>
      <c r="Y11" s="90">
        <v>20</v>
      </c>
      <c r="Z11" s="440">
        <f t="shared" si="2"/>
        <v>316</v>
      </c>
      <c r="AA11" s="686"/>
      <c r="AC11" s="24">
        <v>2</v>
      </c>
      <c r="AD11" s="25" t="s">
        <v>15</v>
      </c>
      <c r="AE11" s="59">
        <f t="shared" si="3"/>
        <v>285</v>
      </c>
      <c r="AF11" s="41">
        <f t="shared" si="4"/>
        <v>271</v>
      </c>
      <c r="AG11" s="41">
        <f t="shared" si="5"/>
        <v>242</v>
      </c>
      <c r="AH11" s="41">
        <f t="shared" si="6"/>
        <v>70</v>
      </c>
      <c r="AI11" s="41">
        <f t="shared" si="7"/>
        <v>75</v>
      </c>
      <c r="AJ11" s="437">
        <f t="shared" si="8"/>
        <v>48</v>
      </c>
      <c r="AK11" s="437">
        <f t="shared" si="9"/>
        <v>23</v>
      </c>
      <c r="AL11" s="760">
        <f t="shared" si="10"/>
        <v>1014</v>
      </c>
      <c r="AM11" s="59">
        <v>24</v>
      </c>
      <c r="AN11" s="437">
        <v>13</v>
      </c>
      <c r="AO11" s="437">
        <v>11</v>
      </c>
      <c r="AP11" s="437">
        <v>4</v>
      </c>
      <c r="AQ11" s="437">
        <v>6</v>
      </c>
      <c r="AR11" s="437">
        <v>6</v>
      </c>
      <c r="AS11" s="437">
        <v>1</v>
      </c>
      <c r="AT11" s="754">
        <f t="shared" si="11"/>
        <v>65</v>
      </c>
      <c r="AU11" s="490">
        <f t="shared" si="12"/>
        <v>6.4102564102564097E-2</v>
      </c>
      <c r="AW11" s="454"/>
      <c r="AX11" s="455"/>
      <c r="AY11" s="455"/>
      <c r="AZ11" s="455"/>
      <c r="BA11" s="454"/>
      <c r="BB11" s="455"/>
      <c r="BC11" s="454"/>
      <c r="BD11" s="454"/>
      <c r="BE11" s="455"/>
      <c r="BF11" s="455"/>
      <c r="BG11" s="455"/>
      <c r="BH11" s="455"/>
      <c r="BI11" s="455"/>
      <c r="BJ11" s="455"/>
    </row>
    <row r="12" spans="1:62" ht="12.9" customHeight="1" x14ac:dyDescent="0.25">
      <c r="A12" s="82">
        <v>3</v>
      </c>
      <c r="B12" s="25" t="s">
        <v>16</v>
      </c>
      <c r="C12" s="757">
        <v>125</v>
      </c>
      <c r="D12" s="89">
        <v>100</v>
      </c>
      <c r="E12" s="89">
        <v>72</v>
      </c>
      <c r="F12" s="89">
        <v>25</v>
      </c>
      <c r="G12" s="89">
        <v>20</v>
      </c>
      <c r="H12" s="89">
        <v>14</v>
      </c>
      <c r="I12" s="90">
        <v>0</v>
      </c>
      <c r="J12" s="440">
        <f t="shared" si="0"/>
        <v>356</v>
      </c>
      <c r="K12" s="757">
        <v>49</v>
      </c>
      <c r="L12" s="89">
        <v>58</v>
      </c>
      <c r="M12" s="89">
        <v>59</v>
      </c>
      <c r="N12" s="89">
        <v>13</v>
      </c>
      <c r="O12" s="89">
        <v>16</v>
      </c>
      <c r="P12" s="89">
        <v>11</v>
      </c>
      <c r="Q12" s="90">
        <v>7</v>
      </c>
      <c r="R12" s="440">
        <f t="shared" si="1"/>
        <v>213</v>
      </c>
      <c r="S12" s="757">
        <v>64</v>
      </c>
      <c r="T12" s="89">
        <v>99</v>
      </c>
      <c r="U12" s="89">
        <v>89</v>
      </c>
      <c r="V12" s="89">
        <v>38</v>
      </c>
      <c r="W12" s="89">
        <v>30</v>
      </c>
      <c r="X12" s="89">
        <v>29</v>
      </c>
      <c r="Y12" s="90">
        <v>12</v>
      </c>
      <c r="Z12" s="440">
        <f t="shared" si="2"/>
        <v>361</v>
      </c>
      <c r="AA12" s="686"/>
      <c r="AC12" s="24">
        <v>3</v>
      </c>
      <c r="AD12" s="25" t="s">
        <v>16</v>
      </c>
      <c r="AE12" s="59">
        <f t="shared" si="3"/>
        <v>238</v>
      </c>
      <c r="AF12" s="41">
        <f t="shared" si="4"/>
        <v>257</v>
      </c>
      <c r="AG12" s="41">
        <f t="shared" si="5"/>
        <v>220</v>
      </c>
      <c r="AH12" s="41">
        <f t="shared" si="6"/>
        <v>76</v>
      </c>
      <c r="AI12" s="41">
        <f t="shared" si="7"/>
        <v>66</v>
      </c>
      <c r="AJ12" s="437">
        <f t="shared" si="8"/>
        <v>54</v>
      </c>
      <c r="AK12" s="437">
        <f t="shared" si="9"/>
        <v>19</v>
      </c>
      <c r="AL12" s="760">
        <f t="shared" si="10"/>
        <v>930</v>
      </c>
      <c r="AM12" s="59">
        <v>29</v>
      </c>
      <c r="AN12" s="437">
        <v>31</v>
      </c>
      <c r="AO12" s="437">
        <v>27</v>
      </c>
      <c r="AP12" s="437">
        <v>6</v>
      </c>
      <c r="AQ12" s="437">
        <v>10</v>
      </c>
      <c r="AR12" s="437">
        <v>12</v>
      </c>
      <c r="AS12" s="437">
        <v>3</v>
      </c>
      <c r="AT12" s="754">
        <f t="shared" si="11"/>
        <v>118</v>
      </c>
      <c r="AU12" s="490">
        <f t="shared" si="12"/>
        <v>0.12688172043010754</v>
      </c>
      <c r="AW12" s="454"/>
      <c r="AX12" s="455"/>
      <c r="AY12" s="455"/>
      <c r="AZ12" s="455"/>
      <c r="BA12" s="454"/>
      <c r="BB12" s="455"/>
      <c r="BC12" s="454"/>
      <c r="BD12" s="454"/>
      <c r="BE12" s="455"/>
      <c r="BF12" s="455"/>
      <c r="BG12" s="455"/>
      <c r="BH12" s="455"/>
      <c r="BI12" s="455"/>
      <c r="BJ12" s="455"/>
    </row>
    <row r="13" spans="1:62" ht="12.9" customHeight="1" x14ac:dyDescent="0.25">
      <c r="A13" s="82">
        <v>4</v>
      </c>
      <c r="B13" s="25" t="s">
        <v>17</v>
      </c>
      <c r="C13" s="757">
        <v>100</v>
      </c>
      <c r="D13" s="89">
        <v>47</v>
      </c>
      <c r="E13" s="89">
        <v>45</v>
      </c>
      <c r="F13" s="89">
        <v>24</v>
      </c>
      <c r="G13" s="89">
        <v>19</v>
      </c>
      <c r="H13" s="89">
        <v>6</v>
      </c>
      <c r="I13" s="90">
        <v>3</v>
      </c>
      <c r="J13" s="440">
        <f t="shared" si="0"/>
        <v>244</v>
      </c>
      <c r="K13" s="757">
        <v>73</v>
      </c>
      <c r="L13" s="89">
        <v>41</v>
      </c>
      <c r="M13" s="89">
        <v>30</v>
      </c>
      <c r="N13" s="89">
        <v>11</v>
      </c>
      <c r="O13" s="89">
        <v>21</v>
      </c>
      <c r="P13" s="89">
        <v>13</v>
      </c>
      <c r="Q13" s="90">
        <v>8</v>
      </c>
      <c r="R13" s="440">
        <f t="shared" si="1"/>
        <v>197</v>
      </c>
      <c r="S13" s="757">
        <v>29</v>
      </c>
      <c r="T13" s="89">
        <v>38</v>
      </c>
      <c r="U13" s="89">
        <v>64</v>
      </c>
      <c r="V13" s="89">
        <v>24</v>
      </c>
      <c r="W13" s="89">
        <v>27</v>
      </c>
      <c r="X13" s="89">
        <v>27</v>
      </c>
      <c r="Y13" s="90">
        <v>29</v>
      </c>
      <c r="Z13" s="440">
        <f t="shared" si="2"/>
        <v>238</v>
      </c>
      <c r="AA13" s="686"/>
      <c r="AB13" s="2" t="s">
        <v>130</v>
      </c>
      <c r="AC13" s="24">
        <v>4</v>
      </c>
      <c r="AD13" s="25" t="s">
        <v>17</v>
      </c>
      <c r="AE13" s="59">
        <f t="shared" si="3"/>
        <v>202</v>
      </c>
      <c r="AF13" s="41">
        <f t="shared" si="4"/>
        <v>126</v>
      </c>
      <c r="AG13" s="41">
        <f t="shared" si="5"/>
        <v>139</v>
      </c>
      <c r="AH13" s="41">
        <f t="shared" si="6"/>
        <v>59</v>
      </c>
      <c r="AI13" s="41">
        <f t="shared" si="7"/>
        <v>67</v>
      </c>
      <c r="AJ13" s="437">
        <f t="shared" si="8"/>
        <v>46</v>
      </c>
      <c r="AK13" s="437">
        <f t="shared" si="9"/>
        <v>40</v>
      </c>
      <c r="AL13" s="760">
        <f t="shared" si="10"/>
        <v>679</v>
      </c>
      <c r="AM13" s="59">
        <v>27</v>
      </c>
      <c r="AN13" s="437">
        <v>15</v>
      </c>
      <c r="AO13" s="437">
        <v>28</v>
      </c>
      <c r="AP13" s="437">
        <v>8</v>
      </c>
      <c r="AQ13" s="437">
        <v>14</v>
      </c>
      <c r="AR13" s="437">
        <v>7</v>
      </c>
      <c r="AS13" s="437">
        <v>13</v>
      </c>
      <c r="AT13" s="754">
        <f t="shared" si="11"/>
        <v>112</v>
      </c>
      <c r="AU13" s="490">
        <f t="shared" si="12"/>
        <v>0.16494845360824742</v>
      </c>
      <c r="AW13" s="454"/>
      <c r="AX13" s="455"/>
      <c r="AY13" s="455"/>
      <c r="AZ13" s="455"/>
      <c r="BA13" s="454"/>
      <c r="BB13" s="455"/>
      <c r="BC13" s="454"/>
      <c r="BD13" s="454"/>
      <c r="BE13" s="455"/>
      <c r="BF13" s="455"/>
      <c r="BG13" s="455"/>
      <c r="BH13" s="455"/>
      <c r="BI13" s="455"/>
      <c r="BJ13" s="455"/>
    </row>
    <row r="14" spans="1:62" ht="12.9" customHeight="1" x14ac:dyDescent="0.25">
      <c r="A14" s="82">
        <v>5</v>
      </c>
      <c r="B14" s="25" t="s">
        <v>18</v>
      </c>
      <c r="C14" s="757">
        <v>125</v>
      </c>
      <c r="D14" s="89">
        <v>65</v>
      </c>
      <c r="E14" s="89">
        <v>136</v>
      </c>
      <c r="F14" s="89">
        <v>75</v>
      </c>
      <c r="G14" s="89">
        <v>76</v>
      </c>
      <c r="H14" s="89">
        <v>38</v>
      </c>
      <c r="I14" s="90">
        <v>10</v>
      </c>
      <c r="J14" s="440">
        <f t="shared" si="0"/>
        <v>525</v>
      </c>
      <c r="K14" s="757">
        <v>71</v>
      </c>
      <c r="L14" s="89">
        <v>49</v>
      </c>
      <c r="M14" s="89">
        <v>74</v>
      </c>
      <c r="N14" s="89">
        <v>44</v>
      </c>
      <c r="O14" s="89">
        <v>40</v>
      </c>
      <c r="P14" s="89">
        <v>24</v>
      </c>
      <c r="Q14" s="90">
        <v>7</v>
      </c>
      <c r="R14" s="440">
        <f t="shared" si="1"/>
        <v>309</v>
      </c>
      <c r="S14" s="757">
        <v>31</v>
      </c>
      <c r="T14" s="89">
        <v>57</v>
      </c>
      <c r="U14" s="89">
        <v>110</v>
      </c>
      <c r="V14" s="89">
        <v>55</v>
      </c>
      <c r="W14" s="89">
        <v>64</v>
      </c>
      <c r="X14" s="89">
        <v>65</v>
      </c>
      <c r="Y14" s="90">
        <v>28</v>
      </c>
      <c r="Z14" s="440">
        <f t="shared" si="2"/>
        <v>410</v>
      </c>
      <c r="AA14" s="686"/>
      <c r="AC14" s="24">
        <v>5</v>
      </c>
      <c r="AD14" s="25" t="s">
        <v>18</v>
      </c>
      <c r="AE14" s="59">
        <f t="shared" si="3"/>
        <v>227</v>
      </c>
      <c r="AF14" s="41">
        <f t="shared" si="4"/>
        <v>171</v>
      </c>
      <c r="AG14" s="41">
        <f t="shared" si="5"/>
        <v>320</v>
      </c>
      <c r="AH14" s="41">
        <f t="shared" si="6"/>
        <v>174</v>
      </c>
      <c r="AI14" s="41">
        <f t="shared" si="7"/>
        <v>180</v>
      </c>
      <c r="AJ14" s="437">
        <f t="shared" si="8"/>
        <v>127</v>
      </c>
      <c r="AK14" s="437">
        <f t="shared" si="9"/>
        <v>45</v>
      </c>
      <c r="AL14" s="760">
        <f t="shared" si="10"/>
        <v>1244</v>
      </c>
      <c r="AM14" s="59">
        <v>48</v>
      </c>
      <c r="AN14" s="437">
        <v>26</v>
      </c>
      <c r="AO14" s="437">
        <v>67</v>
      </c>
      <c r="AP14" s="437">
        <v>33</v>
      </c>
      <c r="AQ14" s="437">
        <v>41</v>
      </c>
      <c r="AR14" s="437">
        <v>38</v>
      </c>
      <c r="AS14" s="437">
        <v>21</v>
      </c>
      <c r="AT14" s="754">
        <f t="shared" si="11"/>
        <v>274</v>
      </c>
      <c r="AU14" s="490">
        <f t="shared" si="12"/>
        <v>0.22025723472668809</v>
      </c>
      <c r="AW14" s="454"/>
      <c r="AX14" s="455"/>
      <c r="AY14" s="455"/>
      <c r="AZ14" s="455"/>
      <c r="BA14" s="454"/>
      <c r="BB14" s="455"/>
      <c r="BC14" s="454"/>
      <c r="BD14" s="454"/>
      <c r="BE14" s="455"/>
      <c r="BF14" s="455"/>
      <c r="BG14" s="455"/>
      <c r="BH14" s="455"/>
      <c r="BI14" s="455"/>
      <c r="BJ14" s="455"/>
    </row>
    <row r="15" spans="1:62" ht="12.9" customHeight="1" x14ac:dyDescent="0.25">
      <c r="A15" s="82">
        <v>6</v>
      </c>
      <c r="B15" s="25" t="s">
        <v>19</v>
      </c>
      <c r="C15" s="757">
        <v>46</v>
      </c>
      <c r="D15" s="89">
        <v>52</v>
      </c>
      <c r="E15" s="89">
        <v>90</v>
      </c>
      <c r="F15" s="89">
        <v>35</v>
      </c>
      <c r="G15" s="89">
        <v>61</v>
      </c>
      <c r="H15" s="89">
        <v>51</v>
      </c>
      <c r="I15" s="90">
        <v>17</v>
      </c>
      <c r="J15" s="440">
        <f t="shared" si="0"/>
        <v>352</v>
      </c>
      <c r="K15" s="757">
        <v>41</v>
      </c>
      <c r="L15" s="89">
        <v>23</v>
      </c>
      <c r="M15" s="89">
        <v>26</v>
      </c>
      <c r="N15" s="89">
        <v>17</v>
      </c>
      <c r="O15" s="89">
        <v>32</v>
      </c>
      <c r="P15" s="89">
        <v>23</v>
      </c>
      <c r="Q15" s="90">
        <v>4</v>
      </c>
      <c r="R15" s="440">
        <f t="shared" si="1"/>
        <v>166</v>
      </c>
      <c r="S15" s="757">
        <v>48</v>
      </c>
      <c r="T15" s="89">
        <v>37</v>
      </c>
      <c r="U15" s="89">
        <v>61</v>
      </c>
      <c r="V15" s="89">
        <v>33</v>
      </c>
      <c r="W15" s="89">
        <v>34</v>
      </c>
      <c r="X15" s="89">
        <v>41</v>
      </c>
      <c r="Y15" s="90">
        <v>11</v>
      </c>
      <c r="Z15" s="440">
        <f t="shared" si="2"/>
        <v>265</v>
      </c>
      <c r="AA15" s="686"/>
      <c r="AC15" s="24">
        <v>6</v>
      </c>
      <c r="AD15" s="25" t="s">
        <v>19</v>
      </c>
      <c r="AE15" s="59">
        <f t="shared" si="3"/>
        <v>135</v>
      </c>
      <c r="AF15" s="41">
        <f t="shared" si="4"/>
        <v>112</v>
      </c>
      <c r="AG15" s="41">
        <f t="shared" si="5"/>
        <v>177</v>
      </c>
      <c r="AH15" s="41">
        <f t="shared" si="6"/>
        <v>85</v>
      </c>
      <c r="AI15" s="41">
        <f t="shared" si="7"/>
        <v>127</v>
      </c>
      <c r="AJ15" s="437">
        <f t="shared" si="8"/>
        <v>115</v>
      </c>
      <c r="AK15" s="437">
        <f t="shared" si="9"/>
        <v>32</v>
      </c>
      <c r="AL15" s="760">
        <f t="shared" si="10"/>
        <v>783</v>
      </c>
      <c r="AM15" s="59">
        <v>29</v>
      </c>
      <c r="AN15" s="437">
        <v>32</v>
      </c>
      <c r="AO15" s="437">
        <v>55</v>
      </c>
      <c r="AP15" s="437">
        <v>37</v>
      </c>
      <c r="AQ15" s="437">
        <v>50</v>
      </c>
      <c r="AR15" s="437">
        <v>49</v>
      </c>
      <c r="AS15" s="437">
        <v>11</v>
      </c>
      <c r="AT15" s="754">
        <f t="shared" si="11"/>
        <v>263</v>
      </c>
      <c r="AU15" s="490">
        <f t="shared" si="12"/>
        <v>0.33588761174968074</v>
      </c>
      <c r="AW15" s="454"/>
      <c r="AX15" s="455"/>
      <c r="AY15" s="455"/>
      <c r="AZ15" s="455"/>
      <c r="BA15" s="454"/>
      <c r="BB15" s="455"/>
      <c r="BC15" s="454"/>
      <c r="BD15" s="454"/>
      <c r="BE15" s="455"/>
      <c r="BF15" s="455"/>
      <c r="BG15" s="455"/>
      <c r="BH15" s="455"/>
      <c r="BI15" s="455"/>
      <c r="BJ15" s="455"/>
    </row>
    <row r="16" spans="1:62" ht="12.9" customHeight="1" x14ac:dyDescent="0.25">
      <c r="A16" s="83">
        <v>7</v>
      </c>
      <c r="B16" s="27" t="s">
        <v>20</v>
      </c>
      <c r="C16" s="757">
        <v>43</v>
      </c>
      <c r="D16" s="89">
        <v>50</v>
      </c>
      <c r="E16" s="89">
        <v>76</v>
      </c>
      <c r="F16" s="89">
        <v>49</v>
      </c>
      <c r="G16" s="89">
        <v>62</v>
      </c>
      <c r="H16" s="89">
        <v>54</v>
      </c>
      <c r="I16" s="90">
        <v>25</v>
      </c>
      <c r="J16" s="440">
        <f t="shared" si="0"/>
        <v>359</v>
      </c>
      <c r="K16" s="757">
        <v>94</v>
      </c>
      <c r="L16" s="89">
        <v>55</v>
      </c>
      <c r="M16" s="89">
        <v>57</v>
      </c>
      <c r="N16" s="89">
        <v>46</v>
      </c>
      <c r="O16" s="89">
        <v>61</v>
      </c>
      <c r="P16" s="89">
        <v>44</v>
      </c>
      <c r="Q16" s="90">
        <v>8</v>
      </c>
      <c r="R16" s="440">
        <f t="shared" si="1"/>
        <v>365</v>
      </c>
      <c r="S16" s="757">
        <v>28</v>
      </c>
      <c r="T16" s="89">
        <v>54</v>
      </c>
      <c r="U16" s="89">
        <v>64</v>
      </c>
      <c r="V16" s="89">
        <v>31</v>
      </c>
      <c r="W16" s="89">
        <v>57</v>
      </c>
      <c r="X16" s="89">
        <v>47</v>
      </c>
      <c r="Y16" s="90">
        <v>28</v>
      </c>
      <c r="Z16" s="440">
        <f t="shared" si="2"/>
        <v>309</v>
      </c>
      <c r="AA16" s="686"/>
      <c r="AC16" s="26">
        <v>7</v>
      </c>
      <c r="AD16" s="27" t="s">
        <v>20</v>
      </c>
      <c r="AE16" s="59">
        <f t="shared" si="3"/>
        <v>165</v>
      </c>
      <c r="AF16" s="41">
        <f t="shared" si="4"/>
        <v>159</v>
      </c>
      <c r="AG16" s="41">
        <f t="shared" si="5"/>
        <v>197</v>
      </c>
      <c r="AH16" s="41">
        <f t="shared" si="6"/>
        <v>126</v>
      </c>
      <c r="AI16" s="41">
        <f t="shared" si="7"/>
        <v>180</v>
      </c>
      <c r="AJ16" s="437">
        <f t="shared" si="8"/>
        <v>145</v>
      </c>
      <c r="AK16" s="437">
        <f t="shared" si="9"/>
        <v>61</v>
      </c>
      <c r="AL16" s="760">
        <f t="shared" si="10"/>
        <v>1033</v>
      </c>
      <c r="AM16" s="59">
        <v>36</v>
      </c>
      <c r="AN16" s="437">
        <v>47</v>
      </c>
      <c r="AO16" s="437">
        <v>53</v>
      </c>
      <c r="AP16" s="437">
        <v>40</v>
      </c>
      <c r="AQ16" s="437">
        <v>60</v>
      </c>
      <c r="AR16" s="437">
        <v>48</v>
      </c>
      <c r="AS16" s="437">
        <v>17</v>
      </c>
      <c r="AT16" s="754">
        <f t="shared" si="11"/>
        <v>301</v>
      </c>
      <c r="AU16" s="490">
        <f t="shared" si="12"/>
        <v>0.29138431752178123</v>
      </c>
    </row>
    <row r="17" spans="1:47" ht="12.9" customHeight="1" x14ac:dyDescent="0.25">
      <c r="A17" s="82">
        <v>8</v>
      </c>
      <c r="B17" s="25" t="s">
        <v>21</v>
      </c>
      <c r="C17" s="757">
        <v>144</v>
      </c>
      <c r="D17" s="89">
        <v>56</v>
      </c>
      <c r="E17" s="89">
        <v>87</v>
      </c>
      <c r="F17" s="89">
        <v>49</v>
      </c>
      <c r="G17" s="89">
        <v>66</v>
      </c>
      <c r="H17" s="89">
        <v>40</v>
      </c>
      <c r="I17" s="90">
        <v>10</v>
      </c>
      <c r="J17" s="440">
        <f t="shared" si="0"/>
        <v>452</v>
      </c>
      <c r="K17" s="757">
        <v>64</v>
      </c>
      <c r="L17" s="89">
        <v>34</v>
      </c>
      <c r="M17" s="89">
        <v>33</v>
      </c>
      <c r="N17" s="89">
        <v>33</v>
      </c>
      <c r="O17" s="89">
        <v>45</v>
      </c>
      <c r="P17" s="89">
        <v>29</v>
      </c>
      <c r="Q17" s="90">
        <v>6</v>
      </c>
      <c r="R17" s="440">
        <f t="shared" si="1"/>
        <v>244</v>
      </c>
      <c r="S17" s="757">
        <v>89</v>
      </c>
      <c r="T17" s="89">
        <v>38</v>
      </c>
      <c r="U17" s="89">
        <v>62</v>
      </c>
      <c r="V17" s="89">
        <v>51</v>
      </c>
      <c r="W17" s="89">
        <v>63</v>
      </c>
      <c r="X17" s="89">
        <v>65</v>
      </c>
      <c r="Y17" s="90">
        <v>24</v>
      </c>
      <c r="Z17" s="440">
        <f t="shared" si="2"/>
        <v>392</v>
      </c>
      <c r="AA17" s="686"/>
      <c r="AC17" s="24">
        <v>8</v>
      </c>
      <c r="AD17" s="25" t="s">
        <v>21</v>
      </c>
      <c r="AE17" s="59">
        <f t="shared" si="3"/>
        <v>297</v>
      </c>
      <c r="AF17" s="41">
        <f t="shared" si="4"/>
        <v>128</v>
      </c>
      <c r="AG17" s="41">
        <f t="shared" si="5"/>
        <v>182</v>
      </c>
      <c r="AH17" s="41">
        <f t="shared" si="6"/>
        <v>133</v>
      </c>
      <c r="AI17" s="41">
        <f t="shared" si="7"/>
        <v>174</v>
      </c>
      <c r="AJ17" s="437">
        <f t="shared" si="8"/>
        <v>134</v>
      </c>
      <c r="AK17" s="437">
        <f t="shared" si="9"/>
        <v>40</v>
      </c>
      <c r="AL17" s="760">
        <f t="shared" si="10"/>
        <v>1088</v>
      </c>
      <c r="AM17" s="59">
        <v>1</v>
      </c>
      <c r="AN17" s="437">
        <v>0</v>
      </c>
      <c r="AO17" s="437">
        <v>1</v>
      </c>
      <c r="AP17" s="437">
        <v>2</v>
      </c>
      <c r="AQ17" s="437">
        <v>0</v>
      </c>
      <c r="AR17" s="437">
        <v>1</v>
      </c>
      <c r="AS17" s="437">
        <v>1</v>
      </c>
      <c r="AT17" s="754">
        <f t="shared" si="11"/>
        <v>6</v>
      </c>
      <c r="AU17" s="490">
        <f t="shared" si="12"/>
        <v>5.5147058823529415E-3</v>
      </c>
    </row>
    <row r="18" spans="1:47" ht="12.9" customHeight="1" x14ac:dyDescent="0.25">
      <c r="A18" s="82">
        <v>9</v>
      </c>
      <c r="B18" s="25" t="s">
        <v>22</v>
      </c>
      <c r="C18" s="757">
        <v>57</v>
      </c>
      <c r="D18" s="89">
        <v>64</v>
      </c>
      <c r="E18" s="89">
        <v>73</v>
      </c>
      <c r="F18" s="89">
        <v>44</v>
      </c>
      <c r="G18" s="89">
        <v>41</v>
      </c>
      <c r="H18" s="89">
        <v>31</v>
      </c>
      <c r="I18" s="90">
        <v>4</v>
      </c>
      <c r="J18" s="440">
        <f t="shared" si="0"/>
        <v>314</v>
      </c>
      <c r="K18" s="757">
        <v>85</v>
      </c>
      <c r="L18" s="89">
        <v>53</v>
      </c>
      <c r="M18" s="89">
        <v>38</v>
      </c>
      <c r="N18" s="89">
        <v>37</v>
      </c>
      <c r="O18" s="89">
        <v>44</v>
      </c>
      <c r="P18" s="89">
        <v>22</v>
      </c>
      <c r="Q18" s="90">
        <v>7</v>
      </c>
      <c r="R18" s="440">
        <f t="shared" si="1"/>
        <v>286</v>
      </c>
      <c r="S18" s="757">
        <v>57</v>
      </c>
      <c r="T18" s="89">
        <v>50</v>
      </c>
      <c r="U18" s="89">
        <v>67</v>
      </c>
      <c r="V18" s="89">
        <v>30</v>
      </c>
      <c r="W18" s="89">
        <v>62</v>
      </c>
      <c r="X18" s="89">
        <v>49</v>
      </c>
      <c r="Y18" s="90">
        <v>13</v>
      </c>
      <c r="Z18" s="440">
        <f t="shared" si="2"/>
        <v>328</v>
      </c>
      <c r="AA18" s="686"/>
      <c r="AC18" s="24">
        <v>9</v>
      </c>
      <c r="AD18" s="25" t="s">
        <v>22</v>
      </c>
      <c r="AE18" s="59">
        <f t="shared" si="3"/>
        <v>199</v>
      </c>
      <c r="AF18" s="41">
        <f t="shared" si="4"/>
        <v>167</v>
      </c>
      <c r="AG18" s="41">
        <f t="shared" si="5"/>
        <v>178</v>
      </c>
      <c r="AH18" s="41">
        <f t="shared" si="6"/>
        <v>111</v>
      </c>
      <c r="AI18" s="41">
        <f t="shared" si="7"/>
        <v>147</v>
      </c>
      <c r="AJ18" s="437">
        <f t="shared" si="8"/>
        <v>102</v>
      </c>
      <c r="AK18" s="437">
        <f t="shared" si="9"/>
        <v>24</v>
      </c>
      <c r="AL18" s="760">
        <f t="shared" si="10"/>
        <v>928</v>
      </c>
      <c r="AM18" s="59">
        <v>34</v>
      </c>
      <c r="AN18" s="437">
        <v>17</v>
      </c>
      <c r="AO18" s="437">
        <v>19</v>
      </c>
      <c r="AP18" s="437">
        <v>14</v>
      </c>
      <c r="AQ18" s="437">
        <v>26</v>
      </c>
      <c r="AR18" s="437">
        <v>21</v>
      </c>
      <c r="AS18" s="437">
        <v>4</v>
      </c>
      <c r="AT18" s="754">
        <f t="shared" si="11"/>
        <v>135</v>
      </c>
      <c r="AU18" s="490">
        <f t="shared" si="12"/>
        <v>0.14547413793103448</v>
      </c>
    </row>
    <row r="19" spans="1:47" ht="12.9" customHeight="1" x14ac:dyDescent="0.25">
      <c r="A19" s="82">
        <v>10</v>
      </c>
      <c r="B19" s="25" t="s">
        <v>23</v>
      </c>
      <c r="C19" s="757">
        <v>117</v>
      </c>
      <c r="D19" s="89">
        <v>81</v>
      </c>
      <c r="E19" s="89">
        <v>79</v>
      </c>
      <c r="F19" s="89">
        <v>40</v>
      </c>
      <c r="G19" s="89">
        <v>31</v>
      </c>
      <c r="H19" s="89">
        <v>15</v>
      </c>
      <c r="I19" s="90">
        <v>2</v>
      </c>
      <c r="J19" s="440">
        <f t="shared" si="0"/>
        <v>365</v>
      </c>
      <c r="K19" s="757">
        <v>48</v>
      </c>
      <c r="L19" s="89">
        <v>48</v>
      </c>
      <c r="M19" s="89">
        <v>85</v>
      </c>
      <c r="N19" s="89">
        <v>35</v>
      </c>
      <c r="O19" s="89">
        <v>38</v>
      </c>
      <c r="P19" s="89">
        <v>18</v>
      </c>
      <c r="Q19" s="90">
        <v>1</v>
      </c>
      <c r="R19" s="440">
        <f t="shared" si="1"/>
        <v>273</v>
      </c>
      <c r="S19" s="757">
        <v>54</v>
      </c>
      <c r="T19" s="89">
        <v>64</v>
      </c>
      <c r="U19" s="89">
        <v>83</v>
      </c>
      <c r="V19" s="89">
        <v>40</v>
      </c>
      <c r="W19" s="89">
        <v>53</v>
      </c>
      <c r="X19" s="89">
        <v>30</v>
      </c>
      <c r="Y19" s="90">
        <v>7</v>
      </c>
      <c r="Z19" s="440">
        <f t="shared" si="2"/>
        <v>331</v>
      </c>
      <c r="AA19" s="686"/>
      <c r="AC19" s="24">
        <v>10</v>
      </c>
      <c r="AD19" s="25" t="s">
        <v>23</v>
      </c>
      <c r="AE19" s="59">
        <f t="shared" si="3"/>
        <v>219</v>
      </c>
      <c r="AF19" s="41">
        <f t="shared" si="4"/>
        <v>193</v>
      </c>
      <c r="AG19" s="41">
        <f t="shared" si="5"/>
        <v>247</v>
      </c>
      <c r="AH19" s="41">
        <f t="shared" si="6"/>
        <v>115</v>
      </c>
      <c r="AI19" s="41">
        <f t="shared" si="7"/>
        <v>122</v>
      </c>
      <c r="AJ19" s="437">
        <f t="shared" si="8"/>
        <v>63</v>
      </c>
      <c r="AK19" s="437">
        <f t="shared" si="9"/>
        <v>10</v>
      </c>
      <c r="AL19" s="760">
        <f t="shared" si="10"/>
        <v>969</v>
      </c>
      <c r="AM19" s="59">
        <v>31</v>
      </c>
      <c r="AN19" s="437">
        <v>34</v>
      </c>
      <c r="AO19" s="437">
        <v>47</v>
      </c>
      <c r="AP19" s="437">
        <v>18</v>
      </c>
      <c r="AQ19" s="437">
        <v>29</v>
      </c>
      <c r="AR19" s="437">
        <v>21</v>
      </c>
      <c r="AS19" s="437">
        <v>2</v>
      </c>
      <c r="AT19" s="754">
        <f t="shared" si="11"/>
        <v>182</v>
      </c>
      <c r="AU19" s="490">
        <f t="shared" si="12"/>
        <v>0.18782249742002063</v>
      </c>
    </row>
    <row r="20" spans="1:47" ht="12.9" customHeight="1" x14ac:dyDescent="0.25">
      <c r="A20" s="82">
        <v>11</v>
      </c>
      <c r="B20" s="25" t="s">
        <v>24</v>
      </c>
      <c r="C20" s="757">
        <v>118</v>
      </c>
      <c r="D20" s="89">
        <v>110</v>
      </c>
      <c r="E20" s="89">
        <v>111</v>
      </c>
      <c r="F20" s="89">
        <v>41</v>
      </c>
      <c r="G20" s="89">
        <v>34</v>
      </c>
      <c r="H20" s="89">
        <v>13</v>
      </c>
      <c r="I20" s="90">
        <v>2</v>
      </c>
      <c r="J20" s="440">
        <f t="shared" si="0"/>
        <v>429</v>
      </c>
      <c r="K20" s="757">
        <v>35</v>
      </c>
      <c r="L20" s="89">
        <v>24</v>
      </c>
      <c r="M20" s="89">
        <v>66</v>
      </c>
      <c r="N20" s="89">
        <v>37</v>
      </c>
      <c r="O20" s="89">
        <v>48</v>
      </c>
      <c r="P20" s="89">
        <v>18</v>
      </c>
      <c r="Q20" s="90">
        <v>3</v>
      </c>
      <c r="R20" s="440">
        <f t="shared" si="1"/>
        <v>231</v>
      </c>
      <c r="S20" s="757">
        <v>49</v>
      </c>
      <c r="T20" s="89">
        <v>44</v>
      </c>
      <c r="U20" s="89">
        <v>66</v>
      </c>
      <c r="V20" s="89">
        <v>25</v>
      </c>
      <c r="W20" s="89">
        <v>34</v>
      </c>
      <c r="X20" s="89">
        <v>20</v>
      </c>
      <c r="Y20" s="90">
        <v>8</v>
      </c>
      <c r="Z20" s="440">
        <f t="shared" si="2"/>
        <v>246</v>
      </c>
      <c r="AA20" s="686"/>
      <c r="AC20" s="24">
        <v>11</v>
      </c>
      <c r="AD20" s="25" t="s">
        <v>24</v>
      </c>
      <c r="AE20" s="59">
        <f t="shared" si="3"/>
        <v>202</v>
      </c>
      <c r="AF20" s="41">
        <f t="shared" si="4"/>
        <v>178</v>
      </c>
      <c r="AG20" s="41">
        <f t="shared" si="5"/>
        <v>243</v>
      </c>
      <c r="AH20" s="41">
        <f t="shared" si="6"/>
        <v>103</v>
      </c>
      <c r="AI20" s="41">
        <f t="shared" si="7"/>
        <v>116</v>
      </c>
      <c r="AJ20" s="437">
        <f t="shared" si="8"/>
        <v>51</v>
      </c>
      <c r="AK20" s="437">
        <f t="shared" si="9"/>
        <v>13</v>
      </c>
      <c r="AL20" s="760">
        <f t="shared" si="10"/>
        <v>906</v>
      </c>
      <c r="AM20" s="59">
        <v>35</v>
      </c>
      <c r="AN20" s="437">
        <v>28</v>
      </c>
      <c r="AO20" s="437">
        <v>41</v>
      </c>
      <c r="AP20" s="437">
        <v>19</v>
      </c>
      <c r="AQ20" s="437">
        <v>34</v>
      </c>
      <c r="AR20" s="437">
        <v>16</v>
      </c>
      <c r="AS20" s="437">
        <v>2</v>
      </c>
      <c r="AT20" s="754">
        <f t="shared" si="11"/>
        <v>175</v>
      </c>
      <c r="AU20" s="490">
        <f t="shared" si="12"/>
        <v>0.19315673289183222</v>
      </c>
    </row>
    <row r="21" spans="1:47" ht="12.9" customHeight="1" x14ac:dyDescent="0.25">
      <c r="A21" s="82">
        <v>12</v>
      </c>
      <c r="B21" s="25" t="s">
        <v>25</v>
      </c>
      <c r="C21" s="757">
        <v>121</v>
      </c>
      <c r="D21" s="89">
        <v>113</v>
      </c>
      <c r="E21" s="89">
        <v>110</v>
      </c>
      <c r="F21" s="89">
        <v>40</v>
      </c>
      <c r="G21" s="89">
        <v>45</v>
      </c>
      <c r="H21" s="89">
        <v>15</v>
      </c>
      <c r="I21" s="90">
        <v>4</v>
      </c>
      <c r="J21" s="440">
        <f t="shared" si="0"/>
        <v>448</v>
      </c>
      <c r="K21" s="757">
        <v>68</v>
      </c>
      <c r="L21" s="89">
        <v>62</v>
      </c>
      <c r="M21" s="89">
        <v>72</v>
      </c>
      <c r="N21" s="89">
        <v>43</v>
      </c>
      <c r="O21" s="89">
        <v>60</v>
      </c>
      <c r="P21" s="89">
        <v>33</v>
      </c>
      <c r="Q21" s="90">
        <v>6</v>
      </c>
      <c r="R21" s="440">
        <f t="shared" si="1"/>
        <v>344</v>
      </c>
      <c r="S21" s="757">
        <v>62</v>
      </c>
      <c r="T21" s="89">
        <v>78</v>
      </c>
      <c r="U21" s="89">
        <v>87</v>
      </c>
      <c r="V21" s="89">
        <v>47</v>
      </c>
      <c r="W21" s="89">
        <v>60</v>
      </c>
      <c r="X21" s="89">
        <v>49</v>
      </c>
      <c r="Y21" s="90">
        <v>22</v>
      </c>
      <c r="Z21" s="440">
        <f t="shared" si="2"/>
        <v>405</v>
      </c>
      <c r="AA21" s="686"/>
      <c r="AC21" s="24">
        <v>12</v>
      </c>
      <c r="AD21" s="25" t="s">
        <v>25</v>
      </c>
      <c r="AE21" s="59">
        <f t="shared" si="3"/>
        <v>251</v>
      </c>
      <c r="AF21" s="41">
        <f t="shared" si="4"/>
        <v>253</v>
      </c>
      <c r="AG21" s="41">
        <f t="shared" si="5"/>
        <v>269</v>
      </c>
      <c r="AH21" s="41">
        <f t="shared" si="6"/>
        <v>130</v>
      </c>
      <c r="AI21" s="41">
        <f t="shared" si="7"/>
        <v>165</v>
      </c>
      <c r="AJ21" s="437">
        <f t="shared" si="8"/>
        <v>97</v>
      </c>
      <c r="AK21" s="437">
        <f t="shared" si="9"/>
        <v>32</v>
      </c>
      <c r="AL21" s="760">
        <f t="shared" si="10"/>
        <v>1197</v>
      </c>
      <c r="AM21" s="59">
        <v>48</v>
      </c>
      <c r="AN21" s="437">
        <v>56</v>
      </c>
      <c r="AO21" s="437">
        <v>76</v>
      </c>
      <c r="AP21" s="437">
        <v>45</v>
      </c>
      <c r="AQ21" s="437">
        <v>50</v>
      </c>
      <c r="AR21" s="437">
        <v>31</v>
      </c>
      <c r="AS21" s="437">
        <v>10</v>
      </c>
      <c r="AT21" s="754">
        <f t="shared" si="11"/>
        <v>316</v>
      </c>
      <c r="AU21" s="490">
        <f t="shared" si="12"/>
        <v>0.26399331662489556</v>
      </c>
    </row>
    <row r="22" spans="1:47" ht="12.9" customHeight="1" x14ac:dyDescent="0.25">
      <c r="A22" s="82">
        <v>13</v>
      </c>
      <c r="B22" s="25" t="s">
        <v>26</v>
      </c>
      <c r="C22" s="757">
        <v>90</v>
      </c>
      <c r="D22" s="89">
        <v>72</v>
      </c>
      <c r="E22" s="89">
        <v>79</v>
      </c>
      <c r="F22" s="89">
        <v>67</v>
      </c>
      <c r="G22" s="89">
        <v>96</v>
      </c>
      <c r="H22" s="89">
        <v>42</v>
      </c>
      <c r="I22" s="90">
        <v>12</v>
      </c>
      <c r="J22" s="440">
        <f t="shared" si="0"/>
        <v>458</v>
      </c>
      <c r="K22" s="757">
        <v>85</v>
      </c>
      <c r="L22" s="89">
        <v>52</v>
      </c>
      <c r="M22" s="89">
        <v>76</v>
      </c>
      <c r="N22" s="89">
        <v>64</v>
      </c>
      <c r="O22" s="89">
        <v>119</v>
      </c>
      <c r="P22" s="89">
        <v>72</v>
      </c>
      <c r="Q22" s="90">
        <v>12</v>
      </c>
      <c r="R22" s="440">
        <f t="shared" si="1"/>
        <v>480</v>
      </c>
      <c r="S22" s="757">
        <v>63</v>
      </c>
      <c r="T22" s="89">
        <v>93</v>
      </c>
      <c r="U22" s="89">
        <v>79</v>
      </c>
      <c r="V22" s="89">
        <v>75</v>
      </c>
      <c r="W22" s="89">
        <v>130</v>
      </c>
      <c r="X22" s="89">
        <v>114</v>
      </c>
      <c r="Y22" s="90">
        <v>30</v>
      </c>
      <c r="Z22" s="440">
        <f t="shared" si="2"/>
        <v>584</v>
      </c>
      <c r="AA22" s="686"/>
      <c r="AC22" s="24">
        <v>13</v>
      </c>
      <c r="AD22" s="25" t="s">
        <v>26</v>
      </c>
      <c r="AE22" s="59">
        <f t="shared" si="3"/>
        <v>238</v>
      </c>
      <c r="AF22" s="41">
        <f t="shared" si="4"/>
        <v>217</v>
      </c>
      <c r="AG22" s="41">
        <f t="shared" si="5"/>
        <v>234</v>
      </c>
      <c r="AH22" s="41">
        <f t="shared" si="6"/>
        <v>206</v>
      </c>
      <c r="AI22" s="41">
        <f t="shared" si="7"/>
        <v>345</v>
      </c>
      <c r="AJ22" s="437">
        <f t="shared" si="8"/>
        <v>228</v>
      </c>
      <c r="AK22" s="437">
        <f t="shared" si="9"/>
        <v>54</v>
      </c>
      <c r="AL22" s="760">
        <f t="shared" si="10"/>
        <v>1522</v>
      </c>
      <c r="AM22" s="59">
        <v>47</v>
      </c>
      <c r="AN22" s="437">
        <v>38</v>
      </c>
      <c r="AO22" s="437">
        <v>40</v>
      </c>
      <c r="AP22" s="437">
        <v>48</v>
      </c>
      <c r="AQ22" s="437">
        <v>83</v>
      </c>
      <c r="AR22" s="437">
        <v>54</v>
      </c>
      <c r="AS22" s="437">
        <v>12</v>
      </c>
      <c r="AT22" s="754">
        <f t="shared" si="11"/>
        <v>322</v>
      </c>
      <c r="AU22" s="490">
        <f t="shared" si="12"/>
        <v>0.21156373193166886</v>
      </c>
    </row>
    <row r="23" spans="1:47" ht="12.9" customHeight="1" x14ac:dyDescent="0.25">
      <c r="A23" s="82">
        <v>14</v>
      </c>
      <c r="B23" s="25" t="s">
        <v>27</v>
      </c>
      <c r="C23" s="757">
        <v>146</v>
      </c>
      <c r="D23" s="89">
        <v>88</v>
      </c>
      <c r="E23" s="89">
        <v>128</v>
      </c>
      <c r="F23" s="89">
        <v>54</v>
      </c>
      <c r="G23" s="89">
        <v>85</v>
      </c>
      <c r="H23" s="89">
        <v>68</v>
      </c>
      <c r="I23" s="90">
        <v>14</v>
      </c>
      <c r="J23" s="440">
        <f t="shared" si="0"/>
        <v>583</v>
      </c>
      <c r="K23" s="757">
        <v>67</v>
      </c>
      <c r="L23" s="89">
        <v>33</v>
      </c>
      <c r="M23" s="89">
        <v>77</v>
      </c>
      <c r="N23" s="89">
        <v>50</v>
      </c>
      <c r="O23" s="89">
        <v>79</v>
      </c>
      <c r="P23" s="89">
        <v>76</v>
      </c>
      <c r="Q23" s="90">
        <v>6</v>
      </c>
      <c r="R23" s="440">
        <f t="shared" si="1"/>
        <v>388</v>
      </c>
      <c r="S23" s="757">
        <v>41</v>
      </c>
      <c r="T23" s="89">
        <v>70</v>
      </c>
      <c r="U23" s="89">
        <v>81</v>
      </c>
      <c r="V23" s="89">
        <v>63</v>
      </c>
      <c r="W23" s="89">
        <v>100</v>
      </c>
      <c r="X23" s="89">
        <v>105</v>
      </c>
      <c r="Y23" s="90">
        <v>34</v>
      </c>
      <c r="Z23" s="440">
        <f t="shared" si="2"/>
        <v>494</v>
      </c>
      <c r="AA23" s="686"/>
      <c r="AC23" s="24">
        <v>14</v>
      </c>
      <c r="AD23" s="25" t="s">
        <v>27</v>
      </c>
      <c r="AE23" s="59">
        <f t="shared" si="3"/>
        <v>254</v>
      </c>
      <c r="AF23" s="41">
        <f t="shared" si="4"/>
        <v>191</v>
      </c>
      <c r="AG23" s="41">
        <f t="shared" si="5"/>
        <v>286</v>
      </c>
      <c r="AH23" s="41">
        <f t="shared" si="6"/>
        <v>167</v>
      </c>
      <c r="AI23" s="41">
        <f t="shared" si="7"/>
        <v>264</v>
      </c>
      <c r="AJ23" s="437">
        <f t="shared" si="8"/>
        <v>249</v>
      </c>
      <c r="AK23" s="437">
        <f t="shared" si="9"/>
        <v>54</v>
      </c>
      <c r="AL23" s="760">
        <f t="shared" si="10"/>
        <v>1465</v>
      </c>
      <c r="AM23" s="59">
        <v>29</v>
      </c>
      <c r="AN23" s="437">
        <v>33</v>
      </c>
      <c r="AO23" s="437">
        <v>65</v>
      </c>
      <c r="AP23" s="437">
        <v>48</v>
      </c>
      <c r="AQ23" s="437">
        <v>93</v>
      </c>
      <c r="AR23" s="437">
        <v>84</v>
      </c>
      <c r="AS23" s="437">
        <v>6</v>
      </c>
      <c r="AT23" s="754">
        <f t="shared" si="11"/>
        <v>358</v>
      </c>
      <c r="AU23" s="490">
        <f t="shared" si="12"/>
        <v>0.24436860068259386</v>
      </c>
    </row>
    <row r="24" spans="1:47" ht="14.25" customHeight="1" thickBot="1" x14ac:dyDescent="0.3">
      <c r="A24" s="88">
        <v>15</v>
      </c>
      <c r="B24" s="29" t="s">
        <v>28</v>
      </c>
      <c r="C24" s="1242">
        <v>151</v>
      </c>
      <c r="D24" s="1243">
        <v>120</v>
      </c>
      <c r="E24" s="1243">
        <v>82</v>
      </c>
      <c r="F24" s="1243">
        <v>26</v>
      </c>
      <c r="G24" s="1243">
        <v>14</v>
      </c>
      <c r="H24" s="1243">
        <v>14</v>
      </c>
      <c r="I24" s="1244">
        <v>2</v>
      </c>
      <c r="J24" s="441">
        <f t="shared" si="0"/>
        <v>409</v>
      </c>
      <c r="K24" s="1242">
        <v>57</v>
      </c>
      <c r="L24" s="1243">
        <v>39</v>
      </c>
      <c r="M24" s="1243">
        <v>48</v>
      </c>
      <c r="N24" s="1243">
        <v>24</v>
      </c>
      <c r="O24" s="1243">
        <v>27</v>
      </c>
      <c r="P24" s="1243">
        <v>14</v>
      </c>
      <c r="Q24" s="1244">
        <v>6</v>
      </c>
      <c r="R24" s="441">
        <f t="shared" si="1"/>
        <v>215</v>
      </c>
      <c r="S24" s="1242">
        <v>86</v>
      </c>
      <c r="T24" s="1243">
        <v>57</v>
      </c>
      <c r="U24" s="1243">
        <v>57</v>
      </c>
      <c r="V24" s="1243">
        <v>22</v>
      </c>
      <c r="W24" s="1243">
        <v>18</v>
      </c>
      <c r="X24" s="1243">
        <v>20</v>
      </c>
      <c r="Y24" s="1244">
        <v>5</v>
      </c>
      <c r="Z24" s="441">
        <f t="shared" si="2"/>
        <v>265</v>
      </c>
      <c r="AA24" s="686"/>
      <c r="AC24" s="28">
        <v>15</v>
      </c>
      <c r="AD24" s="29" t="s">
        <v>28</v>
      </c>
      <c r="AE24" s="60">
        <f t="shared" si="3"/>
        <v>294</v>
      </c>
      <c r="AF24" s="44">
        <f t="shared" si="4"/>
        <v>216</v>
      </c>
      <c r="AG24" s="44">
        <f t="shared" si="5"/>
        <v>187</v>
      </c>
      <c r="AH24" s="44">
        <f t="shared" si="6"/>
        <v>72</v>
      </c>
      <c r="AI24" s="44">
        <f t="shared" si="7"/>
        <v>59</v>
      </c>
      <c r="AJ24" s="438">
        <f t="shared" si="8"/>
        <v>48</v>
      </c>
      <c r="AK24" s="438">
        <f t="shared" si="9"/>
        <v>13</v>
      </c>
      <c r="AL24" s="761">
        <f t="shared" si="10"/>
        <v>889</v>
      </c>
      <c r="AM24" s="60">
        <v>55</v>
      </c>
      <c r="AN24" s="438">
        <v>24</v>
      </c>
      <c r="AO24" s="438">
        <v>20</v>
      </c>
      <c r="AP24" s="438">
        <v>10</v>
      </c>
      <c r="AQ24" s="438">
        <v>11</v>
      </c>
      <c r="AR24" s="438">
        <v>7</v>
      </c>
      <c r="AS24" s="438">
        <v>2</v>
      </c>
      <c r="AT24" s="755">
        <f t="shared" si="11"/>
        <v>129</v>
      </c>
      <c r="AU24" s="1233">
        <f t="shared" si="12"/>
        <v>0.14510686164229472</v>
      </c>
    </row>
    <row r="25" spans="1:47" s="31" customFormat="1" ht="14.25" customHeight="1" x14ac:dyDescent="0.25">
      <c r="A25" s="445"/>
      <c r="B25" s="1235" t="s">
        <v>504</v>
      </c>
      <c r="C25" s="1238">
        <f t="shared" ref="C25:Z25" si="13">SUM(C10:C24)</f>
        <v>1770</v>
      </c>
      <c r="D25" s="120">
        <f t="shared" si="13"/>
        <v>1297</v>
      </c>
      <c r="E25" s="120">
        <f t="shared" si="13"/>
        <v>1339</v>
      </c>
      <c r="F25" s="120">
        <f t="shared" si="13"/>
        <v>622</v>
      </c>
      <c r="G25" s="120">
        <f t="shared" si="13"/>
        <v>697</v>
      </c>
      <c r="H25" s="120">
        <f t="shared" si="13"/>
        <v>414</v>
      </c>
      <c r="I25" s="121">
        <f t="shared" si="13"/>
        <v>109</v>
      </c>
      <c r="J25" s="1206">
        <f>SUM(J10:J24)</f>
        <v>6248</v>
      </c>
      <c r="K25" s="1238">
        <f t="shared" si="13"/>
        <v>978</v>
      </c>
      <c r="L25" s="120">
        <f t="shared" si="13"/>
        <v>665</v>
      </c>
      <c r="M25" s="120">
        <f t="shared" si="13"/>
        <v>874</v>
      </c>
      <c r="N25" s="120">
        <f t="shared" si="13"/>
        <v>499</v>
      </c>
      <c r="O25" s="120">
        <f t="shared" si="13"/>
        <v>670</v>
      </c>
      <c r="P25" s="120">
        <f t="shared" si="13"/>
        <v>425</v>
      </c>
      <c r="Q25" s="121">
        <f t="shared" si="13"/>
        <v>87</v>
      </c>
      <c r="R25" s="1206">
        <f t="shared" si="13"/>
        <v>4198</v>
      </c>
      <c r="S25" s="1238">
        <f t="shared" si="13"/>
        <v>775</v>
      </c>
      <c r="T25" s="120">
        <f t="shared" si="13"/>
        <v>926</v>
      </c>
      <c r="U25" s="120">
        <f t="shared" si="13"/>
        <v>1144</v>
      </c>
      <c r="V25" s="120">
        <f t="shared" si="13"/>
        <v>578</v>
      </c>
      <c r="W25" s="120">
        <f t="shared" si="13"/>
        <v>808</v>
      </c>
      <c r="X25" s="120">
        <f t="shared" si="13"/>
        <v>724</v>
      </c>
      <c r="Y25" s="121">
        <f t="shared" si="13"/>
        <v>281</v>
      </c>
      <c r="Z25" s="1206">
        <f t="shared" si="13"/>
        <v>5236</v>
      </c>
      <c r="AA25" s="686"/>
      <c r="AB25" s="2"/>
      <c r="AC25" s="445"/>
      <c r="AD25" s="1235" t="s">
        <v>504</v>
      </c>
      <c r="AE25" s="1238">
        <f t="shared" ref="AE25:AT25" si="14">SUM(AE10:AE24)</f>
        <v>3523</v>
      </c>
      <c r="AF25" s="120">
        <f t="shared" si="14"/>
        <v>2888</v>
      </c>
      <c r="AG25" s="120">
        <f t="shared" si="14"/>
        <v>3357</v>
      </c>
      <c r="AH25" s="120">
        <f t="shared" si="14"/>
        <v>1699</v>
      </c>
      <c r="AI25" s="120">
        <f t="shared" si="14"/>
        <v>2175</v>
      </c>
      <c r="AJ25" s="120">
        <f t="shared" si="14"/>
        <v>1563</v>
      </c>
      <c r="AK25" s="120">
        <f t="shared" si="14"/>
        <v>477</v>
      </c>
      <c r="AL25" s="121">
        <f t="shared" si="14"/>
        <v>15682</v>
      </c>
      <c r="AM25" s="1238">
        <f t="shared" si="14"/>
        <v>473</v>
      </c>
      <c r="AN25" s="120">
        <f t="shared" si="14"/>
        <v>425</v>
      </c>
      <c r="AO25" s="120">
        <f t="shared" si="14"/>
        <v>578</v>
      </c>
      <c r="AP25" s="120">
        <f t="shared" si="14"/>
        <v>345</v>
      </c>
      <c r="AQ25" s="120">
        <f t="shared" si="14"/>
        <v>522</v>
      </c>
      <c r="AR25" s="120">
        <f t="shared" si="14"/>
        <v>409</v>
      </c>
      <c r="AS25" s="120">
        <f t="shared" si="14"/>
        <v>109</v>
      </c>
      <c r="AT25" s="121">
        <f t="shared" si="14"/>
        <v>2861</v>
      </c>
      <c r="AU25" s="1239">
        <f t="shared" si="12"/>
        <v>0.18243846448157122</v>
      </c>
    </row>
    <row r="26" spans="1:47" s="456" customFormat="1" ht="14.25" customHeight="1" x14ac:dyDescent="0.25">
      <c r="A26" s="459"/>
      <c r="B26" s="1346" t="s">
        <v>503</v>
      </c>
      <c r="C26" s="691">
        <v>1775</v>
      </c>
      <c r="D26" s="450">
        <v>1279</v>
      </c>
      <c r="E26" s="450">
        <v>1269</v>
      </c>
      <c r="F26" s="450">
        <v>635</v>
      </c>
      <c r="G26" s="450">
        <v>694</v>
      </c>
      <c r="H26" s="450">
        <v>399</v>
      </c>
      <c r="I26" s="449">
        <v>105</v>
      </c>
      <c r="J26" s="1347">
        <v>6156</v>
      </c>
      <c r="K26" s="691">
        <v>923</v>
      </c>
      <c r="L26" s="450">
        <v>632</v>
      </c>
      <c r="M26" s="450">
        <v>905</v>
      </c>
      <c r="N26" s="450">
        <v>495</v>
      </c>
      <c r="O26" s="450">
        <v>688</v>
      </c>
      <c r="P26" s="450">
        <v>431</v>
      </c>
      <c r="Q26" s="449">
        <v>95</v>
      </c>
      <c r="R26" s="1347">
        <v>4169</v>
      </c>
      <c r="S26" s="691">
        <v>786</v>
      </c>
      <c r="T26" s="450">
        <v>936</v>
      </c>
      <c r="U26" s="450">
        <v>1100</v>
      </c>
      <c r="V26" s="450">
        <v>586</v>
      </c>
      <c r="W26" s="450">
        <v>831</v>
      </c>
      <c r="X26" s="450">
        <v>737</v>
      </c>
      <c r="Y26" s="449">
        <v>276</v>
      </c>
      <c r="Z26" s="1347">
        <v>5252</v>
      </c>
      <c r="AA26" s="753"/>
      <c r="AC26" s="459"/>
      <c r="AD26" s="1346" t="s">
        <v>503</v>
      </c>
      <c r="AE26" s="691">
        <v>3484</v>
      </c>
      <c r="AF26" s="450">
        <v>2847</v>
      </c>
      <c r="AG26" s="450">
        <v>3274</v>
      </c>
      <c r="AH26" s="450">
        <v>1716</v>
      </c>
      <c r="AI26" s="450">
        <v>2213</v>
      </c>
      <c r="AJ26" s="450">
        <v>1567</v>
      </c>
      <c r="AK26" s="450">
        <v>476</v>
      </c>
      <c r="AL26" s="449">
        <v>15577</v>
      </c>
      <c r="AM26" s="691">
        <v>499</v>
      </c>
      <c r="AN26" s="450">
        <v>467</v>
      </c>
      <c r="AO26" s="450">
        <v>586</v>
      </c>
      <c r="AP26" s="450">
        <v>370</v>
      </c>
      <c r="AQ26" s="450">
        <v>555</v>
      </c>
      <c r="AR26" s="450">
        <v>433</v>
      </c>
      <c r="AS26" s="450">
        <v>142</v>
      </c>
      <c r="AT26" s="449">
        <v>3052</v>
      </c>
      <c r="AU26" s="1348">
        <v>0.19592989664248572</v>
      </c>
    </row>
    <row r="27" spans="1:47" s="456" customFormat="1" ht="14.25" customHeight="1" x14ac:dyDescent="0.25">
      <c r="A27" s="459"/>
      <c r="B27" s="1346" t="s">
        <v>448</v>
      </c>
      <c r="C27" s="691">
        <v>1735</v>
      </c>
      <c r="D27" s="450">
        <v>1297</v>
      </c>
      <c r="E27" s="450">
        <v>1322</v>
      </c>
      <c r="F27" s="450">
        <v>588</v>
      </c>
      <c r="G27" s="450">
        <v>646</v>
      </c>
      <c r="H27" s="450">
        <v>388</v>
      </c>
      <c r="I27" s="449">
        <v>100</v>
      </c>
      <c r="J27" s="1347">
        <v>6076</v>
      </c>
      <c r="K27" s="691">
        <v>894</v>
      </c>
      <c r="L27" s="450">
        <v>631</v>
      </c>
      <c r="M27" s="450">
        <v>933</v>
      </c>
      <c r="N27" s="450">
        <v>504</v>
      </c>
      <c r="O27" s="450">
        <v>726</v>
      </c>
      <c r="P27" s="450">
        <v>485</v>
      </c>
      <c r="Q27" s="449">
        <v>84</v>
      </c>
      <c r="R27" s="1347">
        <v>4257</v>
      </c>
      <c r="S27" s="691">
        <v>704</v>
      </c>
      <c r="T27" s="450">
        <v>1006</v>
      </c>
      <c r="U27" s="450">
        <v>1106</v>
      </c>
      <c r="V27" s="450">
        <v>589</v>
      </c>
      <c r="W27" s="450">
        <v>881</v>
      </c>
      <c r="X27" s="450">
        <v>793</v>
      </c>
      <c r="Y27" s="449">
        <v>266</v>
      </c>
      <c r="Z27" s="1347">
        <v>5345</v>
      </c>
      <c r="AA27" s="753"/>
      <c r="AC27" s="459"/>
      <c r="AD27" s="1346" t="s">
        <v>448</v>
      </c>
      <c r="AE27" s="691">
        <v>3333</v>
      </c>
      <c r="AF27" s="450">
        <v>2934</v>
      </c>
      <c r="AG27" s="450">
        <v>3361</v>
      </c>
      <c r="AH27" s="450">
        <v>1681</v>
      </c>
      <c r="AI27" s="450">
        <v>2253</v>
      </c>
      <c r="AJ27" s="450">
        <v>1666</v>
      </c>
      <c r="AK27" s="450">
        <v>450</v>
      </c>
      <c r="AL27" s="449">
        <v>15678</v>
      </c>
      <c r="AM27" s="691">
        <v>465</v>
      </c>
      <c r="AN27" s="450">
        <v>403</v>
      </c>
      <c r="AO27" s="450">
        <v>592</v>
      </c>
      <c r="AP27" s="450">
        <v>379</v>
      </c>
      <c r="AQ27" s="450">
        <v>575</v>
      </c>
      <c r="AR27" s="450">
        <v>449</v>
      </c>
      <c r="AS27" s="450">
        <v>117</v>
      </c>
      <c r="AT27" s="449">
        <v>2980</v>
      </c>
      <c r="AU27" s="1348">
        <v>0.19007526470213038</v>
      </c>
    </row>
    <row r="28" spans="1:47" s="456" customFormat="1" ht="14.25" customHeight="1" x14ac:dyDescent="0.25">
      <c r="A28" s="389"/>
      <c r="B28" s="1236" t="s">
        <v>395</v>
      </c>
      <c r="C28" s="757">
        <v>1605</v>
      </c>
      <c r="D28" s="89">
        <v>1279</v>
      </c>
      <c r="E28" s="89">
        <v>1248</v>
      </c>
      <c r="F28" s="89">
        <v>588</v>
      </c>
      <c r="G28" s="89">
        <v>616</v>
      </c>
      <c r="H28" s="89">
        <v>378</v>
      </c>
      <c r="I28" s="90">
        <v>83</v>
      </c>
      <c r="J28" s="781">
        <v>5797</v>
      </c>
      <c r="K28" s="757">
        <v>877</v>
      </c>
      <c r="L28" s="89">
        <v>709</v>
      </c>
      <c r="M28" s="89">
        <v>968</v>
      </c>
      <c r="N28" s="89">
        <v>572</v>
      </c>
      <c r="O28" s="89">
        <v>770</v>
      </c>
      <c r="P28" s="89">
        <v>505</v>
      </c>
      <c r="Q28" s="90">
        <v>114</v>
      </c>
      <c r="R28" s="781">
        <v>4515</v>
      </c>
      <c r="S28" s="757">
        <v>737</v>
      </c>
      <c r="T28" s="89">
        <v>895</v>
      </c>
      <c r="U28" s="89">
        <v>1029</v>
      </c>
      <c r="V28" s="89">
        <v>598</v>
      </c>
      <c r="W28" s="89">
        <v>946</v>
      </c>
      <c r="X28" s="89">
        <v>797</v>
      </c>
      <c r="Y28" s="90">
        <v>293</v>
      </c>
      <c r="Z28" s="781">
        <v>5295</v>
      </c>
      <c r="AA28" s="753"/>
      <c r="AC28" s="389"/>
      <c r="AD28" s="1236" t="s">
        <v>395</v>
      </c>
      <c r="AE28" s="757">
        <v>3219</v>
      </c>
      <c r="AF28" s="89">
        <v>2883</v>
      </c>
      <c r="AG28" s="89">
        <v>3245</v>
      </c>
      <c r="AH28" s="89">
        <v>1758</v>
      </c>
      <c r="AI28" s="89">
        <v>2332</v>
      </c>
      <c r="AJ28" s="89">
        <v>1680</v>
      </c>
      <c r="AK28" s="89">
        <v>490</v>
      </c>
      <c r="AL28" s="90">
        <v>15607</v>
      </c>
      <c r="AM28" s="757">
        <v>496</v>
      </c>
      <c r="AN28" s="89">
        <v>446</v>
      </c>
      <c r="AO28" s="89">
        <v>633</v>
      </c>
      <c r="AP28" s="89">
        <v>418</v>
      </c>
      <c r="AQ28" s="89">
        <v>634</v>
      </c>
      <c r="AR28" s="89">
        <v>513</v>
      </c>
      <c r="AS28" s="89">
        <v>137</v>
      </c>
      <c r="AT28" s="90">
        <v>3277</v>
      </c>
      <c r="AU28" s="1240">
        <f>AT28/AL25</f>
        <v>0.20896569315138375</v>
      </c>
    </row>
    <row r="29" spans="1:47" s="456" customFormat="1" ht="14.25" customHeight="1" thickBot="1" x14ac:dyDescent="0.3">
      <c r="A29" s="442"/>
      <c r="B29" s="1237" t="s">
        <v>356</v>
      </c>
      <c r="C29" s="758">
        <v>1529</v>
      </c>
      <c r="D29" s="91">
        <v>1213</v>
      </c>
      <c r="E29" s="91">
        <v>1172</v>
      </c>
      <c r="F29" s="91">
        <v>585</v>
      </c>
      <c r="G29" s="91">
        <v>583</v>
      </c>
      <c r="H29" s="91">
        <v>406</v>
      </c>
      <c r="I29" s="92">
        <v>73</v>
      </c>
      <c r="J29" s="782">
        <v>5561</v>
      </c>
      <c r="K29" s="758">
        <v>901</v>
      </c>
      <c r="L29" s="91">
        <v>741</v>
      </c>
      <c r="M29" s="91">
        <v>1000</v>
      </c>
      <c r="N29" s="91">
        <v>667</v>
      </c>
      <c r="O29" s="91">
        <v>857</v>
      </c>
      <c r="P29" s="91">
        <v>536</v>
      </c>
      <c r="Q29" s="92">
        <v>113</v>
      </c>
      <c r="R29" s="782">
        <v>4815</v>
      </c>
      <c r="S29" s="758">
        <v>680</v>
      </c>
      <c r="T29" s="91">
        <v>856</v>
      </c>
      <c r="U29" s="91">
        <v>1066</v>
      </c>
      <c r="V29" s="91">
        <v>695</v>
      </c>
      <c r="W29" s="91">
        <v>999</v>
      </c>
      <c r="X29" s="91">
        <v>861</v>
      </c>
      <c r="Y29" s="92">
        <v>268</v>
      </c>
      <c r="Z29" s="782">
        <v>5425</v>
      </c>
      <c r="AA29" s="753"/>
      <c r="AC29" s="442"/>
      <c r="AD29" s="1237" t="s">
        <v>356</v>
      </c>
      <c r="AE29" s="758">
        <v>3110</v>
      </c>
      <c r="AF29" s="91">
        <v>2810</v>
      </c>
      <c r="AG29" s="91">
        <v>3238</v>
      </c>
      <c r="AH29" s="91">
        <v>1947</v>
      </c>
      <c r="AI29" s="91">
        <v>2439</v>
      </c>
      <c r="AJ29" s="91">
        <v>1803</v>
      </c>
      <c r="AK29" s="91">
        <v>454</v>
      </c>
      <c r="AL29" s="92">
        <v>15801</v>
      </c>
      <c r="AM29" s="758">
        <v>446</v>
      </c>
      <c r="AN29" s="91">
        <v>457</v>
      </c>
      <c r="AO29" s="91">
        <v>669</v>
      </c>
      <c r="AP29" s="91">
        <v>467</v>
      </c>
      <c r="AQ29" s="91">
        <v>687</v>
      </c>
      <c r="AR29" s="91">
        <v>509</v>
      </c>
      <c r="AS29" s="91">
        <v>138</v>
      </c>
      <c r="AT29" s="92">
        <v>3373</v>
      </c>
      <c r="AU29" s="1241">
        <f>AT29/AL29</f>
        <v>0.21346750205683185</v>
      </c>
    </row>
    <row r="30" spans="1:47" x14ac:dyDescent="0.2">
      <c r="A30" s="1" t="s">
        <v>154</v>
      </c>
      <c r="AC30" s="1" t="s">
        <v>154</v>
      </c>
    </row>
    <row r="31" spans="1:47" x14ac:dyDescent="0.2">
      <c r="A31" s="1"/>
    </row>
    <row r="33" spans="1:44" ht="13.2" x14ac:dyDescent="0.25">
      <c r="A33" s="8"/>
      <c r="B33" s="452"/>
      <c r="C33" s="451"/>
      <c r="D33" s="452"/>
      <c r="E33" s="452"/>
      <c r="F33" s="452"/>
      <c r="G33" s="451"/>
      <c r="H33" s="468"/>
      <c r="I33" s="452"/>
      <c r="J33" s="456"/>
      <c r="K33" s="451"/>
      <c r="L33" s="452"/>
      <c r="M33" s="452"/>
      <c r="N33" s="452"/>
      <c r="O33" s="452"/>
      <c r="P33" s="465"/>
      <c r="Q33" s="452"/>
      <c r="R33" s="456"/>
      <c r="AB33" s="456"/>
    </row>
    <row r="34" spans="1:44" x14ac:dyDescent="0.2">
      <c r="A34" s="8"/>
      <c r="AC34" s="8"/>
    </row>
    <row r="35" spans="1:44" ht="13.2" x14ac:dyDescent="0.2">
      <c r="A35" s="1349"/>
      <c r="B35" s="1349"/>
      <c r="H35" s="2"/>
      <c r="P35" s="2"/>
      <c r="Y35" s="2"/>
      <c r="AA35" s="2"/>
      <c r="AC35" s="2"/>
      <c r="AJ35" s="2"/>
      <c r="AR35" s="2"/>
    </row>
    <row r="36" spans="1:44" ht="13.2" x14ac:dyDescent="0.2">
      <c r="A36" s="1349"/>
      <c r="B36" s="1349"/>
      <c r="H36" s="2"/>
      <c r="P36" s="2"/>
      <c r="Y36" s="2"/>
      <c r="AA36" s="2"/>
      <c r="AC36" s="2"/>
      <c r="AJ36" s="2"/>
      <c r="AR36" s="2"/>
    </row>
    <row r="37" spans="1:44" ht="13.2" x14ac:dyDescent="0.2">
      <c r="A37" s="1349"/>
      <c r="B37" s="1349"/>
      <c r="H37" s="2"/>
      <c r="P37" s="2"/>
      <c r="Y37" s="2"/>
      <c r="AA37" s="2"/>
      <c r="AC37" s="2"/>
      <c r="AJ37" s="2"/>
      <c r="AR37" s="2"/>
    </row>
    <row r="38" spans="1:44" ht="13.2" x14ac:dyDescent="0.2">
      <c r="A38" s="1349"/>
      <c r="B38" s="1349"/>
      <c r="H38" s="2"/>
      <c r="P38" s="2"/>
      <c r="Y38" s="2"/>
      <c r="AA38" s="2"/>
      <c r="AC38" s="2"/>
      <c r="AJ38" s="2"/>
      <c r="AR38" s="2"/>
    </row>
    <row r="39" spans="1:44" ht="13.2" x14ac:dyDescent="0.2">
      <c r="A39" s="1349"/>
      <c r="B39" s="1349"/>
      <c r="H39" s="2"/>
      <c r="P39" s="1060"/>
      <c r="R39" s="1060"/>
      <c r="Y39" s="2"/>
      <c r="AA39" s="2"/>
      <c r="AC39" s="2"/>
      <c r="AJ39" s="2"/>
      <c r="AR39" s="2"/>
    </row>
    <row r="40" spans="1:44" ht="13.2" x14ac:dyDescent="0.2">
      <c r="A40" s="1349"/>
      <c r="B40" s="1349"/>
      <c r="H40" s="2"/>
      <c r="P40" s="1060"/>
      <c r="R40" s="1060"/>
      <c r="Y40" s="2"/>
      <c r="AA40" s="2"/>
      <c r="AC40" s="2"/>
      <c r="AJ40" s="2"/>
      <c r="AR40" s="2"/>
    </row>
  </sheetData>
  <mergeCells count="6">
    <mergeCell ref="AU8:AU9"/>
    <mergeCell ref="C8:J8"/>
    <mergeCell ref="K8:R8"/>
    <mergeCell ref="S8:Z8"/>
    <mergeCell ref="AE8:AL8"/>
    <mergeCell ref="AM8:AT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1"/>
  <dimension ref="A1:AW55"/>
  <sheetViews>
    <sheetView showGridLines="0" showWhiteSpace="0" zoomScaleNormal="100" workbookViewId="0">
      <selection activeCell="M30" sqref="M30"/>
    </sheetView>
  </sheetViews>
  <sheetFormatPr baseColWidth="10" defaultColWidth="11.44140625" defaultRowHeight="11.4" x14ac:dyDescent="0.2"/>
  <cols>
    <col min="1" max="1" width="5.5546875" style="5" customWidth="1"/>
    <col min="2" max="2" width="21" style="456" customWidth="1"/>
    <col min="3" max="3" width="6.109375" style="456" customWidth="1"/>
    <col min="4" max="4" width="7" style="456" customWidth="1"/>
    <col min="5" max="5" width="6.33203125" style="456" customWidth="1"/>
    <col min="6" max="6" width="5.5546875" style="456" customWidth="1"/>
    <col min="7" max="8" width="5.33203125" style="456" customWidth="1"/>
    <col min="9" max="9" width="5.44140625" style="456" customWidth="1"/>
    <col min="10" max="10" width="7" style="456" customWidth="1"/>
    <col min="11" max="11" width="6.33203125" style="456" customWidth="1"/>
    <col min="12" max="13" width="6" style="456" customWidth="1"/>
    <col min="14" max="14" width="6.33203125" style="456" customWidth="1"/>
    <col min="15" max="16" width="6.109375" style="456" customWidth="1"/>
    <col min="17" max="17" width="5.5546875" style="456" customWidth="1"/>
    <col min="18" max="18" width="7.5546875" style="456" customWidth="1"/>
    <col min="19" max="19" width="5.33203125" style="456" customWidth="1"/>
    <col min="20" max="20" width="5.6640625" style="456" customWidth="1"/>
    <col min="21" max="21" width="6" style="456" customWidth="1"/>
    <col min="22" max="22" width="8.88671875" style="456" customWidth="1"/>
    <col min="23" max="23" width="6.5546875" style="456" customWidth="1"/>
    <col min="24" max="24" width="9.88671875" style="456" customWidth="1"/>
    <col min="25" max="25" width="6.44140625" style="456" customWidth="1"/>
    <col min="26" max="26" width="6.5546875" style="456" customWidth="1"/>
    <col min="27" max="27" width="6.88671875" style="456" customWidth="1"/>
    <col min="28" max="28" width="7.33203125" style="456" customWidth="1"/>
    <col min="29" max="29" width="6.109375" style="456" customWidth="1"/>
    <col min="30" max="30" width="7.33203125" style="456" customWidth="1"/>
    <col min="31" max="32" width="7" style="456" customWidth="1"/>
    <col min="33" max="33" width="8.109375" style="456" customWidth="1"/>
    <col min="34" max="34" width="8" style="456" customWidth="1"/>
    <col min="35" max="16384" width="11.44140625" style="456"/>
  </cols>
  <sheetData>
    <row r="1" spans="1:49" x14ac:dyDescent="0.2">
      <c r="A1" s="1" t="s">
        <v>0</v>
      </c>
    </row>
    <row r="2" spans="1:49" x14ac:dyDescent="0.2">
      <c r="A2" s="1"/>
    </row>
    <row r="3" spans="1:49" x14ac:dyDescent="0.2">
      <c r="A3" s="1" t="str">
        <f>A7</f>
        <v>Tabell 3 - 5 - A -2  Antall personer som mottar tjenestene avlastning utenfor institusjon og omsorgslønn pr 31.12.   *)</v>
      </c>
      <c r="Q3" s="456" t="s">
        <v>130</v>
      </c>
    </row>
    <row r="4" spans="1:49" x14ac:dyDescent="0.2">
      <c r="A4" s="1" t="str">
        <f>A34</f>
        <v>Tabell 3 - 5 - A -3  Totalt antall personer som mottar hjemmetjenester inkl. avlastning utenfor institusjon og omsorgslønn pr 31.12.   *)</v>
      </c>
      <c r="L4" s="6"/>
      <c r="P4" s="4" t="s">
        <v>65</v>
      </c>
      <c r="Q4" s="690"/>
      <c r="R4" s="456" t="s">
        <v>130</v>
      </c>
      <c r="U4" s="456" t="s">
        <v>130</v>
      </c>
      <c r="Y4" s="456" t="s">
        <v>130</v>
      </c>
    </row>
    <row r="5" spans="1:49" x14ac:dyDescent="0.2">
      <c r="A5" s="1"/>
      <c r="U5" s="456" t="s">
        <v>130</v>
      </c>
      <c r="AG5" s="456" t="s">
        <v>130</v>
      </c>
    </row>
    <row r="7" spans="1:49" s="8" customFormat="1" ht="15.75" customHeight="1" thickBot="1" x14ac:dyDescent="0.3">
      <c r="A7" s="514" t="s">
        <v>405</v>
      </c>
    </row>
    <row r="8" spans="1:49" s="98" customFormat="1" ht="18" customHeight="1" thickBot="1" x14ac:dyDescent="0.3">
      <c r="A8" s="75"/>
      <c r="B8" s="76"/>
      <c r="C8" s="1616" t="s">
        <v>402</v>
      </c>
      <c r="D8" s="1616"/>
      <c r="E8" s="1616"/>
      <c r="F8" s="1616"/>
      <c r="G8" s="1616"/>
      <c r="H8" s="1616"/>
      <c r="I8" s="1616"/>
      <c r="J8" s="1616"/>
      <c r="K8" s="1570" t="s">
        <v>403</v>
      </c>
      <c r="L8" s="1570"/>
      <c r="M8" s="1570"/>
      <c r="N8" s="1570"/>
      <c r="O8" s="1570"/>
      <c r="P8" s="1570"/>
      <c r="Q8" s="1570"/>
      <c r="R8" s="1570"/>
      <c r="S8" s="1570" t="s">
        <v>344</v>
      </c>
      <c r="T8" s="1570"/>
      <c r="U8" s="1570"/>
      <c r="V8" s="1570"/>
      <c r="W8" s="1570"/>
      <c r="X8" s="1570"/>
      <c r="Y8" s="1617"/>
      <c r="Z8" s="1571"/>
    </row>
    <row r="9" spans="1:49" s="98" customFormat="1" ht="43.5" customHeight="1" thickBot="1" x14ac:dyDescent="0.3">
      <c r="A9" s="87" t="s">
        <v>2</v>
      </c>
      <c r="B9" s="9" t="s">
        <v>3</v>
      </c>
      <c r="C9" s="680" t="s">
        <v>71</v>
      </c>
      <c r="D9" s="681" t="s">
        <v>6</v>
      </c>
      <c r="E9" s="682" t="s">
        <v>12</v>
      </c>
      <c r="F9" s="682" t="s">
        <v>9</v>
      </c>
      <c r="G9" s="682" t="s">
        <v>72</v>
      </c>
      <c r="H9" s="682" t="s">
        <v>341</v>
      </c>
      <c r="I9" s="685" t="s">
        <v>343</v>
      </c>
      <c r="J9" s="138" t="s">
        <v>13</v>
      </c>
      <c r="K9" s="680" t="s">
        <v>71</v>
      </c>
      <c r="L9" s="681" t="s">
        <v>6</v>
      </c>
      <c r="M9" s="682" t="s">
        <v>12</v>
      </c>
      <c r="N9" s="682" t="s">
        <v>9</v>
      </c>
      <c r="O9" s="682" t="s">
        <v>72</v>
      </c>
      <c r="P9" s="682" t="s">
        <v>341</v>
      </c>
      <c r="Q9" s="682" t="s">
        <v>343</v>
      </c>
      <c r="R9" s="138" t="s">
        <v>13</v>
      </c>
      <c r="S9" s="680" t="s">
        <v>71</v>
      </c>
      <c r="T9" s="681" t="s">
        <v>6</v>
      </c>
      <c r="U9" s="682" t="s">
        <v>12</v>
      </c>
      <c r="V9" s="682" t="s">
        <v>9</v>
      </c>
      <c r="W9" s="682" t="s">
        <v>72</v>
      </c>
      <c r="X9" s="682" t="s">
        <v>341</v>
      </c>
      <c r="Y9" s="682" t="s">
        <v>343</v>
      </c>
      <c r="Z9" s="138" t="s">
        <v>13</v>
      </c>
    </row>
    <row r="10" spans="1:49" ht="12.9" customHeight="1" x14ac:dyDescent="0.25">
      <c r="A10" s="81">
        <v>1</v>
      </c>
      <c r="B10" s="27" t="s">
        <v>14</v>
      </c>
      <c r="C10" s="1255">
        <v>14</v>
      </c>
      <c r="D10" s="1256">
        <v>0</v>
      </c>
      <c r="E10" s="1256">
        <v>0</v>
      </c>
      <c r="F10" s="1256">
        <v>0</v>
      </c>
      <c r="G10" s="1256">
        <v>0</v>
      </c>
      <c r="H10" s="1256">
        <v>0</v>
      </c>
      <c r="I10" s="1257">
        <v>0</v>
      </c>
      <c r="J10" s="687">
        <f t="shared" ref="J10:J24" si="0">SUM(C10:I10)</f>
        <v>14</v>
      </c>
      <c r="K10" s="1255">
        <v>37</v>
      </c>
      <c r="L10" s="1256">
        <v>4</v>
      </c>
      <c r="M10" s="1256">
        <v>3</v>
      </c>
      <c r="N10" s="1256">
        <v>2</v>
      </c>
      <c r="O10" s="1256">
        <v>1</v>
      </c>
      <c r="P10" s="1256">
        <v>0</v>
      </c>
      <c r="Q10" s="1257">
        <v>0</v>
      </c>
      <c r="R10" s="687">
        <f t="shared" ref="R10:R24" si="1">SUM(K10:Q10)</f>
        <v>47</v>
      </c>
      <c r="S10" s="1255">
        <v>16</v>
      </c>
      <c r="T10" s="1256">
        <v>0</v>
      </c>
      <c r="U10" s="1256">
        <v>0</v>
      </c>
      <c r="V10" s="1256">
        <v>0</v>
      </c>
      <c r="W10" s="1256">
        <v>0</v>
      </c>
      <c r="X10" s="1256">
        <v>0</v>
      </c>
      <c r="Y10" s="1257">
        <v>0</v>
      </c>
      <c r="Z10" s="687">
        <f>SUM(S10:Y10)</f>
        <v>16</v>
      </c>
      <c r="AJ10" s="468"/>
      <c r="AK10" s="469"/>
      <c r="AL10" s="469"/>
      <c r="AM10" s="469"/>
      <c r="AN10" s="468"/>
      <c r="AO10" s="469"/>
      <c r="AP10" s="468"/>
      <c r="AQ10" s="468"/>
      <c r="AR10" s="469"/>
      <c r="AS10" s="469"/>
      <c r="AT10" s="469"/>
      <c r="AU10" s="469"/>
      <c r="AV10" s="469"/>
      <c r="AW10" s="469"/>
    </row>
    <row r="11" spans="1:49" ht="12.9" customHeight="1" x14ac:dyDescent="0.25">
      <c r="A11" s="82">
        <v>2</v>
      </c>
      <c r="B11" s="25" t="s">
        <v>15</v>
      </c>
      <c r="C11" s="1258">
        <v>21</v>
      </c>
      <c r="D11" s="1259">
        <v>0</v>
      </c>
      <c r="E11" s="1259">
        <v>0</v>
      </c>
      <c r="F11" s="1259">
        <v>0</v>
      </c>
      <c r="G11" s="1259">
        <v>0</v>
      </c>
      <c r="H11" s="1259">
        <v>0</v>
      </c>
      <c r="I11" s="1260">
        <v>0</v>
      </c>
      <c r="J11" s="688">
        <f t="shared" si="0"/>
        <v>21</v>
      </c>
      <c r="K11" s="1258">
        <v>19</v>
      </c>
      <c r="L11" s="1259">
        <v>13</v>
      </c>
      <c r="M11" s="1259">
        <v>1</v>
      </c>
      <c r="N11" s="1259">
        <v>2</v>
      </c>
      <c r="O11" s="1259">
        <v>1</v>
      </c>
      <c r="P11" s="1259">
        <v>0</v>
      </c>
      <c r="Q11" s="1260">
        <v>0</v>
      </c>
      <c r="R11" s="688">
        <f t="shared" si="1"/>
        <v>36</v>
      </c>
      <c r="S11" s="1258">
        <v>7</v>
      </c>
      <c r="T11" s="1259">
        <v>0</v>
      </c>
      <c r="U11" s="1259">
        <v>0</v>
      </c>
      <c r="V11" s="1259">
        <v>0</v>
      </c>
      <c r="W11" s="1259">
        <v>0</v>
      </c>
      <c r="X11" s="1259">
        <v>0</v>
      </c>
      <c r="Y11" s="1260">
        <v>0</v>
      </c>
      <c r="Z11" s="688">
        <f t="shared" ref="Z11:Z24" si="2">SUM(S11:Y11)</f>
        <v>7</v>
      </c>
      <c r="AJ11" s="468"/>
      <c r="AK11" s="469"/>
      <c r="AL11" s="469"/>
      <c r="AM11" s="469"/>
      <c r="AN11" s="468"/>
      <c r="AO11" s="469"/>
      <c r="AP11" s="468"/>
      <c r="AQ11" s="468"/>
      <c r="AR11" s="469"/>
      <c r="AS11" s="469"/>
      <c r="AT11" s="469"/>
      <c r="AU11" s="469"/>
      <c r="AV11" s="469"/>
      <c r="AW11" s="469"/>
    </row>
    <row r="12" spans="1:49" ht="12.9" customHeight="1" x14ac:dyDescent="0.25">
      <c r="A12" s="82">
        <v>3</v>
      </c>
      <c r="B12" s="25" t="s">
        <v>16</v>
      </c>
      <c r="C12" s="1258">
        <v>28</v>
      </c>
      <c r="D12" s="1259">
        <v>0</v>
      </c>
      <c r="E12" s="1259">
        <v>0</v>
      </c>
      <c r="F12" s="1259">
        <v>0</v>
      </c>
      <c r="G12" s="1259">
        <v>0</v>
      </c>
      <c r="H12" s="1259">
        <v>0</v>
      </c>
      <c r="I12" s="1260">
        <v>0</v>
      </c>
      <c r="J12" s="688">
        <f t="shared" si="0"/>
        <v>28</v>
      </c>
      <c r="K12" s="1258">
        <v>8</v>
      </c>
      <c r="L12" s="1259">
        <v>3</v>
      </c>
      <c r="M12" s="1259">
        <v>4</v>
      </c>
      <c r="N12" s="1259">
        <v>1</v>
      </c>
      <c r="O12" s="1259">
        <v>0</v>
      </c>
      <c r="P12" s="1259">
        <v>0</v>
      </c>
      <c r="Q12" s="1260">
        <v>0</v>
      </c>
      <c r="R12" s="688">
        <f t="shared" si="1"/>
        <v>16</v>
      </c>
      <c r="S12" s="1258">
        <v>4</v>
      </c>
      <c r="T12" s="1259">
        <v>2</v>
      </c>
      <c r="U12" s="1259">
        <v>0</v>
      </c>
      <c r="V12" s="1259">
        <v>0</v>
      </c>
      <c r="W12" s="1259">
        <v>0</v>
      </c>
      <c r="X12" s="1259">
        <v>0</v>
      </c>
      <c r="Y12" s="1260">
        <v>0</v>
      </c>
      <c r="Z12" s="688">
        <f t="shared" si="2"/>
        <v>6</v>
      </c>
      <c r="AJ12" s="468"/>
      <c r="AK12" s="469"/>
      <c r="AL12" s="469"/>
      <c r="AM12" s="469"/>
      <c r="AN12" s="468"/>
      <c r="AO12" s="469"/>
      <c r="AP12" s="468"/>
      <c r="AQ12" s="468"/>
      <c r="AR12" s="469"/>
      <c r="AS12" s="469"/>
      <c r="AT12" s="469"/>
      <c r="AU12" s="469"/>
      <c r="AV12" s="469"/>
      <c r="AW12" s="469"/>
    </row>
    <row r="13" spans="1:49" ht="12.9" customHeight="1" x14ac:dyDescent="0.25">
      <c r="A13" s="82">
        <v>4</v>
      </c>
      <c r="B13" s="25" t="s">
        <v>17</v>
      </c>
      <c r="C13" s="1258">
        <v>20</v>
      </c>
      <c r="D13" s="1259">
        <v>0</v>
      </c>
      <c r="E13" s="1259">
        <v>0</v>
      </c>
      <c r="F13" s="1259">
        <v>0</v>
      </c>
      <c r="G13" s="1259">
        <v>0</v>
      </c>
      <c r="H13" s="1259">
        <v>0</v>
      </c>
      <c r="I13" s="1260">
        <v>0</v>
      </c>
      <c r="J13" s="688">
        <f t="shared" si="0"/>
        <v>20</v>
      </c>
      <c r="K13" s="1258">
        <v>11</v>
      </c>
      <c r="L13" s="1259">
        <v>2</v>
      </c>
      <c r="M13" s="1259">
        <v>3</v>
      </c>
      <c r="N13" s="1259">
        <v>2</v>
      </c>
      <c r="O13" s="1259">
        <v>0</v>
      </c>
      <c r="P13" s="1259">
        <v>0</v>
      </c>
      <c r="Q13" s="1260">
        <v>0</v>
      </c>
      <c r="R13" s="688">
        <f t="shared" si="1"/>
        <v>18</v>
      </c>
      <c r="S13" s="1258">
        <v>4</v>
      </c>
      <c r="T13" s="1259">
        <v>0</v>
      </c>
      <c r="U13" s="1259">
        <v>0</v>
      </c>
      <c r="V13" s="1259">
        <v>0</v>
      </c>
      <c r="W13" s="1259">
        <v>0</v>
      </c>
      <c r="X13" s="1259">
        <v>0</v>
      </c>
      <c r="Y13" s="1260">
        <v>0</v>
      </c>
      <c r="Z13" s="688">
        <f t="shared" si="2"/>
        <v>4</v>
      </c>
      <c r="AJ13" s="468"/>
      <c r="AK13" s="469"/>
      <c r="AL13" s="469"/>
      <c r="AM13" s="469"/>
      <c r="AN13" s="468"/>
      <c r="AO13" s="469"/>
      <c r="AP13" s="468"/>
      <c r="AQ13" s="468"/>
      <c r="AR13" s="469"/>
      <c r="AS13" s="469"/>
      <c r="AT13" s="469"/>
      <c r="AU13" s="469"/>
      <c r="AV13" s="469"/>
      <c r="AW13" s="469"/>
    </row>
    <row r="14" spans="1:49" ht="12.9" customHeight="1" x14ac:dyDescent="0.25">
      <c r="A14" s="82">
        <v>5</v>
      </c>
      <c r="B14" s="25" t="s">
        <v>18</v>
      </c>
      <c r="C14" s="1258">
        <v>34</v>
      </c>
      <c r="D14" s="1259">
        <v>0</v>
      </c>
      <c r="E14" s="1259">
        <v>0</v>
      </c>
      <c r="F14" s="1259">
        <v>0</v>
      </c>
      <c r="G14" s="1259">
        <v>0</v>
      </c>
      <c r="H14" s="1259">
        <v>0</v>
      </c>
      <c r="I14" s="1260">
        <v>0</v>
      </c>
      <c r="J14" s="688">
        <f t="shared" si="0"/>
        <v>34</v>
      </c>
      <c r="K14" s="1258">
        <v>17</v>
      </c>
      <c r="L14" s="1259">
        <v>6</v>
      </c>
      <c r="M14" s="1259">
        <v>11</v>
      </c>
      <c r="N14" s="1259">
        <v>1</v>
      </c>
      <c r="O14" s="1259">
        <v>1</v>
      </c>
      <c r="P14" s="1259">
        <v>2</v>
      </c>
      <c r="Q14" s="1260">
        <v>0</v>
      </c>
      <c r="R14" s="688">
        <f t="shared" si="1"/>
        <v>38</v>
      </c>
      <c r="S14" s="1258">
        <v>7</v>
      </c>
      <c r="T14" s="1259">
        <v>0</v>
      </c>
      <c r="U14" s="1259">
        <v>0</v>
      </c>
      <c r="V14" s="1259">
        <v>0</v>
      </c>
      <c r="W14" s="1259">
        <v>0</v>
      </c>
      <c r="X14" s="1259">
        <v>0</v>
      </c>
      <c r="Y14" s="1260">
        <v>0</v>
      </c>
      <c r="Z14" s="688">
        <f t="shared" si="2"/>
        <v>7</v>
      </c>
      <c r="AJ14" s="468"/>
      <c r="AK14" s="469"/>
      <c r="AL14" s="469"/>
      <c r="AM14" s="469"/>
      <c r="AN14" s="468"/>
      <c r="AO14" s="469"/>
      <c r="AP14" s="468"/>
      <c r="AQ14" s="468"/>
      <c r="AR14" s="469"/>
      <c r="AS14" s="469"/>
      <c r="AT14" s="469"/>
      <c r="AU14" s="469"/>
      <c r="AV14" s="469"/>
      <c r="AW14" s="469"/>
    </row>
    <row r="15" spans="1:49" ht="12.9" customHeight="1" x14ac:dyDescent="0.25">
      <c r="A15" s="82">
        <v>6</v>
      </c>
      <c r="B15" s="25" t="s">
        <v>19</v>
      </c>
      <c r="C15" s="1258">
        <v>42</v>
      </c>
      <c r="D15" s="1259">
        <v>0</v>
      </c>
      <c r="E15" s="1259">
        <v>0</v>
      </c>
      <c r="F15" s="1259">
        <v>0</v>
      </c>
      <c r="G15" s="1259">
        <v>0</v>
      </c>
      <c r="H15" s="1259">
        <v>0</v>
      </c>
      <c r="I15" s="1260">
        <v>0</v>
      </c>
      <c r="J15" s="688">
        <f t="shared" si="0"/>
        <v>42</v>
      </c>
      <c r="K15" s="1258">
        <v>11</v>
      </c>
      <c r="L15" s="1259">
        <v>10</v>
      </c>
      <c r="M15" s="1259">
        <v>0</v>
      </c>
      <c r="N15" s="1259">
        <v>0</v>
      </c>
      <c r="O15" s="1259">
        <v>0</v>
      </c>
      <c r="P15" s="1259">
        <v>0</v>
      </c>
      <c r="Q15" s="1260">
        <v>0</v>
      </c>
      <c r="R15" s="688">
        <f t="shared" si="1"/>
        <v>21</v>
      </c>
      <c r="S15" s="1258">
        <v>20</v>
      </c>
      <c r="T15" s="1259">
        <v>1</v>
      </c>
      <c r="U15" s="1259">
        <v>0</v>
      </c>
      <c r="V15" s="1259">
        <v>0</v>
      </c>
      <c r="W15" s="1259">
        <v>0</v>
      </c>
      <c r="X15" s="1259">
        <v>0</v>
      </c>
      <c r="Y15" s="1260">
        <v>0</v>
      </c>
      <c r="Z15" s="688">
        <f t="shared" si="2"/>
        <v>21</v>
      </c>
      <c r="AJ15" s="468"/>
      <c r="AK15" s="469"/>
      <c r="AL15" s="469"/>
      <c r="AM15" s="469"/>
      <c r="AN15" s="468"/>
      <c r="AO15" s="469"/>
      <c r="AP15" s="468"/>
      <c r="AQ15" s="468"/>
      <c r="AR15" s="469"/>
      <c r="AS15" s="469"/>
      <c r="AT15" s="469"/>
      <c r="AU15" s="469"/>
      <c r="AV15" s="469"/>
      <c r="AW15" s="469"/>
    </row>
    <row r="16" spans="1:49" ht="12.9" customHeight="1" x14ac:dyDescent="0.25">
      <c r="A16" s="83">
        <v>7</v>
      </c>
      <c r="B16" s="27" t="s">
        <v>20</v>
      </c>
      <c r="C16" s="1258">
        <v>52</v>
      </c>
      <c r="D16" s="1259">
        <v>0</v>
      </c>
      <c r="E16" s="1259">
        <v>0</v>
      </c>
      <c r="F16" s="1259">
        <v>0</v>
      </c>
      <c r="G16" s="1259">
        <v>0</v>
      </c>
      <c r="H16" s="1259">
        <v>0</v>
      </c>
      <c r="I16" s="1260">
        <v>0</v>
      </c>
      <c r="J16" s="688">
        <f t="shared" si="0"/>
        <v>52</v>
      </c>
      <c r="K16" s="1258">
        <v>13</v>
      </c>
      <c r="L16" s="1259">
        <v>9</v>
      </c>
      <c r="M16" s="1259">
        <v>8</v>
      </c>
      <c r="N16" s="1259">
        <v>0</v>
      </c>
      <c r="O16" s="1259">
        <v>1</v>
      </c>
      <c r="P16" s="1259">
        <v>0</v>
      </c>
      <c r="Q16" s="1260">
        <v>1</v>
      </c>
      <c r="R16" s="688">
        <f t="shared" si="1"/>
        <v>32</v>
      </c>
      <c r="S16" s="1258">
        <v>9</v>
      </c>
      <c r="T16" s="1259">
        <v>1</v>
      </c>
      <c r="U16" s="1259">
        <v>0</v>
      </c>
      <c r="V16" s="1259">
        <v>0</v>
      </c>
      <c r="W16" s="1259">
        <v>0</v>
      </c>
      <c r="X16" s="1259">
        <v>0</v>
      </c>
      <c r="Y16" s="1260">
        <v>0</v>
      </c>
      <c r="Z16" s="688">
        <f t="shared" si="2"/>
        <v>10</v>
      </c>
    </row>
    <row r="17" spans="1:31" ht="12.9" customHeight="1" x14ac:dyDescent="0.25">
      <c r="A17" s="82">
        <v>8</v>
      </c>
      <c r="B17" s="25" t="s">
        <v>21</v>
      </c>
      <c r="C17" s="1258">
        <v>40</v>
      </c>
      <c r="D17" s="1259">
        <v>0</v>
      </c>
      <c r="E17" s="1259">
        <v>0</v>
      </c>
      <c r="F17" s="1259">
        <v>0</v>
      </c>
      <c r="G17" s="1259">
        <v>0</v>
      </c>
      <c r="H17" s="1259">
        <v>0</v>
      </c>
      <c r="I17" s="1260">
        <v>0</v>
      </c>
      <c r="J17" s="688">
        <f t="shared" si="0"/>
        <v>40</v>
      </c>
      <c r="K17" s="1258">
        <v>29</v>
      </c>
      <c r="L17" s="1259">
        <v>3</v>
      </c>
      <c r="M17" s="1259">
        <v>6</v>
      </c>
      <c r="N17" s="1259">
        <v>2</v>
      </c>
      <c r="O17" s="1259">
        <v>0</v>
      </c>
      <c r="P17" s="1259">
        <v>0</v>
      </c>
      <c r="Q17" s="1260">
        <v>1</v>
      </c>
      <c r="R17" s="688">
        <f t="shared" si="1"/>
        <v>41</v>
      </c>
      <c r="S17" s="1258">
        <v>11</v>
      </c>
      <c r="T17" s="1259">
        <v>0</v>
      </c>
      <c r="U17" s="1259">
        <v>0</v>
      </c>
      <c r="V17" s="1259">
        <v>0</v>
      </c>
      <c r="W17" s="1259">
        <v>0</v>
      </c>
      <c r="X17" s="1259">
        <v>0</v>
      </c>
      <c r="Y17" s="1260">
        <v>0</v>
      </c>
      <c r="Z17" s="688">
        <f t="shared" si="2"/>
        <v>11</v>
      </c>
    </row>
    <row r="18" spans="1:31" ht="12.9" customHeight="1" x14ac:dyDescent="0.25">
      <c r="A18" s="82">
        <v>9</v>
      </c>
      <c r="B18" s="25" t="s">
        <v>22</v>
      </c>
      <c r="C18" s="1258">
        <v>26</v>
      </c>
      <c r="D18" s="1259">
        <v>0</v>
      </c>
      <c r="E18" s="1259">
        <v>0</v>
      </c>
      <c r="F18" s="1259">
        <v>0</v>
      </c>
      <c r="G18" s="1259">
        <v>0</v>
      </c>
      <c r="H18" s="1259">
        <v>0</v>
      </c>
      <c r="I18" s="1260">
        <v>0</v>
      </c>
      <c r="J18" s="688">
        <f t="shared" si="0"/>
        <v>26</v>
      </c>
      <c r="K18" s="1258">
        <v>20</v>
      </c>
      <c r="L18" s="1259">
        <v>7</v>
      </c>
      <c r="M18" s="1259">
        <v>2</v>
      </c>
      <c r="N18" s="1259">
        <v>0</v>
      </c>
      <c r="O18" s="1259">
        <v>1</v>
      </c>
      <c r="P18" s="1259">
        <v>0</v>
      </c>
      <c r="Q18" s="1260">
        <v>0</v>
      </c>
      <c r="R18" s="688">
        <f t="shared" si="1"/>
        <v>30</v>
      </c>
      <c r="S18" s="1258">
        <v>8</v>
      </c>
      <c r="T18" s="1259">
        <v>0</v>
      </c>
      <c r="U18" s="1259">
        <v>0</v>
      </c>
      <c r="V18" s="1259">
        <v>0</v>
      </c>
      <c r="W18" s="1259">
        <v>0</v>
      </c>
      <c r="X18" s="1259">
        <v>0</v>
      </c>
      <c r="Y18" s="1260">
        <v>0</v>
      </c>
      <c r="Z18" s="688">
        <f t="shared" si="2"/>
        <v>8</v>
      </c>
    </row>
    <row r="19" spans="1:31" ht="12.9" customHeight="1" x14ac:dyDescent="0.25">
      <c r="A19" s="82">
        <v>10</v>
      </c>
      <c r="B19" s="25" t="s">
        <v>23</v>
      </c>
      <c r="C19" s="1258">
        <v>25</v>
      </c>
      <c r="D19" s="1259">
        <v>0</v>
      </c>
      <c r="E19" s="1259">
        <v>1</v>
      </c>
      <c r="F19" s="1259">
        <v>0</v>
      </c>
      <c r="G19" s="1259">
        <v>0</v>
      </c>
      <c r="H19" s="1259">
        <v>0</v>
      </c>
      <c r="I19" s="1260">
        <v>0</v>
      </c>
      <c r="J19" s="688">
        <f t="shared" si="0"/>
        <v>26</v>
      </c>
      <c r="K19" s="1258">
        <v>36</v>
      </c>
      <c r="L19" s="1259">
        <v>5</v>
      </c>
      <c r="M19" s="1259">
        <v>5</v>
      </c>
      <c r="N19" s="1259">
        <v>3</v>
      </c>
      <c r="O19" s="1259">
        <v>1</v>
      </c>
      <c r="P19" s="1259">
        <v>1</v>
      </c>
      <c r="Q19" s="1260">
        <v>0</v>
      </c>
      <c r="R19" s="688">
        <f t="shared" si="1"/>
        <v>51</v>
      </c>
      <c r="S19" s="1258">
        <v>24</v>
      </c>
      <c r="T19" s="1259">
        <v>0</v>
      </c>
      <c r="U19" s="1259">
        <v>0</v>
      </c>
      <c r="V19" s="1259">
        <v>0</v>
      </c>
      <c r="W19" s="1259">
        <v>0</v>
      </c>
      <c r="X19" s="1259">
        <v>0</v>
      </c>
      <c r="Y19" s="1260">
        <v>0</v>
      </c>
      <c r="Z19" s="688">
        <f t="shared" si="2"/>
        <v>24</v>
      </c>
    </row>
    <row r="20" spans="1:31" ht="12.9" customHeight="1" x14ac:dyDescent="0.25">
      <c r="A20" s="82">
        <v>11</v>
      </c>
      <c r="B20" s="25" t="s">
        <v>24</v>
      </c>
      <c r="C20" s="1258">
        <v>44</v>
      </c>
      <c r="D20" s="1259">
        <v>0</v>
      </c>
      <c r="E20" s="1259">
        <v>0</v>
      </c>
      <c r="F20" s="1259">
        <v>0</v>
      </c>
      <c r="G20" s="1259">
        <v>0</v>
      </c>
      <c r="H20" s="1259">
        <v>0</v>
      </c>
      <c r="I20" s="1260">
        <v>0</v>
      </c>
      <c r="J20" s="688">
        <f t="shared" si="0"/>
        <v>44</v>
      </c>
      <c r="K20" s="1258">
        <v>27</v>
      </c>
      <c r="L20" s="1259">
        <v>4</v>
      </c>
      <c r="M20" s="1259">
        <v>8</v>
      </c>
      <c r="N20" s="1259">
        <v>1</v>
      </c>
      <c r="O20" s="1259">
        <v>0</v>
      </c>
      <c r="P20" s="1259">
        <v>0</v>
      </c>
      <c r="Q20" s="1260">
        <v>0</v>
      </c>
      <c r="R20" s="688">
        <f t="shared" si="1"/>
        <v>40</v>
      </c>
      <c r="S20" s="1258">
        <v>19</v>
      </c>
      <c r="T20" s="1259">
        <v>0</v>
      </c>
      <c r="U20" s="1259">
        <v>0</v>
      </c>
      <c r="V20" s="1259">
        <v>0</v>
      </c>
      <c r="W20" s="1259">
        <v>0</v>
      </c>
      <c r="X20" s="1259">
        <v>0</v>
      </c>
      <c r="Y20" s="1260">
        <v>0</v>
      </c>
      <c r="Z20" s="688">
        <f t="shared" si="2"/>
        <v>19</v>
      </c>
    </row>
    <row r="21" spans="1:31" ht="12.9" customHeight="1" x14ac:dyDescent="0.25">
      <c r="A21" s="82">
        <v>12</v>
      </c>
      <c r="B21" s="25" t="s">
        <v>25</v>
      </c>
      <c r="C21" s="1258">
        <v>70</v>
      </c>
      <c r="D21" s="1259">
        <v>2</v>
      </c>
      <c r="E21" s="1259">
        <v>4</v>
      </c>
      <c r="F21" s="1259">
        <v>1</v>
      </c>
      <c r="G21" s="1259">
        <v>1</v>
      </c>
      <c r="H21" s="1259">
        <v>2</v>
      </c>
      <c r="I21" s="1260">
        <v>1</v>
      </c>
      <c r="J21" s="688">
        <f t="shared" si="0"/>
        <v>81</v>
      </c>
      <c r="K21" s="1258">
        <v>71</v>
      </c>
      <c r="L21" s="1259">
        <v>14</v>
      </c>
      <c r="M21" s="1259">
        <v>14</v>
      </c>
      <c r="N21" s="1259">
        <v>3</v>
      </c>
      <c r="O21" s="1259">
        <v>1</v>
      </c>
      <c r="P21" s="1259">
        <v>0</v>
      </c>
      <c r="Q21" s="1260">
        <v>0</v>
      </c>
      <c r="R21" s="688">
        <f t="shared" si="1"/>
        <v>103</v>
      </c>
      <c r="S21" s="1258">
        <v>55</v>
      </c>
      <c r="T21" s="1259">
        <v>1</v>
      </c>
      <c r="U21" s="1259">
        <v>0</v>
      </c>
      <c r="V21" s="1259">
        <v>0</v>
      </c>
      <c r="W21" s="1259">
        <v>0</v>
      </c>
      <c r="X21" s="1259">
        <v>0</v>
      </c>
      <c r="Y21" s="1260">
        <v>0</v>
      </c>
      <c r="Z21" s="688">
        <f t="shared" si="2"/>
        <v>56</v>
      </c>
    </row>
    <row r="22" spans="1:31" ht="12.9" customHeight="1" x14ac:dyDescent="0.25">
      <c r="A22" s="82">
        <v>13</v>
      </c>
      <c r="B22" s="25" t="s">
        <v>26</v>
      </c>
      <c r="C22" s="1258">
        <v>39</v>
      </c>
      <c r="D22" s="1259">
        <v>0</v>
      </c>
      <c r="E22" s="1259">
        <v>0</v>
      </c>
      <c r="F22" s="1259">
        <v>0</v>
      </c>
      <c r="G22" s="1259">
        <v>0</v>
      </c>
      <c r="H22" s="1259">
        <v>0</v>
      </c>
      <c r="I22" s="1260">
        <v>0</v>
      </c>
      <c r="J22" s="688">
        <f t="shared" si="0"/>
        <v>39</v>
      </c>
      <c r="K22" s="1258">
        <v>36</v>
      </c>
      <c r="L22" s="1259">
        <v>9</v>
      </c>
      <c r="M22" s="1259">
        <v>8</v>
      </c>
      <c r="N22" s="1259">
        <v>1</v>
      </c>
      <c r="O22" s="1259">
        <v>0</v>
      </c>
      <c r="P22" s="1259">
        <v>2</v>
      </c>
      <c r="Q22" s="1260">
        <v>0</v>
      </c>
      <c r="R22" s="688">
        <f t="shared" si="1"/>
        <v>56</v>
      </c>
      <c r="S22" s="1258">
        <v>15</v>
      </c>
      <c r="T22" s="1259">
        <v>1</v>
      </c>
      <c r="U22" s="1259">
        <v>0</v>
      </c>
      <c r="V22" s="1259">
        <v>0</v>
      </c>
      <c r="W22" s="1259">
        <v>0</v>
      </c>
      <c r="X22" s="1259">
        <v>0</v>
      </c>
      <c r="Y22" s="1260">
        <v>0</v>
      </c>
      <c r="Z22" s="688">
        <f t="shared" si="2"/>
        <v>16</v>
      </c>
    </row>
    <row r="23" spans="1:31" ht="12.9" customHeight="1" x14ac:dyDescent="0.25">
      <c r="A23" s="82">
        <v>14</v>
      </c>
      <c r="B23" s="25" t="s">
        <v>27</v>
      </c>
      <c r="C23" s="1258">
        <v>46</v>
      </c>
      <c r="D23" s="1259">
        <v>0</v>
      </c>
      <c r="E23" s="1259">
        <v>0</v>
      </c>
      <c r="F23" s="1259">
        <v>0</v>
      </c>
      <c r="G23" s="1259">
        <v>0</v>
      </c>
      <c r="H23" s="1259">
        <v>0</v>
      </c>
      <c r="I23" s="1260">
        <v>0</v>
      </c>
      <c r="J23" s="688">
        <f t="shared" si="0"/>
        <v>46</v>
      </c>
      <c r="K23" s="1258">
        <v>23</v>
      </c>
      <c r="L23" s="1259">
        <v>1</v>
      </c>
      <c r="M23" s="1259">
        <v>5</v>
      </c>
      <c r="N23" s="1259">
        <v>0</v>
      </c>
      <c r="O23" s="1259">
        <v>0</v>
      </c>
      <c r="P23" s="1259">
        <v>0</v>
      </c>
      <c r="Q23" s="1260">
        <v>0</v>
      </c>
      <c r="R23" s="688">
        <f t="shared" si="1"/>
        <v>29</v>
      </c>
      <c r="S23" s="1258">
        <v>12</v>
      </c>
      <c r="T23" s="1259">
        <v>0</v>
      </c>
      <c r="U23" s="1259">
        <v>0</v>
      </c>
      <c r="V23" s="1259">
        <v>0</v>
      </c>
      <c r="W23" s="1259">
        <v>0</v>
      </c>
      <c r="X23" s="1259">
        <v>0</v>
      </c>
      <c r="Y23" s="1260">
        <v>0</v>
      </c>
      <c r="Z23" s="688">
        <f t="shared" si="2"/>
        <v>12</v>
      </c>
    </row>
    <row r="24" spans="1:31" ht="14.25" customHeight="1" thickBot="1" x14ac:dyDescent="0.3">
      <c r="A24" s="88">
        <v>15</v>
      </c>
      <c r="B24" s="29" t="s">
        <v>28</v>
      </c>
      <c r="C24" s="1264">
        <v>76</v>
      </c>
      <c r="D24" s="1265">
        <v>0</v>
      </c>
      <c r="E24" s="1265">
        <v>0</v>
      </c>
      <c r="F24" s="1265">
        <v>0</v>
      </c>
      <c r="G24" s="1265">
        <v>0</v>
      </c>
      <c r="H24" s="1265">
        <v>0</v>
      </c>
      <c r="I24" s="1266">
        <v>0</v>
      </c>
      <c r="J24" s="689">
        <f t="shared" si="0"/>
        <v>76</v>
      </c>
      <c r="K24" s="1264">
        <v>51</v>
      </c>
      <c r="L24" s="1265">
        <v>13</v>
      </c>
      <c r="M24" s="1265">
        <v>9</v>
      </c>
      <c r="N24" s="1265">
        <v>3</v>
      </c>
      <c r="O24" s="1265">
        <v>1</v>
      </c>
      <c r="P24" s="1265">
        <v>0</v>
      </c>
      <c r="Q24" s="1266">
        <v>0</v>
      </c>
      <c r="R24" s="689">
        <f t="shared" si="1"/>
        <v>77</v>
      </c>
      <c r="S24" s="1264">
        <v>35</v>
      </c>
      <c r="T24" s="1265">
        <v>0</v>
      </c>
      <c r="U24" s="1265">
        <v>0</v>
      </c>
      <c r="V24" s="1265">
        <v>0</v>
      </c>
      <c r="W24" s="1265">
        <v>0</v>
      </c>
      <c r="X24" s="1265">
        <v>0</v>
      </c>
      <c r="Y24" s="1266">
        <v>0</v>
      </c>
      <c r="Z24" s="689">
        <f t="shared" si="2"/>
        <v>35</v>
      </c>
    </row>
    <row r="25" spans="1:31" s="366" customFormat="1" ht="14.25" customHeight="1" x14ac:dyDescent="0.25">
      <c r="A25" s="445"/>
      <c r="B25" s="1235" t="s">
        <v>536</v>
      </c>
      <c r="C25" s="1248">
        <f t="shared" ref="C25:Z25" si="3">SUM(C10:C24)</f>
        <v>577</v>
      </c>
      <c r="D25" s="1246">
        <f t="shared" si="3"/>
        <v>2</v>
      </c>
      <c r="E25" s="1246">
        <f t="shared" si="3"/>
        <v>5</v>
      </c>
      <c r="F25" s="1246">
        <f t="shared" si="3"/>
        <v>1</v>
      </c>
      <c r="G25" s="1246">
        <f t="shared" si="3"/>
        <v>1</v>
      </c>
      <c r="H25" s="1246">
        <f t="shared" si="3"/>
        <v>2</v>
      </c>
      <c r="I25" s="1251">
        <f t="shared" si="3"/>
        <v>1</v>
      </c>
      <c r="J25" s="1206">
        <f>SUM(J10:J24)</f>
        <v>589</v>
      </c>
      <c r="K25" s="1234">
        <f t="shared" si="3"/>
        <v>409</v>
      </c>
      <c r="L25" s="120">
        <f t="shared" si="3"/>
        <v>103</v>
      </c>
      <c r="M25" s="120">
        <f t="shared" si="3"/>
        <v>87</v>
      </c>
      <c r="N25" s="120">
        <f t="shared" si="3"/>
        <v>21</v>
      </c>
      <c r="O25" s="120">
        <f t="shared" si="3"/>
        <v>8</v>
      </c>
      <c r="P25" s="120">
        <f t="shared" si="3"/>
        <v>5</v>
      </c>
      <c r="Q25" s="1251">
        <f t="shared" si="3"/>
        <v>2</v>
      </c>
      <c r="R25" s="1206">
        <f t="shared" si="3"/>
        <v>635</v>
      </c>
      <c r="S25" s="1248">
        <f t="shared" si="3"/>
        <v>246</v>
      </c>
      <c r="T25" s="1246">
        <f t="shared" si="3"/>
        <v>6</v>
      </c>
      <c r="U25" s="1246">
        <f t="shared" si="3"/>
        <v>0</v>
      </c>
      <c r="V25" s="1246">
        <f t="shared" si="3"/>
        <v>0</v>
      </c>
      <c r="W25" s="1246">
        <f t="shared" si="3"/>
        <v>0</v>
      </c>
      <c r="X25" s="1246">
        <f t="shared" si="3"/>
        <v>0</v>
      </c>
      <c r="Y25" s="1251">
        <f t="shared" si="3"/>
        <v>0</v>
      </c>
      <c r="Z25" s="1206">
        <f t="shared" si="3"/>
        <v>252</v>
      </c>
    </row>
    <row r="26" spans="1:31" ht="14.25" customHeight="1" x14ac:dyDescent="0.2">
      <c r="A26" s="389"/>
      <c r="B26" s="1236" t="s">
        <v>404</v>
      </c>
      <c r="C26" s="1249">
        <v>626</v>
      </c>
      <c r="D26" s="1245">
        <v>22</v>
      </c>
      <c r="E26" s="1245">
        <v>2</v>
      </c>
      <c r="F26" s="1245">
        <v>0</v>
      </c>
      <c r="G26" s="1245">
        <v>0</v>
      </c>
      <c r="H26" s="1245">
        <v>0</v>
      </c>
      <c r="I26" s="1252">
        <v>0</v>
      </c>
      <c r="J26" s="781">
        <v>650</v>
      </c>
      <c r="K26" s="1074">
        <v>296</v>
      </c>
      <c r="L26" s="89">
        <v>108</v>
      </c>
      <c r="M26" s="89">
        <v>75</v>
      </c>
      <c r="N26" s="89">
        <v>25</v>
      </c>
      <c r="O26" s="89">
        <v>14</v>
      </c>
      <c r="P26" s="89">
        <v>6</v>
      </c>
      <c r="Q26" s="1252">
        <v>0</v>
      </c>
      <c r="R26" s="781">
        <v>524</v>
      </c>
      <c r="S26" s="1249">
        <v>244</v>
      </c>
      <c r="T26" s="1245">
        <v>21</v>
      </c>
      <c r="U26" s="1245">
        <v>1</v>
      </c>
      <c r="V26" s="1245">
        <v>0</v>
      </c>
      <c r="W26" s="1245">
        <v>0</v>
      </c>
      <c r="X26" s="1245">
        <v>0</v>
      </c>
      <c r="Y26" s="1252">
        <v>0</v>
      </c>
      <c r="Z26" s="781">
        <v>266</v>
      </c>
    </row>
    <row r="27" spans="1:31" ht="14.25" customHeight="1" thickBot="1" x14ac:dyDescent="0.25">
      <c r="A27" s="442"/>
      <c r="B27" s="1237" t="s">
        <v>361</v>
      </c>
      <c r="C27" s="1250">
        <v>597</v>
      </c>
      <c r="D27" s="1247">
        <v>7</v>
      </c>
      <c r="E27" s="1247">
        <v>11</v>
      </c>
      <c r="F27" s="1247">
        <v>2</v>
      </c>
      <c r="G27" s="1247">
        <v>1</v>
      </c>
      <c r="H27" s="1247">
        <v>2</v>
      </c>
      <c r="I27" s="1253">
        <v>1</v>
      </c>
      <c r="J27" s="782">
        <v>621</v>
      </c>
      <c r="K27" s="1078">
        <v>372</v>
      </c>
      <c r="L27" s="91">
        <v>89</v>
      </c>
      <c r="M27" s="91">
        <v>71</v>
      </c>
      <c r="N27" s="91">
        <v>15</v>
      </c>
      <c r="O27" s="91">
        <v>12</v>
      </c>
      <c r="P27" s="91">
        <v>8</v>
      </c>
      <c r="Q27" s="1254">
        <v>1</v>
      </c>
      <c r="R27" s="782">
        <v>568</v>
      </c>
      <c r="S27" s="1250">
        <v>272</v>
      </c>
      <c r="T27" s="1247">
        <v>9</v>
      </c>
      <c r="U27" s="1247">
        <v>4</v>
      </c>
      <c r="V27" s="1247">
        <v>2</v>
      </c>
      <c r="W27" s="1247">
        <v>0</v>
      </c>
      <c r="X27" s="1247">
        <v>2</v>
      </c>
      <c r="Y27" s="1253">
        <v>1</v>
      </c>
      <c r="Z27" s="782">
        <v>290</v>
      </c>
    </row>
    <row r="28" spans="1:31" x14ac:dyDescent="0.2">
      <c r="A28" s="1" t="s">
        <v>154</v>
      </c>
    </row>
    <row r="29" spans="1:31" x14ac:dyDescent="0.2">
      <c r="A29" s="1"/>
    </row>
    <row r="30" spans="1:31" x14ac:dyDescent="0.2">
      <c r="A30" s="1"/>
    </row>
    <row r="31" spans="1:31" x14ac:dyDescent="0.2">
      <c r="A31" s="1"/>
      <c r="H31" s="456" t="s">
        <v>391</v>
      </c>
    </row>
    <row r="32" spans="1:31" x14ac:dyDescent="0.2">
      <c r="A32" s="8"/>
      <c r="B32" s="690" t="s">
        <v>347</v>
      </c>
      <c r="AE32" s="456" t="s">
        <v>130</v>
      </c>
    </row>
    <row r="33" spans="1:26" ht="13.2" x14ac:dyDescent="0.25">
      <c r="B33" s="4" t="s">
        <v>65</v>
      </c>
      <c r="C33" s="468"/>
      <c r="D33" s="465"/>
      <c r="E33" s="465"/>
      <c r="F33" s="465"/>
      <c r="G33" s="468"/>
      <c r="H33" s="468"/>
      <c r="I33" s="465"/>
      <c r="J33" s="468"/>
      <c r="K33" s="468"/>
      <c r="L33" s="465"/>
      <c r="M33" s="465"/>
      <c r="N33" s="465"/>
      <c r="O33" s="465"/>
      <c r="P33" s="465"/>
      <c r="Q33" s="465"/>
      <c r="R33" s="465"/>
    </row>
    <row r="34" spans="1:26" s="8" customFormat="1" ht="15.75" customHeight="1" thickBot="1" x14ac:dyDescent="0.3">
      <c r="A34" s="514" t="s">
        <v>489</v>
      </c>
    </row>
    <row r="35" spans="1:26" ht="27.75" customHeight="1" thickBot="1" x14ac:dyDescent="0.3">
      <c r="A35" s="75"/>
      <c r="B35" s="76"/>
      <c r="C35" s="1622" t="s">
        <v>345</v>
      </c>
      <c r="D35" s="1623"/>
      <c r="E35" s="1623"/>
      <c r="F35" s="1623"/>
      <c r="G35" s="1623"/>
      <c r="H35" s="1623"/>
      <c r="I35" s="1623"/>
      <c r="J35" s="1624"/>
      <c r="K35" s="1619" t="s">
        <v>346</v>
      </c>
      <c r="L35" s="1620"/>
      <c r="M35" s="1620"/>
      <c r="N35" s="1620"/>
      <c r="O35" s="1620"/>
      <c r="P35" s="1620"/>
      <c r="Q35" s="1620"/>
      <c r="R35" s="1621"/>
      <c r="Y35" s="456" t="s">
        <v>130</v>
      </c>
    </row>
    <row r="36" spans="1:26" ht="24.6" thickBot="1" x14ac:dyDescent="0.3">
      <c r="A36" s="87" t="s">
        <v>2</v>
      </c>
      <c r="B36" s="9" t="s">
        <v>3</v>
      </c>
      <c r="C36" s="680" t="s">
        <v>71</v>
      </c>
      <c r="D36" s="681" t="s">
        <v>6</v>
      </c>
      <c r="E36" s="682" t="s">
        <v>12</v>
      </c>
      <c r="F36" s="682" t="s">
        <v>9</v>
      </c>
      <c r="G36" s="682" t="s">
        <v>72</v>
      </c>
      <c r="H36" s="682" t="s">
        <v>341</v>
      </c>
      <c r="I36" s="682" t="s">
        <v>343</v>
      </c>
      <c r="J36" s="138" t="s">
        <v>13</v>
      </c>
      <c r="K36" s="680" t="s">
        <v>71</v>
      </c>
      <c r="L36" s="681" t="s">
        <v>6</v>
      </c>
      <c r="M36" s="682" t="s">
        <v>12</v>
      </c>
      <c r="N36" s="682" t="s">
        <v>9</v>
      </c>
      <c r="O36" s="682" t="s">
        <v>72</v>
      </c>
      <c r="P36" s="682" t="s">
        <v>341</v>
      </c>
      <c r="Q36" s="685" t="s">
        <v>343</v>
      </c>
      <c r="R36" s="138" t="s">
        <v>13</v>
      </c>
    </row>
    <row r="37" spans="1:26" ht="12" x14ac:dyDescent="0.25">
      <c r="A37" s="81">
        <v>1</v>
      </c>
      <c r="B37" s="27" t="s">
        <v>14</v>
      </c>
      <c r="C37" s="1255">
        <v>0</v>
      </c>
      <c r="D37" s="1256">
        <v>3</v>
      </c>
      <c r="E37" s="1256">
        <v>1</v>
      </c>
      <c r="F37" s="1256">
        <v>1</v>
      </c>
      <c r="G37" s="1256">
        <v>0</v>
      </c>
      <c r="H37" s="1256">
        <v>1</v>
      </c>
      <c r="I37" s="1257">
        <v>0</v>
      </c>
      <c r="J37" s="687">
        <f t="shared" ref="J37:J51" si="4">SUM(C37:I37)</f>
        <v>6</v>
      </c>
      <c r="K37" s="1255">
        <f>'Tab_3_5_-_hjemmetjenester'!AE10+'3-5A-2 avl. og oms.l'!C10+'3-5A-2 avl. og oms.l'!K10+'3-5A-2 avl. og oms.l'!S10-'3-5A-2 avl. og oms.l'!C37</f>
        <v>384</v>
      </c>
      <c r="L37" s="1256">
        <f>'Tab_3_5_-_hjemmetjenester'!AF10+'3-5A-2 avl. og oms.l'!D10+'3-5A-2 avl. og oms.l'!L10+'3-5A-2 avl. og oms.l'!T10-'3-5A-2 avl. og oms.l'!D37</f>
        <v>250</v>
      </c>
      <c r="M37" s="1256">
        <f>'Tab_3_5_-_hjemmetjenester'!AG10+'3-5A-2 avl. og oms.l'!E10+'3-5A-2 avl. og oms.l'!M10+'3-5A-2 avl. og oms.l'!U10-'3-5A-2 avl. og oms.l'!E37</f>
        <v>238</v>
      </c>
      <c r="N37" s="1256">
        <f>'Tab_3_5_-_hjemmetjenester'!AH10+'3-5A-2 avl. og oms.l'!F10+'3-5A-2 avl. og oms.l'!N10+'3-5A-2 avl. og oms.l'!V10-'3-5A-2 avl. og oms.l'!F37</f>
        <v>73</v>
      </c>
      <c r="O37" s="1256">
        <f>'Tab_3_5_-_hjemmetjenester'!AI10+'3-5A-2 avl. og oms.l'!G10+'3-5A-2 avl. og oms.l'!O10+'3-5A-2 avl. og oms.l'!W10-'3-5A-2 avl. og oms.l'!G37</f>
        <v>89</v>
      </c>
      <c r="P37" s="1256">
        <f>'Tab_3_5_-_hjemmetjenester'!AJ10+'3-5A-2 avl. og oms.l'!H10+'3-5A-2 avl. og oms.l'!P10+'3-5A-2 avl. og oms.l'!X10-'3-5A-2 avl. og oms.l'!H37</f>
        <v>55</v>
      </c>
      <c r="Q37" s="1257">
        <f>'Tab_3_5_-_hjemmetjenester'!AK10+'3-5A-2 avl. og oms.l'!I10+'3-5A-2 avl. og oms.l'!Q10+'3-5A-2 avl. og oms.l'!Y10-'3-5A-2 avl. og oms.l'!I37</f>
        <v>17</v>
      </c>
      <c r="R37" s="687">
        <f t="shared" ref="R37:R51" si="5">SUM(K37:Q37)</f>
        <v>1106</v>
      </c>
    </row>
    <row r="38" spans="1:26" ht="12" x14ac:dyDescent="0.25">
      <c r="A38" s="82">
        <v>2</v>
      </c>
      <c r="B38" s="25" t="s">
        <v>15</v>
      </c>
      <c r="C38" s="1258">
        <v>7</v>
      </c>
      <c r="D38" s="1259">
        <v>6</v>
      </c>
      <c r="E38" s="1259">
        <v>0</v>
      </c>
      <c r="F38" s="1259">
        <v>0</v>
      </c>
      <c r="G38" s="1259">
        <v>0</v>
      </c>
      <c r="H38" s="1259">
        <v>0</v>
      </c>
      <c r="I38" s="1260">
        <v>0</v>
      </c>
      <c r="J38" s="688">
        <f t="shared" si="4"/>
        <v>13</v>
      </c>
      <c r="K38" s="1258">
        <f>'Tab_3_5_-_hjemmetjenester'!AE11+'3-5A-2 avl. og oms.l'!C11+'3-5A-2 avl. og oms.l'!K11+'3-5A-2 avl. og oms.l'!S11-'3-5A-2 avl. og oms.l'!C38</f>
        <v>325</v>
      </c>
      <c r="L38" s="1259">
        <f>'Tab_3_5_-_hjemmetjenester'!AF11+'3-5A-2 avl. og oms.l'!D11+'3-5A-2 avl. og oms.l'!L11+'3-5A-2 avl. og oms.l'!T11-'3-5A-2 avl. og oms.l'!D38</f>
        <v>278</v>
      </c>
      <c r="M38" s="1259">
        <f>'Tab_3_5_-_hjemmetjenester'!AG11+'3-5A-2 avl. og oms.l'!E11+'3-5A-2 avl. og oms.l'!M11+'3-5A-2 avl. og oms.l'!U11-'3-5A-2 avl. og oms.l'!E38</f>
        <v>243</v>
      </c>
      <c r="N38" s="1259">
        <f>'Tab_3_5_-_hjemmetjenester'!AH11+'3-5A-2 avl. og oms.l'!F11+'3-5A-2 avl. og oms.l'!N11+'3-5A-2 avl. og oms.l'!V11-'3-5A-2 avl. og oms.l'!F38</f>
        <v>72</v>
      </c>
      <c r="O38" s="1259">
        <f>'Tab_3_5_-_hjemmetjenester'!AI11+'3-5A-2 avl. og oms.l'!G11+'3-5A-2 avl. og oms.l'!O11+'3-5A-2 avl. og oms.l'!W11-'3-5A-2 avl. og oms.l'!G38</f>
        <v>76</v>
      </c>
      <c r="P38" s="1259">
        <f>'Tab_3_5_-_hjemmetjenester'!AJ11+'3-5A-2 avl. og oms.l'!H11+'3-5A-2 avl. og oms.l'!P11+'3-5A-2 avl. og oms.l'!X11-'3-5A-2 avl. og oms.l'!H38</f>
        <v>48</v>
      </c>
      <c r="Q38" s="1260">
        <f>'Tab_3_5_-_hjemmetjenester'!AK11+'3-5A-2 avl. og oms.l'!I11+'3-5A-2 avl. og oms.l'!Q11+'3-5A-2 avl. og oms.l'!Y11-'3-5A-2 avl. og oms.l'!I38</f>
        <v>23</v>
      </c>
      <c r="R38" s="688">
        <f t="shared" si="5"/>
        <v>1065</v>
      </c>
      <c r="V38" s="456" t="s">
        <v>130</v>
      </c>
    </row>
    <row r="39" spans="1:26" ht="12" x14ac:dyDescent="0.25">
      <c r="A39" s="82">
        <v>3</v>
      </c>
      <c r="B39" s="25" t="s">
        <v>16</v>
      </c>
      <c r="C39" s="1258">
        <v>4</v>
      </c>
      <c r="D39" s="1259">
        <v>2</v>
      </c>
      <c r="E39" s="1259">
        <v>2</v>
      </c>
      <c r="F39" s="1259">
        <v>1</v>
      </c>
      <c r="G39" s="1259">
        <v>0</v>
      </c>
      <c r="H39" s="1259">
        <v>0</v>
      </c>
      <c r="I39" s="1260">
        <v>0</v>
      </c>
      <c r="J39" s="688">
        <f t="shared" si="4"/>
        <v>9</v>
      </c>
      <c r="K39" s="1258">
        <f>'Tab_3_5_-_hjemmetjenester'!AE12+'3-5A-2 avl. og oms.l'!C12+'3-5A-2 avl. og oms.l'!K12+'3-5A-2 avl. og oms.l'!S12-'3-5A-2 avl. og oms.l'!C39</f>
        <v>274</v>
      </c>
      <c r="L39" s="1259">
        <f>'Tab_3_5_-_hjemmetjenester'!AF12+'3-5A-2 avl. og oms.l'!D12+'3-5A-2 avl. og oms.l'!L12+'3-5A-2 avl. og oms.l'!T12-'3-5A-2 avl. og oms.l'!D39</f>
        <v>260</v>
      </c>
      <c r="M39" s="1259">
        <f>'Tab_3_5_-_hjemmetjenester'!AG12+'3-5A-2 avl. og oms.l'!E12+'3-5A-2 avl. og oms.l'!M12+'3-5A-2 avl. og oms.l'!U12-'3-5A-2 avl. og oms.l'!E39</f>
        <v>222</v>
      </c>
      <c r="N39" s="1259">
        <f>'Tab_3_5_-_hjemmetjenester'!AH12+'3-5A-2 avl. og oms.l'!F12+'3-5A-2 avl. og oms.l'!N12+'3-5A-2 avl. og oms.l'!V12-'3-5A-2 avl. og oms.l'!F39</f>
        <v>76</v>
      </c>
      <c r="O39" s="1259">
        <f>'Tab_3_5_-_hjemmetjenester'!AI12+'3-5A-2 avl. og oms.l'!G12+'3-5A-2 avl. og oms.l'!O12+'3-5A-2 avl. og oms.l'!W12-'3-5A-2 avl. og oms.l'!G39</f>
        <v>66</v>
      </c>
      <c r="P39" s="1259">
        <f>'Tab_3_5_-_hjemmetjenester'!AJ12+'3-5A-2 avl. og oms.l'!H12+'3-5A-2 avl. og oms.l'!P12+'3-5A-2 avl. og oms.l'!X12-'3-5A-2 avl. og oms.l'!H39</f>
        <v>54</v>
      </c>
      <c r="Q39" s="1260">
        <f>'Tab_3_5_-_hjemmetjenester'!AK12+'3-5A-2 avl. og oms.l'!I12+'3-5A-2 avl. og oms.l'!Q12+'3-5A-2 avl. og oms.l'!Y12-'3-5A-2 avl. og oms.l'!I39</f>
        <v>19</v>
      </c>
      <c r="R39" s="688">
        <f t="shared" si="5"/>
        <v>971</v>
      </c>
    </row>
    <row r="40" spans="1:26" ht="12" x14ac:dyDescent="0.25">
      <c r="A40" s="82">
        <v>4</v>
      </c>
      <c r="B40" s="25" t="s">
        <v>17</v>
      </c>
      <c r="C40" s="1258">
        <v>4</v>
      </c>
      <c r="D40" s="1259">
        <v>0</v>
      </c>
      <c r="E40" s="1259">
        <v>2</v>
      </c>
      <c r="F40" s="1259">
        <v>2</v>
      </c>
      <c r="G40" s="1259">
        <v>0</v>
      </c>
      <c r="H40" s="1259">
        <v>0</v>
      </c>
      <c r="I40" s="1260">
        <v>0</v>
      </c>
      <c r="J40" s="688">
        <f t="shared" si="4"/>
        <v>8</v>
      </c>
      <c r="K40" s="1258">
        <f>'Tab_3_5_-_hjemmetjenester'!AE13+'3-5A-2 avl. og oms.l'!C13+'3-5A-2 avl. og oms.l'!K13+'3-5A-2 avl. og oms.l'!S13-'3-5A-2 avl. og oms.l'!C40</f>
        <v>233</v>
      </c>
      <c r="L40" s="1259">
        <f>'Tab_3_5_-_hjemmetjenester'!AF13+'3-5A-2 avl. og oms.l'!D13+'3-5A-2 avl. og oms.l'!L13+'3-5A-2 avl. og oms.l'!T13-'3-5A-2 avl. og oms.l'!D40</f>
        <v>128</v>
      </c>
      <c r="M40" s="1259">
        <f>'Tab_3_5_-_hjemmetjenester'!AG13+'3-5A-2 avl. og oms.l'!E13+'3-5A-2 avl. og oms.l'!M13+'3-5A-2 avl. og oms.l'!U13-'3-5A-2 avl. og oms.l'!E40</f>
        <v>140</v>
      </c>
      <c r="N40" s="1259">
        <f>'Tab_3_5_-_hjemmetjenester'!AH13+'3-5A-2 avl. og oms.l'!F13+'3-5A-2 avl. og oms.l'!N13+'3-5A-2 avl. og oms.l'!V13-'3-5A-2 avl. og oms.l'!F40</f>
        <v>59</v>
      </c>
      <c r="O40" s="1259">
        <f>'Tab_3_5_-_hjemmetjenester'!AI13+'3-5A-2 avl. og oms.l'!G13+'3-5A-2 avl. og oms.l'!O13+'3-5A-2 avl. og oms.l'!W13-'3-5A-2 avl. og oms.l'!G40</f>
        <v>67</v>
      </c>
      <c r="P40" s="1259">
        <f>'Tab_3_5_-_hjemmetjenester'!AJ13+'3-5A-2 avl. og oms.l'!H13+'3-5A-2 avl. og oms.l'!P13+'3-5A-2 avl. og oms.l'!X13-'3-5A-2 avl. og oms.l'!H40</f>
        <v>46</v>
      </c>
      <c r="Q40" s="1260">
        <f>'Tab_3_5_-_hjemmetjenester'!AK13+'3-5A-2 avl. og oms.l'!I13+'3-5A-2 avl. og oms.l'!Q13+'3-5A-2 avl. og oms.l'!Y13-'3-5A-2 avl. og oms.l'!I40</f>
        <v>40</v>
      </c>
      <c r="R40" s="688">
        <f t="shared" si="5"/>
        <v>713</v>
      </c>
    </row>
    <row r="41" spans="1:26" ht="12" x14ac:dyDescent="0.25">
      <c r="A41" s="82">
        <v>5</v>
      </c>
      <c r="B41" s="25" t="s">
        <v>18</v>
      </c>
      <c r="C41" s="1258">
        <v>7</v>
      </c>
      <c r="D41" s="1259">
        <v>1</v>
      </c>
      <c r="E41" s="1259">
        <v>4</v>
      </c>
      <c r="F41" s="1259">
        <v>1</v>
      </c>
      <c r="G41" s="1259">
        <v>1</v>
      </c>
      <c r="H41" s="1259">
        <v>1</v>
      </c>
      <c r="I41" s="1260">
        <v>0</v>
      </c>
      <c r="J41" s="688">
        <f t="shared" si="4"/>
        <v>15</v>
      </c>
      <c r="K41" s="1258">
        <f>'Tab_3_5_-_hjemmetjenester'!AE14+'3-5A-2 avl. og oms.l'!C14+'3-5A-2 avl. og oms.l'!K14+'3-5A-2 avl. og oms.l'!S14-'3-5A-2 avl. og oms.l'!C41</f>
        <v>278</v>
      </c>
      <c r="L41" s="1259">
        <f>'Tab_3_5_-_hjemmetjenester'!AF14+'3-5A-2 avl. og oms.l'!D14+'3-5A-2 avl. og oms.l'!L14+'3-5A-2 avl. og oms.l'!T14-'3-5A-2 avl. og oms.l'!D41</f>
        <v>176</v>
      </c>
      <c r="M41" s="1259">
        <f>'Tab_3_5_-_hjemmetjenester'!AG14+'3-5A-2 avl. og oms.l'!E14+'3-5A-2 avl. og oms.l'!M14+'3-5A-2 avl. og oms.l'!U14-'3-5A-2 avl. og oms.l'!E41</f>
        <v>327</v>
      </c>
      <c r="N41" s="1259">
        <f>'Tab_3_5_-_hjemmetjenester'!AH14+'3-5A-2 avl. og oms.l'!F14+'3-5A-2 avl. og oms.l'!N14+'3-5A-2 avl. og oms.l'!V14-'3-5A-2 avl. og oms.l'!F41</f>
        <v>174</v>
      </c>
      <c r="O41" s="1259">
        <f>'Tab_3_5_-_hjemmetjenester'!AI14+'3-5A-2 avl. og oms.l'!G14+'3-5A-2 avl. og oms.l'!O14+'3-5A-2 avl. og oms.l'!W14-'3-5A-2 avl. og oms.l'!G41</f>
        <v>180</v>
      </c>
      <c r="P41" s="1259">
        <f>'Tab_3_5_-_hjemmetjenester'!AJ14+'3-5A-2 avl. og oms.l'!H14+'3-5A-2 avl. og oms.l'!P14+'3-5A-2 avl. og oms.l'!X14-'3-5A-2 avl. og oms.l'!H41</f>
        <v>128</v>
      </c>
      <c r="Q41" s="1260">
        <f>'Tab_3_5_-_hjemmetjenester'!AK14+'3-5A-2 avl. og oms.l'!I14+'3-5A-2 avl. og oms.l'!Q14+'3-5A-2 avl. og oms.l'!Y14-'3-5A-2 avl. og oms.l'!I41</f>
        <v>45</v>
      </c>
      <c r="R41" s="688">
        <f t="shared" si="5"/>
        <v>1308</v>
      </c>
      <c r="Z41" s="456" t="s">
        <v>130</v>
      </c>
    </row>
    <row r="42" spans="1:26" ht="12" x14ac:dyDescent="0.25">
      <c r="A42" s="82">
        <v>6</v>
      </c>
      <c r="B42" s="25" t="s">
        <v>19</v>
      </c>
      <c r="C42" s="1258">
        <v>14</v>
      </c>
      <c r="D42" s="1259">
        <v>5</v>
      </c>
      <c r="E42" s="1259">
        <v>0</v>
      </c>
      <c r="F42" s="1259">
        <v>0</v>
      </c>
      <c r="G42" s="1259">
        <v>0</v>
      </c>
      <c r="H42" s="1259">
        <v>0</v>
      </c>
      <c r="I42" s="1260">
        <v>0</v>
      </c>
      <c r="J42" s="688">
        <f t="shared" si="4"/>
        <v>19</v>
      </c>
      <c r="K42" s="1258">
        <f>'Tab_3_5_-_hjemmetjenester'!AE15+'3-5A-2 avl. og oms.l'!C15+'3-5A-2 avl. og oms.l'!K15+'3-5A-2 avl. og oms.l'!S15-'3-5A-2 avl. og oms.l'!C42</f>
        <v>194</v>
      </c>
      <c r="L42" s="1259">
        <f>'Tab_3_5_-_hjemmetjenester'!AF15+'3-5A-2 avl. og oms.l'!D15+'3-5A-2 avl. og oms.l'!L15+'3-5A-2 avl. og oms.l'!T15-'3-5A-2 avl. og oms.l'!D42</f>
        <v>118</v>
      </c>
      <c r="M42" s="1259">
        <f>'Tab_3_5_-_hjemmetjenester'!AG15+'3-5A-2 avl. og oms.l'!E15+'3-5A-2 avl. og oms.l'!M15+'3-5A-2 avl. og oms.l'!U15-'3-5A-2 avl. og oms.l'!E42</f>
        <v>177</v>
      </c>
      <c r="N42" s="1259">
        <f>'Tab_3_5_-_hjemmetjenester'!AH15+'3-5A-2 avl. og oms.l'!F15+'3-5A-2 avl. og oms.l'!N15+'3-5A-2 avl. og oms.l'!V15-'3-5A-2 avl. og oms.l'!F42</f>
        <v>85</v>
      </c>
      <c r="O42" s="1259">
        <f>'Tab_3_5_-_hjemmetjenester'!AI15+'3-5A-2 avl. og oms.l'!G15+'3-5A-2 avl. og oms.l'!O15+'3-5A-2 avl. og oms.l'!W15-'3-5A-2 avl. og oms.l'!G42</f>
        <v>127</v>
      </c>
      <c r="P42" s="1259">
        <f>'Tab_3_5_-_hjemmetjenester'!AJ15+'3-5A-2 avl. og oms.l'!H15+'3-5A-2 avl. og oms.l'!P15+'3-5A-2 avl. og oms.l'!X15-'3-5A-2 avl. og oms.l'!H42</f>
        <v>115</v>
      </c>
      <c r="Q42" s="1260">
        <f>'Tab_3_5_-_hjemmetjenester'!AK15+'3-5A-2 avl. og oms.l'!I15+'3-5A-2 avl. og oms.l'!Q15+'3-5A-2 avl. og oms.l'!Y15-'3-5A-2 avl. og oms.l'!I42</f>
        <v>32</v>
      </c>
      <c r="R42" s="688">
        <f t="shared" si="5"/>
        <v>848</v>
      </c>
    </row>
    <row r="43" spans="1:26" ht="12" x14ac:dyDescent="0.25">
      <c r="A43" s="83">
        <v>7</v>
      </c>
      <c r="B43" s="27" t="s">
        <v>20</v>
      </c>
      <c r="C43" s="1258">
        <v>9</v>
      </c>
      <c r="D43" s="1259">
        <v>2</v>
      </c>
      <c r="E43" s="1259">
        <v>3</v>
      </c>
      <c r="F43" s="1259">
        <v>0</v>
      </c>
      <c r="G43" s="1259">
        <v>0</v>
      </c>
      <c r="H43" s="1259">
        <v>0</v>
      </c>
      <c r="I43" s="1260">
        <v>0</v>
      </c>
      <c r="J43" s="688">
        <f t="shared" si="4"/>
        <v>14</v>
      </c>
      <c r="K43" s="1258">
        <f>'Tab_3_5_-_hjemmetjenester'!AE16+'3-5A-2 avl. og oms.l'!C16+'3-5A-2 avl. og oms.l'!K16+'3-5A-2 avl. og oms.l'!S16-'3-5A-2 avl. og oms.l'!C43</f>
        <v>230</v>
      </c>
      <c r="L43" s="1259">
        <f>'Tab_3_5_-_hjemmetjenester'!AF16+'3-5A-2 avl. og oms.l'!D16+'3-5A-2 avl. og oms.l'!L16+'3-5A-2 avl. og oms.l'!T16-'3-5A-2 avl. og oms.l'!D43</f>
        <v>167</v>
      </c>
      <c r="M43" s="1259">
        <f>'Tab_3_5_-_hjemmetjenester'!AG16+'3-5A-2 avl. og oms.l'!E16+'3-5A-2 avl. og oms.l'!M16+'3-5A-2 avl. og oms.l'!U16-'3-5A-2 avl. og oms.l'!E43</f>
        <v>202</v>
      </c>
      <c r="N43" s="1259">
        <f>'Tab_3_5_-_hjemmetjenester'!AH16+'3-5A-2 avl. og oms.l'!F16+'3-5A-2 avl. og oms.l'!N16+'3-5A-2 avl. og oms.l'!V16-'3-5A-2 avl. og oms.l'!F43</f>
        <v>126</v>
      </c>
      <c r="O43" s="1259">
        <f>'Tab_3_5_-_hjemmetjenester'!AI16+'3-5A-2 avl. og oms.l'!G16+'3-5A-2 avl. og oms.l'!O16+'3-5A-2 avl. og oms.l'!W16-'3-5A-2 avl. og oms.l'!G43</f>
        <v>181</v>
      </c>
      <c r="P43" s="1259">
        <f>'Tab_3_5_-_hjemmetjenester'!AJ16+'3-5A-2 avl. og oms.l'!H16+'3-5A-2 avl. og oms.l'!P16+'3-5A-2 avl. og oms.l'!X16-'3-5A-2 avl. og oms.l'!H43</f>
        <v>145</v>
      </c>
      <c r="Q43" s="1260">
        <f>'Tab_3_5_-_hjemmetjenester'!AK16+'3-5A-2 avl. og oms.l'!I16+'3-5A-2 avl. og oms.l'!Q16+'3-5A-2 avl. og oms.l'!Y16-'3-5A-2 avl. og oms.l'!I43</f>
        <v>62</v>
      </c>
      <c r="R43" s="688">
        <f t="shared" si="5"/>
        <v>1113</v>
      </c>
    </row>
    <row r="44" spans="1:26" ht="12" x14ac:dyDescent="0.25">
      <c r="A44" s="82">
        <v>8</v>
      </c>
      <c r="B44" s="25" t="s">
        <v>21</v>
      </c>
      <c r="C44" s="1258">
        <v>8</v>
      </c>
      <c r="D44" s="1259">
        <v>2</v>
      </c>
      <c r="E44" s="1259">
        <v>2</v>
      </c>
      <c r="F44" s="1259">
        <v>2</v>
      </c>
      <c r="G44" s="1259">
        <v>0</v>
      </c>
      <c r="H44" s="1259">
        <v>0</v>
      </c>
      <c r="I44" s="1260">
        <v>1</v>
      </c>
      <c r="J44" s="688">
        <f t="shared" si="4"/>
        <v>15</v>
      </c>
      <c r="K44" s="1258">
        <f>'Tab_3_5_-_hjemmetjenester'!AE17+'3-5A-2 avl. og oms.l'!C17+'3-5A-2 avl. og oms.l'!K17+'3-5A-2 avl. og oms.l'!S17-'3-5A-2 avl. og oms.l'!C44</f>
        <v>369</v>
      </c>
      <c r="L44" s="1259">
        <f>'Tab_3_5_-_hjemmetjenester'!AF17+'3-5A-2 avl. og oms.l'!D17+'3-5A-2 avl. og oms.l'!L17+'3-5A-2 avl. og oms.l'!T17-'3-5A-2 avl. og oms.l'!D44</f>
        <v>129</v>
      </c>
      <c r="M44" s="1259">
        <f>'Tab_3_5_-_hjemmetjenester'!AG17+'3-5A-2 avl. og oms.l'!E17+'3-5A-2 avl. og oms.l'!M17+'3-5A-2 avl. og oms.l'!U17-'3-5A-2 avl. og oms.l'!E44</f>
        <v>186</v>
      </c>
      <c r="N44" s="1259">
        <f>'Tab_3_5_-_hjemmetjenester'!AH17+'3-5A-2 avl. og oms.l'!F17+'3-5A-2 avl. og oms.l'!N17+'3-5A-2 avl. og oms.l'!V17-'3-5A-2 avl. og oms.l'!F44</f>
        <v>133</v>
      </c>
      <c r="O44" s="1259">
        <f>'Tab_3_5_-_hjemmetjenester'!AI17+'3-5A-2 avl. og oms.l'!G17+'3-5A-2 avl. og oms.l'!O17+'3-5A-2 avl. og oms.l'!W17-'3-5A-2 avl. og oms.l'!G44</f>
        <v>174</v>
      </c>
      <c r="P44" s="1259">
        <f>'Tab_3_5_-_hjemmetjenester'!AJ17+'3-5A-2 avl. og oms.l'!H17+'3-5A-2 avl. og oms.l'!P17+'3-5A-2 avl. og oms.l'!X17-'3-5A-2 avl. og oms.l'!H44</f>
        <v>134</v>
      </c>
      <c r="Q44" s="1260">
        <f>'Tab_3_5_-_hjemmetjenester'!AK17+'3-5A-2 avl. og oms.l'!I17+'3-5A-2 avl. og oms.l'!Q17+'3-5A-2 avl. og oms.l'!Y17-'3-5A-2 avl. og oms.l'!I44</f>
        <v>40</v>
      </c>
      <c r="R44" s="688">
        <f t="shared" si="5"/>
        <v>1165</v>
      </c>
    </row>
    <row r="45" spans="1:26" ht="12" x14ac:dyDescent="0.25">
      <c r="A45" s="82">
        <v>9</v>
      </c>
      <c r="B45" s="25" t="s">
        <v>22</v>
      </c>
      <c r="C45" s="1258">
        <v>5</v>
      </c>
      <c r="D45" s="1259">
        <v>0</v>
      </c>
      <c r="E45" s="1259">
        <v>0</v>
      </c>
      <c r="F45" s="1259">
        <v>0</v>
      </c>
      <c r="G45" s="1259">
        <v>1</v>
      </c>
      <c r="H45" s="1259">
        <v>0</v>
      </c>
      <c r="I45" s="1260">
        <v>0</v>
      </c>
      <c r="J45" s="688">
        <f t="shared" si="4"/>
        <v>6</v>
      </c>
      <c r="K45" s="1258">
        <f>'Tab_3_5_-_hjemmetjenester'!AE18+'3-5A-2 avl. og oms.l'!C18+'3-5A-2 avl. og oms.l'!K18+'3-5A-2 avl. og oms.l'!S18-'3-5A-2 avl. og oms.l'!C45</f>
        <v>248</v>
      </c>
      <c r="L45" s="1259">
        <f>'Tab_3_5_-_hjemmetjenester'!AF18+'3-5A-2 avl. og oms.l'!D18+'3-5A-2 avl. og oms.l'!L18+'3-5A-2 avl. og oms.l'!T18-'3-5A-2 avl. og oms.l'!D45</f>
        <v>174</v>
      </c>
      <c r="M45" s="1259">
        <f>'Tab_3_5_-_hjemmetjenester'!AG18+'3-5A-2 avl. og oms.l'!E18+'3-5A-2 avl. og oms.l'!M18+'3-5A-2 avl. og oms.l'!U18-'3-5A-2 avl. og oms.l'!E45</f>
        <v>180</v>
      </c>
      <c r="N45" s="1259">
        <f>'Tab_3_5_-_hjemmetjenester'!AH18+'3-5A-2 avl. og oms.l'!F18+'3-5A-2 avl. og oms.l'!N18+'3-5A-2 avl. og oms.l'!V18-'3-5A-2 avl. og oms.l'!F45</f>
        <v>111</v>
      </c>
      <c r="O45" s="1259">
        <f>'Tab_3_5_-_hjemmetjenester'!AI18+'3-5A-2 avl. og oms.l'!G18+'3-5A-2 avl. og oms.l'!O18+'3-5A-2 avl. og oms.l'!W18-'3-5A-2 avl. og oms.l'!G45</f>
        <v>147</v>
      </c>
      <c r="P45" s="1259">
        <f>'Tab_3_5_-_hjemmetjenester'!AJ18+'3-5A-2 avl. og oms.l'!H18+'3-5A-2 avl. og oms.l'!P18+'3-5A-2 avl. og oms.l'!X18-'3-5A-2 avl. og oms.l'!H45</f>
        <v>102</v>
      </c>
      <c r="Q45" s="1260">
        <f>'Tab_3_5_-_hjemmetjenester'!AK18+'3-5A-2 avl. og oms.l'!I18+'3-5A-2 avl. og oms.l'!Q18+'3-5A-2 avl. og oms.l'!Y18-'3-5A-2 avl. og oms.l'!I45</f>
        <v>24</v>
      </c>
      <c r="R45" s="688">
        <f t="shared" si="5"/>
        <v>986</v>
      </c>
    </row>
    <row r="46" spans="1:26" ht="12" x14ac:dyDescent="0.25">
      <c r="A46" s="82">
        <v>10</v>
      </c>
      <c r="B46" s="25" t="s">
        <v>23</v>
      </c>
      <c r="C46" s="1258">
        <v>5</v>
      </c>
      <c r="D46" s="1259">
        <v>3</v>
      </c>
      <c r="E46" s="1259">
        <v>2</v>
      </c>
      <c r="F46" s="1259">
        <v>3</v>
      </c>
      <c r="G46" s="1259">
        <v>1</v>
      </c>
      <c r="H46" s="1259">
        <v>0</v>
      </c>
      <c r="I46" s="1260">
        <v>0</v>
      </c>
      <c r="J46" s="688">
        <f t="shared" si="4"/>
        <v>14</v>
      </c>
      <c r="K46" s="1258">
        <f>'Tab_3_5_-_hjemmetjenester'!AE19+'3-5A-2 avl. og oms.l'!C19+'3-5A-2 avl. og oms.l'!K19+'3-5A-2 avl. og oms.l'!S19-'3-5A-2 avl. og oms.l'!C46</f>
        <v>299</v>
      </c>
      <c r="L46" s="1259">
        <f>'Tab_3_5_-_hjemmetjenester'!AF19+'3-5A-2 avl. og oms.l'!D19+'3-5A-2 avl. og oms.l'!L19+'3-5A-2 avl. og oms.l'!T19-'3-5A-2 avl. og oms.l'!D46</f>
        <v>195</v>
      </c>
      <c r="M46" s="1259">
        <f>'Tab_3_5_-_hjemmetjenester'!AG19+'3-5A-2 avl. og oms.l'!E19+'3-5A-2 avl. og oms.l'!M19+'3-5A-2 avl. og oms.l'!U19-'3-5A-2 avl. og oms.l'!E46</f>
        <v>251</v>
      </c>
      <c r="N46" s="1259">
        <f>'Tab_3_5_-_hjemmetjenester'!AH19+'3-5A-2 avl. og oms.l'!F19+'3-5A-2 avl. og oms.l'!N19+'3-5A-2 avl. og oms.l'!V19-'3-5A-2 avl. og oms.l'!F46</f>
        <v>115</v>
      </c>
      <c r="O46" s="1259">
        <f>'Tab_3_5_-_hjemmetjenester'!AI19+'3-5A-2 avl. og oms.l'!G19+'3-5A-2 avl. og oms.l'!O19+'3-5A-2 avl. og oms.l'!W19-'3-5A-2 avl. og oms.l'!G46</f>
        <v>122</v>
      </c>
      <c r="P46" s="1259">
        <f>'Tab_3_5_-_hjemmetjenester'!AJ19+'3-5A-2 avl. og oms.l'!H19+'3-5A-2 avl. og oms.l'!P19+'3-5A-2 avl. og oms.l'!X19-'3-5A-2 avl. og oms.l'!H46</f>
        <v>64</v>
      </c>
      <c r="Q46" s="1260">
        <f>'Tab_3_5_-_hjemmetjenester'!AK19+'3-5A-2 avl. og oms.l'!I19+'3-5A-2 avl. og oms.l'!Q19+'3-5A-2 avl. og oms.l'!Y19-'3-5A-2 avl. og oms.l'!I46</f>
        <v>10</v>
      </c>
      <c r="R46" s="688">
        <f t="shared" si="5"/>
        <v>1056</v>
      </c>
    </row>
    <row r="47" spans="1:26" ht="12" x14ac:dyDescent="0.25">
      <c r="A47" s="82">
        <v>11</v>
      </c>
      <c r="B47" s="25" t="s">
        <v>24</v>
      </c>
      <c r="C47" s="1258">
        <v>7</v>
      </c>
      <c r="D47" s="1259">
        <v>3</v>
      </c>
      <c r="E47" s="1259">
        <v>3</v>
      </c>
      <c r="F47" s="1259">
        <v>4</v>
      </c>
      <c r="G47" s="1259">
        <v>0</v>
      </c>
      <c r="H47" s="1259">
        <v>0</v>
      </c>
      <c r="I47" s="1260">
        <v>0</v>
      </c>
      <c r="J47" s="722">
        <f t="shared" si="4"/>
        <v>17</v>
      </c>
      <c r="K47" s="1258">
        <f>'Tab_3_5_-_hjemmetjenester'!AE20+'3-5A-2 avl. og oms.l'!C20+'3-5A-2 avl. og oms.l'!K20+'3-5A-2 avl. og oms.l'!S20-'3-5A-2 avl. og oms.l'!C47</f>
        <v>285</v>
      </c>
      <c r="L47" s="1259">
        <f>'Tab_3_5_-_hjemmetjenester'!AF20+'3-5A-2 avl. og oms.l'!D20+'3-5A-2 avl. og oms.l'!L20+'3-5A-2 avl. og oms.l'!T20-'3-5A-2 avl. og oms.l'!D47</f>
        <v>179</v>
      </c>
      <c r="M47" s="1259">
        <f>'Tab_3_5_-_hjemmetjenester'!AG20+'3-5A-2 avl. og oms.l'!E20+'3-5A-2 avl. og oms.l'!M20+'3-5A-2 avl. og oms.l'!U20-'3-5A-2 avl. og oms.l'!E47</f>
        <v>248</v>
      </c>
      <c r="N47" s="1259">
        <f>'Tab_3_5_-_hjemmetjenester'!AH20+'3-5A-2 avl. og oms.l'!F20+'3-5A-2 avl. og oms.l'!N20+'3-5A-2 avl. og oms.l'!V20-'3-5A-2 avl. og oms.l'!F47</f>
        <v>100</v>
      </c>
      <c r="O47" s="1259">
        <f>'Tab_3_5_-_hjemmetjenester'!AI20+'3-5A-2 avl. og oms.l'!G20+'3-5A-2 avl. og oms.l'!O20+'3-5A-2 avl. og oms.l'!W20-'3-5A-2 avl. og oms.l'!G47</f>
        <v>116</v>
      </c>
      <c r="P47" s="1259">
        <f>'Tab_3_5_-_hjemmetjenester'!AJ20+'3-5A-2 avl. og oms.l'!H20+'3-5A-2 avl. og oms.l'!P20+'3-5A-2 avl. og oms.l'!X20-'3-5A-2 avl. og oms.l'!H47</f>
        <v>51</v>
      </c>
      <c r="Q47" s="1260">
        <f>'Tab_3_5_-_hjemmetjenester'!AK20+'3-5A-2 avl. og oms.l'!I20+'3-5A-2 avl. og oms.l'!Q20+'3-5A-2 avl. og oms.l'!Y20-'3-5A-2 avl. og oms.l'!I47</f>
        <v>13</v>
      </c>
      <c r="R47" s="722">
        <f t="shared" si="5"/>
        <v>992</v>
      </c>
    </row>
    <row r="48" spans="1:26" ht="12" x14ac:dyDescent="0.25">
      <c r="A48" s="82">
        <v>12</v>
      </c>
      <c r="B48" s="25" t="s">
        <v>25</v>
      </c>
      <c r="C48" s="1258">
        <v>25</v>
      </c>
      <c r="D48" s="1259">
        <v>5</v>
      </c>
      <c r="E48" s="1259">
        <v>10</v>
      </c>
      <c r="F48" s="1259">
        <v>2</v>
      </c>
      <c r="G48" s="1259">
        <v>1</v>
      </c>
      <c r="H48" s="1259">
        <v>1</v>
      </c>
      <c r="I48" s="1260">
        <v>1</v>
      </c>
      <c r="J48" s="688">
        <f t="shared" si="4"/>
        <v>45</v>
      </c>
      <c r="K48" s="1258">
        <f>'Tab_3_5_-_hjemmetjenester'!AE21+'3-5A-2 avl. og oms.l'!C21+'3-5A-2 avl. og oms.l'!K21+'3-5A-2 avl. og oms.l'!S21-'3-5A-2 avl. og oms.l'!C48</f>
        <v>422</v>
      </c>
      <c r="L48" s="1259">
        <f>'Tab_3_5_-_hjemmetjenester'!AF21+'3-5A-2 avl. og oms.l'!D21+'3-5A-2 avl. og oms.l'!L21+'3-5A-2 avl. og oms.l'!T21-'3-5A-2 avl. og oms.l'!D48</f>
        <v>265</v>
      </c>
      <c r="M48" s="1259">
        <f>'Tab_3_5_-_hjemmetjenester'!AG21+'3-5A-2 avl. og oms.l'!E21+'3-5A-2 avl. og oms.l'!M21+'3-5A-2 avl. og oms.l'!U21-'3-5A-2 avl. og oms.l'!E48</f>
        <v>277</v>
      </c>
      <c r="N48" s="1259">
        <f>'Tab_3_5_-_hjemmetjenester'!AH21+'3-5A-2 avl. og oms.l'!F21+'3-5A-2 avl. og oms.l'!N21+'3-5A-2 avl. og oms.l'!V21-'3-5A-2 avl. og oms.l'!F48</f>
        <v>132</v>
      </c>
      <c r="O48" s="1259">
        <f>'Tab_3_5_-_hjemmetjenester'!AI21+'3-5A-2 avl. og oms.l'!G21+'3-5A-2 avl. og oms.l'!O21+'3-5A-2 avl. og oms.l'!W21-'3-5A-2 avl. og oms.l'!G48</f>
        <v>166</v>
      </c>
      <c r="P48" s="1259">
        <f>'Tab_3_5_-_hjemmetjenester'!AJ21+'3-5A-2 avl. og oms.l'!H21+'3-5A-2 avl. og oms.l'!P21+'3-5A-2 avl. og oms.l'!X21-'3-5A-2 avl. og oms.l'!H48</f>
        <v>98</v>
      </c>
      <c r="Q48" s="1260">
        <f>'Tab_3_5_-_hjemmetjenester'!AK21+'3-5A-2 avl. og oms.l'!I21+'3-5A-2 avl. og oms.l'!Q21+'3-5A-2 avl. og oms.l'!Y21-'3-5A-2 avl. og oms.l'!I48</f>
        <v>32</v>
      </c>
      <c r="R48" s="688">
        <f t="shared" si="5"/>
        <v>1392</v>
      </c>
    </row>
    <row r="49" spans="1:24" ht="12" x14ac:dyDescent="0.25">
      <c r="A49" s="82">
        <v>13</v>
      </c>
      <c r="B49" s="25" t="s">
        <v>26</v>
      </c>
      <c r="C49" s="1258">
        <v>14</v>
      </c>
      <c r="D49" s="1259">
        <v>6</v>
      </c>
      <c r="E49" s="1259">
        <v>1</v>
      </c>
      <c r="F49" s="1259">
        <v>3</v>
      </c>
      <c r="G49" s="1259">
        <v>0</v>
      </c>
      <c r="H49" s="1259">
        <v>0</v>
      </c>
      <c r="I49" s="1260">
        <v>0</v>
      </c>
      <c r="J49" s="688">
        <f t="shared" si="4"/>
        <v>24</v>
      </c>
      <c r="K49" s="1258">
        <f>'Tab_3_5_-_hjemmetjenester'!AE22+'3-5A-2 avl. og oms.l'!C22+'3-5A-2 avl. og oms.l'!K22+'3-5A-2 avl. og oms.l'!S22-'3-5A-2 avl. og oms.l'!C49</f>
        <v>314</v>
      </c>
      <c r="L49" s="1259">
        <f>'Tab_3_5_-_hjemmetjenester'!AF22+'3-5A-2 avl. og oms.l'!D22+'3-5A-2 avl. og oms.l'!L22+'3-5A-2 avl. og oms.l'!T22-'3-5A-2 avl. og oms.l'!D49</f>
        <v>221</v>
      </c>
      <c r="M49" s="1259">
        <f>'Tab_3_5_-_hjemmetjenester'!AG22+'3-5A-2 avl. og oms.l'!E22+'3-5A-2 avl. og oms.l'!M22+'3-5A-2 avl. og oms.l'!U22-'3-5A-2 avl. og oms.l'!E49</f>
        <v>241</v>
      </c>
      <c r="N49" s="1259">
        <f>'Tab_3_5_-_hjemmetjenester'!AH22+'3-5A-2 avl. og oms.l'!F22+'3-5A-2 avl. og oms.l'!N22+'3-5A-2 avl. og oms.l'!V22-'3-5A-2 avl. og oms.l'!F49</f>
        <v>204</v>
      </c>
      <c r="O49" s="1259">
        <f>'Tab_3_5_-_hjemmetjenester'!AI22+'3-5A-2 avl. og oms.l'!G22+'3-5A-2 avl. og oms.l'!O22+'3-5A-2 avl. og oms.l'!W22-'3-5A-2 avl. og oms.l'!G49</f>
        <v>345</v>
      </c>
      <c r="P49" s="1259">
        <f>'Tab_3_5_-_hjemmetjenester'!AJ22+'3-5A-2 avl. og oms.l'!H22+'3-5A-2 avl. og oms.l'!P22+'3-5A-2 avl. og oms.l'!X22-'3-5A-2 avl. og oms.l'!H49</f>
        <v>230</v>
      </c>
      <c r="Q49" s="1260">
        <f>'Tab_3_5_-_hjemmetjenester'!AK22+'3-5A-2 avl. og oms.l'!I22+'3-5A-2 avl. og oms.l'!Q22+'3-5A-2 avl. og oms.l'!Y22-'3-5A-2 avl. og oms.l'!I49</f>
        <v>54</v>
      </c>
      <c r="R49" s="688">
        <f t="shared" si="5"/>
        <v>1609</v>
      </c>
    </row>
    <row r="50" spans="1:24" ht="12" x14ac:dyDescent="0.25">
      <c r="A50" s="82">
        <v>14</v>
      </c>
      <c r="B50" s="25" t="s">
        <v>27</v>
      </c>
      <c r="C50" s="1258">
        <v>19</v>
      </c>
      <c r="D50" s="1259">
        <v>0</v>
      </c>
      <c r="E50" s="1259">
        <v>3</v>
      </c>
      <c r="F50" s="1259">
        <v>0</v>
      </c>
      <c r="G50" s="1259">
        <v>0</v>
      </c>
      <c r="H50" s="1259">
        <v>0</v>
      </c>
      <c r="I50" s="1260">
        <v>0</v>
      </c>
      <c r="J50" s="688">
        <f t="shared" si="4"/>
        <v>22</v>
      </c>
      <c r="K50" s="1258">
        <f>'Tab_3_5_-_hjemmetjenester'!AE23+'3-5A-2 avl. og oms.l'!C23+'3-5A-2 avl. og oms.l'!K23+'3-5A-2 avl. og oms.l'!S23-'3-5A-2 avl. og oms.l'!C50</f>
        <v>316</v>
      </c>
      <c r="L50" s="1259">
        <f>'Tab_3_5_-_hjemmetjenester'!AF23+'3-5A-2 avl. og oms.l'!D23+'3-5A-2 avl. og oms.l'!L23+'3-5A-2 avl. og oms.l'!T23-'3-5A-2 avl. og oms.l'!D50</f>
        <v>192</v>
      </c>
      <c r="M50" s="1259">
        <f>'Tab_3_5_-_hjemmetjenester'!AG23+'3-5A-2 avl. og oms.l'!E23+'3-5A-2 avl. og oms.l'!M23+'3-5A-2 avl. og oms.l'!U23-'3-5A-2 avl. og oms.l'!E50</f>
        <v>288</v>
      </c>
      <c r="N50" s="1259">
        <f>'Tab_3_5_-_hjemmetjenester'!AH23+'3-5A-2 avl. og oms.l'!F23+'3-5A-2 avl. og oms.l'!N23+'3-5A-2 avl. og oms.l'!V23-'3-5A-2 avl. og oms.l'!F50</f>
        <v>167</v>
      </c>
      <c r="O50" s="1259">
        <f>'Tab_3_5_-_hjemmetjenester'!AI23+'3-5A-2 avl. og oms.l'!G23+'3-5A-2 avl. og oms.l'!O23+'3-5A-2 avl. og oms.l'!W23-'3-5A-2 avl. og oms.l'!G50</f>
        <v>264</v>
      </c>
      <c r="P50" s="1259">
        <f>'Tab_3_5_-_hjemmetjenester'!AJ23+'3-5A-2 avl. og oms.l'!H23+'3-5A-2 avl. og oms.l'!P23+'3-5A-2 avl. og oms.l'!X23-'3-5A-2 avl. og oms.l'!H50</f>
        <v>249</v>
      </c>
      <c r="Q50" s="1260">
        <f>'Tab_3_5_-_hjemmetjenester'!AK23+'3-5A-2 avl. og oms.l'!I23+'3-5A-2 avl. og oms.l'!Q23+'3-5A-2 avl. og oms.l'!Y23-'3-5A-2 avl. og oms.l'!I50</f>
        <v>54</v>
      </c>
      <c r="R50" s="688">
        <f t="shared" si="5"/>
        <v>1530</v>
      </c>
    </row>
    <row r="51" spans="1:24" ht="12.6" thickBot="1" x14ac:dyDescent="0.3">
      <c r="A51" s="88">
        <v>15</v>
      </c>
      <c r="B51" s="29" t="s">
        <v>28</v>
      </c>
      <c r="C51" s="1264">
        <v>16</v>
      </c>
      <c r="D51" s="1265">
        <v>6</v>
      </c>
      <c r="E51" s="1265">
        <v>4</v>
      </c>
      <c r="F51" s="1265">
        <v>3</v>
      </c>
      <c r="G51" s="1265">
        <v>0</v>
      </c>
      <c r="H51" s="1265">
        <v>0</v>
      </c>
      <c r="I51" s="1266">
        <v>0</v>
      </c>
      <c r="J51" s="689">
        <f t="shared" si="4"/>
        <v>29</v>
      </c>
      <c r="K51" s="1264">
        <f>'Tab_3_5_-_hjemmetjenester'!AE24+'3-5A-2 avl. og oms.l'!C24+'3-5A-2 avl. og oms.l'!K24+'3-5A-2 avl. og oms.l'!S24-'3-5A-2 avl. og oms.l'!C51</f>
        <v>440</v>
      </c>
      <c r="L51" s="1265">
        <f>'Tab_3_5_-_hjemmetjenester'!AF24+'3-5A-2 avl. og oms.l'!D24+'3-5A-2 avl. og oms.l'!L24+'3-5A-2 avl. og oms.l'!T24-'3-5A-2 avl. og oms.l'!D51</f>
        <v>223</v>
      </c>
      <c r="M51" s="1265">
        <f>'Tab_3_5_-_hjemmetjenester'!AG24+'3-5A-2 avl. og oms.l'!E24+'3-5A-2 avl. og oms.l'!M24+'3-5A-2 avl. og oms.l'!U24-'3-5A-2 avl. og oms.l'!E51</f>
        <v>192</v>
      </c>
      <c r="N51" s="1265">
        <f>'Tab_3_5_-_hjemmetjenester'!AH24+'3-5A-2 avl. og oms.l'!F24+'3-5A-2 avl. og oms.l'!N24+'3-5A-2 avl. og oms.l'!V24-'3-5A-2 avl. og oms.l'!F51</f>
        <v>72</v>
      </c>
      <c r="O51" s="1265">
        <f>'Tab_3_5_-_hjemmetjenester'!AI24+'3-5A-2 avl. og oms.l'!G24+'3-5A-2 avl. og oms.l'!O24+'3-5A-2 avl. og oms.l'!W24-'3-5A-2 avl. og oms.l'!G51</f>
        <v>60</v>
      </c>
      <c r="P51" s="1265">
        <f>'Tab_3_5_-_hjemmetjenester'!AJ24+'3-5A-2 avl. og oms.l'!H24+'3-5A-2 avl. og oms.l'!P24+'3-5A-2 avl. og oms.l'!X24-'3-5A-2 avl. og oms.l'!H51</f>
        <v>48</v>
      </c>
      <c r="Q51" s="1266">
        <f>'Tab_3_5_-_hjemmetjenester'!AK24+'3-5A-2 avl. og oms.l'!I24+'3-5A-2 avl. og oms.l'!Q24+'3-5A-2 avl. og oms.l'!Y24-'3-5A-2 avl. og oms.l'!I51</f>
        <v>13</v>
      </c>
      <c r="R51" s="689">
        <f t="shared" si="5"/>
        <v>1048</v>
      </c>
      <c r="X51" s="1060"/>
    </row>
    <row r="52" spans="1:24" s="366" customFormat="1" ht="12" x14ac:dyDescent="0.25">
      <c r="A52" s="1114"/>
      <c r="B52" s="1115" t="s">
        <v>504</v>
      </c>
      <c r="C52" s="1267">
        <f t="shared" ref="C52:J52" si="6">SUM(C37:C51)</f>
        <v>144</v>
      </c>
      <c r="D52" s="1268">
        <f t="shared" si="6"/>
        <v>44</v>
      </c>
      <c r="E52" s="1268">
        <f t="shared" si="6"/>
        <v>37</v>
      </c>
      <c r="F52" s="1268">
        <f t="shared" si="6"/>
        <v>22</v>
      </c>
      <c r="G52" s="1268">
        <f t="shared" si="6"/>
        <v>4</v>
      </c>
      <c r="H52" s="1268">
        <f t="shared" si="6"/>
        <v>3</v>
      </c>
      <c r="I52" s="1269">
        <f t="shared" si="6"/>
        <v>2</v>
      </c>
      <c r="J52" s="687">
        <f t="shared" si="6"/>
        <v>256</v>
      </c>
      <c r="K52" s="1267">
        <f t="shared" ref="K52:R52" si="7">SUM(K37:K51)</f>
        <v>4611</v>
      </c>
      <c r="L52" s="1268">
        <f t="shared" si="7"/>
        <v>2955</v>
      </c>
      <c r="M52" s="1268">
        <f t="shared" si="7"/>
        <v>3412</v>
      </c>
      <c r="N52" s="1268">
        <f t="shared" si="7"/>
        <v>1699</v>
      </c>
      <c r="O52" s="1268">
        <f t="shared" si="7"/>
        <v>2180</v>
      </c>
      <c r="P52" s="1268">
        <f t="shared" si="7"/>
        <v>1567</v>
      </c>
      <c r="Q52" s="1269">
        <f t="shared" si="7"/>
        <v>478</v>
      </c>
      <c r="R52" s="687">
        <f t="shared" si="7"/>
        <v>16902</v>
      </c>
      <c r="U52" s="366" t="s">
        <v>130</v>
      </c>
    </row>
    <row r="53" spans="1:24" x14ac:dyDescent="0.2">
      <c r="A53" s="83"/>
      <c r="B53" s="27" t="s">
        <v>448</v>
      </c>
      <c r="C53" s="1450">
        <v>135</v>
      </c>
      <c r="D53" s="1451">
        <v>37</v>
      </c>
      <c r="E53" s="1451">
        <v>43</v>
      </c>
      <c r="F53" s="1451">
        <v>7</v>
      </c>
      <c r="G53" s="1451">
        <v>5</v>
      </c>
      <c r="H53" s="1451">
        <v>2</v>
      </c>
      <c r="I53" s="1452">
        <v>1</v>
      </c>
      <c r="J53" s="1453">
        <v>230</v>
      </c>
      <c r="K53" s="1450">
        <v>4712</v>
      </c>
      <c r="L53" s="1451">
        <v>2952</v>
      </c>
      <c r="M53" s="1451">
        <v>3406</v>
      </c>
      <c r="N53" s="1451">
        <v>1708</v>
      </c>
      <c r="O53" s="1451">
        <v>2180</v>
      </c>
      <c r="P53" s="1451">
        <v>1567</v>
      </c>
      <c r="Q53" s="1452">
        <v>478</v>
      </c>
      <c r="R53" s="1453">
        <v>17003</v>
      </c>
      <c r="U53" s="456" t="s">
        <v>130</v>
      </c>
    </row>
    <row r="54" spans="1:24" x14ac:dyDescent="0.2">
      <c r="A54" s="82"/>
      <c r="B54" s="25" t="s">
        <v>395</v>
      </c>
      <c r="C54" s="1258">
        <v>111</v>
      </c>
      <c r="D54" s="1259">
        <v>40</v>
      </c>
      <c r="E54" s="1259">
        <v>36</v>
      </c>
      <c r="F54" s="1259">
        <v>15</v>
      </c>
      <c r="G54" s="1259">
        <v>7</v>
      </c>
      <c r="H54" s="1259">
        <v>4</v>
      </c>
      <c r="I54" s="1260">
        <v>0</v>
      </c>
      <c r="J54" s="1270">
        <v>213</v>
      </c>
      <c r="K54" s="1258">
        <v>4274</v>
      </c>
      <c r="L54" s="1259">
        <v>2994</v>
      </c>
      <c r="M54" s="1259">
        <v>3287</v>
      </c>
      <c r="N54" s="1259">
        <v>1768</v>
      </c>
      <c r="O54" s="1259">
        <v>2339</v>
      </c>
      <c r="P54" s="1259">
        <v>1682</v>
      </c>
      <c r="Q54" s="1260">
        <v>490</v>
      </c>
      <c r="R54" s="1270">
        <v>16834</v>
      </c>
      <c r="U54" s="456" t="s">
        <v>130</v>
      </c>
    </row>
    <row r="55" spans="1:24" ht="12" thickBot="1" x14ac:dyDescent="0.25">
      <c r="A55" s="84"/>
      <c r="B55" s="85" t="s">
        <v>356</v>
      </c>
      <c r="C55" s="1261">
        <v>104</v>
      </c>
      <c r="D55" s="1262">
        <v>39</v>
      </c>
      <c r="E55" s="1262">
        <v>37</v>
      </c>
      <c r="F55" s="1262">
        <v>6</v>
      </c>
      <c r="G55" s="1262">
        <v>3</v>
      </c>
      <c r="H55" s="1262">
        <v>9</v>
      </c>
      <c r="I55" s="1263">
        <v>2</v>
      </c>
      <c r="J55" s="1271">
        <v>200</v>
      </c>
      <c r="K55" s="1261">
        <v>4269</v>
      </c>
      <c r="L55" s="1262">
        <v>2915</v>
      </c>
      <c r="M55" s="1262">
        <v>3300</v>
      </c>
      <c r="N55" s="1262">
        <v>1798</v>
      </c>
      <c r="O55" s="1262">
        <v>2353</v>
      </c>
      <c r="P55" s="1262">
        <v>1668</v>
      </c>
      <c r="Q55" s="1263">
        <v>524</v>
      </c>
      <c r="R55" s="1271">
        <v>16827</v>
      </c>
    </row>
  </sheetData>
  <mergeCells count="5">
    <mergeCell ref="K35:R35"/>
    <mergeCell ref="C8:J8"/>
    <mergeCell ref="K8:R8"/>
    <mergeCell ref="S8:Z8"/>
    <mergeCell ref="C35:J35"/>
  </mergeCells>
  <pageMargins left="0.7" right="0.7" top="0.75" bottom="0.75" header="0.3" footer="0.3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S115"/>
  <sheetViews>
    <sheetView showGridLines="0" zoomScaleNormal="100" zoomScalePageLayoutView="110" workbookViewId="0">
      <selection activeCell="Q20" sqref="Q20"/>
    </sheetView>
  </sheetViews>
  <sheetFormatPr baseColWidth="10" defaultColWidth="11.44140625" defaultRowHeight="11.4" x14ac:dyDescent="0.2"/>
  <cols>
    <col min="1" max="1" width="6.33203125" style="5" bestFit="1" customWidth="1"/>
    <col min="2" max="2" width="20.5546875" style="2" customWidth="1"/>
    <col min="3" max="3" width="15" style="2" customWidth="1"/>
    <col min="4" max="5" width="13.44140625" style="2" customWidth="1"/>
    <col min="6" max="6" width="13.44140625" style="2" bestFit="1" customWidth="1"/>
    <col min="7" max="7" width="12.6640625" style="2" customWidth="1"/>
    <col min="8" max="8" width="12.109375" style="2" customWidth="1"/>
    <col min="9" max="18" width="11.44140625" style="2"/>
    <col min="19" max="19" width="34" style="2" customWidth="1"/>
    <col min="20" max="16384" width="11.44140625" style="2"/>
  </cols>
  <sheetData>
    <row r="1" spans="1:12" x14ac:dyDescent="0.2">
      <c r="A1" s="1" t="s">
        <v>0</v>
      </c>
    </row>
    <row r="2" spans="1:12" x14ac:dyDescent="0.2">
      <c r="A2" s="1" t="str">
        <f>A8</f>
        <v>Tabell 3 - 5 - B - A1 - Andel utførte timer av vedtatte timer i hjemmetjenesten</v>
      </c>
    </row>
    <row r="3" spans="1:12" x14ac:dyDescent="0.2">
      <c r="A3" s="1" t="str">
        <f>A35</f>
        <v>Tabell 3 - 5 - B - A2 - Antall vedtakstimer i hjemmetjenesten - hittil i år</v>
      </c>
    </row>
    <row r="4" spans="1:12" x14ac:dyDescent="0.2">
      <c r="A4" s="1" t="str">
        <f>A63</f>
        <v>Tabell 3 - 5 - B - A3 - Antall utførte timer i hjemmetjenesten - hittil i år</v>
      </c>
      <c r="G4" s="6"/>
      <c r="H4" s="6"/>
    </row>
    <row r="5" spans="1:12" x14ac:dyDescent="0.2">
      <c r="A5" s="1" t="str">
        <f>A93</f>
        <v>Tabell 3 - 5 - B - A4- Antall utførte timer i hjemmetjenesten - herav utført av private leverandører - hittil i år</v>
      </c>
    </row>
    <row r="7" spans="1:12" s="8" customFormat="1" ht="13.2" x14ac:dyDescent="0.25">
      <c r="A7" s="591" t="s">
        <v>162</v>
      </c>
      <c r="B7" s="592"/>
      <c r="C7" s="592"/>
    </row>
    <row r="8" spans="1:12" s="8" customFormat="1" ht="13.8" thickBot="1" x14ac:dyDescent="0.3">
      <c r="A8" s="102" t="s">
        <v>73</v>
      </c>
      <c r="B8" s="102"/>
      <c r="C8" s="102"/>
      <c r="D8" s="102"/>
      <c r="E8" s="102"/>
      <c r="F8" s="102"/>
      <c r="G8" s="102"/>
      <c r="H8" s="102"/>
    </row>
    <row r="9" spans="1:12" ht="60.6" thickBot="1" x14ac:dyDescent="0.3">
      <c r="A9" s="75" t="s">
        <v>2</v>
      </c>
      <c r="B9" s="103" t="s">
        <v>3</v>
      </c>
      <c r="C9" s="104" t="s">
        <v>148</v>
      </c>
      <c r="D9" s="105" t="s">
        <v>140</v>
      </c>
      <c r="E9" s="106" t="s">
        <v>141</v>
      </c>
      <c r="F9" s="107" t="s">
        <v>142</v>
      </c>
      <c r="G9" s="105" t="s">
        <v>149</v>
      </c>
      <c r="H9" s="108" t="s">
        <v>74</v>
      </c>
    </row>
    <row r="10" spans="1:12" x14ac:dyDescent="0.2">
      <c r="A10" s="81">
        <v>1</v>
      </c>
      <c r="B10" s="27" t="s">
        <v>14</v>
      </c>
      <c r="C10" s="1272">
        <f t="shared" ref="C10:H19" si="0">C65/C37</f>
        <v>0.85233160621761661</v>
      </c>
      <c r="D10" s="1273">
        <f t="shared" si="0"/>
        <v>0.78466699801192841</v>
      </c>
      <c r="E10" s="1273">
        <f t="shared" si="0"/>
        <v>0.77396485030908346</v>
      </c>
      <c r="F10" s="1274">
        <f t="shared" si="0"/>
        <v>0.91384403079380094</v>
      </c>
      <c r="G10" s="1273">
        <f t="shared" si="0"/>
        <v>0.8130369374804316</v>
      </c>
      <c r="H10" s="1275">
        <f t="shared" si="0"/>
        <v>0.55812315682908575</v>
      </c>
    </row>
    <row r="11" spans="1:12" x14ac:dyDescent="0.2">
      <c r="A11" s="82">
        <v>2</v>
      </c>
      <c r="B11" s="25" t="s">
        <v>15</v>
      </c>
      <c r="C11" s="1276">
        <f t="shared" si="0"/>
        <v>0.90961359015211096</v>
      </c>
      <c r="D11" s="1277">
        <f t="shared" si="0"/>
        <v>0.70795637928505062</v>
      </c>
      <c r="E11" s="1277">
        <f t="shared" si="0"/>
        <v>0.90097809100289028</v>
      </c>
      <c r="F11" s="1277">
        <f t="shared" si="0"/>
        <v>1.0033933786909324</v>
      </c>
      <c r="G11" s="1277">
        <f t="shared" si="0"/>
        <v>0.82972303049897622</v>
      </c>
      <c r="H11" s="1278">
        <f t="shared" si="0"/>
        <v>0.55120208819892846</v>
      </c>
    </row>
    <row r="12" spans="1:12" x14ac:dyDescent="0.2">
      <c r="A12" s="82">
        <v>3</v>
      </c>
      <c r="B12" s="25" t="s">
        <v>16</v>
      </c>
      <c r="C12" s="1276">
        <f t="shared" si="0"/>
        <v>0.89723660070763989</v>
      </c>
      <c r="D12" s="1277">
        <f t="shared" si="0"/>
        <v>0.68087557603686633</v>
      </c>
      <c r="E12" s="1277">
        <f t="shared" si="0"/>
        <v>0.89094323958326249</v>
      </c>
      <c r="F12" s="1277">
        <f t="shared" si="0"/>
        <v>0.96194254270906643</v>
      </c>
      <c r="G12" s="1277">
        <f t="shared" si="0"/>
        <v>0.83186165998219286</v>
      </c>
      <c r="H12" s="1278">
        <f t="shared" si="0"/>
        <v>0.76247660636306924</v>
      </c>
    </row>
    <row r="13" spans="1:12" x14ac:dyDescent="0.2">
      <c r="A13" s="82">
        <v>4</v>
      </c>
      <c r="B13" s="25" t="s">
        <v>544</v>
      </c>
      <c r="C13" s="1276">
        <f t="shared" si="0"/>
        <v>0.90330701604080721</v>
      </c>
      <c r="D13" s="1277">
        <f t="shared" si="0"/>
        <v>0.79009900990099013</v>
      </c>
      <c r="E13" s="1277">
        <f t="shared" si="0"/>
        <v>0.52534113060428855</v>
      </c>
      <c r="F13" s="1277">
        <f t="shared" si="0"/>
        <v>0.95413842576559638</v>
      </c>
      <c r="G13" s="1277">
        <f t="shared" si="0"/>
        <v>0.80826262411095728</v>
      </c>
      <c r="H13" s="1278">
        <f t="shared" si="0"/>
        <v>0.21167177172335966</v>
      </c>
    </row>
    <row r="14" spans="1:12" x14ac:dyDescent="0.2">
      <c r="A14" s="82">
        <v>5</v>
      </c>
      <c r="B14" s="25" t="s">
        <v>18</v>
      </c>
      <c r="C14" s="1276">
        <f t="shared" si="0"/>
        <v>0.90678866784018064</v>
      </c>
      <c r="D14" s="1277">
        <f t="shared" si="0"/>
        <v>0.83411014579216225</v>
      </c>
      <c r="E14" s="1277">
        <f t="shared" si="0"/>
        <v>0.89999640102210976</v>
      </c>
      <c r="F14" s="1277">
        <f t="shared" si="0"/>
        <v>0.94999881541851261</v>
      </c>
      <c r="G14" s="1277">
        <f t="shared" si="0"/>
        <v>0.8445887642490576</v>
      </c>
      <c r="H14" s="1278">
        <f t="shared" si="0"/>
        <v>0.65602240896358543</v>
      </c>
    </row>
    <row r="15" spans="1:12" x14ac:dyDescent="0.2">
      <c r="A15" s="83">
        <v>6</v>
      </c>
      <c r="B15" s="27" t="s">
        <v>19</v>
      </c>
      <c r="C15" s="1276">
        <f t="shared" si="0"/>
        <v>0.98695089152306004</v>
      </c>
      <c r="D15" s="1277">
        <f t="shared" si="0"/>
        <v>0.7934804719283971</v>
      </c>
      <c r="E15" s="1277">
        <f t="shared" si="0"/>
        <v>1</v>
      </c>
      <c r="F15" s="1277">
        <f t="shared" si="0"/>
        <v>1</v>
      </c>
      <c r="G15" s="1277">
        <f t="shared" si="0"/>
        <v>0.7786293723770944</v>
      </c>
      <c r="H15" s="1278">
        <f t="shared" si="0"/>
        <v>0.42145082331998218</v>
      </c>
    </row>
    <row r="16" spans="1:12" ht="14.4" x14ac:dyDescent="0.2">
      <c r="A16" s="83">
        <v>7</v>
      </c>
      <c r="B16" s="27" t="s">
        <v>20</v>
      </c>
      <c r="C16" s="1276">
        <f t="shared" si="0"/>
        <v>0.96547666325952641</v>
      </c>
      <c r="D16" s="1277">
        <f t="shared" si="0"/>
        <v>0.47792163040267793</v>
      </c>
      <c r="E16" s="1277">
        <f t="shared" si="0"/>
        <v>1</v>
      </c>
      <c r="F16" s="1277">
        <f t="shared" si="0"/>
        <v>1</v>
      </c>
      <c r="G16" s="1277">
        <f t="shared" si="0"/>
        <v>0.85530209716378991</v>
      </c>
      <c r="H16" s="1278">
        <f t="shared" si="0"/>
        <v>0.49640591966173364</v>
      </c>
      <c r="L16" s="1504"/>
    </row>
    <row r="17" spans="1:19" ht="14.4" x14ac:dyDescent="0.2">
      <c r="A17" s="82">
        <v>8</v>
      </c>
      <c r="B17" s="25" t="s">
        <v>21</v>
      </c>
      <c r="C17" s="1276">
        <f t="shared" si="0"/>
        <v>0.85958457883038242</v>
      </c>
      <c r="D17" s="1277">
        <f t="shared" si="0"/>
        <v>0.81513148083710296</v>
      </c>
      <c r="E17" s="1277">
        <f t="shared" si="0"/>
        <v>0.85863057283538602</v>
      </c>
      <c r="F17" s="1277">
        <f t="shared" si="0"/>
        <v>0.8937290692026485</v>
      </c>
      <c r="G17" s="1277">
        <f t="shared" si="0"/>
        <v>0.8967094415370277</v>
      </c>
      <c r="H17" s="1278">
        <f t="shared" si="0"/>
        <v>0.53268029049147103</v>
      </c>
      <c r="L17" s="1504"/>
    </row>
    <row r="18" spans="1:19" ht="14.4" x14ac:dyDescent="0.2">
      <c r="A18" s="82">
        <v>9</v>
      </c>
      <c r="B18" s="25" t="s">
        <v>22</v>
      </c>
      <c r="C18" s="1276">
        <f t="shared" si="0"/>
        <v>0.91250722829229691</v>
      </c>
      <c r="D18" s="1277">
        <f t="shared" si="0"/>
        <v>0.78182388949929371</v>
      </c>
      <c r="E18" s="1277">
        <f t="shared" si="0"/>
        <v>0.91143099068585942</v>
      </c>
      <c r="F18" s="1277">
        <f t="shared" si="0"/>
        <v>1</v>
      </c>
      <c r="G18" s="1277">
        <f t="shared" si="0"/>
        <v>0.64066649720831981</v>
      </c>
      <c r="H18" s="1278">
        <f t="shared" si="0"/>
        <v>0.70035005834305719</v>
      </c>
      <c r="J18" s="2" t="s">
        <v>130</v>
      </c>
      <c r="L18" s="1504"/>
    </row>
    <row r="19" spans="1:19" ht="14.4" x14ac:dyDescent="0.2">
      <c r="A19" s="82">
        <v>10</v>
      </c>
      <c r="B19" s="25" t="s">
        <v>23</v>
      </c>
      <c r="C19" s="1276">
        <f t="shared" si="0"/>
        <v>0.68554752046033318</v>
      </c>
      <c r="D19" s="1277">
        <f t="shared" si="0"/>
        <v>0.80344650205761314</v>
      </c>
      <c r="E19" s="1277">
        <f t="shared" si="0"/>
        <v>0.6338585518402694</v>
      </c>
      <c r="F19" s="1277">
        <f t="shared" si="0"/>
        <v>1</v>
      </c>
      <c r="G19" s="1277">
        <f t="shared" si="0"/>
        <v>0.80511278488157101</v>
      </c>
      <c r="H19" s="1278">
        <f t="shared" si="0"/>
        <v>0.63707220928149078</v>
      </c>
      <c r="L19" s="1504"/>
    </row>
    <row r="20" spans="1:19" x14ac:dyDescent="0.2">
      <c r="A20" s="83">
        <v>11</v>
      </c>
      <c r="B20" s="27" t="s">
        <v>24</v>
      </c>
      <c r="C20" s="1276">
        <f t="shared" ref="C20:H25" si="1">C75/C47</f>
        <v>0.67541936123293445</v>
      </c>
      <c r="D20" s="1277">
        <f t="shared" si="1"/>
        <v>0.75713350173075122</v>
      </c>
      <c r="E20" s="1277">
        <f t="shared" si="1"/>
        <v>0.64054380862119675</v>
      </c>
      <c r="F20" s="1277">
        <f t="shared" si="1"/>
        <v>0.97643948971382599</v>
      </c>
      <c r="G20" s="1277">
        <f t="shared" si="1"/>
        <v>1.003527085672157</v>
      </c>
      <c r="H20" s="1278">
        <f t="shared" si="1"/>
        <v>0.93789248499068389</v>
      </c>
    </row>
    <row r="21" spans="1:19" x14ac:dyDescent="0.2">
      <c r="A21" s="82">
        <v>12</v>
      </c>
      <c r="B21" s="25" t="s">
        <v>25</v>
      </c>
      <c r="C21" s="1276">
        <f t="shared" si="1"/>
        <v>0.50121874715665571</v>
      </c>
      <c r="D21" s="1277">
        <f t="shared" si="1"/>
        <v>0.75537551326769392</v>
      </c>
      <c r="E21" s="1277">
        <f t="shared" si="1"/>
        <v>0.40531289393535092</v>
      </c>
      <c r="F21" s="1277">
        <f t="shared" si="1"/>
        <v>0.92785108083011203</v>
      </c>
      <c r="G21" s="1277">
        <f t="shared" si="1"/>
        <v>0.75598831132819999</v>
      </c>
      <c r="H21" s="1278">
        <f t="shared" si="1"/>
        <v>0.63680334969679464</v>
      </c>
    </row>
    <row r="22" spans="1:19" x14ac:dyDescent="0.2">
      <c r="A22" s="82">
        <v>13</v>
      </c>
      <c r="B22" s="25" t="s">
        <v>26</v>
      </c>
      <c r="C22" s="1276">
        <f t="shared" si="1"/>
        <v>0.98042481447314012</v>
      </c>
      <c r="D22" s="1277">
        <f t="shared" si="1"/>
        <v>0.76395320163301095</v>
      </c>
      <c r="E22" s="1277">
        <f t="shared" si="1"/>
        <v>1</v>
      </c>
      <c r="F22" s="1277">
        <f t="shared" si="1"/>
        <v>1</v>
      </c>
      <c r="G22" s="1277">
        <f t="shared" si="1"/>
        <v>0.89051591914217521</v>
      </c>
      <c r="H22" s="1278">
        <f t="shared" si="1"/>
        <v>0.90844871432608076</v>
      </c>
    </row>
    <row r="23" spans="1:19" x14ac:dyDescent="0.2">
      <c r="A23" s="82">
        <v>14</v>
      </c>
      <c r="B23" s="25" t="s">
        <v>27</v>
      </c>
      <c r="C23" s="1276">
        <f t="shared" si="1"/>
        <v>0.98522960784164315</v>
      </c>
      <c r="D23" s="1277">
        <f t="shared" si="1"/>
        <v>0.79620257707907105</v>
      </c>
      <c r="E23" s="1277">
        <f t="shared" si="1"/>
        <v>0.99983992207270267</v>
      </c>
      <c r="F23" s="1277">
        <f t="shared" si="1"/>
        <v>0.99875389408099691</v>
      </c>
      <c r="G23" s="1277">
        <f t="shared" si="1"/>
        <v>0.8054888740450048</v>
      </c>
      <c r="H23" s="1278">
        <f t="shared" si="1"/>
        <v>0.95123091305702712</v>
      </c>
    </row>
    <row r="24" spans="1:19" ht="12.75" customHeight="1" thickBot="1" x14ac:dyDescent="0.3">
      <c r="A24" s="88">
        <v>15</v>
      </c>
      <c r="B24" s="29" t="s">
        <v>28</v>
      </c>
      <c r="C24" s="1279">
        <f t="shared" si="1"/>
        <v>0.89612927282991595</v>
      </c>
      <c r="D24" s="1280">
        <f t="shared" si="1"/>
        <v>0.81026899254959461</v>
      </c>
      <c r="E24" s="1280">
        <f t="shared" si="1"/>
        <v>0.89999973650858056</v>
      </c>
      <c r="F24" s="1280">
        <f t="shared" si="1"/>
        <v>0.91700323402733275</v>
      </c>
      <c r="G24" s="1280">
        <f t="shared" si="1"/>
        <v>0.73877260719365978</v>
      </c>
      <c r="H24" s="1281">
        <f t="shared" si="1"/>
        <v>0.5261286709199825</v>
      </c>
      <c r="S24" s="366"/>
    </row>
    <row r="25" spans="1:19" ht="12.6" thickBot="1" x14ac:dyDescent="0.3">
      <c r="A25" s="1351"/>
      <c r="B25" s="1352" t="s">
        <v>507</v>
      </c>
      <c r="C25" s="1353">
        <f t="shared" si="1"/>
        <v>0.8592467944964185</v>
      </c>
      <c r="D25" s="1353">
        <f t="shared" si="1"/>
        <v>0.74832017647131721</v>
      </c>
      <c r="E25" s="1353">
        <f t="shared" si="1"/>
        <v>0.84507111804802337</v>
      </c>
      <c r="F25" s="1353">
        <f t="shared" si="1"/>
        <v>0.96404396470789611</v>
      </c>
      <c r="G25" s="1353">
        <f t="shared" si="1"/>
        <v>0.82099531422571015</v>
      </c>
      <c r="H25" s="1354">
        <f t="shared" si="1"/>
        <v>0.6630451332779953</v>
      </c>
    </row>
    <row r="26" spans="1:19" s="456" customFormat="1" x14ac:dyDescent="0.2">
      <c r="A26" s="459"/>
      <c r="B26" s="446" t="s">
        <v>455</v>
      </c>
      <c r="C26" s="381">
        <v>0.79935304273965813</v>
      </c>
      <c r="D26" s="381">
        <v>0.76058794220229198</v>
      </c>
      <c r="E26" s="381">
        <v>0.7657938692264864</v>
      </c>
      <c r="F26" s="381">
        <v>0.96169225599977126</v>
      </c>
      <c r="G26" s="381">
        <v>0.81162919214964702</v>
      </c>
      <c r="H26" s="382">
        <v>0.44604869713797524</v>
      </c>
    </row>
    <row r="27" spans="1:19" s="456" customFormat="1" x14ac:dyDescent="0.2">
      <c r="A27" s="459"/>
      <c r="B27" s="446" t="s">
        <v>400</v>
      </c>
      <c r="C27" s="381">
        <v>0.74848991118699426</v>
      </c>
      <c r="D27" s="381">
        <v>0.84986119892972034</v>
      </c>
      <c r="E27" s="381">
        <v>0.78431722326330622</v>
      </c>
      <c r="F27" s="381">
        <v>0.94179414928295024</v>
      </c>
      <c r="G27" s="381">
        <v>0.78388944629503288</v>
      </c>
      <c r="H27" s="382">
        <v>0.66259422365114962</v>
      </c>
      <c r="S27" s="1379"/>
    </row>
    <row r="28" spans="1:19" s="456" customFormat="1" x14ac:dyDescent="0.2">
      <c r="A28" s="459"/>
      <c r="B28" s="446" t="s">
        <v>360</v>
      </c>
      <c r="C28" s="381">
        <v>0.73683823706360252</v>
      </c>
      <c r="D28" s="381">
        <v>0.76939650802019754</v>
      </c>
      <c r="E28" s="381">
        <v>0.69493415244706191</v>
      </c>
      <c r="F28" s="381">
        <v>0.90236147303072967</v>
      </c>
      <c r="G28" s="381">
        <v>0.78694153310239823</v>
      </c>
      <c r="H28" s="382">
        <v>0.86062752560849543</v>
      </c>
      <c r="P28" s="1302"/>
      <c r="S28" s="1379"/>
    </row>
    <row r="29" spans="1:19" s="456" customFormat="1" x14ac:dyDescent="0.2">
      <c r="A29" s="459"/>
      <c r="B29" s="446" t="s">
        <v>324</v>
      </c>
      <c r="C29" s="381">
        <v>0.72490223557107969</v>
      </c>
      <c r="D29" s="381">
        <v>0.7588986823361823</v>
      </c>
      <c r="E29" s="381">
        <v>0.71351050311509712</v>
      </c>
      <c r="F29" s="381">
        <v>0.66369498861199983</v>
      </c>
      <c r="G29" s="381">
        <v>0.79052328872067823</v>
      </c>
      <c r="H29" s="382">
        <v>0.64922740534046919</v>
      </c>
      <c r="P29" s="1302"/>
      <c r="S29" s="1379"/>
    </row>
    <row r="30" spans="1:19" s="365" customFormat="1" ht="12" thickBot="1" x14ac:dyDescent="0.25">
      <c r="A30" s="708"/>
      <c r="B30" s="783" t="s">
        <v>161</v>
      </c>
      <c r="C30" s="807">
        <v>0.73277723358692437</v>
      </c>
      <c r="D30" s="807">
        <v>0.79148483007922765</v>
      </c>
      <c r="E30" s="807">
        <v>0.72087064822926439</v>
      </c>
      <c r="F30" s="807">
        <v>0.66417943195857498</v>
      </c>
      <c r="G30" s="807">
        <v>0.80268214074545807</v>
      </c>
      <c r="H30" s="808">
        <v>0.56362934611302307</v>
      </c>
    </row>
    <row r="31" spans="1:19" x14ac:dyDescent="0.2">
      <c r="A31" s="1" t="s">
        <v>545</v>
      </c>
      <c r="C31" s="61"/>
      <c r="D31" s="61"/>
      <c r="E31" s="61"/>
      <c r="F31" s="61"/>
      <c r="G31" s="61"/>
      <c r="H31" s="61"/>
    </row>
    <row r="32" spans="1:19" s="456" customFormat="1" x14ac:dyDescent="0.2">
      <c r="A32" s="1" t="s">
        <v>546</v>
      </c>
      <c r="C32" s="367"/>
      <c r="D32" s="367"/>
      <c r="E32" s="367"/>
      <c r="F32" s="367"/>
      <c r="G32" s="367"/>
      <c r="H32" s="367"/>
    </row>
    <row r="33" spans="1:8" x14ac:dyDescent="0.2">
      <c r="A33" s="8"/>
      <c r="C33" s="61"/>
      <c r="D33" s="61"/>
      <c r="E33" s="61"/>
      <c r="F33" s="61"/>
      <c r="G33" s="61"/>
      <c r="H33" s="61"/>
    </row>
    <row r="34" spans="1:8" x14ac:dyDescent="0.2">
      <c r="C34" s="61"/>
      <c r="D34" s="61"/>
      <c r="E34" s="61"/>
      <c r="F34" s="61"/>
      <c r="G34" s="61"/>
      <c r="H34" s="61"/>
    </row>
    <row r="35" spans="1:8" ht="13.8" thickBot="1" x14ac:dyDescent="0.25">
      <c r="A35" s="102" t="s">
        <v>510</v>
      </c>
      <c r="B35" s="102"/>
      <c r="C35" s="102"/>
      <c r="D35" s="102"/>
      <c r="E35" s="102"/>
      <c r="F35" s="102"/>
      <c r="G35" s="102"/>
      <c r="H35" s="102"/>
    </row>
    <row r="36" spans="1:8" ht="60.6" thickBot="1" x14ac:dyDescent="0.3">
      <c r="A36" s="75" t="s">
        <v>2</v>
      </c>
      <c r="B36" s="103" t="s">
        <v>3</v>
      </c>
      <c r="C36" s="104" t="s">
        <v>144</v>
      </c>
      <c r="D36" s="105" t="s">
        <v>140</v>
      </c>
      <c r="E36" s="106" t="s">
        <v>141</v>
      </c>
      <c r="F36" s="107" t="s">
        <v>142</v>
      </c>
      <c r="G36" s="1359" t="s">
        <v>147</v>
      </c>
      <c r="H36" s="108" t="s">
        <v>74</v>
      </c>
    </row>
    <row r="37" spans="1:8" ht="13.2" x14ac:dyDescent="0.25">
      <c r="A37" s="81">
        <v>1</v>
      </c>
      <c r="B37" s="27" t="s">
        <v>14</v>
      </c>
      <c r="C37" s="1361">
        <v>233530</v>
      </c>
      <c r="D37" s="1362">
        <v>24144</v>
      </c>
      <c r="E37" s="1362">
        <v>80399</v>
      </c>
      <c r="F37" s="1363">
        <v>128987</v>
      </c>
      <c r="G37" s="1361">
        <v>130951</v>
      </c>
      <c r="H37" s="1364">
        <v>22719</v>
      </c>
    </row>
    <row r="38" spans="1:8" ht="13.2" x14ac:dyDescent="0.25">
      <c r="A38" s="82">
        <v>2</v>
      </c>
      <c r="B38" s="25" t="s">
        <v>15</v>
      </c>
      <c r="C38" s="1365">
        <v>245413</v>
      </c>
      <c r="D38" s="1366">
        <v>20449</v>
      </c>
      <c r="E38" s="1366">
        <v>165731</v>
      </c>
      <c r="F38" s="1367">
        <v>59233</v>
      </c>
      <c r="G38" s="1365">
        <v>129906</v>
      </c>
      <c r="H38" s="1368">
        <v>36395</v>
      </c>
    </row>
    <row r="39" spans="1:8" ht="13.2" x14ac:dyDescent="0.25">
      <c r="A39" s="82">
        <v>3</v>
      </c>
      <c r="B39" s="25" t="s">
        <v>16</v>
      </c>
      <c r="C39" s="1365">
        <v>244192</v>
      </c>
      <c r="D39" s="1366">
        <v>19096</v>
      </c>
      <c r="E39" s="1366">
        <v>146951</v>
      </c>
      <c r="F39" s="1367">
        <v>78145</v>
      </c>
      <c r="G39" s="1365">
        <v>122423</v>
      </c>
      <c r="H39" s="1368">
        <v>12824</v>
      </c>
    </row>
    <row r="40" spans="1:8" ht="13.2" x14ac:dyDescent="0.25">
      <c r="A40" s="82">
        <v>4</v>
      </c>
      <c r="B40" s="25" t="s">
        <v>17</v>
      </c>
      <c r="C40" s="1365">
        <v>75869</v>
      </c>
      <c r="D40" s="1366">
        <v>10100</v>
      </c>
      <c r="E40" s="1366">
        <v>5130</v>
      </c>
      <c r="F40" s="1367">
        <v>60639</v>
      </c>
      <c r="G40" s="1365">
        <v>84501</v>
      </c>
      <c r="H40" s="1368">
        <v>6203</v>
      </c>
    </row>
    <row r="41" spans="1:8" ht="13.2" x14ac:dyDescent="0.25">
      <c r="A41" s="82">
        <v>5</v>
      </c>
      <c r="B41" s="25" t="s">
        <v>18</v>
      </c>
      <c r="C41" s="1365">
        <v>361308</v>
      </c>
      <c r="D41" s="1366">
        <v>26819</v>
      </c>
      <c r="E41" s="1366">
        <v>250071</v>
      </c>
      <c r="F41" s="1367">
        <v>84418</v>
      </c>
      <c r="G41" s="1365">
        <v>198171</v>
      </c>
      <c r="H41" s="1368">
        <v>17850</v>
      </c>
    </row>
    <row r="42" spans="1:8" ht="13.2" x14ac:dyDescent="0.25">
      <c r="A42" s="83">
        <v>6</v>
      </c>
      <c r="B42" s="27" t="s">
        <v>19</v>
      </c>
      <c r="C42" s="1365">
        <v>311209</v>
      </c>
      <c r="D42" s="1366">
        <v>19664</v>
      </c>
      <c r="E42" s="1366">
        <v>228972</v>
      </c>
      <c r="F42" s="1367">
        <v>62573</v>
      </c>
      <c r="G42" s="1365">
        <v>96029</v>
      </c>
      <c r="H42" s="1368">
        <v>2247</v>
      </c>
    </row>
    <row r="43" spans="1:8" ht="13.2" x14ac:dyDescent="0.25">
      <c r="A43" s="83">
        <v>7</v>
      </c>
      <c r="B43" s="27" t="s">
        <v>20</v>
      </c>
      <c r="C43" s="1365">
        <v>614396</v>
      </c>
      <c r="D43" s="1366">
        <v>40628</v>
      </c>
      <c r="E43" s="1366">
        <v>486532</v>
      </c>
      <c r="F43" s="1367">
        <v>87236</v>
      </c>
      <c r="G43" s="1365">
        <v>125026</v>
      </c>
      <c r="H43" s="1368">
        <v>2365</v>
      </c>
    </row>
    <row r="44" spans="1:8" ht="13.2" x14ac:dyDescent="0.25">
      <c r="A44" s="82">
        <v>8</v>
      </c>
      <c r="B44" s="25" t="s">
        <v>21</v>
      </c>
      <c r="C44" s="1365">
        <v>521880</v>
      </c>
      <c r="D44" s="1366">
        <v>20117</v>
      </c>
      <c r="E44" s="1366">
        <v>462646</v>
      </c>
      <c r="F44" s="1367">
        <v>39117</v>
      </c>
      <c r="G44" s="1365">
        <v>139490</v>
      </c>
      <c r="H44" s="1368">
        <v>5921</v>
      </c>
    </row>
    <row r="45" spans="1:8" ht="13.2" x14ac:dyDescent="0.25">
      <c r="A45" s="82">
        <v>9</v>
      </c>
      <c r="B45" s="25" t="s">
        <v>22</v>
      </c>
      <c r="C45" s="1365">
        <v>262856</v>
      </c>
      <c r="D45" s="1366">
        <v>19113</v>
      </c>
      <c r="E45" s="1366">
        <v>212580</v>
      </c>
      <c r="F45" s="1367">
        <v>31163</v>
      </c>
      <c r="G45" s="1365">
        <v>114089</v>
      </c>
      <c r="H45" s="1368">
        <v>4285</v>
      </c>
    </row>
    <row r="46" spans="1:8" ht="13.2" x14ac:dyDescent="0.25">
      <c r="A46" s="82">
        <v>10</v>
      </c>
      <c r="B46" s="25" t="s">
        <v>23</v>
      </c>
      <c r="C46" s="1365">
        <v>411528</v>
      </c>
      <c r="D46" s="1366">
        <v>38880</v>
      </c>
      <c r="E46" s="1366">
        <v>332560</v>
      </c>
      <c r="F46" s="1367">
        <v>40088</v>
      </c>
      <c r="G46" s="1365">
        <v>102762</v>
      </c>
      <c r="H46" s="1368">
        <v>11162</v>
      </c>
    </row>
    <row r="47" spans="1:8" ht="13.2" x14ac:dyDescent="0.25">
      <c r="A47" s="83">
        <v>11</v>
      </c>
      <c r="B47" s="27" t="s">
        <v>24</v>
      </c>
      <c r="C47" s="1365">
        <v>322872</v>
      </c>
      <c r="D47" s="1366">
        <v>21378</v>
      </c>
      <c r="E47" s="1366">
        <v>275391</v>
      </c>
      <c r="F47" s="1367">
        <v>26103</v>
      </c>
      <c r="G47" s="1365">
        <v>119362</v>
      </c>
      <c r="H47" s="1368">
        <v>14491</v>
      </c>
    </row>
    <row r="48" spans="1:8" ht="13.2" x14ac:dyDescent="0.25">
      <c r="A48" s="82">
        <v>12</v>
      </c>
      <c r="B48" s="25" t="s">
        <v>25</v>
      </c>
      <c r="C48" s="1365">
        <v>417642</v>
      </c>
      <c r="D48" s="1366">
        <v>45298</v>
      </c>
      <c r="E48" s="1366">
        <v>326037</v>
      </c>
      <c r="F48" s="1367">
        <v>46307</v>
      </c>
      <c r="G48" s="1365">
        <v>234415</v>
      </c>
      <c r="H48" s="1368">
        <v>13852</v>
      </c>
    </row>
    <row r="49" spans="1:8" ht="13.2" x14ac:dyDescent="0.25">
      <c r="A49" s="82">
        <v>13</v>
      </c>
      <c r="B49" s="25" t="s">
        <v>26</v>
      </c>
      <c r="C49" s="1365">
        <v>440098</v>
      </c>
      <c r="D49" s="1366">
        <v>36497</v>
      </c>
      <c r="E49" s="1366">
        <v>322979</v>
      </c>
      <c r="F49" s="1367">
        <v>80622</v>
      </c>
      <c r="G49" s="1365">
        <v>145391</v>
      </c>
      <c r="H49" s="1368">
        <v>7078</v>
      </c>
    </row>
    <row r="50" spans="1:8" ht="13.2" x14ac:dyDescent="0.25">
      <c r="A50" s="82">
        <v>14</v>
      </c>
      <c r="B50" s="25" t="s">
        <v>27</v>
      </c>
      <c r="C50" s="1365">
        <v>393693</v>
      </c>
      <c r="D50" s="1366">
        <v>27861</v>
      </c>
      <c r="E50" s="1366">
        <v>293607</v>
      </c>
      <c r="F50" s="1367">
        <v>72225</v>
      </c>
      <c r="G50" s="1365">
        <v>191624</v>
      </c>
      <c r="H50" s="1368">
        <v>25672</v>
      </c>
    </row>
    <row r="51" spans="1:8" ht="13.5" customHeight="1" thickBot="1" x14ac:dyDescent="0.3">
      <c r="A51" s="88">
        <v>15</v>
      </c>
      <c r="B51" s="29" t="s">
        <v>28</v>
      </c>
      <c r="C51" s="1369">
        <v>480039</v>
      </c>
      <c r="D51" s="1370">
        <v>33421</v>
      </c>
      <c r="E51" s="1370">
        <v>379519</v>
      </c>
      <c r="F51" s="1371">
        <v>67099</v>
      </c>
      <c r="G51" s="1369">
        <v>88578</v>
      </c>
      <c r="H51" s="1372">
        <v>20533</v>
      </c>
    </row>
    <row r="52" spans="1:8" ht="12.6" thickBot="1" x14ac:dyDescent="0.3">
      <c r="A52" s="1351"/>
      <c r="B52" s="1352" t="s">
        <v>507</v>
      </c>
      <c r="C52" s="1356">
        <f t="shared" ref="C52:H52" si="2">SUM(C37:C51)</f>
        <v>5336525</v>
      </c>
      <c r="D52" s="1356">
        <f t="shared" si="2"/>
        <v>403465</v>
      </c>
      <c r="E52" s="1356">
        <f t="shared" si="2"/>
        <v>3969105</v>
      </c>
      <c r="F52" s="1358">
        <f t="shared" si="2"/>
        <v>963955</v>
      </c>
      <c r="G52" s="1360">
        <f t="shared" si="2"/>
        <v>2022718</v>
      </c>
      <c r="H52" s="1357">
        <f t="shared" si="2"/>
        <v>203597</v>
      </c>
    </row>
    <row r="53" spans="1:8" s="456" customFormat="1" x14ac:dyDescent="0.2">
      <c r="A53" s="459"/>
      <c r="B53" s="446" t="s">
        <v>455</v>
      </c>
      <c r="C53" s="450">
        <v>4822266</v>
      </c>
      <c r="D53" s="450">
        <v>437526</v>
      </c>
      <c r="E53" s="450">
        <v>3545458</v>
      </c>
      <c r="F53" s="450">
        <v>839282</v>
      </c>
      <c r="G53" s="450">
        <v>1943454</v>
      </c>
      <c r="H53" s="449">
        <v>257510</v>
      </c>
    </row>
    <row r="54" spans="1:8" s="456" customFormat="1" x14ac:dyDescent="0.2">
      <c r="A54" s="459"/>
      <c r="B54" s="446" t="s">
        <v>400</v>
      </c>
      <c r="C54" s="450">
        <v>4743843.5</v>
      </c>
      <c r="D54" s="450">
        <v>757559</v>
      </c>
      <c r="E54" s="450">
        <v>2797298</v>
      </c>
      <c r="F54" s="450">
        <v>821386.5</v>
      </c>
      <c r="G54" s="450">
        <v>1868775</v>
      </c>
      <c r="H54" s="449">
        <v>185065</v>
      </c>
    </row>
    <row r="55" spans="1:8" s="456" customFormat="1" x14ac:dyDescent="0.2">
      <c r="A55" s="459"/>
      <c r="B55" s="446" t="s">
        <v>360</v>
      </c>
      <c r="C55" s="450">
        <v>4612509</v>
      </c>
      <c r="D55" s="450">
        <v>591756</v>
      </c>
      <c r="E55" s="450">
        <v>3307640</v>
      </c>
      <c r="F55" s="450">
        <v>714554</v>
      </c>
      <c r="G55" s="450">
        <v>1802815</v>
      </c>
      <c r="H55" s="449">
        <v>170256</v>
      </c>
    </row>
    <row r="56" spans="1:8" s="456" customFormat="1" x14ac:dyDescent="0.2">
      <c r="A56" s="459"/>
      <c r="B56" s="446" t="s">
        <v>324</v>
      </c>
      <c r="C56" s="450">
        <v>4290671</v>
      </c>
      <c r="D56" s="450">
        <v>673920</v>
      </c>
      <c r="E56" s="450">
        <v>3047096</v>
      </c>
      <c r="F56" s="450">
        <v>598876</v>
      </c>
      <c r="G56" s="450">
        <v>1749130</v>
      </c>
      <c r="H56" s="449">
        <v>157327</v>
      </c>
    </row>
    <row r="57" spans="1:8" s="365" customFormat="1" ht="12" thickBot="1" x14ac:dyDescent="0.25">
      <c r="A57" s="708"/>
      <c r="B57" s="783" t="s">
        <v>161</v>
      </c>
      <c r="C57" s="693">
        <v>4194811</v>
      </c>
      <c r="D57" s="693">
        <v>747466</v>
      </c>
      <c r="E57" s="693">
        <v>2907351</v>
      </c>
      <c r="F57" s="693">
        <v>592492</v>
      </c>
      <c r="G57" s="693">
        <v>1755538</v>
      </c>
      <c r="H57" s="694">
        <v>155455</v>
      </c>
    </row>
    <row r="58" spans="1:8" x14ac:dyDescent="0.2">
      <c r="C58" s="61"/>
      <c r="D58" s="61"/>
      <c r="E58" s="61"/>
      <c r="F58" s="61"/>
      <c r="G58" s="61"/>
      <c r="H58" s="61"/>
    </row>
    <row r="59" spans="1:8" s="456" customFormat="1" x14ac:dyDescent="0.2">
      <c r="A59" s="5"/>
      <c r="C59" s="367"/>
      <c r="D59" s="367"/>
      <c r="E59" s="367"/>
      <c r="F59" s="367"/>
      <c r="G59" s="367"/>
      <c r="H59" s="367"/>
    </row>
    <row r="60" spans="1:8" s="456" customFormat="1" x14ac:dyDescent="0.2">
      <c r="A60" s="5"/>
      <c r="C60" s="367"/>
      <c r="D60" s="367"/>
      <c r="E60" s="367"/>
      <c r="F60" s="367"/>
      <c r="G60" s="367"/>
      <c r="H60" s="367"/>
    </row>
    <row r="61" spans="1:8" x14ac:dyDescent="0.2">
      <c r="C61" s="61"/>
      <c r="D61" s="61"/>
      <c r="E61" s="61"/>
      <c r="F61" s="61"/>
      <c r="G61" s="61"/>
      <c r="H61" s="61"/>
    </row>
    <row r="62" spans="1:8" x14ac:dyDescent="0.2">
      <c r="C62" s="61"/>
      <c r="D62" s="61"/>
      <c r="E62" s="61"/>
      <c r="F62" s="61"/>
      <c r="G62" s="61"/>
      <c r="H62" s="61"/>
    </row>
    <row r="63" spans="1:8" ht="13.8" thickBot="1" x14ac:dyDescent="0.25">
      <c r="A63" s="102" t="s">
        <v>508</v>
      </c>
      <c r="B63" s="102"/>
      <c r="C63" s="102"/>
      <c r="D63" s="102"/>
      <c r="E63" s="102"/>
      <c r="F63" s="102"/>
      <c r="G63" s="102"/>
      <c r="H63" s="102"/>
    </row>
    <row r="64" spans="1:8" s="11" customFormat="1" ht="60.6" thickBot="1" x14ac:dyDescent="0.3">
      <c r="A64" s="75" t="s">
        <v>2</v>
      </c>
      <c r="B64" s="103" t="s">
        <v>3</v>
      </c>
      <c r="C64" s="104" t="s">
        <v>143</v>
      </c>
      <c r="D64" s="105" t="s">
        <v>140</v>
      </c>
      <c r="E64" s="106" t="s">
        <v>141</v>
      </c>
      <c r="F64" s="107" t="s">
        <v>142</v>
      </c>
      <c r="G64" s="1359" t="s">
        <v>511</v>
      </c>
      <c r="H64" s="108" t="s">
        <v>74</v>
      </c>
    </row>
    <row r="65" spans="1:12" ht="13.2" x14ac:dyDescent="0.25">
      <c r="A65" s="81">
        <v>1</v>
      </c>
      <c r="B65" s="27" t="s">
        <v>14</v>
      </c>
      <c r="C65" s="1361">
        <v>199045</v>
      </c>
      <c r="D65" s="1362">
        <v>18945</v>
      </c>
      <c r="E65" s="1362">
        <v>62226</v>
      </c>
      <c r="F65" s="1363">
        <v>117874</v>
      </c>
      <c r="G65" s="1361">
        <v>106468</v>
      </c>
      <c r="H65" s="1364">
        <v>12680</v>
      </c>
    </row>
    <row r="66" spans="1:12" ht="13.2" x14ac:dyDescent="0.25">
      <c r="A66" s="82">
        <v>2</v>
      </c>
      <c r="B66" s="25" t="s">
        <v>15</v>
      </c>
      <c r="C66" s="1365">
        <v>223231</v>
      </c>
      <c r="D66" s="1366">
        <v>14477</v>
      </c>
      <c r="E66" s="1366">
        <v>149320</v>
      </c>
      <c r="F66" s="1367">
        <v>59434</v>
      </c>
      <c r="G66" s="1365">
        <v>107786</v>
      </c>
      <c r="H66" s="1368">
        <v>20061</v>
      </c>
    </row>
    <row r="67" spans="1:12" ht="13.2" x14ac:dyDescent="0.25">
      <c r="A67" s="82">
        <v>3</v>
      </c>
      <c r="B67" s="25" t="s">
        <v>16</v>
      </c>
      <c r="C67" s="1365">
        <v>219098</v>
      </c>
      <c r="D67" s="1366">
        <v>13002</v>
      </c>
      <c r="E67" s="1366">
        <v>130925</v>
      </c>
      <c r="F67" s="1367">
        <v>75171</v>
      </c>
      <c r="G67" s="1365">
        <v>101839</v>
      </c>
      <c r="H67" s="1368">
        <v>9778</v>
      </c>
      <c r="L67" s="2" t="s">
        <v>130</v>
      </c>
    </row>
    <row r="68" spans="1:12" ht="13.2" x14ac:dyDescent="0.25">
      <c r="A68" s="82">
        <v>4</v>
      </c>
      <c r="B68" s="25" t="s">
        <v>17</v>
      </c>
      <c r="C68" s="1365">
        <v>68533</v>
      </c>
      <c r="D68" s="1366">
        <v>7980</v>
      </c>
      <c r="E68" s="1366">
        <v>2695</v>
      </c>
      <c r="F68" s="1367">
        <v>57858</v>
      </c>
      <c r="G68" s="1365">
        <v>68299</v>
      </c>
      <c r="H68" s="1368">
        <v>1313</v>
      </c>
    </row>
    <row r="69" spans="1:12" ht="13.2" x14ac:dyDescent="0.25">
      <c r="A69" s="82">
        <v>5</v>
      </c>
      <c r="B69" s="25" t="s">
        <v>18</v>
      </c>
      <c r="C69" s="1365">
        <v>327630</v>
      </c>
      <c r="D69" s="1366">
        <v>22370</v>
      </c>
      <c r="E69" s="1366">
        <v>225063</v>
      </c>
      <c r="F69" s="1367">
        <v>80197</v>
      </c>
      <c r="G69" s="1365">
        <v>167373</v>
      </c>
      <c r="H69" s="1368">
        <v>11710</v>
      </c>
    </row>
    <row r="70" spans="1:12" ht="13.2" x14ac:dyDescent="0.25">
      <c r="A70" s="83">
        <v>6</v>
      </c>
      <c r="B70" s="27" t="s">
        <v>19</v>
      </c>
      <c r="C70" s="1365">
        <v>307148</v>
      </c>
      <c r="D70" s="1366">
        <v>15603</v>
      </c>
      <c r="E70" s="1366">
        <v>228972</v>
      </c>
      <c r="F70" s="1367">
        <v>62573</v>
      </c>
      <c r="G70" s="1365">
        <v>74771</v>
      </c>
      <c r="H70" s="1368">
        <v>947</v>
      </c>
    </row>
    <row r="71" spans="1:12" ht="13.2" x14ac:dyDescent="0.25">
      <c r="A71" s="83">
        <v>7</v>
      </c>
      <c r="B71" s="27" t="s">
        <v>20</v>
      </c>
      <c r="C71" s="1365">
        <v>593185</v>
      </c>
      <c r="D71" s="1366">
        <v>19417</v>
      </c>
      <c r="E71" s="1366">
        <v>486532</v>
      </c>
      <c r="F71" s="1367">
        <v>87236</v>
      </c>
      <c r="G71" s="1365">
        <v>106935</v>
      </c>
      <c r="H71" s="1368">
        <v>1174</v>
      </c>
    </row>
    <row r="72" spans="1:12" ht="13.2" x14ac:dyDescent="0.25">
      <c r="A72" s="82">
        <v>8</v>
      </c>
      <c r="B72" s="25" t="s">
        <v>21</v>
      </c>
      <c r="C72" s="1365">
        <v>448600</v>
      </c>
      <c r="D72" s="1366">
        <v>16398</v>
      </c>
      <c r="E72" s="1366">
        <v>397242</v>
      </c>
      <c r="F72" s="1367">
        <v>34960</v>
      </c>
      <c r="G72" s="1365">
        <v>125082</v>
      </c>
      <c r="H72" s="1368">
        <v>3154</v>
      </c>
    </row>
    <row r="73" spans="1:12" ht="13.2" x14ac:dyDescent="0.25">
      <c r="A73" s="82">
        <v>9</v>
      </c>
      <c r="B73" s="25" t="s">
        <v>22</v>
      </c>
      <c r="C73" s="1365">
        <v>239858</v>
      </c>
      <c r="D73" s="1366">
        <v>14943</v>
      </c>
      <c r="E73" s="1366">
        <v>193752</v>
      </c>
      <c r="F73" s="1367">
        <v>31163</v>
      </c>
      <c r="G73" s="1365">
        <v>73093</v>
      </c>
      <c r="H73" s="1368">
        <v>3001</v>
      </c>
    </row>
    <row r="74" spans="1:12" ht="13.2" x14ac:dyDescent="0.25">
      <c r="A74" s="82">
        <v>10</v>
      </c>
      <c r="B74" s="25" t="s">
        <v>23</v>
      </c>
      <c r="C74" s="1365">
        <v>282122</v>
      </c>
      <c r="D74" s="1366">
        <v>31238</v>
      </c>
      <c r="E74" s="1366">
        <v>210796</v>
      </c>
      <c r="F74" s="1367">
        <v>40088</v>
      </c>
      <c r="G74" s="1365">
        <v>82735</v>
      </c>
      <c r="H74" s="1368">
        <v>7111</v>
      </c>
    </row>
    <row r="75" spans="1:12" ht="13.2" x14ac:dyDescent="0.25">
      <c r="A75" s="83">
        <v>11</v>
      </c>
      <c r="B75" s="27" t="s">
        <v>24</v>
      </c>
      <c r="C75" s="1365">
        <v>218074</v>
      </c>
      <c r="D75" s="1366">
        <v>16186</v>
      </c>
      <c r="E75" s="1366">
        <v>176400</v>
      </c>
      <c r="F75" s="1367">
        <v>25488</v>
      </c>
      <c r="G75" s="1365">
        <v>119783</v>
      </c>
      <c r="H75" s="1368">
        <v>13591</v>
      </c>
    </row>
    <row r="76" spans="1:12" ht="13.2" x14ac:dyDescent="0.25">
      <c r="A76" s="82">
        <v>12</v>
      </c>
      <c r="B76" s="25" t="s">
        <v>25</v>
      </c>
      <c r="C76" s="1365">
        <v>209330</v>
      </c>
      <c r="D76" s="1366">
        <v>34217</v>
      </c>
      <c r="E76" s="1366">
        <v>132147</v>
      </c>
      <c r="F76" s="1367">
        <v>42966</v>
      </c>
      <c r="G76" s="1365">
        <v>177215</v>
      </c>
      <c r="H76" s="1368">
        <v>8821</v>
      </c>
    </row>
    <row r="77" spans="1:12" ht="13.2" x14ac:dyDescent="0.25">
      <c r="A77" s="82">
        <v>13</v>
      </c>
      <c r="B77" s="25" t="s">
        <v>26</v>
      </c>
      <c r="C77" s="1365">
        <v>431483</v>
      </c>
      <c r="D77" s="1366">
        <v>27882</v>
      </c>
      <c r="E77" s="1366">
        <v>322979</v>
      </c>
      <c r="F77" s="1367">
        <v>80622</v>
      </c>
      <c r="G77" s="1365">
        <v>129473</v>
      </c>
      <c r="H77" s="1368">
        <v>6430</v>
      </c>
    </row>
    <row r="78" spans="1:12" ht="13.2" x14ac:dyDescent="0.25">
      <c r="A78" s="82">
        <v>14</v>
      </c>
      <c r="B78" s="25" t="s">
        <v>27</v>
      </c>
      <c r="C78" s="1365">
        <v>387878</v>
      </c>
      <c r="D78" s="1366">
        <v>22183</v>
      </c>
      <c r="E78" s="1366">
        <v>293560</v>
      </c>
      <c r="F78" s="1367">
        <v>72135</v>
      </c>
      <c r="G78" s="1365">
        <v>154351</v>
      </c>
      <c r="H78" s="1368">
        <v>24420</v>
      </c>
    </row>
    <row r="79" spans="1:12" s="456" customFormat="1" ht="13.5" customHeight="1" thickBot="1" x14ac:dyDescent="0.3">
      <c r="A79" s="84">
        <v>15</v>
      </c>
      <c r="B79" s="85" t="s">
        <v>28</v>
      </c>
      <c r="C79" s="1369">
        <v>430177</v>
      </c>
      <c r="D79" s="1370">
        <v>27080</v>
      </c>
      <c r="E79" s="1370">
        <v>341567</v>
      </c>
      <c r="F79" s="1371">
        <v>61530</v>
      </c>
      <c r="G79" s="1369">
        <v>65439</v>
      </c>
      <c r="H79" s="1372">
        <v>10803</v>
      </c>
    </row>
    <row r="80" spans="1:12" s="31" customFormat="1" ht="12.6" thickBot="1" x14ac:dyDescent="0.3">
      <c r="A80" s="1351"/>
      <c r="B80" s="1352" t="s">
        <v>507</v>
      </c>
      <c r="C80" s="1356">
        <f t="shared" ref="C80:H80" si="3">SUM(C65:C79)</f>
        <v>4585392</v>
      </c>
      <c r="D80" s="1356">
        <f t="shared" si="3"/>
        <v>301921</v>
      </c>
      <c r="E80" s="1356">
        <f t="shared" si="3"/>
        <v>3354176</v>
      </c>
      <c r="F80" s="1356">
        <f t="shared" si="3"/>
        <v>929295</v>
      </c>
      <c r="G80" s="1356">
        <f t="shared" si="3"/>
        <v>1660642</v>
      </c>
      <c r="H80" s="1357">
        <f t="shared" si="3"/>
        <v>134994</v>
      </c>
    </row>
    <row r="81" spans="1:15" s="456" customFormat="1" x14ac:dyDescent="0.2">
      <c r="A81" s="459"/>
      <c r="B81" s="446" t="s">
        <v>455</v>
      </c>
      <c r="C81" s="450">
        <v>3854693</v>
      </c>
      <c r="D81" s="450">
        <v>332777</v>
      </c>
      <c r="E81" s="450">
        <v>2715090</v>
      </c>
      <c r="F81" s="450">
        <v>807131</v>
      </c>
      <c r="G81" s="450">
        <v>1577364</v>
      </c>
      <c r="H81" s="449">
        <v>114862</v>
      </c>
    </row>
    <row r="82" spans="1:15" s="456" customFormat="1" x14ac:dyDescent="0.2">
      <c r="A82" s="459"/>
      <c r="B82" s="446" t="s">
        <v>400</v>
      </c>
      <c r="C82" s="450">
        <v>3550719</v>
      </c>
      <c r="D82" s="450">
        <v>643820</v>
      </c>
      <c r="E82" s="450">
        <v>2193969</v>
      </c>
      <c r="F82" s="450">
        <v>773577</v>
      </c>
      <c r="G82" s="450">
        <v>1464913</v>
      </c>
      <c r="H82" s="449">
        <v>122623</v>
      </c>
    </row>
    <row r="83" spans="1:15" s="456" customFormat="1" x14ac:dyDescent="0.2">
      <c r="A83" s="459"/>
      <c r="B83" s="446" t="s">
        <v>360</v>
      </c>
      <c r="C83" s="450">
        <v>3398673</v>
      </c>
      <c r="D83" s="450">
        <v>455295</v>
      </c>
      <c r="E83" s="450">
        <v>2298592</v>
      </c>
      <c r="F83" s="450">
        <v>644786</v>
      </c>
      <c r="G83" s="450">
        <v>1418710</v>
      </c>
      <c r="H83" s="449">
        <v>146527</v>
      </c>
    </row>
    <row r="84" spans="1:15" s="456" customFormat="1" x14ac:dyDescent="0.2">
      <c r="A84" s="459"/>
      <c r="B84" s="446" t="s">
        <v>324</v>
      </c>
      <c r="C84" s="450">
        <v>3110317</v>
      </c>
      <c r="D84" s="450">
        <v>511437</v>
      </c>
      <c r="E84" s="450">
        <v>2174135</v>
      </c>
      <c r="F84" s="450">
        <v>397471</v>
      </c>
      <c r="G84" s="450">
        <v>1382728</v>
      </c>
      <c r="H84" s="449">
        <v>102141</v>
      </c>
    </row>
    <row r="85" spans="1:15" s="365" customFormat="1" ht="12" thickBot="1" x14ac:dyDescent="0.25">
      <c r="A85" s="708"/>
      <c r="B85" s="783" t="s">
        <v>161</v>
      </c>
      <c r="C85" s="693">
        <v>3073862</v>
      </c>
      <c r="D85" s="693">
        <v>591608</v>
      </c>
      <c r="E85" s="693">
        <v>2095824</v>
      </c>
      <c r="F85" s="693">
        <v>393521</v>
      </c>
      <c r="G85" s="693">
        <v>1409139</v>
      </c>
      <c r="H85" s="694">
        <v>87619</v>
      </c>
    </row>
    <row r="86" spans="1:15" x14ac:dyDescent="0.2">
      <c r="N86" s="456"/>
      <c r="O86" s="456"/>
    </row>
    <row r="87" spans="1:15" s="456" customFormat="1" x14ac:dyDescent="0.2">
      <c r="A87" s="5"/>
    </row>
    <row r="88" spans="1:15" s="456" customFormat="1" x14ac:dyDescent="0.2">
      <c r="A88" s="5"/>
    </row>
    <row r="89" spans="1:15" s="456" customFormat="1" x14ac:dyDescent="0.2">
      <c r="A89" s="5"/>
    </row>
    <row r="90" spans="1:15" s="456" customFormat="1" x14ac:dyDescent="0.2">
      <c r="A90" s="5"/>
      <c r="E90" s="456" t="s">
        <v>130</v>
      </c>
    </row>
    <row r="91" spans="1:15" s="456" customFormat="1" x14ac:dyDescent="0.2">
      <c r="A91" s="5"/>
    </row>
    <row r="93" spans="1:15" ht="13.8" thickBot="1" x14ac:dyDescent="0.25">
      <c r="A93" s="102" t="s">
        <v>509</v>
      </c>
      <c r="B93" s="102"/>
      <c r="C93" s="102"/>
      <c r="D93" s="102"/>
      <c r="E93" s="102"/>
      <c r="F93" s="102"/>
      <c r="G93" s="102"/>
      <c r="H93" s="102"/>
    </row>
    <row r="94" spans="1:15" ht="84.6" thickBot="1" x14ac:dyDescent="0.3">
      <c r="A94" s="75" t="s">
        <v>2</v>
      </c>
      <c r="B94" s="103" t="s">
        <v>3</v>
      </c>
      <c r="C94" s="104" t="s">
        <v>145</v>
      </c>
      <c r="D94" s="105" t="s">
        <v>140</v>
      </c>
      <c r="E94" s="106" t="s">
        <v>141</v>
      </c>
      <c r="F94" s="107" t="s">
        <v>142</v>
      </c>
      <c r="G94" s="105" t="s">
        <v>146</v>
      </c>
      <c r="H94" s="108" t="s">
        <v>74</v>
      </c>
    </row>
    <row r="95" spans="1:15" x14ac:dyDescent="0.2">
      <c r="A95" s="81">
        <v>1</v>
      </c>
      <c r="B95" s="27" t="s">
        <v>14</v>
      </c>
      <c r="C95" s="572">
        <v>114494</v>
      </c>
      <c r="D95" s="368">
        <v>4691</v>
      </c>
      <c r="E95" s="368">
        <v>0</v>
      </c>
      <c r="F95" s="368">
        <v>109803</v>
      </c>
      <c r="G95" s="368">
        <v>12045</v>
      </c>
      <c r="H95" s="369">
        <v>0</v>
      </c>
    </row>
    <row r="96" spans="1:15" x14ac:dyDescent="0.2">
      <c r="A96" s="82">
        <v>2</v>
      </c>
      <c r="B96" s="25" t="s">
        <v>15</v>
      </c>
      <c r="C96" s="691">
        <v>180183</v>
      </c>
      <c r="D96" s="450">
        <v>1045</v>
      </c>
      <c r="E96" s="450">
        <v>119704</v>
      </c>
      <c r="F96" s="450">
        <v>59434</v>
      </c>
      <c r="G96" s="450">
        <v>6377</v>
      </c>
      <c r="H96" s="449">
        <v>0</v>
      </c>
    </row>
    <row r="97" spans="1:16" x14ac:dyDescent="0.2">
      <c r="A97" s="82">
        <v>3</v>
      </c>
      <c r="B97" s="25" t="s">
        <v>16</v>
      </c>
      <c r="C97" s="691">
        <v>78997</v>
      </c>
      <c r="D97" s="450">
        <v>3826</v>
      </c>
      <c r="E97" s="450">
        <v>0</v>
      </c>
      <c r="F97" s="450">
        <v>75171</v>
      </c>
      <c r="G97" s="450">
        <v>5951</v>
      </c>
      <c r="H97" s="449">
        <v>0</v>
      </c>
    </row>
    <row r="98" spans="1:16" x14ac:dyDescent="0.2">
      <c r="A98" s="82">
        <v>4</v>
      </c>
      <c r="B98" s="25" t="s">
        <v>17</v>
      </c>
      <c r="C98" s="691">
        <v>59744</v>
      </c>
      <c r="D98" s="450">
        <v>1886</v>
      </c>
      <c r="E98" s="450">
        <v>0</v>
      </c>
      <c r="F98" s="450">
        <v>57858</v>
      </c>
      <c r="G98" s="450">
        <v>2637</v>
      </c>
      <c r="H98" s="449">
        <v>0</v>
      </c>
    </row>
    <row r="99" spans="1:16" x14ac:dyDescent="0.2">
      <c r="A99" s="82">
        <v>5</v>
      </c>
      <c r="B99" s="25" t="s">
        <v>18</v>
      </c>
      <c r="C99" s="691">
        <v>87329</v>
      </c>
      <c r="D99" s="450">
        <v>7132</v>
      </c>
      <c r="E99" s="450">
        <v>0</v>
      </c>
      <c r="F99" s="450">
        <v>80197</v>
      </c>
      <c r="G99" s="450">
        <v>36506</v>
      </c>
      <c r="H99" s="449">
        <v>0</v>
      </c>
    </row>
    <row r="100" spans="1:16" x14ac:dyDescent="0.2">
      <c r="A100" s="83">
        <v>6</v>
      </c>
      <c r="B100" s="27" t="s">
        <v>19</v>
      </c>
      <c r="C100" s="691">
        <v>238660</v>
      </c>
      <c r="D100" s="450">
        <v>9377</v>
      </c>
      <c r="E100" s="450">
        <v>166710</v>
      </c>
      <c r="F100" s="450">
        <v>62573</v>
      </c>
      <c r="G100" s="450">
        <v>20222</v>
      </c>
      <c r="H100" s="449">
        <v>0</v>
      </c>
    </row>
    <row r="101" spans="1:16" x14ac:dyDescent="0.2">
      <c r="A101" s="83">
        <v>7</v>
      </c>
      <c r="B101" s="27" t="s">
        <v>20</v>
      </c>
      <c r="C101" s="691">
        <v>583250</v>
      </c>
      <c r="D101" s="450">
        <v>9482</v>
      </c>
      <c r="E101" s="450">
        <v>486532</v>
      </c>
      <c r="F101" s="450">
        <v>87236</v>
      </c>
      <c r="G101" s="450">
        <v>24145</v>
      </c>
      <c r="H101" s="449">
        <v>0</v>
      </c>
    </row>
    <row r="102" spans="1:16" x14ac:dyDescent="0.2">
      <c r="A102" s="82">
        <v>8</v>
      </c>
      <c r="B102" s="25" t="s">
        <v>21</v>
      </c>
      <c r="C102" s="691">
        <v>31824</v>
      </c>
      <c r="D102" s="450">
        <v>3965</v>
      </c>
      <c r="E102" s="450">
        <v>0</v>
      </c>
      <c r="F102" s="450">
        <v>27859</v>
      </c>
      <c r="G102" s="450">
        <v>11822</v>
      </c>
      <c r="H102" s="449">
        <v>0</v>
      </c>
    </row>
    <row r="103" spans="1:16" x14ac:dyDescent="0.2">
      <c r="A103" s="82">
        <v>9</v>
      </c>
      <c r="B103" s="25" t="s">
        <v>22</v>
      </c>
      <c r="C103" s="691">
        <v>74988</v>
      </c>
      <c r="D103" s="450">
        <v>3316</v>
      </c>
      <c r="E103" s="450">
        <v>40509</v>
      </c>
      <c r="F103" s="450">
        <v>31163</v>
      </c>
      <c r="G103" s="450">
        <v>2515</v>
      </c>
      <c r="H103" s="449">
        <v>0</v>
      </c>
    </row>
    <row r="104" spans="1:16" x14ac:dyDescent="0.2">
      <c r="A104" s="82">
        <v>10</v>
      </c>
      <c r="B104" s="25" t="s">
        <v>23</v>
      </c>
      <c r="C104" s="691">
        <v>74343</v>
      </c>
      <c r="D104" s="450">
        <v>6879</v>
      </c>
      <c r="E104" s="450">
        <v>35500</v>
      </c>
      <c r="F104" s="450">
        <v>31964</v>
      </c>
      <c r="G104" s="450">
        <v>12345</v>
      </c>
      <c r="H104" s="449">
        <v>0</v>
      </c>
    </row>
    <row r="105" spans="1:16" x14ac:dyDescent="0.2">
      <c r="A105" s="83">
        <v>11</v>
      </c>
      <c r="B105" s="27" t="s">
        <v>24</v>
      </c>
      <c r="C105" s="691">
        <v>19218</v>
      </c>
      <c r="D105" s="450">
        <v>6484</v>
      </c>
      <c r="E105" s="450">
        <v>0</v>
      </c>
      <c r="F105" s="450">
        <v>12734</v>
      </c>
      <c r="G105" s="450">
        <v>12824</v>
      </c>
      <c r="H105" s="449">
        <v>0</v>
      </c>
    </row>
    <row r="106" spans="1:16" x14ac:dyDescent="0.2">
      <c r="A106" s="82">
        <v>12</v>
      </c>
      <c r="B106" s="25" t="s">
        <v>25</v>
      </c>
      <c r="C106" s="691">
        <v>47185</v>
      </c>
      <c r="D106" s="450">
        <v>7339</v>
      </c>
      <c r="E106" s="450">
        <v>0</v>
      </c>
      <c r="F106" s="450">
        <v>39846</v>
      </c>
      <c r="G106" s="450">
        <v>40366</v>
      </c>
      <c r="H106" s="449">
        <v>0</v>
      </c>
    </row>
    <row r="107" spans="1:16" x14ac:dyDescent="0.2">
      <c r="A107" s="82">
        <v>13</v>
      </c>
      <c r="B107" s="25" t="s">
        <v>26</v>
      </c>
      <c r="C107" s="691">
        <v>89097</v>
      </c>
      <c r="D107" s="450">
        <v>10494</v>
      </c>
      <c r="E107" s="450">
        <v>561</v>
      </c>
      <c r="F107" s="450">
        <v>78042</v>
      </c>
      <c r="G107" s="450">
        <v>9781</v>
      </c>
      <c r="H107" s="449">
        <v>0</v>
      </c>
      <c r="P107" s="2" t="s">
        <v>130</v>
      </c>
    </row>
    <row r="108" spans="1:16" x14ac:dyDescent="0.2">
      <c r="A108" s="82">
        <v>14</v>
      </c>
      <c r="B108" s="25" t="s">
        <v>27</v>
      </c>
      <c r="C108" s="691">
        <v>81923</v>
      </c>
      <c r="D108" s="450">
        <v>9788</v>
      </c>
      <c r="E108" s="450">
        <v>0</v>
      </c>
      <c r="F108" s="450">
        <v>72135</v>
      </c>
      <c r="G108" s="450">
        <v>22286</v>
      </c>
      <c r="H108" s="449">
        <v>0</v>
      </c>
    </row>
    <row r="109" spans="1:16" s="456" customFormat="1" ht="13.5" customHeight="1" thickBot="1" x14ac:dyDescent="0.25">
      <c r="A109" s="88">
        <v>15</v>
      </c>
      <c r="B109" s="29" t="s">
        <v>28</v>
      </c>
      <c r="C109" s="692">
        <v>252437</v>
      </c>
      <c r="D109" s="693">
        <v>3877</v>
      </c>
      <c r="E109" s="693">
        <v>187030</v>
      </c>
      <c r="F109" s="693">
        <v>61530</v>
      </c>
      <c r="G109" s="693">
        <v>13464</v>
      </c>
      <c r="H109" s="694">
        <v>0</v>
      </c>
    </row>
    <row r="110" spans="1:16" ht="12" x14ac:dyDescent="0.25">
      <c r="A110" s="445"/>
      <c r="B110" s="443" t="s">
        <v>507</v>
      </c>
      <c r="C110" s="120">
        <f t="shared" ref="C110:H110" si="4">SUM(C95:C109)</f>
        <v>2013672</v>
      </c>
      <c r="D110" s="120">
        <f t="shared" si="4"/>
        <v>89581</v>
      </c>
      <c r="E110" s="120">
        <f t="shared" si="4"/>
        <v>1036546</v>
      </c>
      <c r="F110" s="120">
        <f t="shared" si="4"/>
        <v>887545</v>
      </c>
      <c r="G110" s="120">
        <f t="shared" si="4"/>
        <v>233286</v>
      </c>
      <c r="H110" s="697">
        <f t="shared" si="4"/>
        <v>0</v>
      </c>
    </row>
    <row r="111" spans="1:16" s="456" customFormat="1" x14ac:dyDescent="0.2">
      <c r="A111" s="459"/>
      <c r="B111" s="446" t="s">
        <v>455</v>
      </c>
      <c r="C111" s="450">
        <v>1071034</v>
      </c>
      <c r="D111" s="450">
        <v>104117</v>
      </c>
      <c r="E111" s="450">
        <v>237743</v>
      </c>
      <c r="F111" s="450">
        <v>729174</v>
      </c>
      <c r="G111" s="450">
        <v>237195</v>
      </c>
      <c r="H111" s="695">
        <v>0</v>
      </c>
    </row>
    <row r="112" spans="1:16" s="456" customFormat="1" x14ac:dyDescent="0.2">
      <c r="A112" s="459"/>
      <c r="B112" s="446" t="s">
        <v>400</v>
      </c>
      <c r="C112" s="450">
        <v>772445.16</v>
      </c>
      <c r="D112" s="450">
        <v>114103</v>
      </c>
      <c r="E112" s="450">
        <v>20103</v>
      </c>
      <c r="F112" s="450">
        <v>638721.15999999992</v>
      </c>
      <c r="G112" s="450">
        <v>218007</v>
      </c>
      <c r="H112" s="695">
        <v>0</v>
      </c>
    </row>
    <row r="113" spans="1:8" s="456" customFormat="1" x14ac:dyDescent="0.2">
      <c r="A113" s="459"/>
      <c r="B113" s="446" t="s">
        <v>360</v>
      </c>
      <c r="C113" s="450">
        <v>740643</v>
      </c>
      <c r="D113" s="450">
        <v>143077</v>
      </c>
      <c r="E113" s="450">
        <v>417</v>
      </c>
      <c r="F113" s="450">
        <v>597149</v>
      </c>
      <c r="G113" s="450">
        <v>167553</v>
      </c>
      <c r="H113" s="695">
        <v>0</v>
      </c>
    </row>
    <row r="114" spans="1:8" s="456" customFormat="1" x14ac:dyDescent="0.2">
      <c r="A114" s="459"/>
      <c r="B114" s="446" t="s">
        <v>324</v>
      </c>
      <c r="C114" s="450">
        <v>560356</v>
      </c>
      <c r="D114" s="450">
        <v>151912</v>
      </c>
      <c r="E114" s="450">
        <v>5435</v>
      </c>
      <c r="F114" s="450">
        <v>362743.43</v>
      </c>
      <c r="G114" s="450">
        <v>154575</v>
      </c>
      <c r="H114" s="695">
        <v>0</v>
      </c>
    </row>
    <row r="115" spans="1:8" s="365" customFormat="1" ht="12" thickBot="1" x14ac:dyDescent="0.25">
      <c r="A115" s="708"/>
      <c r="B115" s="783" t="s">
        <v>161</v>
      </c>
      <c r="C115" s="693">
        <v>454113</v>
      </c>
      <c r="D115" s="693">
        <v>154717</v>
      </c>
      <c r="E115" s="693">
        <v>28567</v>
      </c>
      <c r="F115" s="693">
        <v>294677</v>
      </c>
      <c r="G115" s="693">
        <v>114241</v>
      </c>
      <c r="H115" s="696">
        <v>0</v>
      </c>
    </row>
  </sheetData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6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/>
  <dimension ref="A4:I35"/>
  <sheetViews>
    <sheetView showGridLines="0" zoomScaleNormal="100" workbookViewId="0">
      <selection activeCell="I24" sqref="I24"/>
    </sheetView>
  </sheetViews>
  <sheetFormatPr baseColWidth="10" defaultRowHeight="13.2" x14ac:dyDescent="0.25"/>
  <cols>
    <col min="2" max="2" width="19.44140625" customWidth="1"/>
    <col min="3" max="3" width="12.109375" customWidth="1"/>
    <col min="7" max="7" width="14.5546875" customWidth="1"/>
  </cols>
  <sheetData>
    <row r="4" spans="1:9" ht="30" customHeight="1" thickBot="1" x14ac:dyDescent="0.3">
      <c r="A4" s="1625" t="s">
        <v>348</v>
      </c>
      <c r="B4" s="1625"/>
      <c r="C4" s="1625"/>
      <c r="D4" s="1625"/>
      <c r="E4" s="1625"/>
      <c r="F4" s="1625"/>
      <c r="G4" s="1625"/>
    </row>
    <row r="5" spans="1:9" ht="48.6" thickBot="1" x14ac:dyDescent="0.3">
      <c r="A5" s="1107" t="s">
        <v>2</v>
      </c>
      <c r="B5" s="1108" t="s">
        <v>3</v>
      </c>
      <c r="C5" s="104" t="s">
        <v>354</v>
      </c>
      <c r="D5" s="105" t="s">
        <v>349</v>
      </c>
      <c r="E5" s="106" t="s">
        <v>350</v>
      </c>
      <c r="F5" s="107" t="s">
        <v>351</v>
      </c>
      <c r="G5" s="698" t="s">
        <v>352</v>
      </c>
    </row>
    <row r="6" spans="1:9" x14ac:dyDescent="0.25">
      <c r="A6" s="203">
        <v>1</v>
      </c>
      <c r="B6" s="577" t="s">
        <v>14</v>
      </c>
      <c r="C6" s="1454">
        <v>216</v>
      </c>
      <c r="D6" s="1455">
        <v>11800</v>
      </c>
      <c r="E6" s="1456">
        <v>6109</v>
      </c>
      <c r="F6" s="1109">
        <f>E6/D6</f>
        <v>0.51771186440677963</v>
      </c>
      <c r="G6" s="699">
        <f>E6/C6</f>
        <v>28.282407407407408</v>
      </c>
      <c r="H6" s="1544"/>
      <c r="I6" s="1514"/>
    </row>
    <row r="7" spans="1:9" x14ac:dyDescent="0.25">
      <c r="A7" s="82">
        <v>2</v>
      </c>
      <c r="B7" s="578" t="s">
        <v>15</v>
      </c>
      <c r="C7" s="1324">
        <v>253</v>
      </c>
      <c r="D7" s="1325">
        <v>5678</v>
      </c>
      <c r="E7" s="1326">
        <v>5678</v>
      </c>
      <c r="F7" s="1110">
        <f t="shared" ref="F7:F20" si="0">E7/D7</f>
        <v>1</v>
      </c>
      <c r="G7" s="700">
        <f t="shared" ref="G7:G20" si="1">E7/C7</f>
        <v>22.442687747035574</v>
      </c>
      <c r="H7" s="1544"/>
      <c r="I7" s="1514"/>
    </row>
    <row r="8" spans="1:9" x14ac:dyDescent="0.25">
      <c r="A8" s="82">
        <v>3</v>
      </c>
      <c r="B8" s="578" t="s">
        <v>16</v>
      </c>
      <c r="C8" s="1324">
        <v>39</v>
      </c>
      <c r="D8" s="1325">
        <v>720</v>
      </c>
      <c r="E8" s="1326">
        <v>250</v>
      </c>
      <c r="F8" s="1110">
        <f t="shared" si="0"/>
        <v>0.34722222222222221</v>
      </c>
      <c r="G8" s="700">
        <f t="shared" si="1"/>
        <v>6.4102564102564106</v>
      </c>
      <c r="H8" s="1544"/>
      <c r="I8" s="1514"/>
    </row>
    <row r="9" spans="1:9" x14ac:dyDescent="0.25">
      <c r="A9" s="82">
        <v>4</v>
      </c>
      <c r="B9" s="578" t="s">
        <v>17</v>
      </c>
      <c r="C9" s="1324">
        <v>806</v>
      </c>
      <c r="D9" s="1325">
        <v>22311</v>
      </c>
      <c r="E9" s="1326">
        <v>10603</v>
      </c>
      <c r="F9" s="1110">
        <f t="shared" si="0"/>
        <v>0.47523643046031105</v>
      </c>
      <c r="G9" s="700">
        <f t="shared" si="1"/>
        <v>13.155086848635236</v>
      </c>
      <c r="H9" s="1544"/>
      <c r="I9" s="1514"/>
    </row>
    <row r="10" spans="1:9" x14ac:dyDescent="0.25">
      <c r="A10" s="82">
        <v>5</v>
      </c>
      <c r="B10" s="578" t="s">
        <v>378</v>
      </c>
      <c r="C10" s="1324">
        <v>93</v>
      </c>
      <c r="D10" s="1325">
        <v>1447</v>
      </c>
      <c r="E10" s="1326">
        <v>987</v>
      </c>
      <c r="F10" s="1110">
        <f t="shared" si="0"/>
        <v>0.68210089841050447</v>
      </c>
      <c r="G10" s="700">
        <f t="shared" si="1"/>
        <v>10.612903225806452</v>
      </c>
      <c r="H10" s="1544"/>
      <c r="I10" s="1514"/>
    </row>
    <row r="11" spans="1:9" x14ac:dyDescent="0.25">
      <c r="A11" s="83">
        <v>6</v>
      </c>
      <c r="B11" s="579" t="s">
        <v>379</v>
      </c>
      <c r="C11" s="1324">
        <v>20</v>
      </c>
      <c r="D11" s="1325">
        <v>262</v>
      </c>
      <c r="E11" s="1326">
        <v>178</v>
      </c>
      <c r="F11" s="1110">
        <f t="shared" si="0"/>
        <v>0.67938931297709926</v>
      </c>
      <c r="G11" s="700">
        <f t="shared" si="1"/>
        <v>8.9</v>
      </c>
      <c r="H11" s="1544"/>
      <c r="I11" s="1514"/>
    </row>
    <row r="12" spans="1:9" x14ac:dyDescent="0.25">
      <c r="A12" s="83">
        <v>7</v>
      </c>
      <c r="B12" s="579" t="s">
        <v>20</v>
      </c>
      <c r="C12" s="1324">
        <v>60</v>
      </c>
      <c r="D12" s="1325">
        <v>3342</v>
      </c>
      <c r="E12" s="1326">
        <v>2069</v>
      </c>
      <c r="F12" s="1110">
        <f t="shared" si="0"/>
        <v>0.61909036505086779</v>
      </c>
      <c r="G12" s="700">
        <f t="shared" si="1"/>
        <v>34.483333333333334</v>
      </c>
      <c r="H12" s="1544"/>
      <c r="I12" s="1514"/>
    </row>
    <row r="13" spans="1:9" x14ac:dyDescent="0.25">
      <c r="A13" s="82">
        <v>8</v>
      </c>
      <c r="B13" s="578" t="s">
        <v>21</v>
      </c>
      <c r="C13" s="1324">
        <v>51</v>
      </c>
      <c r="D13" s="1325">
        <v>279</v>
      </c>
      <c r="E13" s="1326">
        <v>334</v>
      </c>
      <c r="F13" s="1110">
        <f t="shared" si="0"/>
        <v>1.1971326164874552</v>
      </c>
      <c r="G13" s="700">
        <f t="shared" si="1"/>
        <v>6.5490196078431371</v>
      </c>
      <c r="H13" s="1544"/>
      <c r="I13" s="1514"/>
    </row>
    <row r="14" spans="1:9" x14ac:dyDescent="0.25">
      <c r="A14" s="82">
        <v>9</v>
      </c>
      <c r="B14" s="578" t="s">
        <v>380</v>
      </c>
      <c r="C14" s="1324">
        <v>219</v>
      </c>
      <c r="D14" s="1325">
        <v>1632</v>
      </c>
      <c r="E14" s="1326">
        <v>1388</v>
      </c>
      <c r="F14" s="1110">
        <f t="shared" si="0"/>
        <v>0.85049019607843135</v>
      </c>
      <c r="G14" s="700">
        <f t="shared" si="1"/>
        <v>6.3378995433789953</v>
      </c>
      <c r="H14" s="1544"/>
      <c r="I14" s="1514"/>
    </row>
    <row r="15" spans="1:9" x14ac:dyDescent="0.25">
      <c r="A15" s="82">
        <v>10</v>
      </c>
      <c r="B15" s="578" t="s">
        <v>381</v>
      </c>
      <c r="C15" s="1324">
        <v>82</v>
      </c>
      <c r="D15" s="1325">
        <v>2398</v>
      </c>
      <c r="E15" s="1326">
        <v>1378</v>
      </c>
      <c r="F15" s="1110">
        <f t="shared" si="0"/>
        <v>0.57464553794829021</v>
      </c>
      <c r="G15" s="700">
        <f t="shared" si="1"/>
        <v>16.804878048780488</v>
      </c>
      <c r="H15" s="1544"/>
      <c r="I15" s="1514"/>
    </row>
    <row r="16" spans="1:9" x14ac:dyDescent="0.25">
      <c r="A16" s="83">
        <v>11</v>
      </c>
      <c r="B16" s="579" t="s">
        <v>24</v>
      </c>
      <c r="C16" s="1324">
        <v>284</v>
      </c>
      <c r="D16" s="1325">
        <v>6547</v>
      </c>
      <c r="E16" s="1326">
        <v>2499</v>
      </c>
      <c r="F16" s="1110">
        <f t="shared" si="0"/>
        <v>0.38170154269130901</v>
      </c>
      <c r="G16" s="700">
        <f t="shared" si="1"/>
        <v>8.7992957746478879</v>
      </c>
      <c r="H16" s="1544"/>
      <c r="I16" s="1514"/>
    </row>
    <row r="17" spans="1:9" x14ac:dyDescent="0.25">
      <c r="A17" s="82">
        <v>12</v>
      </c>
      <c r="B17" s="578" t="s">
        <v>25</v>
      </c>
      <c r="C17" s="1324">
        <v>862</v>
      </c>
      <c r="D17" s="1325">
        <v>20691</v>
      </c>
      <c r="E17" s="1326">
        <v>11924</v>
      </c>
      <c r="F17" s="1110">
        <f t="shared" si="0"/>
        <v>0.57628920786815518</v>
      </c>
      <c r="G17" s="700">
        <f t="shared" si="1"/>
        <v>13.832946635730858</v>
      </c>
      <c r="H17" s="1544"/>
      <c r="I17" s="1514"/>
    </row>
    <row r="18" spans="1:9" x14ac:dyDescent="0.25">
      <c r="A18" s="82">
        <v>13</v>
      </c>
      <c r="B18" s="578" t="s">
        <v>26</v>
      </c>
      <c r="C18" s="1324">
        <v>130</v>
      </c>
      <c r="D18" s="1325">
        <v>2022</v>
      </c>
      <c r="E18" s="1326">
        <v>2010</v>
      </c>
      <c r="F18" s="1110">
        <f t="shared" si="0"/>
        <v>0.99406528189910981</v>
      </c>
      <c r="G18" s="700">
        <f t="shared" si="1"/>
        <v>15.461538461538462</v>
      </c>
      <c r="H18" s="1544"/>
      <c r="I18" s="1514"/>
    </row>
    <row r="19" spans="1:9" s="453" customFormat="1" x14ac:dyDescent="0.25">
      <c r="A19" s="82">
        <v>14</v>
      </c>
      <c r="B19" s="578" t="s">
        <v>27</v>
      </c>
      <c r="C19" s="1324">
        <v>336</v>
      </c>
      <c r="D19" s="1325">
        <v>4872</v>
      </c>
      <c r="E19" s="1326">
        <v>3465</v>
      </c>
      <c r="F19" s="1110">
        <f t="shared" si="0"/>
        <v>0.71120689655172409</v>
      </c>
      <c r="G19" s="700">
        <f t="shared" si="1"/>
        <v>10.3125</v>
      </c>
      <c r="H19" s="1544"/>
      <c r="I19" s="1514"/>
    </row>
    <row r="20" spans="1:9" s="453" customFormat="1" ht="13.8" thickBot="1" x14ac:dyDescent="0.3">
      <c r="A20" s="84">
        <v>15</v>
      </c>
      <c r="B20" s="580" t="s">
        <v>28</v>
      </c>
      <c r="C20" s="1457">
        <v>97</v>
      </c>
      <c r="D20" s="1458">
        <v>926</v>
      </c>
      <c r="E20" s="1459">
        <v>654</v>
      </c>
      <c r="F20" s="1111">
        <f t="shared" si="0"/>
        <v>0.70626349892008644</v>
      </c>
      <c r="G20" s="823">
        <f t="shared" si="1"/>
        <v>6.7422680412371134</v>
      </c>
      <c r="H20" s="1544"/>
      <c r="I20" s="1514"/>
    </row>
    <row r="21" spans="1:9" s="453" customFormat="1" x14ac:dyDescent="0.25">
      <c r="A21" s="1114"/>
      <c r="B21" s="1115" t="s">
        <v>507</v>
      </c>
      <c r="C21" s="976">
        <f t="shared" ref="C21:E21" si="2">SUM(C6:C20)</f>
        <v>3548</v>
      </c>
      <c r="D21" s="977">
        <f t="shared" si="2"/>
        <v>84927</v>
      </c>
      <c r="E21" s="800">
        <f t="shared" si="2"/>
        <v>49526</v>
      </c>
      <c r="F21" s="1116">
        <f>E21/D21</f>
        <v>0.58315965476232534</v>
      </c>
      <c r="G21" s="1117">
        <f>E21/C21</f>
        <v>13.958850056369785</v>
      </c>
      <c r="H21" s="1514"/>
    </row>
    <row r="22" spans="1:9" s="458" customFormat="1" x14ac:dyDescent="0.25">
      <c r="A22" s="83"/>
      <c r="B22" s="27" t="s">
        <v>502</v>
      </c>
      <c r="C22" s="1324">
        <v>2693</v>
      </c>
      <c r="D22" s="1325">
        <v>51751</v>
      </c>
      <c r="E22" s="1326">
        <v>32309</v>
      </c>
      <c r="F22" s="1327">
        <v>0.62431643832969408</v>
      </c>
      <c r="G22" s="1328">
        <v>11.997400668399555</v>
      </c>
    </row>
    <row r="23" spans="1:9" s="453" customFormat="1" x14ac:dyDescent="0.25">
      <c r="A23" s="83"/>
      <c r="B23" s="27" t="s">
        <v>455</v>
      </c>
      <c r="C23" s="1324">
        <v>3366</v>
      </c>
      <c r="D23" s="1325">
        <v>74595</v>
      </c>
      <c r="E23" s="1326">
        <v>53902</v>
      </c>
      <c r="F23" s="1327">
        <v>0.72259534821368721</v>
      </c>
      <c r="G23" s="1328">
        <v>16.013666072489602</v>
      </c>
    </row>
    <row r="24" spans="1:9" s="453" customFormat="1" x14ac:dyDescent="0.25">
      <c r="A24" s="83"/>
      <c r="B24" s="27" t="s">
        <v>400</v>
      </c>
      <c r="C24" s="1102">
        <v>2810</v>
      </c>
      <c r="D24" s="1101">
        <v>57828</v>
      </c>
      <c r="E24" s="1103">
        <v>43583</v>
      </c>
      <c r="F24" s="763">
        <v>0.7536660441308709</v>
      </c>
      <c r="G24" s="700">
        <v>15.509964412811389</v>
      </c>
    </row>
    <row r="25" spans="1:9" s="453" customFormat="1" ht="13.8" thickBot="1" x14ac:dyDescent="0.3">
      <c r="A25" s="1112"/>
      <c r="B25" s="109" t="s">
        <v>360</v>
      </c>
      <c r="C25" s="1104">
        <v>2101</v>
      </c>
      <c r="D25" s="1105">
        <v>46787</v>
      </c>
      <c r="E25" s="1106">
        <v>31185</v>
      </c>
      <c r="F25" s="1113">
        <v>0.66653130142988437</v>
      </c>
      <c r="G25" s="823">
        <f t="shared" ref="G25" si="3">E25/C25</f>
        <v>14.842931937172775</v>
      </c>
    </row>
    <row r="26" spans="1:9" x14ac:dyDescent="0.25">
      <c r="A26" t="s">
        <v>353</v>
      </c>
    </row>
    <row r="29" spans="1:9" x14ac:dyDescent="0.25">
      <c r="I29" t="s">
        <v>130</v>
      </c>
    </row>
    <row r="35" spans="5:5" x14ac:dyDescent="0.25">
      <c r="E35" t="s">
        <v>130</v>
      </c>
    </row>
  </sheetData>
  <mergeCells count="1">
    <mergeCell ref="A4:G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1:R46"/>
  <sheetViews>
    <sheetView showGridLines="0" tabSelected="1" zoomScaleNormal="100" workbookViewId="0">
      <selection activeCell="I45" sqref="I45"/>
    </sheetView>
  </sheetViews>
  <sheetFormatPr baseColWidth="10" defaultColWidth="11.44140625" defaultRowHeight="11.4" x14ac:dyDescent="0.2"/>
  <cols>
    <col min="1" max="1" width="6.109375" style="518" bestFit="1" customWidth="1"/>
    <col min="2" max="2" width="20.5546875" style="68" customWidth="1"/>
    <col min="3" max="3" width="8.5546875" style="68" customWidth="1"/>
    <col min="4" max="4" width="9.5546875" style="68" customWidth="1"/>
    <col min="5" max="5" width="9" style="68" customWidth="1"/>
    <col min="6" max="6" width="7.6640625" style="68" customWidth="1"/>
    <col min="7" max="8" width="11.44140625" style="68" customWidth="1"/>
    <col min="9" max="9" width="8.5546875" style="68" customWidth="1"/>
    <col min="10" max="10" width="8.33203125" style="68" customWidth="1"/>
    <col min="11" max="11" width="8.88671875" style="68" customWidth="1"/>
    <col min="12" max="12" width="8.33203125" style="68" customWidth="1"/>
    <col min="13" max="13" width="8" style="68" customWidth="1"/>
    <col min="14" max="14" width="8.44140625" style="68" customWidth="1"/>
    <col min="15" max="15" width="3.6640625" style="68" customWidth="1"/>
    <col min="16" max="16384" width="11.44140625" style="68"/>
  </cols>
  <sheetData>
    <row r="1" spans="1:18" x14ac:dyDescent="0.2">
      <c r="A1" s="534" t="s">
        <v>0</v>
      </c>
    </row>
    <row r="2" spans="1:18" x14ac:dyDescent="0.2">
      <c r="A2" s="534"/>
    </row>
    <row r="3" spans="1:18" x14ac:dyDescent="0.2">
      <c r="A3" s="534" t="str">
        <f>A5</f>
        <v>Tabell 3-6 - A -  Andel brukere av hjemmetjenester pr. 31.12. av antall innbyggere i samme aldersgruppe.   1)</v>
      </c>
    </row>
    <row r="4" spans="1:18" x14ac:dyDescent="0.2">
      <c r="A4" s="534"/>
    </row>
    <row r="5" spans="1:18" s="69" customFormat="1" ht="30" customHeight="1" thickBot="1" x14ac:dyDescent="0.25">
      <c r="A5" s="514" t="s">
        <v>473</v>
      </c>
      <c r="O5" s="68"/>
      <c r="R5" s="68"/>
    </row>
    <row r="6" spans="1:18" s="502" customFormat="1" ht="12.6" thickBot="1" x14ac:dyDescent="0.3">
      <c r="A6" s="493"/>
      <c r="B6" s="494"/>
      <c r="C6" s="1577" t="s">
        <v>368</v>
      </c>
      <c r="D6" s="1577"/>
      <c r="E6" s="1577"/>
      <c r="F6" s="1577"/>
      <c r="G6" s="1577"/>
      <c r="H6" s="1577"/>
      <c r="I6" s="1577" t="s">
        <v>75</v>
      </c>
      <c r="J6" s="1577"/>
      <c r="K6" s="1577"/>
      <c r="L6" s="1577"/>
      <c r="M6" s="1577"/>
      <c r="N6" s="1577"/>
      <c r="O6" s="68"/>
      <c r="R6" s="69"/>
    </row>
    <row r="7" spans="1:18" s="502" customFormat="1" ht="48.6" thickBot="1" x14ac:dyDescent="0.3">
      <c r="A7" s="495" t="s">
        <v>2</v>
      </c>
      <c r="B7" s="496" t="s">
        <v>3</v>
      </c>
      <c r="C7" s="500" t="s">
        <v>76</v>
      </c>
      <c r="D7" s="501" t="s">
        <v>77</v>
      </c>
      <c r="E7" s="499" t="s">
        <v>78</v>
      </c>
      <c r="F7" s="499" t="s">
        <v>79</v>
      </c>
      <c r="G7" s="497" t="s">
        <v>80</v>
      </c>
      <c r="H7" s="499" t="s">
        <v>81</v>
      </c>
      <c r="I7" s="498" t="s">
        <v>369</v>
      </c>
      <c r="J7" s="501" t="s">
        <v>370</v>
      </c>
      <c r="K7" s="501" t="s">
        <v>371</v>
      </c>
      <c r="L7" s="499" t="s">
        <v>372</v>
      </c>
      <c r="M7" s="499" t="s">
        <v>373</v>
      </c>
      <c r="N7" s="499" t="s">
        <v>374</v>
      </c>
      <c r="O7" s="68"/>
    </row>
    <row r="8" spans="1:18" ht="12" x14ac:dyDescent="0.25">
      <c r="A8" s="503">
        <v>1</v>
      </c>
      <c r="B8" s="504" t="s">
        <v>14</v>
      </c>
      <c r="C8" s="536">
        <v>51418</v>
      </c>
      <c r="D8" s="1542">
        <v>2501</v>
      </c>
      <c r="E8" s="1542">
        <v>511</v>
      </c>
      <c r="F8" s="537">
        <v>184</v>
      </c>
      <c r="G8" s="701">
        <f t="shared" ref="G8:G22" si="0">SUM(E8:F8)</f>
        <v>695</v>
      </c>
      <c r="H8" s="1552">
        <f t="shared" ref="H8:H22" si="1">SUM(D8:F8)</f>
        <v>3196</v>
      </c>
      <c r="I8" s="1554">
        <f>('Tab_3_5_-_hjemmetjenester'!AE10+'Tab_3_5_-_hjemmetjenester'!AF10)/'Tab_3_6_-_andel_mottakere_hj_tj'!C8</f>
        <v>1.1007818273756272E-2</v>
      </c>
      <c r="J8" s="1555">
        <f>'Tab_3_5_-_hjemmetjenester'!AG10/'Tab_3_6_-_andel_mottakere_hj_tj'!D8</f>
        <v>9.4362255097960812E-2</v>
      </c>
      <c r="K8" s="1555">
        <f>('Tab_3_5_-_hjemmetjenester'!AH10+'Tab_3_5_-_hjemmetjenester'!AI10)/E8</f>
        <v>0.3131115459882583</v>
      </c>
      <c r="L8" s="1555">
        <f>('Tab_3_5_-_hjemmetjenester'!AJ10+'Tab_3_5_-_hjemmetjenester'!AK10)/'Tab_3_6_-_andel_mottakere_hj_tj'!F8</f>
        <v>0.39673913043478259</v>
      </c>
      <c r="M8" s="1555">
        <f>('Tab_3_5_-_hjemmetjenester'!AH10+'Tab_3_5_-_hjemmetjenester'!AI10+'Tab_3_5_-_hjemmetjenester'!AJ10+'Tab_3_5_-_hjemmetjenester'!AK10)/'Tab_3_6_-_andel_mottakere_hj_tj'!G8</f>
        <v>0.33525179856115106</v>
      </c>
      <c r="N8" s="1556">
        <f>('Tab_3_5_-_hjemmetjenester'!AG10+'Tab_3_5_-_hjemmetjenester'!AH10+'Tab_3_5_-_hjemmetjenester'!AI10+'Tab_3_5_-_hjemmetjenester'!AJ10+'Tab_3_5_-_hjemmetjenester'!AK10)/H8</f>
        <v>0.14674593241551939</v>
      </c>
      <c r="P8" s="1650"/>
      <c r="R8" s="502"/>
    </row>
    <row r="9" spans="1:18" x14ac:dyDescent="0.2">
      <c r="A9" s="506">
        <v>2</v>
      </c>
      <c r="B9" s="507" t="s">
        <v>15</v>
      </c>
      <c r="C9" s="743">
        <v>55901</v>
      </c>
      <c r="D9" s="666">
        <v>2291</v>
      </c>
      <c r="E9" s="666">
        <v>499</v>
      </c>
      <c r="F9" s="744">
        <v>190</v>
      </c>
      <c r="G9" s="702">
        <f t="shared" si="0"/>
        <v>689</v>
      </c>
      <c r="H9" s="882">
        <f t="shared" si="1"/>
        <v>2980</v>
      </c>
      <c r="I9" s="885">
        <f>('Tab_3_5_-_hjemmetjenester'!AE11+'Tab_3_5_-_hjemmetjenester'!AF11)/'Tab_3_6_-_andel_mottakere_hj_tj'!C9</f>
        <v>9.9461548093951815E-3</v>
      </c>
      <c r="J9" s="637">
        <f>'Tab_3_5_-_hjemmetjenester'!AG11/'Tab_3_6_-_andel_mottakere_hj_tj'!D9</f>
        <v>0.1056307289393278</v>
      </c>
      <c r="K9" s="637">
        <f>('Tab_3_5_-_hjemmetjenester'!AH11+'Tab_3_5_-_hjemmetjenester'!AI11)/E9</f>
        <v>0.29058116232464931</v>
      </c>
      <c r="L9" s="637">
        <f>('Tab_3_5_-_hjemmetjenester'!AJ11+'Tab_3_5_-_hjemmetjenester'!AK11)/'Tab_3_6_-_andel_mottakere_hj_tj'!F9</f>
        <v>0.37368421052631579</v>
      </c>
      <c r="M9" s="637">
        <f>('Tab_3_5_-_hjemmetjenester'!AH11+'Tab_3_5_-_hjemmetjenester'!AI11+'Tab_3_5_-_hjemmetjenester'!AJ11+'Tab_3_5_-_hjemmetjenester'!AK11)/'Tab_3_6_-_andel_mottakere_hj_tj'!G9</f>
        <v>0.31349782293178519</v>
      </c>
      <c r="N9" s="638">
        <f>('Tab_3_5_-_hjemmetjenester'!AG11+'Tab_3_5_-_hjemmetjenester'!AH11+'Tab_3_5_-_hjemmetjenester'!AI11+'Tab_3_5_-_hjemmetjenester'!AJ11+'Tab_3_5_-_hjemmetjenester'!AK11)/H9</f>
        <v>0.15369127516778525</v>
      </c>
      <c r="P9" s="1650"/>
    </row>
    <row r="10" spans="1:18" x14ac:dyDescent="0.2">
      <c r="A10" s="506">
        <v>3</v>
      </c>
      <c r="B10" s="507" t="s">
        <v>16</v>
      </c>
      <c r="C10" s="743">
        <v>40310</v>
      </c>
      <c r="D10" s="666">
        <v>2102</v>
      </c>
      <c r="E10" s="666">
        <v>478</v>
      </c>
      <c r="F10" s="744">
        <v>177</v>
      </c>
      <c r="G10" s="702">
        <f t="shared" si="0"/>
        <v>655</v>
      </c>
      <c r="H10" s="882">
        <f t="shared" si="1"/>
        <v>2757</v>
      </c>
      <c r="I10" s="885">
        <f>('Tab_3_5_-_hjemmetjenester'!AE12+'Tab_3_5_-_hjemmetjenester'!AF12)/'Tab_3_6_-_andel_mottakere_hj_tj'!C10</f>
        <v>1.2279831307367898E-2</v>
      </c>
      <c r="J10" s="637">
        <f>'Tab_3_5_-_hjemmetjenester'!AG12/'Tab_3_6_-_andel_mottakere_hj_tj'!D10</f>
        <v>0.10466222645099905</v>
      </c>
      <c r="K10" s="637">
        <f>('Tab_3_5_-_hjemmetjenester'!AH12+'Tab_3_5_-_hjemmetjenester'!AI12)/E10</f>
        <v>0.29707112970711297</v>
      </c>
      <c r="L10" s="637">
        <f>('Tab_3_5_-_hjemmetjenester'!AJ12+'Tab_3_5_-_hjemmetjenester'!AK12)/'Tab_3_6_-_andel_mottakere_hj_tj'!F10</f>
        <v>0.41242937853107342</v>
      </c>
      <c r="M10" s="637">
        <f>('Tab_3_5_-_hjemmetjenester'!AH12+'Tab_3_5_-_hjemmetjenester'!AI12+'Tab_3_5_-_hjemmetjenester'!AJ12+'Tab_3_5_-_hjemmetjenester'!AK12)/'Tab_3_6_-_andel_mottakere_hj_tj'!G10</f>
        <v>0.3282442748091603</v>
      </c>
      <c r="N10" s="638">
        <f>('Tab_3_5_-_hjemmetjenester'!AG12+'Tab_3_5_-_hjemmetjenester'!AH12+'Tab_3_5_-_hjemmetjenester'!AI12+'Tab_3_5_-_hjemmetjenester'!AJ12+'Tab_3_5_-_hjemmetjenester'!AK12)/H10</f>
        <v>0.15778019586507072</v>
      </c>
      <c r="P10" s="1650"/>
    </row>
    <row r="11" spans="1:18" x14ac:dyDescent="0.2">
      <c r="A11" s="506">
        <v>4</v>
      </c>
      <c r="B11" s="507" t="s">
        <v>17</v>
      </c>
      <c r="C11" s="743">
        <v>36385</v>
      </c>
      <c r="D11" s="666">
        <v>2029</v>
      </c>
      <c r="E11" s="666">
        <v>487</v>
      </c>
      <c r="F11" s="744">
        <v>193</v>
      </c>
      <c r="G11" s="702">
        <f t="shared" si="0"/>
        <v>680</v>
      </c>
      <c r="H11" s="882">
        <f t="shared" si="1"/>
        <v>2709</v>
      </c>
      <c r="I11" s="885">
        <f>('Tab_3_5_-_hjemmetjenester'!AE13+'Tab_3_5_-_hjemmetjenester'!AF13)/'Tab_3_6_-_andel_mottakere_hj_tj'!C11</f>
        <v>9.0147038614813799E-3</v>
      </c>
      <c r="J11" s="637">
        <f>'Tab_3_5_-_hjemmetjenester'!AG13/'Tab_3_6_-_andel_mottakere_hj_tj'!D11</f>
        <v>6.8506653523903407E-2</v>
      </c>
      <c r="K11" s="637">
        <f>('Tab_3_5_-_hjemmetjenester'!AH13+'Tab_3_5_-_hjemmetjenester'!AI13)/E11</f>
        <v>0.25872689938398358</v>
      </c>
      <c r="L11" s="637">
        <f>('Tab_3_5_-_hjemmetjenester'!AJ13+'Tab_3_5_-_hjemmetjenester'!AK13)/'Tab_3_6_-_andel_mottakere_hj_tj'!F11</f>
        <v>0.44559585492227977</v>
      </c>
      <c r="M11" s="637">
        <f>('Tab_3_5_-_hjemmetjenester'!AH13+'Tab_3_5_-_hjemmetjenester'!AI13+'Tab_3_5_-_hjemmetjenester'!AJ13+'Tab_3_5_-_hjemmetjenester'!AK13)/'Tab_3_6_-_andel_mottakere_hj_tj'!G11</f>
        <v>0.31176470588235294</v>
      </c>
      <c r="N11" s="638">
        <f>('Tab_3_5_-_hjemmetjenester'!AG13+'Tab_3_5_-_hjemmetjenester'!AH13+'Tab_3_5_-_hjemmetjenester'!AI13+'Tab_3_5_-_hjemmetjenester'!AJ13+'Tab_3_5_-_hjemmetjenester'!AK13)/H11</f>
        <v>0.12956810631229235</v>
      </c>
      <c r="P11" s="1650"/>
    </row>
    <row r="12" spans="1:18" x14ac:dyDescent="0.2">
      <c r="A12" s="506">
        <v>5</v>
      </c>
      <c r="B12" s="507" t="s">
        <v>18</v>
      </c>
      <c r="C12" s="743">
        <v>50903</v>
      </c>
      <c r="D12" s="666">
        <v>5443</v>
      </c>
      <c r="E12" s="666">
        <v>1499</v>
      </c>
      <c r="F12" s="744">
        <v>448</v>
      </c>
      <c r="G12" s="702">
        <f t="shared" si="0"/>
        <v>1947</v>
      </c>
      <c r="H12" s="882">
        <f t="shared" si="1"/>
        <v>7390</v>
      </c>
      <c r="I12" s="885">
        <f>('Tab_3_5_-_hjemmetjenester'!AE14+'Tab_3_5_-_hjemmetjenester'!AF14)/'Tab_3_6_-_andel_mottakere_hj_tj'!C12</f>
        <v>7.818792605543877E-3</v>
      </c>
      <c r="J12" s="637">
        <f>'Tab_3_5_-_hjemmetjenester'!AG14/'Tab_3_6_-_andel_mottakere_hj_tj'!D12</f>
        <v>5.8791107844938455E-2</v>
      </c>
      <c r="K12" s="637">
        <f>('Tab_3_5_-_hjemmetjenester'!AH14+'Tab_3_5_-_hjemmetjenester'!AI14)/E12</f>
        <v>0.23615743829219479</v>
      </c>
      <c r="L12" s="637">
        <f>('Tab_3_5_-_hjemmetjenester'!AJ14+'Tab_3_5_-_hjemmetjenester'!AK14)/'Tab_3_6_-_andel_mottakere_hj_tj'!F12</f>
        <v>0.38392857142857145</v>
      </c>
      <c r="M12" s="637">
        <f>('Tab_3_5_-_hjemmetjenester'!AH14+'Tab_3_5_-_hjemmetjenester'!AI14+'Tab_3_5_-_hjemmetjenester'!AJ14+'Tab_3_5_-_hjemmetjenester'!AK14)/'Tab_3_6_-_andel_mottakere_hj_tj'!G12</f>
        <v>0.27015921931176168</v>
      </c>
      <c r="N12" s="638">
        <f>('Tab_3_5_-_hjemmetjenester'!AG14+'Tab_3_5_-_hjemmetjenester'!AH14+'Tab_3_5_-_hjemmetjenester'!AI14+'Tab_3_5_-_hjemmetjenester'!AJ14+'Tab_3_5_-_hjemmetjenester'!AK14)/H12</f>
        <v>0.11447902571041949</v>
      </c>
      <c r="P12" s="1650"/>
    </row>
    <row r="13" spans="1:18" x14ac:dyDescent="0.2">
      <c r="A13" s="509">
        <v>6</v>
      </c>
      <c r="B13" s="510" t="s">
        <v>19</v>
      </c>
      <c r="C13" s="743">
        <v>27643</v>
      </c>
      <c r="D13" s="666">
        <v>4142</v>
      </c>
      <c r="E13" s="666">
        <v>1203</v>
      </c>
      <c r="F13" s="744">
        <v>366</v>
      </c>
      <c r="G13" s="702">
        <f t="shared" si="0"/>
        <v>1569</v>
      </c>
      <c r="H13" s="882">
        <f t="shared" si="1"/>
        <v>5711</v>
      </c>
      <c r="I13" s="885">
        <f>('Tab_3_5_-_hjemmetjenester'!AE15+'Tab_3_5_-_hjemmetjenester'!AF15)/'Tab_3_6_-_andel_mottakere_hj_tj'!C13</f>
        <v>8.9353543392540601E-3</v>
      </c>
      <c r="J13" s="637">
        <f>'Tab_3_5_-_hjemmetjenester'!AG15/'Tab_3_6_-_andel_mottakere_hj_tj'!D13</f>
        <v>4.2732979237083538E-2</v>
      </c>
      <c r="K13" s="637">
        <f>('Tab_3_5_-_hjemmetjenester'!AH15+'Tab_3_5_-_hjemmetjenester'!AI15)/E13</f>
        <v>0.17622610141313383</v>
      </c>
      <c r="L13" s="637">
        <f>('Tab_3_5_-_hjemmetjenester'!AJ15+'Tab_3_5_-_hjemmetjenester'!AK15)/'Tab_3_6_-_andel_mottakere_hj_tj'!F13</f>
        <v>0.40163934426229508</v>
      </c>
      <c r="M13" s="637">
        <f>('Tab_3_5_-_hjemmetjenester'!AH15+'Tab_3_5_-_hjemmetjenester'!AI15+'Tab_3_5_-_hjemmetjenester'!AJ15+'Tab_3_5_-_hjemmetjenester'!AK15)/'Tab_3_6_-_andel_mottakere_hj_tj'!G13</f>
        <v>0.22880815806246016</v>
      </c>
      <c r="N13" s="638">
        <f>('Tab_3_5_-_hjemmetjenester'!AG15+'Tab_3_5_-_hjemmetjenester'!AH15+'Tab_3_5_-_hjemmetjenester'!AI15+'Tab_3_5_-_hjemmetjenester'!AJ15+'Tab_3_5_-_hjemmetjenester'!AK15)/H13</f>
        <v>9.3853966030467514E-2</v>
      </c>
      <c r="P13" s="1650"/>
    </row>
    <row r="14" spans="1:18" x14ac:dyDescent="0.2">
      <c r="A14" s="509">
        <v>7</v>
      </c>
      <c r="B14" s="510" t="s">
        <v>20</v>
      </c>
      <c r="C14" s="743">
        <v>42021</v>
      </c>
      <c r="D14" s="666">
        <v>5331</v>
      </c>
      <c r="E14" s="666">
        <v>1557</v>
      </c>
      <c r="F14" s="744">
        <v>505</v>
      </c>
      <c r="G14" s="702">
        <f t="shared" si="0"/>
        <v>2062</v>
      </c>
      <c r="H14" s="882">
        <f t="shared" si="1"/>
        <v>7393</v>
      </c>
      <c r="I14" s="885">
        <f>('Tab_3_5_-_hjemmetjenester'!AE16+'Tab_3_5_-_hjemmetjenester'!AF16)/'Tab_3_6_-_andel_mottakere_hj_tj'!C14</f>
        <v>7.7104304990361959E-3</v>
      </c>
      <c r="J14" s="637">
        <f>'Tab_3_5_-_hjemmetjenester'!AG16/'Tab_3_6_-_andel_mottakere_hj_tj'!D14</f>
        <v>3.6953667229412866E-2</v>
      </c>
      <c r="K14" s="637">
        <f>('Tab_3_5_-_hjemmetjenester'!AH16+'Tab_3_5_-_hjemmetjenester'!AI16)/E14</f>
        <v>0.19653179190751446</v>
      </c>
      <c r="L14" s="637">
        <f>('Tab_3_5_-_hjemmetjenester'!AJ16+'Tab_3_5_-_hjemmetjenester'!AK16)/'Tab_3_6_-_andel_mottakere_hj_tj'!F14</f>
        <v>0.40792079207920789</v>
      </c>
      <c r="M14" s="637">
        <f>('Tab_3_5_-_hjemmetjenester'!AH16+'Tab_3_5_-_hjemmetjenester'!AI16+'Tab_3_5_-_hjemmetjenester'!AJ16+'Tab_3_5_-_hjemmetjenester'!AK16)/'Tab_3_6_-_andel_mottakere_hj_tj'!G14</f>
        <v>0.24830261881668284</v>
      </c>
      <c r="N14" s="638">
        <f>('Tab_3_5_-_hjemmetjenester'!AG16+'Tab_3_5_-_hjemmetjenester'!AH16+'Tab_3_5_-_hjemmetjenester'!AI16+'Tab_3_5_-_hjemmetjenester'!AJ16+'Tab_3_5_-_hjemmetjenester'!AK16)/H14</f>
        <v>9.5901528472879749E-2</v>
      </c>
      <c r="P14" s="1650"/>
    </row>
    <row r="15" spans="1:18" x14ac:dyDescent="0.2">
      <c r="A15" s="506">
        <v>8</v>
      </c>
      <c r="B15" s="507" t="s">
        <v>21</v>
      </c>
      <c r="C15" s="743">
        <v>45408</v>
      </c>
      <c r="D15" s="666">
        <v>4300</v>
      </c>
      <c r="E15" s="666">
        <v>1459</v>
      </c>
      <c r="F15" s="744">
        <v>431</v>
      </c>
      <c r="G15" s="702">
        <f t="shared" si="0"/>
        <v>1890</v>
      </c>
      <c r="H15" s="882">
        <f t="shared" si="1"/>
        <v>6190</v>
      </c>
      <c r="I15" s="885">
        <f>('Tab_3_5_-_hjemmetjenester'!AE17+'Tab_3_5_-_hjemmetjenester'!AF17)/'Tab_3_6_-_andel_mottakere_hj_tj'!C15</f>
        <v>9.3595842142353766E-3</v>
      </c>
      <c r="J15" s="637">
        <f>'Tab_3_5_-_hjemmetjenester'!AG17/'Tab_3_6_-_andel_mottakere_hj_tj'!D15</f>
        <v>4.2325581395348838E-2</v>
      </c>
      <c r="K15" s="637">
        <f>('Tab_3_5_-_hjemmetjenester'!AH17+'Tab_3_5_-_hjemmetjenester'!AI17)/E15</f>
        <v>0.21041809458533242</v>
      </c>
      <c r="L15" s="637">
        <f>('Tab_3_5_-_hjemmetjenester'!AJ17+'Tab_3_5_-_hjemmetjenester'!AK17)/'Tab_3_6_-_andel_mottakere_hj_tj'!F15</f>
        <v>0.40371229698375871</v>
      </c>
      <c r="M15" s="637">
        <f>('Tab_3_5_-_hjemmetjenester'!AH17+'Tab_3_5_-_hjemmetjenester'!AI17+'Tab_3_5_-_hjemmetjenester'!AJ17+'Tab_3_5_-_hjemmetjenester'!AK17)/'Tab_3_6_-_andel_mottakere_hj_tj'!G15</f>
        <v>0.2544973544973545</v>
      </c>
      <c r="N15" s="638">
        <f>('Tab_3_5_-_hjemmetjenester'!AG17+'Tab_3_5_-_hjemmetjenester'!AH17+'Tab_3_5_-_hjemmetjenester'!AI17+'Tab_3_5_-_hjemmetjenester'!AJ17+'Tab_3_5_-_hjemmetjenester'!AK17)/H15</f>
        <v>0.10710823909531503</v>
      </c>
      <c r="P15" s="1650"/>
    </row>
    <row r="16" spans="1:18" x14ac:dyDescent="0.2">
      <c r="A16" s="506">
        <v>9</v>
      </c>
      <c r="B16" s="507" t="s">
        <v>22</v>
      </c>
      <c r="C16" s="743">
        <v>28857</v>
      </c>
      <c r="D16" s="666">
        <v>2141</v>
      </c>
      <c r="E16" s="666">
        <v>809</v>
      </c>
      <c r="F16" s="744">
        <v>265</v>
      </c>
      <c r="G16" s="702">
        <f t="shared" si="0"/>
        <v>1074</v>
      </c>
      <c r="H16" s="882">
        <f t="shared" si="1"/>
        <v>3215</v>
      </c>
      <c r="I16" s="885">
        <f>('Tab_3_5_-_hjemmetjenester'!AE18+'Tab_3_5_-_hjemmetjenester'!AF18)/'Tab_3_6_-_andel_mottakere_hj_tj'!C16</f>
        <v>1.268323110510448E-2</v>
      </c>
      <c r="J16" s="637">
        <f>'Tab_3_5_-_hjemmetjenester'!AG18/'Tab_3_6_-_andel_mottakere_hj_tj'!D16</f>
        <v>8.3138720224194301E-2</v>
      </c>
      <c r="K16" s="637">
        <f>('Tab_3_5_-_hjemmetjenester'!AH18+'Tab_3_5_-_hjemmetjenester'!AI18)/E16</f>
        <v>0.3189122373300371</v>
      </c>
      <c r="L16" s="637">
        <f>('Tab_3_5_-_hjemmetjenester'!AJ18+'Tab_3_5_-_hjemmetjenester'!AK18)/'Tab_3_6_-_andel_mottakere_hj_tj'!F16</f>
        <v>0.47547169811320755</v>
      </c>
      <c r="M16" s="637">
        <f>('Tab_3_5_-_hjemmetjenester'!AH18+'Tab_3_5_-_hjemmetjenester'!AI18+'Tab_3_5_-_hjemmetjenester'!AJ18+'Tab_3_5_-_hjemmetjenester'!AK18)/'Tab_3_6_-_andel_mottakere_hj_tj'!G16</f>
        <v>0.35754189944134079</v>
      </c>
      <c r="N16" s="638">
        <f>('Tab_3_5_-_hjemmetjenester'!AG18+'Tab_3_5_-_hjemmetjenester'!AH18+'Tab_3_5_-_hjemmetjenester'!AI18+'Tab_3_5_-_hjemmetjenester'!AJ18+'Tab_3_5_-_hjemmetjenester'!AK18)/H16</f>
        <v>0.17480559875583204</v>
      </c>
      <c r="P16" s="1650"/>
    </row>
    <row r="17" spans="1:16" x14ac:dyDescent="0.2">
      <c r="A17" s="506">
        <v>10</v>
      </c>
      <c r="B17" s="507" t="s">
        <v>23</v>
      </c>
      <c r="C17" s="743">
        <v>24140</v>
      </c>
      <c r="D17" s="666">
        <v>2247</v>
      </c>
      <c r="E17" s="666">
        <v>826</v>
      </c>
      <c r="F17" s="744">
        <v>192</v>
      </c>
      <c r="G17" s="702">
        <f t="shared" si="0"/>
        <v>1018</v>
      </c>
      <c r="H17" s="882">
        <f t="shared" si="1"/>
        <v>3265</v>
      </c>
      <c r="I17" s="885">
        <f>('Tab_3_5_-_hjemmetjenester'!AE19+'Tab_3_5_-_hjemmetjenester'!AF19)/'Tab_3_6_-_andel_mottakere_hj_tj'!C17</f>
        <v>1.7067108533554268E-2</v>
      </c>
      <c r="J17" s="637">
        <f>'Tab_3_5_-_hjemmetjenester'!AG19/'Tab_3_6_-_andel_mottakere_hj_tj'!D17</f>
        <v>0.10992434356920339</v>
      </c>
      <c r="K17" s="637">
        <f>('Tab_3_5_-_hjemmetjenester'!AH19+'Tab_3_5_-_hjemmetjenester'!AI19)/E17</f>
        <v>0.28692493946731235</v>
      </c>
      <c r="L17" s="637">
        <f>('Tab_3_5_-_hjemmetjenester'!AJ19+'Tab_3_5_-_hjemmetjenester'!AK19)/'Tab_3_6_-_andel_mottakere_hj_tj'!F17</f>
        <v>0.38020833333333331</v>
      </c>
      <c r="M17" s="637">
        <f>('Tab_3_5_-_hjemmetjenester'!AH19+'Tab_3_5_-_hjemmetjenester'!AI19+'Tab_3_5_-_hjemmetjenester'!AJ19+'Tab_3_5_-_hjemmetjenester'!AK19)/'Tab_3_6_-_andel_mottakere_hj_tj'!G17</f>
        <v>0.30451866404715128</v>
      </c>
      <c r="N17" s="638">
        <f>('Tab_3_5_-_hjemmetjenester'!AG19+'Tab_3_5_-_hjemmetjenester'!AH19+'Tab_3_5_-_hjemmetjenester'!AI19+'Tab_3_5_-_hjemmetjenester'!AJ19+'Tab_3_5_-_hjemmetjenester'!AK19)/H17</f>
        <v>0.17059724349157734</v>
      </c>
      <c r="P17" s="1650"/>
    </row>
    <row r="18" spans="1:16" x14ac:dyDescent="0.2">
      <c r="A18" s="509">
        <v>11</v>
      </c>
      <c r="B18" s="510" t="s">
        <v>24</v>
      </c>
      <c r="C18" s="743">
        <v>28399</v>
      </c>
      <c r="D18" s="666">
        <v>3282</v>
      </c>
      <c r="E18" s="666">
        <v>925</v>
      </c>
      <c r="F18" s="744">
        <v>145</v>
      </c>
      <c r="G18" s="702">
        <f t="shared" si="0"/>
        <v>1070</v>
      </c>
      <c r="H18" s="882">
        <f t="shared" si="1"/>
        <v>4352</v>
      </c>
      <c r="I18" s="885">
        <f>('Tab_3_5_-_hjemmetjenester'!AE20+'Tab_3_5_-_hjemmetjenester'!AF20)/'Tab_3_6_-_andel_mottakere_hj_tj'!C18</f>
        <v>1.338075284340998E-2</v>
      </c>
      <c r="J18" s="637">
        <f>'Tab_3_5_-_hjemmetjenester'!AG20/'Tab_3_6_-_andel_mottakere_hj_tj'!D18</f>
        <v>7.4040219378427793E-2</v>
      </c>
      <c r="K18" s="637">
        <f>('Tab_3_5_-_hjemmetjenester'!AH20+'Tab_3_5_-_hjemmetjenester'!AI20)/E18</f>
        <v>0.23675675675675675</v>
      </c>
      <c r="L18" s="637">
        <f>('Tab_3_5_-_hjemmetjenester'!AJ20+'Tab_3_5_-_hjemmetjenester'!AK20)/'Tab_3_6_-_andel_mottakere_hj_tj'!F18</f>
        <v>0.44137931034482758</v>
      </c>
      <c r="M18" s="637">
        <f>('Tab_3_5_-_hjemmetjenester'!AH20+'Tab_3_5_-_hjemmetjenester'!AI20+'Tab_3_5_-_hjemmetjenester'!AJ20+'Tab_3_5_-_hjemmetjenester'!AK20)/'Tab_3_6_-_andel_mottakere_hj_tj'!G18</f>
        <v>0.26448598130841122</v>
      </c>
      <c r="N18" s="638">
        <f>('Tab_3_5_-_hjemmetjenester'!AG20+'Tab_3_5_-_hjemmetjenester'!AH20+'Tab_3_5_-_hjemmetjenester'!AI20+'Tab_3_5_-_hjemmetjenester'!AJ20+'Tab_3_5_-_hjemmetjenester'!AK20)/H18</f>
        <v>0.12086397058823529</v>
      </c>
      <c r="P18" s="1650"/>
    </row>
    <row r="19" spans="1:16" x14ac:dyDescent="0.2">
      <c r="A19" s="506">
        <v>12</v>
      </c>
      <c r="B19" s="507" t="s">
        <v>25</v>
      </c>
      <c r="C19" s="743">
        <v>43331</v>
      </c>
      <c r="D19" s="666">
        <v>4506</v>
      </c>
      <c r="E19" s="666">
        <v>1245</v>
      </c>
      <c r="F19" s="744">
        <v>345</v>
      </c>
      <c r="G19" s="702">
        <f t="shared" si="0"/>
        <v>1590</v>
      </c>
      <c r="H19" s="882">
        <f t="shared" si="1"/>
        <v>6096</v>
      </c>
      <c r="I19" s="885">
        <f>('Tab_3_5_-_hjemmetjenester'!AE21+'Tab_3_5_-_hjemmetjenester'!AF21)/'Tab_3_6_-_andel_mottakere_hj_tj'!C19</f>
        <v>1.1631395536682744E-2</v>
      </c>
      <c r="J19" s="637">
        <f>'Tab_3_5_-_hjemmetjenester'!AG21/'Tab_3_6_-_andel_mottakere_hj_tj'!D19</f>
        <v>5.9698180204172217E-2</v>
      </c>
      <c r="K19" s="637">
        <f>('Tab_3_5_-_hjemmetjenester'!AH21+'Tab_3_5_-_hjemmetjenester'!AI21)/E19</f>
        <v>0.23694779116465864</v>
      </c>
      <c r="L19" s="637">
        <f>('Tab_3_5_-_hjemmetjenester'!AJ21+'Tab_3_5_-_hjemmetjenester'!AK21)/'Tab_3_6_-_andel_mottakere_hj_tj'!F19</f>
        <v>0.37391304347826088</v>
      </c>
      <c r="M19" s="637">
        <f>('Tab_3_5_-_hjemmetjenester'!AH21+'Tab_3_5_-_hjemmetjenester'!AI21+'Tab_3_5_-_hjemmetjenester'!AJ21+'Tab_3_5_-_hjemmetjenester'!AK21)/'Tab_3_6_-_andel_mottakere_hj_tj'!G19</f>
        <v>0.26666666666666666</v>
      </c>
      <c r="N19" s="638">
        <f>('Tab_3_5_-_hjemmetjenester'!AG21+'Tab_3_5_-_hjemmetjenester'!AH21+'Tab_3_5_-_hjemmetjenester'!AI21+'Tab_3_5_-_hjemmetjenester'!AJ21+'Tab_3_5_-_hjemmetjenester'!AK21)/H19</f>
        <v>0.11368110236220473</v>
      </c>
      <c r="P19" s="1650"/>
    </row>
    <row r="20" spans="1:16" x14ac:dyDescent="0.2">
      <c r="A20" s="506">
        <v>13</v>
      </c>
      <c r="B20" s="507" t="s">
        <v>26</v>
      </c>
      <c r="C20" s="743">
        <v>43351</v>
      </c>
      <c r="D20" s="666">
        <v>3979</v>
      </c>
      <c r="E20" s="666">
        <v>2238</v>
      </c>
      <c r="F20" s="744">
        <v>595</v>
      </c>
      <c r="G20" s="702">
        <f t="shared" si="0"/>
        <v>2833</v>
      </c>
      <c r="H20" s="882">
        <f t="shared" si="1"/>
        <v>6812</v>
      </c>
      <c r="I20" s="885">
        <f>('Tab_3_5_-_hjemmetjenester'!AE22+'Tab_3_5_-_hjemmetjenester'!AF22)/'Tab_3_6_-_andel_mottakere_hj_tj'!C20</f>
        <v>1.0495720975294687E-2</v>
      </c>
      <c r="J20" s="637">
        <f>'Tab_3_5_-_hjemmetjenester'!AG22/'Tab_3_6_-_andel_mottakere_hj_tj'!D20</f>
        <v>5.8808745916059314E-2</v>
      </c>
      <c r="K20" s="637">
        <f>('Tab_3_5_-_hjemmetjenester'!AH22+'Tab_3_5_-_hjemmetjenester'!AI22)/E20</f>
        <v>0.24620196604110814</v>
      </c>
      <c r="L20" s="637">
        <f>('Tab_3_5_-_hjemmetjenester'!AJ22+'Tab_3_5_-_hjemmetjenester'!AK22)/'Tab_3_6_-_andel_mottakere_hj_tj'!F20</f>
        <v>0.47394957983193275</v>
      </c>
      <c r="M20" s="637">
        <f>('Tab_3_5_-_hjemmetjenester'!AH22+'Tab_3_5_-_hjemmetjenester'!AI22+'Tab_3_5_-_hjemmetjenester'!AJ22+'Tab_3_5_-_hjemmetjenester'!AK22)/'Tab_3_6_-_andel_mottakere_hj_tj'!G20</f>
        <v>0.29403459230497708</v>
      </c>
      <c r="N20" s="638">
        <f>('Tab_3_5_-_hjemmetjenester'!AG22+'Tab_3_5_-_hjemmetjenester'!AH22+'Tab_3_5_-_hjemmetjenester'!AI22+'Tab_3_5_-_hjemmetjenester'!AJ22+'Tab_3_5_-_hjemmetjenester'!AK22)/H20</f>
        <v>0.15663534938344098</v>
      </c>
      <c r="P20" s="1650"/>
    </row>
    <row r="21" spans="1:16" x14ac:dyDescent="0.2">
      <c r="A21" s="506">
        <v>14</v>
      </c>
      <c r="B21" s="507" t="s">
        <v>27</v>
      </c>
      <c r="C21" s="743">
        <v>43827</v>
      </c>
      <c r="D21" s="666">
        <v>4990</v>
      </c>
      <c r="E21" s="666">
        <v>1801</v>
      </c>
      <c r="F21" s="744">
        <v>676</v>
      </c>
      <c r="G21" s="702">
        <f t="shared" si="0"/>
        <v>2477</v>
      </c>
      <c r="H21" s="882">
        <f t="shared" si="1"/>
        <v>7467</v>
      </c>
      <c r="I21" s="885">
        <f>('Tab_3_5_-_hjemmetjenester'!AE23+'Tab_3_5_-_hjemmetjenester'!AF23)/'Tab_3_6_-_andel_mottakere_hj_tj'!C21</f>
        <v>1.0153558308805075E-2</v>
      </c>
      <c r="J21" s="637">
        <f>'Tab_3_5_-_hjemmetjenester'!AG23/'Tab_3_6_-_andel_mottakere_hj_tj'!D21</f>
        <v>5.7314629258517033E-2</v>
      </c>
      <c r="K21" s="637">
        <f>('Tab_3_5_-_hjemmetjenester'!AH23+'Tab_3_5_-_hjemmetjenester'!AI23)/E21</f>
        <v>0.23931149361465853</v>
      </c>
      <c r="L21" s="637">
        <f>('Tab_3_5_-_hjemmetjenester'!AJ23+'Tab_3_5_-_hjemmetjenester'!AK23)/'Tab_3_6_-_andel_mottakere_hj_tj'!F21</f>
        <v>0.44822485207100593</v>
      </c>
      <c r="M21" s="637">
        <f>('Tab_3_5_-_hjemmetjenester'!AH23+'Tab_3_5_-_hjemmetjenester'!AI23+'Tab_3_5_-_hjemmetjenester'!AJ23+'Tab_3_5_-_hjemmetjenester'!AK23)/'Tab_3_6_-_andel_mottakere_hj_tj'!G21</f>
        <v>0.29632620104965685</v>
      </c>
      <c r="N21" s="638">
        <f>('Tab_3_5_-_hjemmetjenester'!AG23+'Tab_3_5_-_hjemmetjenester'!AH23+'Tab_3_5_-_hjemmetjenester'!AI23+'Tab_3_5_-_hjemmetjenester'!AJ23+'Tab_3_5_-_hjemmetjenester'!AK23)/H21</f>
        <v>0.13660104459622338</v>
      </c>
      <c r="P21" s="1650"/>
    </row>
    <row r="22" spans="1:16" ht="14.25" customHeight="1" thickBot="1" x14ac:dyDescent="0.25">
      <c r="A22" s="511">
        <v>15</v>
      </c>
      <c r="B22" s="512" t="s">
        <v>28</v>
      </c>
      <c r="C22" s="1021">
        <v>35622</v>
      </c>
      <c r="D22" s="1543">
        <v>2701</v>
      </c>
      <c r="E22" s="1543">
        <v>508</v>
      </c>
      <c r="F22" s="1022">
        <v>134</v>
      </c>
      <c r="G22" s="703">
        <f t="shared" si="0"/>
        <v>642</v>
      </c>
      <c r="H22" s="1553">
        <f t="shared" si="1"/>
        <v>3343</v>
      </c>
      <c r="I22" s="1557">
        <f>('Tab_3_5_-_hjemmetjenester'!AE24+'Tab_3_5_-_hjemmetjenester'!AF24)/'Tab_3_6_-_andel_mottakere_hj_tj'!C22</f>
        <v>1.4316995115378137E-2</v>
      </c>
      <c r="J22" s="1558">
        <f>'Tab_3_5_-_hjemmetjenester'!AG24/'Tab_3_6_-_andel_mottakere_hj_tj'!D22</f>
        <v>6.9233617178822662E-2</v>
      </c>
      <c r="K22" s="1558">
        <f>('Tab_3_5_-_hjemmetjenester'!AH24+'Tab_3_5_-_hjemmetjenester'!AI24)/E22</f>
        <v>0.25787401574803148</v>
      </c>
      <c r="L22" s="1558">
        <f>('Tab_3_5_-_hjemmetjenester'!AJ24+'Tab_3_5_-_hjemmetjenester'!AK24)/'Tab_3_6_-_andel_mottakere_hj_tj'!F22</f>
        <v>0.45522388059701491</v>
      </c>
      <c r="M22" s="1558">
        <f>('Tab_3_5_-_hjemmetjenester'!AH24+'Tab_3_5_-_hjemmetjenester'!AI24+'Tab_3_5_-_hjemmetjenester'!AJ24+'Tab_3_5_-_hjemmetjenester'!AK24)/'Tab_3_6_-_andel_mottakere_hj_tj'!G22</f>
        <v>0.29906542056074764</v>
      </c>
      <c r="N22" s="1559">
        <f>('Tab_3_5_-_hjemmetjenester'!AG24+'Tab_3_5_-_hjemmetjenester'!AH24+'Tab_3_5_-_hjemmetjenester'!AI24+'Tab_3_5_-_hjemmetjenester'!AJ24+'Tab_3_5_-_hjemmetjenester'!AK24)/H22</f>
        <v>0.11337122345198923</v>
      </c>
      <c r="P22" s="1650"/>
    </row>
    <row r="23" spans="1:16" s="635" customFormat="1" ht="12" x14ac:dyDescent="0.25">
      <c r="A23" s="535"/>
      <c r="B23" s="745" t="s">
        <v>504</v>
      </c>
      <c r="C23" s="965">
        <f t="shared" ref="C23:H23" si="2">SUM(C8:C22)</f>
        <v>597516</v>
      </c>
      <c r="D23" s="966">
        <f t="shared" si="2"/>
        <v>51985</v>
      </c>
      <c r="E23" s="966">
        <f t="shared" si="2"/>
        <v>16045</v>
      </c>
      <c r="F23" s="967">
        <f t="shared" si="2"/>
        <v>4846</v>
      </c>
      <c r="G23" s="746">
        <f t="shared" si="2"/>
        <v>20891</v>
      </c>
      <c r="H23" s="881">
        <f t="shared" si="2"/>
        <v>72876</v>
      </c>
      <c r="I23" s="883">
        <f>('Tab_3_5_-_hjemmetjenester'!AE25+'Tab_3_5_-_hjemmetjenester'!AF25)/'Tab_3_6_-_andel_mottakere_hj_tj'!C23</f>
        <v>1.0729419797963569E-2</v>
      </c>
      <c r="J23" s="648">
        <f>'Tab_3_5_-_hjemmetjenester'!AG25/'Tab_3_6_-_andel_mottakere_hj_tj'!D23</f>
        <v>6.4576320092334327E-2</v>
      </c>
      <c r="K23" s="649">
        <f>('Tab_3_5_-_hjemmetjenester'!AH25+'Tab_3_5_-_hjemmetjenester'!AI25)/E23</f>
        <v>0.24144593331255843</v>
      </c>
      <c r="L23" s="649">
        <f>('Tab_3_5_-_hjemmetjenester'!AJ25+'Tab_3_5_-_hjemmetjenester'!AK25)/'Tab_3_6_-_andel_mottakere_hj_tj'!F23</f>
        <v>0.42096574494428396</v>
      </c>
      <c r="M23" s="649">
        <f>('Tab_3_5_-_hjemmetjenester'!AH25+'Tab_3_5_-_hjemmetjenester'!AI25+'Tab_3_5_-_hjemmetjenester'!AJ25+'Tab_3_5_-_hjemmetjenester'!AK25)/'Tab_3_6_-_andel_mottakere_hj_tj'!G23</f>
        <v>0.28308841127758366</v>
      </c>
      <c r="N23" s="650">
        <f>('Tab_3_5_-_hjemmetjenester'!AG25+'Tab_3_5_-_hjemmetjenester'!AH25+'Tab_3_5_-_hjemmetjenester'!AI25+'Tab_3_5_-_hjemmetjenester'!AJ25+'Tab_3_5_-_hjemmetjenester'!AK25)/H23</f>
        <v>0.12721609308963169</v>
      </c>
      <c r="O23" s="68"/>
      <c r="P23" s="1650"/>
    </row>
    <row r="24" spans="1:16" x14ac:dyDescent="0.2">
      <c r="A24" s="669"/>
      <c r="B24" s="667" t="s">
        <v>448</v>
      </c>
      <c r="C24" s="743">
        <v>600523</v>
      </c>
      <c r="D24" s="666">
        <v>52087.363489823998</v>
      </c>
      <c r="E24" s="666">
        <v>16088.389025033806</v>
      </c>
      <c r="F24" s="1026">
        <v>4839.6222896809222</v>
      </c>
      <c r="G24" s="743">
        <v>20928.011314714728</v>
      </c>
      <c r="H24" s="1026">
        <v>73015.374804538718</v>
      </c>
      <c r="I24" s="884">
        <v>1.0675694353088891E-2</v>
      </c>
      <c r="J24" s="636">
        <v>6.4449412968576106E-2</v>
      </c>
      <c r="K24" s="637">
        <v>0.24079477404306859</v>
      </c>
      <c r="L24" s="637">
        <v>0.42152049847974765</v>
      </c>
      <c r="M24" s="637">
        <v>0.28258776770833444</v>
      </c>
      <c r="N24" s="638">
        <f>('Tab_3_5_-_hjemmetjenester'!AG27+'Tab_3_5_-_hjemmetjenester'!AH27+'Tab_3_5_-_hjemmetjenester'!AI27+'Tab_3_5_-_hjemmetjenester'!AJ27+'Tab_3_5_-_hjemmetjenester'!AK27)/'Tab_3_6_-_andel_mottakere_hj_tj'!H24</f>
        <v>0.1288906620721065</v>
      </c>
      <c r="P24" s="1650"/>
    </row>
    <row r="25" spans="1:16" s="635" customFormat="1" ht="12" x14ac:dyDescent="0.25">
      <c r="A25" s="669"/>
      <c r="B25" s="667" t="s">
        <v>395</v>
      </c>
      <c r="C25" s="743">
        <v>591892</v>
      </c>
      <c r="D25" s="666">
        <v>50499</v>
      </c>
      <c r="E25" s="666">
        <v>15998</v>
      </c>
      <c r="F25" s="1026">
        <v>4965</v>
      </c>
      <c r="G25" s="743">
        <v>20963</v>
      </c>
      <c r="H25" s="1026">
        <v>71462</v>
      </c>
      <c r="I25" s="884">
        <v>1.0309313185513574E-2</v>
      </c>
      <c r="J25" s="636">
        <v>6.4258698192043412E-2</v>
      </c>
      <c r="K25" s="637">
        <v>0.25565695711963998</v>
      </c>
      <c r="L25" s="637">
        <v>0.43705941591137965</v>
      </c>
      <c r="M25" s="637">
        <v>0.29862138052759624</v>
      </c>
      <c r="N25" s="638">
        <f>('Tab_3_5_-_hjemmetjenester'!AG28+'Tab_3_5_-_hjemmetjenester'!AH28+'Tab_3_5_-_hjemmetjenester'!AI28+'Tab_3_5_-_hjemmetjenester'!AJ28+'Tab_3_5_-_hjemmetjenester'!AK28)/'Tab_3_6_-_andel_mottakere_hj_tj'!H25</f>
        <v>0.13300775237188994</v>
      </c>
      <c r="O25" s="68"/>
      <c r="P25" s="1650"/>
    </row>
    <row r="26" spans="1:16" ht="12.6" thickBot="1" x14ac:dyDescent="0.3">
      <c r="A26" s="532"/>
      <c r="B26" s="668" t="s">
        <v>356</v>
      </c>
      <c r="C26" s="538">
        <v>585090</v>
      </c>
      <c r="D26" s="533">
        <v>48562</v>
      </c>
      <c r="E26" s="533">
        <v>16205</v>
      </c>
      <c r="F26" s="882">
        <v>5015</v>
      </c>
      <c r="G26" s="538">
        <v>21220</v>
      </c>
      <c r="H26" s="882">
        <v>69782</v>
      </c>
      <c r="I26" s="886">
        <v>1.0118101488659863E-2</v>
      </c>
      <c r="J26" s="639">
        <v>6.6677649190725261E-2</v>
      </c>
      <c r="K26" s="640">
        <v>0.27065720456649184</v>
      </c>
      <c r="L26" s="640">
        <v>0.45004985044865403</v>
      </c>
      <c r="M26" s="640">
        <v>0.31305372290292177</v>
      </c>
      <c r="N26" s="641">
        <f>('Tab_3_5_-_hjemmetjenester'!AG29+'Tab_3_5_-_hjemmetjenester'!AH29+'Tab_3_5_-_hjemmetjenester'!AI29+'Tab_3_5_-_hjemmetjenester'!AJ29+'Tab_3_5_-_hjemmetjenester'!AK29)/'Tab_3_6_-_andel_mottakere_hj_tj'!H26</f>
        <v>0.14159811985898943</v>
      </c>
      <c r="P26" s="1651"/>
    </row>
    <row r="27" spans="1:16" s="635" customFormat="1" ht="12" x14ac:dyDescent="0.25">
      <c r="A27" s="651" t="s">
        <v>406</v>
      </c>
      <c r="B27" s="652"/>
      <c r="C27" s="653"/>
      <c r="D27" s="653"/>
      <c r="E27" s="653"/>
      <c r="F27" s="653"/>
      <c r="G27" s="653"/>
      <c r="H27" s="653"/>
      <c r="I27" s="654"/>
      <c r="J27" s="654"/>
      <c r="K27" s="655"/>
      <c r="L27" s="655"/>
      <c r="M27" s="655"/>
      <c r="N27" s="655"/>
      <c r="O27" s="68"/>
    </row>
    <row r="28" spans="1:16" s="635" customFormat="1" ht="12" x14ac:dyDescent="0.25">
      <c r="A28" s="651" t="s">
        <v>375</v>
      </c>
      <c r="B28" s="652"/>
      <c r="C28" s="653"/>
      <c r="D28" s="653"/>
      <c r="E28" s="653"/>
      <c r="F28" s="653"/>
      <c r="G28" s="653"/>
      <c r="H28" s="653"/>
      <c r="I28" s="654"/>
      <c r="J28" s="654"/>
      <c r="K28" s="655"/>
      <c r="L28" s="655"/>
      <c r="M28" s="655"/>
      <c r="N28" s="655"/>
      <c r="O28" s="68"/>
      <c r="P28" s="1650"/>
    </row>
    <row r="29" spans="1:16" s="635" customFormat="1" ht="12" x14ac:dyDescent="0.25">
      <c r="A29" s="651" t="s">
        <v>552</v>
      </c>
      <c r="B29" s="652"/>
      <c r="C29" s="653"/>
      <c r="D29" s="653"/>
      <c r="E29" s="653"/>
      <c r="F29" s="653"/>
      <c r="G29" s="653"/>
      <c r="H29" s="653"/>
      <c r="I29" s="654"/>
      <c r="J29" s="654"/>
      <c r="K29" s="655"/>
      <c r="L29" s="655"/>
      <c r="M29" s="655"/>
      <c r="N29" s="655"/>
      <c r="O29" s="68"/>
      <c r="P29" s="1650"/>
    </row>
    <row r="30" spans="1:16" s="647" customFormat="1" ht="22.5" customHeight="1" x14ac:dyDescent="0.25">
      <c r="A30" s="69"/>
      <c r="B30" s="642"/>
      <c r="C30" s="643"/>
      <c r="D30" s="643"/>
      <c r="E30" s="643"/>
      <c r="F30" s="643"/>
      <c r="G30" s="643"/>
      <c r="H30" s="643"/>
      <c r="I30" s="644"/>
      <c r="J30" s="644"/>
      <c r="K30" s="645"/>
      <c r="L30" s="645"/>
      <c r="M30" s="645"/>
      <c r="N30" s="645"/>
      <c r="O30" s="646"/>
    </row>
    <row r="46" spans="1:1" x14ac:dyDescent="0.2">
      <c r="A46" s="68"/>
    </row>
  </sheetData>
  <mergeCells count="2">
    <mergeCell ref="C6:H6"/>
    <mergeCell ref="I6:N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2:E39"/>
  <sheetViews>
    <sheetView showGridLines="0" zoomScaleNormal="100" workbookViewId="0">
      <selection activeCell="F31" sqref="F31"/>
    </sheetView>
  </sheetViews>
  <sheetFormatPr baseColWidth="10" defaultRowHeight="13.2" x14ac:dyDescent="0.25"/>
  <cols>
    <col min="1" max="1" width="5.109375" customWidth="1"/>
    <col min="2" max="2" width="23.44140625" customWidth="1"/>
    <col min="3" max="3" width="21" customWidth="1"/>
    <col min="4" max="4" width="16.44140625" customWidth="1"/>
  </cols>
  <sheetData>
    <row r="2" spans="1:5" x14ac:dyDescent="0.25">
      <c r="A2" s="212" t="s">
        <v>0</v>
      </c>
      <c r="B2" s="458"/>
      <c r="C2" s="458"/>
      <c r="D2" s="458"/>
      <c r="E2" s="458"/>
    </row>
    <row r="3" spans="1:5" x14ac:dyDescent="0.25">
      <c r="A3" s="458" t="str">
        <f>A6</f>
        <v>Tabell 1 - 16 - B - Psykologer i bydelen 1)</v>
      </c>
      <c r="B3" s="458"/>
      <c r="C3" s="458"/>
      <c r="D3" s="458"/>
      <c r="E3" s="458"/>
    </row>
    <row r="4" spans="1:5" x14ac:dyDescent="0.25">
      <c r="A4" s="458"/>
      <c r="B4" s="458"/>
      <c r="C4" s="458"/>
      <c r="D4" s="458"/>
      <c r="E4" s="458"/>
    </row>
    <row r="5" spans="1:5" x14ac:dyDescent="0.25">
      <c r="A5" s="458"/>
      <c r="B5" s="458"/>
      <c r="C5" s="458"/>
      <c r="D5" s="458"/>
      <c r="E5" s="458"/>
    </row>
    <row r="6" spans="1:5" ht="13.8" thickBot="1" x14ac:dyDescent="0.3">
      <c r="A6" s="7" t="s">
        <v>440</v>
      </c>
      <c r="B6" s="458"/>
      <c r="C6" s="458"/>
      <c r="D6" s="458"/>
      <c r="E6" s="458"/>
    </row>
    <row r="7" spans="1:5" ht="13.8" thickBot="1" x14ac:dyDescent="0.3">
      <c r="A7" s="1043"/>
      <c r="B7" s="1044"/>
      <c r="C7" s="1057" t="s">
        <v>433</v>
      </c>
      <c r="D7" s="1058" t="s">
        <v>430</v>
      </c>
      <c r="E7" s="458"/>
    </row>
    <row r="8" spans="1:5" ht="13.8" thickBot="1" x14ac:dyDescent="0.3">
      <c r="A8" s="1045" t="s">
        <v>57</v>
      </c>
      <c r="B8" s="219" t="s">
        <v>3</v>
      </c>
      <c r="C8" s="1046" t="s">
        <v>441</v>
      </c>
      <c r="D8" s="1059" t="s">
        <v>441</v>
      </c>
      <c r="E8" s="458"/>
    </row>
    <row r="9" spans="1:5" x14ac:dyDescent="0.25">
      <c r="A9" s="229">
        <v>1</v>
      </c>
      <c r="B9" s="230" t="s">
        <v>14</v>
      </c>
      <c r="C9" s="1386">
        <v>9</v>
      </c>
      <c r="D9" s="1393">
        <v>10</v>
      </c>
      <c r="E9" s="458"/>
    </row>
    <row r="10" spans="1:5" x14ac:dyDescent="0.25">
      <c r="A10" s="226">
        <v>2</v>
      </c>
      <c r="B10" s="227" t="s">
        <v>15</v>
      </c>
      <c r="C10" s="1387">
        <v>6</v>
      </c>
      <c r="D10" s="1394">
        <v>6</v>
      </c>
      <c r="E10" s="458"/>
    </row>
    <row r="11" spans="1:5" x14ac:dyDescent="0.25">
      <c r="A11" s="226">
        <v>3</v>
      </c>
      <c r="B11" s="227" t="s">
        <v>16</v>
      </c>
      <c r="C11" s="1387">
        <v>3</v>
      </c>
      <c r="D11" s="1394">
        <v>3</v>
      </c>
      <c r="E11" s="458"/>
    </row>
    <row r="12" spans="1:5" x14ac:dyDescent="0.25">
      <c r="A12" s="226">
        <v>4</v>
      </c>
      <c r="B12" s="227" t="s">
        <v>17</v>
      </c>
      <c r="C12" s="1387">
        <v>1.1000000000000001</v>
      </c>
      <c r="D12" s="1394">
        <v>2</v>
      </c>
      <c r="E12" s="458"/>
    </row>
    <row r="13" spans="1:5" x14ac:dyDescent="0.25">
      <c r="A13" s="226">
        <v>5</v>
      </c>
      <c r="B13" s="227" t="s">
        <v>18</v>
      </c>
      <c r="C13" s="1387">
        <v>3</v>
      </c>
      <c r="D13" s="1394">
        <v>5</v>
      </c>
      <c r="E13" s="458"/>
    </row>
    <row r="14" spans="1:5" x14ac:dyDescent="0.25">
      <c r="A14" s="226">
        <v>6</v>
      </c>
      <c r="B14" s="227" t="s">
        <v>19</v>
      </c>
      <c r="C14" s="1387">
        <v>2</v>
      </c>
      <c r="D14" s="1394">
        <v>2</v>
      </c>
      <c r="E14" s="458"/>
    </row>
    <row r="15" spans="1:5" x14ac:dyDescent="0.25">
      <c r="A15" s="226">
        <v>7</v>
      </c>
      <c r="B15" s="227" t="s">
        <v>20</v>
      </c>
      <c r="C15" s="1387">
        <v>0</v>
      </c>
      <c r="D15" s="1394">
        <v>0</v>
      </c>
      <c r="E15" s="458"/>
    </row>
    <row r="16" spans="1:5" x14ac:dyDescent="0.25">
      <c r="A16" s="226">
        <v>8</v>
      </c>
      <c r="B16" s="227" t="s">
        <v>21</v>
      </c>
      <c r="C16" s="1387">
        <v>2.5</v>
      </c>
      <c r="D16" s="1394">
        <v>3</v>
      </c>
      <c r="E16" s="458"/>
    </row>
    <row r="17" spans="1:5" x14ac:dyDescent="0.25">
      <c r="A17" s="226">
        <v>9</v>
      </c>
      <c r="B17" s="227" t="s">
        <v>22</v>
      </c>
      <c r="C17" s="1387">
        <v>2</v>
      </c>
      <c r="D17" s="1394">
        <v>2</v>
      </c>
      <c r="E17" s="458"/>
    </row>
    <row r="18" spans="1:5" x14ac:dyDescent="0.25">
      <c r="A18" s="226">
        <v>10</v>
      </c>
      <c r="B18" s="227" t="s">
        <v>23</v>
      </c>
      <c r="C18" s="1387">
        <v>2</v>
      </c>
      <c r="D18" s="1394">
        <v>2</v>
      </c>
      <c r="E18" s="458"/>
    </row>
    <row r="19" spans="1:5" x14ac:dyDescent="0.25">
      <c r="A19" s="226">
        <v>11</v>
      </c>
      <c r="B19" s="227" t="s">
        <v>24</v>
      </c>
      <c r="C19" s="1387">
        <v>8</v>
      </c>
      <c r="D19" s="1394">
        <v>8</v>
      </c>
      <c r="E19" s="458"/>
    </row>
    <row r="20" spans="1:5" x14ac:dyDescent="0.25">
      <c r="A20" s="226">
        <v>12</v>
      </c>
      <c r="B20" s="227" t="s">
        <v>25</v>
      </c>
      <c r="C20" s="1387">
        <v>7.7</v>
      </c>
      <c r="D20" s="1394">
        <v>9</v>
      </c>
      <c r="E20" s="458"/>
    </row>
    <row r="21" spans="1:5" x14ac:dyDescent="0.25">
      <c r="A21" s="226">
        <v>13</v>
      </c>
      <c r="B21" s="227" t="s">
        <v>26</v>
      </c>
      <c r="C21" s="1387">
        <v>5</v>
      </c>
      <c r="D21" s="1394">
        <v>5</v>
      </c>
      <c r="E21" s="458"/>
    </row>
    <row r="22" spans="1:5" x14ac:dyDescent="0.25">
      <c r="A22" s="226">
        <v>14</v>
      </c>
      <c r="B22" s="227" t="s">
        <v>27</v>
      </c>
      <c r="C22" s="1387">
        <v>4.4000000000000004</v>
      </c>
      <c r="D22" s="1394">
        <v>5</v>
      </c>
      <c r="E22" s="458"/>
    </row>
    <row r="23" spans="1:5" ht="13.8" thickBot="1" x14ac:dyDescent="0.3">
      <c r="A23" s="231">
        <v>15</v>
      </c>
      <c r="B23" s="232" t="s">
        <v>28</v>
      </c>
      <c r="C23" s="1388">
        <v>5</v>
      </c>
      <c r="D23" s="1395">
        <v>5</v>
      </c>
      <c r="E23" s="458"/>
    </row>
    <row r="24" spans="1:5" x14ac:dyDescent="0.25">
      <c r="A24" s="1082"/>
      <c r="B24" s="1083" t="s">
        <v>521</v>
      </c>
      <c r="C24" s="1389">
        <f>SUM(C9:C23)</f>
        <v>60.7</v>
      </c>
      <c r="D24" s="1067">
        <f t="shared" ref="D24" si="0">SUM(D9:D23)</f>
        <v>67</v>
      </c>
      <c r="E24" s="458"/>
    </row>
    <row r="25" spans="1:5" s="458" customFormat="1" x14ac:dyDescent="0.25">
      <c r="A25" s="1027"/>
      <c r="B25" s="1385" t="s">
        <v>447</v>
      </c>
      <c r="C25" s="1390">
        <v>44.9</v>
      </c>
      <c r="D25" s="1310">
        <v>56.5</v>
      </c>
    </row>
    <row r="26" spans="1:5" s="458" customFormat="1" x14ac:dyDescent="0.25">
      <c r="A26" s="234"/>
      <c r="B26" s="1051" t="s">
        <v>431</v>
      </c>
      <c r="C26" s="1391">
        <v>47</v>
      </c>
      <c r="D26" s="1053">
        <v>52</v>
      </c>
    </row>
    <row r="27" spans="1:5" ht="13.8" thickBot="1" x14ac:dyDescent="0.3">
      <c r="A27" s="235"/>
      <c r="B27" s="1052" t="s">
        <v>432</v>
      </c>
      <c r="C27" s="1392">
        <v>40.4</v>
      </c>
      <c r="D27" s="1064">
        <v>43</v>
      </c>
      <c r="E27" s="458"/>
    </row>
    <row r="28" spans="1:5" x14ac:dyDescent="0.25">
      <c r="A28" s="1047" t="s">
        <v>442</v>
      </c>
      <c r="B28" s="458"/>
      <c r="C28" s="458"/>
      <c r="D28" s="458"/>
      <c r="E28" s="458"/>
    </row>
    <row r="39" spans="3:3" x14ac:dyDescent="0.25">
      <c r="C39" t="s">
        <v>130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J31"/>
  <sheetViews>
    <sheetView showGridLines="0" topLeftCell="A4" zoomScaleNormal="100" workbookViewId="0">
      <selection activeCell="K29" sqref="K29"/>
    </sheetView>
  </sheetViews>
  <sheetFormatPr baseColWidth="10" defaultColWidth="11.44140625" defaultRowHeight="13.2" x14ac:dyDescent="0.25"/>
  <cols>
    <col min="1" max="1" width="6.109375" style="237" bestFit="1" customWidth="1"/>
    <col min="2" max="2" width="34.109375" style="101" customWidth="1"/>
    <col min="3" max="3" width="11.88671875" style="101" customWidth="1"/>
    <col min="4" max="4" width="11.33203125" style="101" customWidth="1"/>
    <col min="5" max="5" width="12.44140625" style="101" customWidth="1"/>
    <col min="6" max="6" width="11.5546875" style="101" customWidth="1"/>
    <col min="7" max="7" width="12.44140625" style="101" customWidth="1"/>
    <col min="8" max="8" width="11" style="101" customWidth="1"/>
    <col min="9" max="16384" width="11.44140625" style="101"/>
  </cols>
  <sheetData>
    <row r="1" spans="1:10" x14ac:dyDescent="0.25">
      <c r="A1" s="210"/>
      <c r="B1" s="211"/>
    </row>
    <row r="2" spans="1:10" x14ac:dyDescent="0.25">
      <c r="A2" s="212" t="s">
        <v>0</v>
      </c>
    </row>
    <row r="3" spans="1:10" x14ac:dyDescent="0.25">
      <c r="A3" s="212"/>
    </row>
    <row r="4" spans="1:10" x14ac:dyDescent="0.25">
      <c r="A4" s="212" t="str">
        <f>A7</f>
        <v>Tabell 3 -7 - A1 -  Saksbehandlingstider i pleie- og omsorgssektoren - hjemmetjenester hittil i år</v>
      </c>
    </row>
    <row r="5" spans="1:10" x14ac:dyDescent="0.25">
      <c r="A5" s="212"/>
    </row>
    <row r="7" spans="1:10" s="213" customFormat="1" ht="30" customHeight="1" thickBot="1" x14ac:dyDescent="0.3">
      <c r="A7" s="7" t="s">
        <v>150</v>
      </c>
    </row>
    <row r="8" spans="1:10" s="217" customFormat="1" ht="26.25" customHeight="1" thickBot="1" x14ac:dyDescent="0.3">
      <c r="A8" s="214"/>
      <c r="B8" s="215"/>
      <c r="C8" s="1626" t="s">
        <v>48</v>
      </c>
      <c r="D8" s="1627"/>
      <c r="E8" s="1628" t="s">
        <v>82</v>
      </c>
      <c r="F8" s="1629"/>
      <c r="G8" s="213"/>
      <c r="H8" s="216"/>
    </row>
    <row r="9" spans="1:10" s="217" customFormat="1" ht="82.5" customHeight="1" thickBot="1" x14ac:dyDescent="0.3">
      <c r="A9" s="218" t="s">
        <v>2</v>
      </c>
      <c r="B9" s="219" t="s">
        <v>3</v>
      </c>
      <c r="C9" s="220" t="s">
        <v>83</v>
      </c>
      <c r="D9" s="221" t="s">
        <v>84</v>
      </c>
      <c r="E9" s="222" t="s">
        <v>83</v>
      </c>
      <c r="F9" s="223" t="s">
        <v>84</v>
      </c>
      <c r="G9" s="213"/>
      <c r="H9" s="216"/>
    </row>
    <row r="10" spans="1:10" x14ac:dyDescent="0.25">
      <c r="A10" s="224">
        <v>1</v>
      </c>
      <c r="B10" s="225" t="s">
        <v>14</v>
      </c>
      <c r="C10" s="1502">
        <v>34</v>
      </c>
      <c r="D10" s="1031">
        <v>11</v>
      </c>
      <c r="E10" s="1502">
        <v>10</v>
      </c>
      <c r="F10" s="1031">
        <v>5</v>
      </c>
      <c r="H10" s="465"/>
      <c r="I10" s="464"/>
      <c r="J10" s="465"/>
    </row>
    <row r="11" spans="1:10" x14ac:dyDescent="0.25">
      <c r="A11" s="226">
        <v>2</v>
      </c>
      <c r="B11" s="227" t="s">
        <v>15</v>
      </c>
      <c r="C11" s="463">
        <v>14</v>
      </c>
      <c r="D11" s="1030">
        <v>6</v>
      </c>
      <c r="E11" s="463">
        <v>15</v>
      </c>
      <c r="F11" s="1030">
        <v>3</v>
      </c>
      <c r="H11" s="465"/>
      <c r="I11" s="464"/>
      <c r="J11" s="465"/>
    </row>
    <row r="12" spans="1:10" x14ac:dyDescent="0.25">
      <c r="A12" s="226">
        <v>3</v>
      </c>
      <c r="B12" s="227" t="s">
        <v>16</v>
      </c>
      <c r="C12" s="463">
        <v>29</v>
      </c>
      <c r="D12" s="1030">
        <v>10</v>
      </c>
      <c r="E12" s="463">
        <v>15</v>
      </c>
      <c r="F12" s="1030">
        <v>6</v>
      </c>
      <c r="H12" s="465"/>
      <c r="I12" s="464"/>
      <c r="J12" s="465"/>
    </row>
    <row r="13" spans="1:10" x14ac:dyDescent="0.25">
      <c r="A13" s="226">
        <v>4</v>
      </c>
      <c r="B13" s="227" t="s">
        <v>17</v>
      </c>
      <c r="C13" s="463">
        <v>18</v>
      </c>
      <c r="D13" s="1030">
        <v>3</v>
      </c>
      <c r="E13" s="463">
        <v>1</v>
      </c>
      <c r="F13" s="1030">
        <v>1</v>
      </c>
      <c r="H13" s="465"/>
      <c r="I13" s="464"/>
      <c r="J13" s="465"/>
    </row>
    <row r="14" spans="1:10" x14ac:dyDescent="0.25">
      <c r="A14" s="226">
        <v>5</v>
      </c>
      <c r="B14" s="227" t="s">
        <v>18</v>
      </c>
      <c r="C14" s="463">
        <v>32</v>
      </c>
      <c r="D14" s="1030">
        <v>11</v>
      </c>
      <c r="E14" s="463">
        <v>7</v>
      </c>
      <c r="F14" s="1030">
        <v>2</v>
      </c>
      <c r="H14" s="211"/>
    </row>
    <row r="15" spans="1:10" x14ac:dyDescent="0.25">
      <c r="A15" s="229">
        <v>6</v>
      </c>
      <c r="B15" s="230" t="s">
        <v>19</v>
      </c>
      <c r="C15" s="463">
        <v>42</v>
      </c>
      <c r="D15" s="1030">
        <v>4</v>
      </c>
      <c r="E15" s="463">
        <v>18</v>
      </c>
      <c r="F15" s="1030">
        <v>4</v>
      </c>
      <c r="H15" s="211"/>
    </row>
    <row r="16" spans="1:10" x14ac:dyDescent="0.25">
      <c r="A16" s="229">
        <v>7</v>
      </c>
      <c r="B16" s="230" t="s">
        <v>20</v>
      </c>
      <c r="C16" s="463">
        <v>38.799999999999997</v>
      </c>
      <c r="D16" s="1030">
        <v>5.9</v>
      </c>
      <c r="E16" s="463">
        <v>12.4</v>
      </c>
      <c r="F16" s="1030">
        <v>2.2999999999999998</v>
      </c>
      <c r="H16" s="211"/>
    </row>
    <row r="17" spans="1:8" x14ac:dyDescent="0.25">
      <c r="A17" s="226">
        <v>8</v>
      </c>
      <c r="B17" s="227" t="s">
        <v>21</v>
      </c>
      <c r="C17" s="463">
        <v>18.2</v>
      </c>
      <c r="D17" s="1030">
        <v>6.7</v>
      </c>
      <c r="E17" s="463">
        <v>10.7</v>
      </c>
      <c r="F17" s="1030">
        <v>0.7</v>
      </c>
      <c r="H17" s="211" t="s">
        <v>130</v>
      </c>
    </row>
    <row r="18" spans="1:8" x14ac:dyDescent="0.25">
      <c r="A18" s="226">
        <v>9</v>
      </c>
      <c r="B18" s="227" t="s">
        <v>22</v>
      </c>
      <c r="C18" s="463">
        <v>30.1</v>
      </c>
      <c r="D18" s="1030">
        <v>8.1999999999999993</v>
      </c>
      <c r="E18" s="463">
        <v>8.8000000000000007</v>
      </c>
      <c r="F18" s="1030">
        <v>5.5</v>
      </c>
      <c r="H18" s="211"/>
    </row>
    <row r="19" spans="1:8" x14ac:dyDescent="0.25">
      <c r="A19" s="226">
        <v>10</v>
      </c>
      <c r="B19" s="227" t="s">
        <v>23</v>
      </c>
      <c r="C19" s="463">
        <v>20.8</v>
      </c>
      <c r="D19" s="1030">
        <v>7.8</v>
      </c>
      <c r="E19" s="463">
        <v>11.7</v>
      </c>
      <c r="F19" s="1030">
        <v>1.6</v>
      </c>
      <c r="H19" s="211"/>
    </row>
    <row r="20" spans="1:8" x14ac:dyDescent="0.25">
      <c r="A20" s="229">
        <v>11</v>
      </c>
      <c r="B20" s="230" t="s">
        <v>24</v>
      </c>
      <c r="C20" s="463">
        <v>12.5</v>
      </c>
      <c r="D20" s="1030">
        <v>3.8</v>
      </c>
      <c r="E20" s="463">
        <v>5.5</v>
      </c>
      <c r="F20" s="1030">
        <v>1.8</v>
      </c>
      <c r="H20" s="211"/>
    </row>
    <row r="21" spans="1:8" x14ac:dyDescent="0.25">
      <c r="A21" s="226">
        <v>12</v>
      </c>
      <c r="B21" s="227" t="s">
        <v>25</v>
      </c>
      <c r="C21" s="463">
        <v>25</v>
      </c>
      <c r="D21" s="1030">
        <v>1.4</v>
      </c>
      <c r="E21" s="463">
        <v>13</v>
      </c>
      <c r="F21" s="1030">
        <v>1.5</v>
      </c>
      <c r="G21" s="144"/>
      <c r="H21" s="211"/>
    </row>
    <row r="22" spans="1:8" x14ac:dyDescent="0.25">
      <c r="A22" s="226">
        <v>13</v>
      </c>
      <c r="B22" s="227" t="s">
        <v>26</v>
      </c>
      <c r="C22" s="463">
        <v>37.5</v>
      </c>
      <c r="D22" s="1030">
        <v>7.6</v>
      </c>
      <c r="E22" s="463">
        <v>10.9</v>
      </c>
      <c r="F22" s="1030">
        <v>4.3</v>
      </c>
      <c r="H22" s="211"/>
    </row>
    <row r="23" spans="1:8" x14ac:dyDescent="0.25">
      <c r="A23" s="226">
        <v>14</v>
      </c>
      <c r="B23" s="227" t="s">
        <v>27</v>
      </c>
      <c r="C23" s="463">
        <v>24.7</v>
      </c>
      <c r="D23" s="1030">
        <v>6.4</v>
      </c>
      <c r="E23" s="463">
        <v>13.6</v>
      </c>
      <c r="F23" s="1030">
        <v>12.4</v>
      </c>
      <c r="H23" s="211"/>
    </row>
    <row r="24" spans="1:8" ht="13.8" thickBot="1" x14ac:dyDescent="0.3">
      <c r="A24" s="231">
        <v>15</v>
      </c>
      <c r="B24" s="232" t="s">
        <v>28</v>
      </c>
      <c r="C24" s="1503">
        <v>26.2</v>
      </c>
      <c r="D24" s="1032">
        <v>15.1</v>
      </c>
      <c r="E24" s="1503">
        <v>14.2</v>
      </c>
      <c r="F24" s="1032">
        <v>0.9</v>
      </c>
      <c r="H24" s="211"/>
    </row>
    <row r="25" spans="1:8" x14ac:dyDescent="0.25">
      <c r="A25" s="233"/>
      <c r="B25" s="802" t="s">
        <v>527</v>
      </c>
      <c r="C25" s="803">
        <f t="shared" ref="C25:F25" si="0">AVERAGE(C10:C24)</f>
        <v>26.853333333333335</v>
      </c>
      <c r="D25" s="887">
        <f t="shared" si="0"/>
        <v>7.1933333333333325</v>
      </c>
      <c r="E25" s="803">
        <f t="shared" si="0"/>
        <v>11.120000000000001</v>
      </c>
      <c r="F25" s="801">
        <f t="shared" si="0"/>
        <v>3.4666666666666663</v>
      </c>
      <c r="H25" s="211"/>
    </row>
    <row r="26" spans="1:8" s="458" customFormat="1" x14ac:dyDescent="0.25">
      <c r="A26" s="1027"/>
      <c r="B26" s="1028" t="s">
        <v>454</v>
      </c>
      <c r="C26" s="463">
        <v>26.266666666666666</v>
      </c>
      <c r="D26" s="1029">
        <v>9.0200000000000014</v>
      </c>
      <c r="E26" s="463">
        <v>8.3733333333333331</v>
      </c>
      <c r="F26" s="1030">
        <v>3.1466666666666665</v>
      </c>
      <c r="H26" s="460"/>
    </row>
    <row r="27" spans="1:8" s="458" customFormat="1" x14ac:dyDescent="0.25">
      <c r="A27" s="1027"/>
      <c r="B27" s="1028" t="s">
        <v>407</v>
      </c>
      <c r="C27" s="463">
        <v>24.326666666666668</v>
      </c>
      <c r="D27" s="1029">
        <v>6.98</v>
      </c>
      <c r="E27" s="463">
        <v>9.7200000000000006</v>
      </c>
      <c r="F27" s="1030">
        <v>3.1733333333333333</v>
      </c>
      <c r="H27" s="460"/>
    </row>
    <row r="28" spans="1:8" s="458" customFormat="1" x14ac:dyDescent="0.25">
      <c r="A28" s="234"/>
      <c r="B28" s="704" t="s">
        <v>390</v>
      </c>
      <c r="C28" s="706">
        <v>24.073333333333327</v>
      </c>
      <c r="D28" s="888">
        <v>5.6799999999999988</v>
      </c>
      <c r="E28" s="706">
        <v>10.146666666666667</v>
      </c>
      <c r="F28" s="228">
        <v>2.1533333333333333</v>
      </c>
      <c r="H28" s="460"/>
    </row>
    <row r="29" spans="1:8" s="458" customFormat="1" ht="13.8" thickBot="1" x14ac:dyDescent="0.3">
      <c r="A29" s="235"/>
      <c r="B29" s="705" t="s">
        <v>389</v>
      </c>
      <c r="C29" s="707">
        <v>26.573333333333334</v>
      </c>
      <c r="D29" s="889">
        <v>5.1800000000000006</v>
      </c>
      <c r="E29" s="707">
        <v>9.3199999999999985</v>
      </c>
      <c r="F29" s="236">
        <v>1.4400000000000004</v>
      </c>
      <c r="H29" s="460"/>
    </row>
    <row r="30" spans="1:8" x14ac:dyDescent="0.25">
      <c r="A30" s="212" t="s">
        <v>54</v>
      </c>
    </row>
    <row r="31" spans="1:8" x14ac:dyDescent="0.25">
      <c r="A31" s="212" t="s">
        <v>126</v>
      </c>
    </row>
  </sheetData>
  <mergeCells count="2">
    <mergeCell ref="C8:D8"/>
    <mergeCell ref="E8:F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>
    <tabColor rgb="FFFF0000"/>
  </sheetPr>
  <dimension ref="A1:J29"/>
  <sheetViews>
    <sheetView showGridLines="0" zoomScaleNormal="100" workbookViewId="0">
      <selection activeCell="D28" sqref="D28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4" width="16.33203125" style="2" customWidth="1"/>
    <col min="5" max="6" width="16.33203125" style="456" customWidth="1"/>
    <col min="7" max="7" width="26.44140625" style="2" customWidth="1"/>
    <col min="8" max="8" width="19.88671875" style="2" customWidth="1"/>
    <col min="9" max="9" width="6.44140625" style="2" customWidth="1"/>
    <col min="10" max="10" width="7.109375" style="2" customWidth="1"/>
    <col min="11" max="11" width="11.44140625" style="2" customWidth="1"/>
    <col min="12" max="16384" width="11.44140625" style="2"/>
  </cols>
  <sheetData>
    <row r="1" spans="1:10" x14ac:dyDescent="0.2">
      <c r="A1" s="136" t="s">
        <v>164</v>
      </c>
      <c r="B1" s="137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3-7 -  Brukerundersøkelse og kvalitetsmåling i hjemmetjenesten</v>
      </c>
    </row>
    <row r="6" spans="1:10" x14ac:dyDescent="0.2">
      <c r="A6" s="1"/>
    </row>
    <row r="8" spans="1:10" s="32" customFormat="1" ht="30" customHeight="1" thickBot="1" x14ac:dyDescent="0.3">
      <c r="A8" s="593" t="s">
        <v>238</v>
      </c>
    </row>
    <row r="9" spans="1:10" s="38" customFormat="1" ht="26.25" customHeight="1" thickBot="1" x14ac:dyDescent="0.3">
      <c r="A9" s="491"/>
      <c r="B9" s="492"/>
      <c r="C9" s="1592" t="s">
        <v>326</v>
      </c>
      <c r="D9" s="1590"/>
      <c r="E9" s="1630" t="s">
        <v>327</v>
      </c>
      <c r="F9" s="1631"/>
      <c r="G9" s="1591" t="s">
        <v>239</v>
      </c>
      <c r="H9" s="1592"/>
      <c r="I9" s="594"/>
    </row>
    <row r="10" spans="1:10" s="38" customFormat="1" ht="53.25" customHeight="1" thickBot="1" x14ac:dyDescent="0.3">
      <c r="A10" s="595" t="s">
        <v>2</v>
      </c>
      <c r="B10" s="596" t="s">
        <v>3</v>
      </c>
      <c r="C10" s="597" t="s">
        <v>240</v>
      </c>
      <c r="D10" s="968" t="s">
        <v>241</v>
      </c>
      <c r="E10" s="1159" t="s">
        <v>240</v>
      </c>
      <c r="F10" s="1160" t="s">
        <v>241</v>
      </c>
      <c r="G10" s="969" t="s">
        <v>242</v>
      </c>
      <c r="H10" s="598" t="s">
        <v>243</v>
      </c>
    </row>
    <row r="11" spans="1:10" s="6" customFormat="1" ht="12.9" customHeight="1" x14ac:dyDescent="0.25">
      <c r="A11" s="17">
        <v>1</v>
      </c>
      <c r="B11" s="18" t="s">
        <v>14</v>
      </c>
      <c r="C11" s="764"/>
      <c r="D11" s="768"/>
      <c r="E11" s="764"/>
      <c r="F11" s="973"/>
      <c r="G11" s="970"/>
      <c r="H11" s="804"/>
      <c r="I11" s="40"/>
      <c r="J11" s="40"/>
    </row>
    <row r="12" spans="1:10" s="6" customFormat="1" ht="12.9" customHeight="1" x14ac:dyDescent="0.25">
      <c r="A12" s="24">
        <v>2</v>
      </c>
      <c r="B12" s="25" t="s">
        <v>15</v>
      </c>
      <c r="C12" s="765"/>
      <c r="D12" s="769"/>
      <c r="E12" s="765"/>
      <c r="F12" s="974"/>
      <c r="G12" s="971"/>
      <c r="H12" s="805"/>
      <c r="I12" s="40"/>
      <c r="J12" s="40"/>
    </row>
    <row r="13" spans="1:10" s="6" customFormat="1" ht="12.9" customHeight="1" x14ac:dyDescent="0.25">
      <c r="A13" s="24">
        <v>3</v>
      </c>
      <c r="B13" s="25" t="s">
        <v>16</v>
      </c>
      <c r="C13" s="765"/>
      <c r="D13" s="769"/>
      <c r="E13" s="765"/>
      <c r="F13" s="974"/>
      <c r="G13" s="971"/>
      <c r="H13" s="805"/>
      <c r="I13" s="40"/>
      <c r="J13" s="40"/>
    </row>
    <row r="14" spans="1:10" s="6" customFormat="1" ht="12.9" customHeight="1" x14ac:dyDescent="0.25">
      <c r="A14" s="24">
        <v>4</v>
      </c>
      <c r="B14" s="25" t="s">
        <v>17</v>
      </c>
      <c r="C14" s="765"/>
      <c r="D14" s="769"/>
      <c r="E14" s="765"/>
      <c r="F14" s="974"/>
      <c r="G14" s="971"/>
      <c r="H14" s="805"/>
      <c r="I14" s="40"/>
      <c r="J14" s="40"/>
    </row>
    <row r="15" spans="1:10" s="6" customFormat="1" ht="12.9" customHeight="1" x14ac:dyDescent="0.25">
      <c r="A15" s="24">
        <v>5</v>
      </c>
      <c r="B15" s="25" t="s">
        <v>18</v>
      </c>
      <c r="C15" s="765"/>
      <c r="D15" s="769"/>
      <c r="E15" s="765"/>
      <c r="F15" s="974"/>
      <c r="G15" s="971"/>
      <c r="H15" s="805"/>
      <c r="I15" s="40"/>
      <c r="J15" s="40"/>
    </row>
    <row r="16" spans="1:10" s="6" customFormat="1" ht="12.9" customHeight="1" x14ac:dyDescent="0.25">
      <c r="A16" s="24">
        <v>6</v>
      </c>
      <c r="B16" s="25" t="s">
        <v>19</v>
      </c>
      <c r="C16" s="765"/>
      <c r="D16" s="769"/>
      <c r="E16" s="765"/>
      <c r="F16" s="974"/>
      <c r="G16" s="971"/>
      <c r="H16" s="805"/>
      <c r="I16" s="40"/>
      <c r="J16" s="40"/>
    </row>
    <row r="17" spans="1:10" s="6" customFormat="1" ht="12.9" customHeight="1" x14ac:dyDescent="0.25">
      <c r="A17" s="26">
        <v>7</v>
      </c>
      <c r="B17" s="27" t="s">
        <v>20</v>
      </c>
      <c r="C17" s="765"/>
      <c r="D17" s="769"/>
      <c r="E17" s="765"/>
      <c r="F17" s="974"/>
      <c r="G17" s="971"/>
      <c r="H17" s="805"/>
      <c r="I17" s="40"/>
      <c r="J17" s="40"/>
    </row>
    <row r="18" spans="1:10" s="6" customFormat="1" ht="12.9" customHeight="1" x14ac:dyDescent="0.25">
      <c r="A18" s="24">
        <v>8</v>
      </c>
      <c r="B18" s="25" t="s">
        <v>21</v>
      </c>
      <c r="C18" s="765"/>
      <c r="D18" s="769"/>
      <c r="E18" s="765"/>
      <c r="F18" s="974"/>
      <c r="G18" s="971"/>
      <c r="H18" s="805"/>
      <c r="I18" s="40"/>
      <c r="J18" s="40"/>
    </row>
    <row r="19" spans="1:10" s="6" customFormat="1" ht="12.9" customHeight="1" x14ac:dyDescent="0.25">
      <c r="A19" s="24">
        <v>9</v>
      </c>
      <c r="B19" s="25" t="s">
        <v>22</v>
      </c>
      <c r="C19" s="765"/>
      <c r="D19" s="769"/>
      <c r="E19" s="765"/>
      <c r="F19" s="974"/>
      <c r="G19" s="971"/>
      <c r="H19" s="805"/>
      <c r="I19" s="40"/>
      <c r="J19" s="40"/>
    </row>
    <row r="20" spans="1:10" s="6" customFormat="1" ht="12.9" customHeight="1" x14ac:dyDescent="0.25">
      <c r="A20" s="24">
        <v>10</v>
      </c>
      <c r="B20" s="25" t="s">
        <v>23</v>
      </c>
      <c r="C20" s="765"/>
      <c r="D20" s="769"/>
      <c r="E20" s="765"/>
      <c r="F20" s="974"/>
      <c r="G20" s="971"/>
      <c r="H20" s="805"/>
      <c r="I20" s="40"/>
      <c r="J20" s="40"/>
    </row>
    <row r="21" spans="1:10" s="6" customFormat="1" ht="13.2" x14ac:dyDescent="0.25">
      <c r="A21" s="26">
        <v>11</v>
      </c>
      <c r="B21" s="27" t="s">
        <v>24</v>
      </c>
      <c r="C21" s="765"/>
      <c r="D21" s="769"/>
      <c r="E21" s="765"/>
      <c r="F21" s="974"/>
      <c r="G21" s="971"/>
      <c r="H21" s="805"/>
      <c r="I21" s="40"/>
      <c r="J21" s="40"/>
    </row>
    <row r="22" spans="1:10" s="6" customFormat="1" ht="12.9" customHeight="1" x14ac:dyDescent="0.25">
      <c r="A22" s="24">
        <v>12</v>
      </c>
      <c r="B22" s="25" t="s">
        <v>25</v>
      </c>
      <c r="C22" s="765"/>
      <c r="D22" s="769"/>
      <c r="E22" s="765"/>
      <c r="F22" s="974"/>
      <c r="G22" s="971"/>
      <c r="H22" s="805"/>
      <c r="I22" s="40"/>
      <c r="J22" s="40"/>
    </row>
    <row r="23" spans="1:10" s="6" customFormat="1" ht="12.9" customHeight="1" x14ac:dyDescent="0.25">
      <c r="A23" s="24">
        <v>13</v>
      </c>
      <c r="B23" s="25" t="s">
        <v>26</v>
      </c>
      <c r="C23" s="766"/>
      <c r="D23" s="769"/>
      <c r="E23" s="766"/>
      <c r="F23" s="974"/>
      <c r="G23" s="971"/>
      <c r="H23" s="805"/>
      <c r="I23" s="40"/>
      <c r="J23" s="40"/>
    </row>
    <row r="24" spans="1:10" s="6" customFormat="1" ht="12.9" customHeight="1" x14ac:dyDescent="0.25">
      <c r="A24" s="24">
        <v>14</v>
      </c>
      <c r="B24" s="25" t="s">
        <v>27</v>
      </c>
      <c r="C24" s="766"/>
      <c r="D24" s="769"/>
      <c r="E24" s="766"/>
      <c r="F24" s="974"/>
      <c r="G24" s="971"/>
      <c r="H24" s="805"/>
      <c r="I24" s="40"/>
      <c r="J24" s="40"/>
    </row>
    <row r="25" spans="1:10" s="6" customFormat="1" ht="12.9" customHeight="1" thickBot="1" x14ac:dyDescent="0.3">
      <c r="A25" s="599">
        <v>15</v>
      </c>
      <c r="B25" s="600" t="s">
        <v>28</v>
      </c>
      <c r="C25" s="767"/>
      <c r="D25" s="770"/>
      <c r="E25" s="767"/>
      <c r="F25" s="975"/>
      <c r="G25" s="972"/>
      <c r="H25" s="806"/>
      <c r="I25" s="40"/>
      <c r="J25" s="40"/>
    </row>
    <row r="26" spans="1:10" s="42" customFormat="1" ht="22.5" customHeight="1" x14ac:dyDescent="0.25">
      <c r="A26" s="50" t="s">
        <v>553</v>
      </c>
      <c r="B26" s="6"/>
      <c r="C26" s="6"/>
      <c r="D26" s="6"/>
      <c r="E26" s="6"/>
      <c r="F26" s="6"/>
      <c r="G26" s="6"/>
      <c r="H26" s="6"/>
      <c r="I26" s="601"/>
      <c r="J26" s="601"/>
    </row>
    <row r="27" spans="1:10" s="6" customFormat="1" x14ac:dyDescent="0.2">
      <c r="A27" s="50"/>
    </row>
    <row r="28" spans="1:10" s="6" customFormat="1" x14ac:dyDescent="0.2">
      <c r="A28" s="602"/>
    </row>
    <row r="29" spans="1:10" s="6" customFormat="1" x14ac:dyDescent="0.2">
      <c r="A29" s="602"/>
    </row>
  </sheetData>
  <mergeCells count="3">
    <mergeCell ref="C9:D9"/>
    <mergeCell ref="G9:H9"/>
    <mergeCell ref="E9:F9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/>
  <dimension ref="A1:AG46"/>
  <sheetViews>
    <sheetView showGridLines="0" zoomScale="70" zoomScaleNormal="70" workbookViewId="0">
      <selection activeCell="T32" sqref="T32"/>
    </sheetView>
  </sheetViews>
  <sheetFormatPr baseColWidth="10" defaultRowHeight="13.2" x14ac:dyDescent="0.25"/>
  <cols>
    <col min="1" max="1" width="5.5546875" customWidth="1"/>
    <col min="2" max="2" width="21.44140625" customWidth="1"/>
    <col min="3" max="3" width="8.6640625" customWidth="1"/>
    <col min="4" max="4" width="8.6640625" style="453" customWidth="1"/>
    <col min="5" max="5" width="9.5546875" customWidth="1"/>
    <col min="6" max="6" width="8.88671875" customWidth="1"/>
    <col min="7" max="7" width="11" customWidth="1"/>
    <col min="8" max="8" width="11.88671875" customWidth="1"/>
    <col min="9" max="9" width="9.33203125" style="453" customWidth="1"/>
    <col min="10" max="10" width="11.6640625" customWidth="1"/>
    <col min="11" max="11" width="10.6640625" customWidth="1"/>
    <col min="12" max="12" width="11.109375" customWidth="1"/>
    <col min="13" max="13" width="10" customWidth="1"/>
    <col min="14" max="14" width="9.44140625" style="453" customWidth="1"/>
    <col min="15" max="15" width="8.6640625" customWidth="1"/>
    <col min="16" max="16" width="11.5546875" customWidth="1"/>
    <col min="17" max="17" width="10.88671875" customWidth="1"/>
    <col min="18" max="18" width="11.44140625" customWidth="1"/>
    <col min="26" max="26" width="20.5546875" customWidth="1"/>
  </cols>
  <sheetData>
    <row r="1" spans="1:33" x14ac:dyDescent="0.25">
      <c r="A1" s="56"/>
      <c r="B1" s="6"/>
      <c r="C1" s="2"/>
      <c r="D1" s="456"/>
      <c r="E1" s="2"/>
      <c r="F1" s="2"/>
      <c r="G1" s="2"/>
      <c r="H1" s="2"/>
      <c r="I1" s="456"/>
      <c r="J1" s="2"/>
      <c r="K1" s="2"/>
      <c r="L1" s="2"/>
    </row>
    <row r="2" spans="1:33" x14ac:dyDescent="0.25">
      <c r="A2" s="1" t="s">
        <v>0</v>
      </c>
      <c r="B2" s="2"/>
      <c r="C2" s="2"/>
      <c r="D2" s="456"/>
      <c r="E2" s="2"/>
      <c r="F2" s="2"/>
      <c r="G2" s="2"/>
      <c r="H2" s="2"/>
      <c r="I2" s="456"/>
      <c r="J2" s="2"/>
      <c r="K2" s="2"/>
      <c r="L2" s="2"/>
    </row>
    <row r="3" spans="1:33" x14ac:dyDescent="0.25">
      <c r="A3" s="5"/>
      <c r="B3" s="2"/>
      <c r="C3" s="2"/>
      <c r="D3" s="456"/>
      <c r="E3" s="2"/>
      <c r="F3" s="2"/>
      <c r="G3" s="2"/>
      <c r="H3" s="2"/>
      <c r="I3" s="456"/>
      <c r="J3" s="2"/>
      <c r="K3" s="2"/>
      <c r="L3" s="2"/>
    </row>
    <row r="4" spans="1:33" x14ac:dyDescent="0.25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456"/>
      <c r="E4" s="2"/>
      <c r="F4" s="2"/>
      <c r="G4" s="2"/>
      <c r="H4" s="2"/>
      <c r="I4" s="456"/>
      <c r="J4" s="2"/>
      <c r="K4" s="2"/>
      <c r="L4" s="2"/>
    </row>
    <row r="5" spans="1:33" x14ac:dyDescent="0.25">
      <c r="A5" s="5"/>
      <c r="B5" s="2"/>
      <c r="C5" s="2"/>
      <c r="D5" s="456"/>
      <c r="E5" s="2"/>
      <c r="F5" s="2"/>
      <c r="G5" s="2"/>
      <c r="H5" s="2"/>
      <c r="I5" s="456"/>
      <c r="J5" s="2"/>
      <c r="K5" s="2"/>
      <c r="L5" s="2"/>
    </row>
    <row r="6" spans="1:33" x14ac:dyDescent="0.25">
      <c r="A6" s="5"/>
      <c r="B6" s="2"/>
      <c r="C6" s="2"/>
      <c r="D6" s="456"/>
      <c r="E6" s="2"/>
      <c r="F6" s="2"/>
      <c r="G6" s="2"/>
      <c r="H6" s="2"/>
      <c r="I6" s="456"/>
      <c r="J6" s="2"/>
      <c r="K6" s="2"/>
      <c r="L6" s="2"/>
    </row>
    <row r="7" spans="1:33" ht="20.25" customHeight="1" thickBot="1" x14ac:dyDescent="0.3">
      <c r="A7" s="209" t="s">
        <v>159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2"/>
      <c r="N7" s="456"/>
      <c r="O7" s="2"/>
      <c r="P7" s="2"/>
      <c r="Q7" s="2"/>
    </row>
    <row r="8" spans="1:33" s="97" customFormat="1" ht="13.5" customHeight="1" thickBot="1" x14ac:dyDescent="0.3">
      <c r="A8" s="115"/>
      <c r="B8" s="76"/>
      <c r="C8" s="1603" t="s">
        <v>257</v>
      </c>
      <c r="D8" s="1603"/>
      <c r="E8" s="1603"/>
      <c r="F8" s="1603"/>
      <c r="G8" s="1603"/>
      <c r="H8" s="1603" t="s">
        <v>349</v>
      </c>
      <c r="I8" s="1603"/>
      <c r="J8" s="1603"/>
      <c r="K8" s="1603"/>
      <c r="L8" s="1603"/>
      <c r="M8" s="1606" t="s">
        <v>425</v>
      </c>
      <c r="N8" s="1606"/>
      <c r="O8" s="1606"/>
      <c r="P8" s="1606"/>
      <c r="Q8" s="1632"/>
    </row>
    <row r="9" spans="1:33" ht="129.75" customHeight="1" thickBot="1" x14ac:dyDescent="0.3">
      <c r="A9" s="95" t="s">
        <v>57</v>
      </c>
      <c r="B9" s="55" t="s">
        <v>3</v>
      </c>
      <c r="C9" s="36" t="s">
        <v>421</v>
      </c>
      <c r="D9" s="96" t="s">
        <v>498</v>
      </c>
      <c r="E9" s="501" t="s">
        <v>422</v>
      </c>
      <c r="F9" s="499" t="s">
        <v>423</v>
      </c>
      <c r="G9" s="499" t="s">
        <v>424</v>
      </c>
      <c r="H9" s="36" t="s">
        <v>421</v>
      </c>
      <c r="I9" s="96" t="s">
        <v>499</v>
      </c>
      <c r="J9" s="501" t="s">
        <v>422</v>
      </c>
      <c r="K9" s="499" t="s">
        <v>423</v>
      </c>
      <c r="L9" s="499" t="s">
        <v>424</v>
      </c>
      <c r="M9" s="36" t="s">
        <v>421</v>
      </c>
      <c r="N9" s="96" t="s">
        <v>499</v>
      </c>
      <c r="O9" s="501" t="s">
        <v>422</v>
      </c>
      <c r="P9" s="499" t="s">
        <v>423</v>
      </c>
      <c r="Q9" s="499" t="s">
        <v>424</v>
      </c>
      <c r="W9" s="205"/>
    </row>
    <row r="10" spans="1:33" ht="15" x14ac:dyDescent="0.25">
      <c r="A10" s="229">
        <v>1</v>
      </c>
      <c r="B10" s="230" t="s">
        <v>14</v>
      </c>
      <c r="C10" s="327">
        <f>SUM(D10:G10)</f>
        <v>216</v>
      </c>
      <c r="D10" s="327">
        <v>65</v>
      </c>
      <c r="E10" s="328">
        <v>129</v>
      </c>
      <c r="F10" s="328">
        <v>3</v>
      </c>
      <c r="G10" s="329">
        <v>19</v>
      </c>
      <c r="H10" s="327">
        <f>SUM(I10:L10)</f>
        <v>126623</v>
      </c>
      <c r="I10" s="327">
        <v>15992</v>
      </c>
      <c r="J10" s="328">
        <v>81240</v>
      </c>
      <c r="K10" s="328">
        <v>1391</v>
      </c>
      <c r="L10" s="329">
        <v>28000</v>
      </c>
      <c r="M10" s="327">
        <f>H10/C10</f>
        <v>586.21759259259261</v>
      </c>
      <c r="N10" s="327">
        <f t="shared" ref="N10:N24" si="0">IFERROR(I10/D10,0)</f>
        <v>246.03076923076924</v>
      </c>
      <c r="O10" s="328">
        <f t="shared" ref="O10:O24" si="1">IFERROR(J10/E10,0)</f>
        <v>629.76744186046517</v>
      </c>
      <c r="P10" s="328">
        <f t="shared" ref="P10:P24" si="2">IFERROR(K10/F10,0)</f>
        <v>463.66666666666669</v>
      </c>
      <c r="Q10" s="329">
        <f t="shared" ref="Q10:Q24" si="3">IFERROR(L10/G10,0)</f>
        <v>1473.6842105263158</v>
      </c>
    </row>
    <row r="11" spans="1:33" ht="15" x14ac:dyDescent="0.25">
      <c r="A11" s="226">
        <v>2</v>
      </c>
      <c r="B11" s="227" t="s">
        <v>15</v>
      </c>
      <c r="C11" s="330">
        <f t="shared" ref="C11:C30" si="4">SUM(D11:G11)</f>
        <v>118</v>
      </c>
      <c r="D11" s="330">
        <v>0</v>
      </c>
      <c r="E11" s="331">
        <v>100</v>
      </c>
      <c r="F11" s="331">
        <v>7</v>
      </c>
      <c r="G11" s="332">
        <v>11</v>
      </c>
      <c r="H11" s="330">
        <f t="shared" ref="H11:H30" si="5">SUM(I11:L11)</f>
        <v>63516</v>
      </c>
      <c r="I11" s="330">
        <v>0</v>
      </c>
      <c r="J11" s="331">
        <v>39558</v>
      </c>
      <c r="K11" s="331">
        <v>4475</v>
      </c>
      <c r="L11" s="332">
        <v>19483</v>
      </c>
      <c r="M11" s="330">
        <f t="shared" ref="M11:M24" si="6">H11/C11</f>
        <v>538.27118644067798</v>
      </c>
      <c r="N11" s="330">
        <f t="shared" si="0"/>
        <v>0</v>
      </c>
      <c r="O11" s="331">
        <f t="shared" si="1"/>
        <v>395.58</v>
      </c>
      <c r="P11" s="331">
        <f t="shared" si="2"/>
        <v>639.28571428571433</v>
      </c>
      <c r="Q11" s="332">
        <f t="shared" si="3"/>
        <v>1771.1818181818182</v>
      </c>
      <c r="S11" s="467"/>
      <c r="T11" s="466"/>
      <c r="U11" s="467"/>
      <c r="V11" s="467"/>
      <c r="W11" s="467"/>
      <c r="X11" s="466"/>
      <c r="Y11" s="467"/>
      <c r="Z11" s="466"/>
      <c r="AA11" s="466"/>
      <c r="AB11" s="467"/>
      <c r="AC11" s="467"/>
      <c r="AD11" s="467"/>
      <c r="AE11" s="467"/>
      <c r="AF11" s="467"/>
      <c r="AG11" s="467"/>
    </row>
    <row r="12" spans="1:33" ht="15" x14ac:dyDescent="0.25">
      <c r="A12" s="226">
        <v>3</v>
      </c>
      <c r="B12" s="227" t="s">
        <v>16</v>
      </c>
      <c r="C12" s="330">
        <f t="shared" si="4"/>
        <v>77</v>
      </c>
      <c r="D12" s="330">
        <v>0</v>
      </c>
      <c r="E12" s="331">
        <v>48</v>
      </c>
      <c r="F12" s="331">
        <v>3</v>
      </c>
      <c r="G12" s="332">
        <v>26</v>
      </c>
      <c r="H12" s="330">
        <f t="shared" si="5"/>
        <v>60059</v>
      </c>
      <c r="I12" s="330">
        <v>0</v>
      </c>
      <c r="J12" s="331">
        <v>15583</v>
      </c>
      <c r="K12" s="331">
        <v>1408</v>
      </c>
      <c r="L12" s="332">
        <v>43068</v>
      </c>
      <c r="M12" s="330">
        <f t="shared" si="6"/>
        <v>779.98701298701303</v>
      </c>
      <c r="N12" s="330">
        <f t="shared" si="0"/>
        <v>0</v>
      </c>
      <c r="O12" s="331">
        <f t="shared" si="1"/>
        <v>324.64583333333331</v>
      </c>
      <c r="P12" s="331">
        <f t="shared" si="2"/>
        <v>469.33333333333331</v>
      </c>
      <c r="Q12" s="332">
        <f t="shared" si="3"/>
        <v>1656.4615384615386</v>
      </c>
      <c r="S12" s="467"/>
      <c r="T12" s="466"/>
      <c r="U12" s="467"/>
      <c r="V12" s="467"/>
      <c r="W12" s="467"/>
      <c r="X12" s="466"/>
      <c r="Y12" s="467"/>
      <c r="Z12" s="466"/>
      <c r="AA12" s="466"/>
      <c r="AB12" s="467"/>
      <c r="AC12" s="467"/>
      <c r="AD12" s="467"/>
      <c r="AE12" s="467"/>
      <c r="AF12" s="467"/>
      <c r="AG12" s="467"/>
    </row>
    <row r="13" spans="1:33" ht="15" x14ac:dyDescent="0.25">
      <c r="A13" s="226">
        <v>4</v>
      </c>
      <c r="B13" s="227" t="s">
        <v>17</v>
      </c>
      <c r="C13" s="330">
        <f t="shared" si="4"/>
        <v>57</v>
      </c>
      <c r="D13" s="330">
        <v>0</v>
      </c>
      <c r="E13" s="331">
        <v>53</v>
      </c>
      <c r="F13" s="331">
        <v>4</v>
      </c>
      <c r="G13" s="332">
        <v>0</v>
      </c>
      <c r="H13" s="330">
        <f t="shared" si="5"/>
        <v>39818</v>
      </c>
      <c r="I13" s="330">
        <v>0</v>
      </c>
      <c r="J13" s="331">
        <v>37869</v>
      </c>
      <c r="K13" s="331">
        <v>1949</v>
      </c>
      <c r="L13" s="332">
        <v>0</v>
      </c>
      <c r="M13" s="330">
        <f t="shared" si="6"/>
        <v>698.56140350877195</v>
      </c>
      <c r="N13" s="330">
        <f t="shared" si="0"/>
        <v>0</v>
      </c>
      <c r="O13" s="331">
        <f t="shared" si="1"/>
        <v>714.5094339622641</v>
      </c>
      <c r="P13" s="331">
        <f t="shared" si="2"/>
        <v>487.25</v>
      </c>
      <c r="Q13" s="332">
        <f t="shared" si="3"/>
        <v>0</v>
      </c>
      <c r="S13" s="467"/>
      <c r="T13" s="466"/>
      <c r="U13" s="467"/>
      <c r="V13" s="467"/>
      <c r="W13" s="467"/>
      <c r="X13" s="466"/>
      <c r="Y13" s="467"/>
      <c r="Z13" s="1017"/>
      <c r="AA13" s="466"/>
      <c r="AB13" s="467"/>
      <c r="AC13" s="467"/>
      <c r="AD13" s="467"/>
      <c r="AE13" s="467"/>
      <c r="AF13" s="467"/>
      <c r="AG13" s="467"/>
    </row>
    <row r="14" spans="1:33" s="453" customFormat="1" ht="15" x14ac:dyDescent="0.25">
      <c r="A14" s="226">
        <v>5</v>
      </c>
      <c r="B14" s="227" t="s">
        <v>363</v>
      </c>
      <c r="C14" s="330">
        <f t="shared" si="4"/>
        <v>424</v>
      </c>
      <c r="D14" s="330">
        <v>203</v>
      </c>
      <c r="E14" s="331">
        <v>197</v>
      </c>
      <c r="F14" s="331">
        <v>6</v>
      </c>
      <c r="G14" s="332">
        <v>18</v>
      </c>
      <c r="H14" s="330">
        <f t="shared" si="5"/>
        <v>105740</v>
      </c>
      <c r="I14" s="330">
        <v>10637</v>
      </c>
      <c r="J14" s="331">
        <v>67196</v>
      </c>
      <c r="K14" s="331">
        <v>3087</v>
      </c>
      <c r="L14" s="332">
        <v>24820</v>
      </c>
      <c r="M14" s="330">
        <f t="shared" si="6"/>
        <v>249.38679245283018</v>
      </c>
      <c r="N14" s="330">
        <f t="shared" si="0"/>
        <v>52.399014778325125</v>
      </c>
      <c r="O14" s="331">
        <f t="shared" si="1"/>
        <v>341.09644670050761</v>
      </c>
      <c r="P14" s="331">
        <f t="shared" si="2"/>
        <v>514.5</v>
      </c>
      <c r="Q14" s="332">
        <f t="shared" si="3"/>
        <v>1378.8888888888889</v>
      </c>
      <c r="S14" s="467"/>
      <c r="T14" s="466"/>
      <c r="U14" s="467"/>
      <c r="V14" s="467"/>
      <c r="W14" s="467"/>
      <c r="X14" s="466"/>
      <c r="Y14" s="467"/>
      <c r="Z14" s="466"/>
      <c r="AA14" s="466"/>
      <c r="AB14" s="467"/>
      <c r="AC14" s="467"/>
      <c r="AD14" s="467"/>
      <c r="AE14" s="467"/>
      <c r="AF14" s="467"/>
      <c r="AG14" s="467"/>
    </row>
    <row r="15" spans="1:33" ht="15" x14ac:dyDescent="0.25">
      <c r="A15" s="226">
        <v>6</v>
      </c>
      <c r="B15" s="227" t="s">
        <v>19</v>
      </c>
      <c r="C15" s="330">
        <f t="shared" si="4"/>
        <v>221</v>
      </c>
      <c r="D15" s="330">
        <v>0</v>
      </c>
      <c r="E15" s="331">
        <v>185</v>
      </c>
      <c r="F15" s="331">
        <v>2</v>
      </c>
      <c r="G15" s="332">
        <v>34</v>
      </c>
      <c r="H15" s="330">
        <f t="shared" si="5"/>
        <v>104754</v>
      </c>
      <c r="I15" s="330">
        <v>0</v>
      </c>
      <c r="J15" s="331">
        <v>57720</v>
      </c>
      <c r="K15" s="331">
        <v>2086</v>
      </c>
      <c r="L15" s="332">
        <v>44948</v>
      </c>
      <c r="M15" s="330">
        <f t="shared" si="6"/>
        <v>474</v>
      </c>
      <c r="N15" s="330">
        <f t="shared" si="0"/>
        <v>0</v>
      </c>
      <c r="O15" s="331">
        <f t="shared" si="1"/>
        <v>312</v>
      </c>
      <c r="P15" s="331">
        <f t="shared" si="2"/>
        <v>1043</v>
      </c>
      <c r="Q15" s="332">
        <f t="shared" si="3"/>
        <v>1322</v>
      </c>
      <c r="S15" s="467"/>
      <c r="T15" s="466"/>
      <c r="U15" s="467"/>
      <c r="V15" s="467"/>
      <c r="W15" s="467"/>
      <c r="X15" s="466"/>
      <c r="Y15" s="467"/>
      <c r="Z15" s="466"/>
      <c r="AA15" s="466"/>
      <c r="AB15" s="467"/>
      <c r="AC15" s="467"/>
      <c r="AD15" s="467"/>
      <c r="AE15" s="467"/>
      <c r="AF15" s="467"/>
      <c r="AG15" s="467"/>
    </row>
    <row r="16" spans="1:33" ht="15" x14ac:dyDescent="0.25">
      <c r="A16" s="226">
        <v>7</v>
      </c>
      <c r="B16" s="227" t="s">
        <v>364</v>
      </c>
      <c r="C16" s="330">
        <f t="shared" si="4"/>
        <v>344</v>
      </c>
      <c r="D16" s="330">
        <v>84</v>
      </c>
      <c r="E16" s="331">
        <v>204</v>
      </c>
      <c r="F16" s="331">
        <v>6</v>
      </c>
      <c r="G16" s="332">
        <v>50</v>
      </c>
      <c r="H16" s="330">
        <f t="shared" si="5"/>
        <v>358441</v>
      </c>
      <c r="I16" s="330">
        <v>0</v>
      </c>
      <c r="J16" s="331">
        <v>88566</v>
      </c>
      <c r="K16" s="331">
        <v>4494</v>
      </c>
      <c r="L16" s="332">
        <v>265381</v>
      </c>
      <c r="M16" s="330">
        <f t="shared" si="6"/>
        <v>1041.9796511627908</v>
      </c>
      <c r="N16" s="330">
        <f t="shared" si="0"/>
        <v>0</v>
      </c>
      <c r="O16" s="331">
        <f t="shared" si="1"/>
        <v>434.14705882352939</v>
      </c>
      <c r="P16" s="331">
        <f t="shared" si="2"/>
        <v>749</v>
      </c>
      <c r="Q16" s="332">
        <f t="shared" si="3"/>
        <v>5307.62</v>
      </c>
    </row>
    <row r="17" spans="1:19" ht="15" x14ac:dyDescent="0.25">
      <c r="A17" s="226">
        <v>8</v>
      </c>
      <c r="B17" s="227" t="s">
        <v>21</v>
      </c>
      <c r="C17" s="330">
        <f t="shared" si="4"/>
        <v>267</v>
      </c>
      <c r="D17" s="330">
        <v>0</v>
      </c>
      <c r="E17" s="331">
        <v>209</v>
      </c>
      <c r="F17" s="331">
        <v>3</v>
      </c>
      <c r="G17" s="332">
        <v>55</v>
      </c>
      <c r="H17" s="330">
        <f t="shared" si="5"/>
        <v>166279</v>
      </c>
      <c r="I17" s="330">
        <v>0</v>
      </c>
      <c r="J17" s="331">
        <v>93752</v>
      </c>
      <c r="K17" s="331">
        <v>3076</v>
      </c>
      <c r="L17" s="332">
        <v>69451</v>
      </c>
      <c r="M17" s="330">
        <f t="shared" si="6"/>
        <v>622.7677902621723</v>
      </c>
      <c r="N17" s="330">
        <f t="shared" si="0"/>
        <v>0</v>
      </c>
      <c r="O17" s="331">
        <f t="shared" si="1"/>
        <v>448.57416267942585</v>
      </c>
      <c r="P17" s="331">
        <f t="shared" si="2"/>
        <v>1025.3333333333333</v>
      </c>
      <c r="Q17" s="332">
        <f t="shared" si="3"/>
        <v>1262.7454545454545</v>
      </c>
    </row>
    <row r="18" spans="1:19" ht="15" x14ac:dyDescent="0.25">
      <c r="A18" s="226">
        <v>9</v>
      </c>
      <c r="B18" s="227" t="s">
        <v>22</v>
      </c>
      <c r="C18" s="330">
        <f t="shared" si="4"/>
        <v>183</v>
      </c>
      <c r="D18" s="330">
        <v>0</v>
      </c>
      <c r="E18" s="331">
        <v>138</v>
      </c>
      <c r="F18" s="331">
        <v>3</v>
      </c>
      <c r="G18" s="332">
        <v>42</v>
      </c>
      <c r="H18" s="330">
        <f t="shared" si="5"/>
        <v>152459</v>
      </c>
      <c r="I18" s="330">
        <v>0</v>
      </c>
      <c r="J18" s="331">
        <v>86502</v>
      </c>
      <c r="K18" s="331">
        <v>2945</v>
      </c>
      <c r="L18" s="332">
        <v>63012</v>
      </c>
      <c r="M18" s="330">
        <f t="shared" si="6"/>
        <v>833.1092896174863</v>
      </c>
      <c r="N18" s="330">
        <f t="shared" si="0"/>
        <v>0</v>
      </c>
      <c r="O18" s="331">
        <f t="shared" si="1"/>
        <v>626.82608695652175</v>
      </c>
      <c r="P18" s="331">
        <f t="shared" si="2"/>
        <v>981.66666666666663</v>
      </c>
      <c r="Q18" s="332">
        <f t="shared" si="3"/>
        <v>1500.2857142857142</v>
      </c>
    </row>
    <row r="19" spans="1:19" ht="15" x14ac:dyDescent="0.25">
      <c r="A19" s="226">
        <v>10</v>
      </c>
      <c r="B19" s="227" t="s">
        <v>23</v>
      </c>
      <c r="C19" s="330">
        <f t="shared" si="4"/>
        <v>231</v>
      </c>
      <c r="D19" s="330">
        <v>58</v>
      </c>
      <c r="E19" s="331">
        <v>117</v>
      </c>
      <c r="F19" s="331">
        <v>2</v>
      </c>
      <c r="G19" s="332">
        <v>54</v>
      </c>
      <c r="H19" s="330">
        <f t="shared" si="5"/>
        <v>118129</v>
      </c>
      <c r="I19" s="330">
        <v>6866</v>
      </c>
      <c r="J19" s="331">
        <v>33716</v>
      </c>
      <c r="K19" s="331">
        <v>1304</v>
      </c>
      <c r="L19" s="332">
        <v>76243</v>
      </c>
      <c r="M19" s="330">
        <f t="shared" si="6"/>
        <v>511.38095238095241</v>
      </c>
      <c r="N19" s="330">
        <f t="shared" si="0"/>
        <v>118.37931034482759</v>
      </c>
      <c r="O19" s="331">
        <f t="shared" si="1"/>
        <v>288.17094017094018</v>
      </c>
      <c r="P19" s="331">
        <f t="shared" si="2"/>
        <v>652</v>
      </c>
      <c r="Q19" s="332">
        <f t="shared" si="3"/>
        <v>1411.9074074074074</v>
      </c>
    </row>
    <row r="20" spans="1:19" ht="15" x14ac:dyDescent="0.25">
      <c r="A20" s="226">
        <v>11</v>
      </c>
      <c r="B20" s="227" t="s">
        <v>24</v>
      </c>
      <c r="C20" s="330">
        <f t="shared" si="4"/>
        <v>199</v>
      </c>
      <c r="D20" s="330">
        <v>1</v>
      </c>
      <c r="E20" s="331">
        <v>130</v>
      </c>
      <c r="F20" s="331">
        <v>1</v>
      </c>
      <c r="G20" s="332">
        <v>67</v>
      </c>
      <c r="H20" s="330">
        <f t="shared" si="5"/>
        <v>166603</v>
      </c>
      <c r="I20" s="330">
        <v>249</v>
      </c>
      <c r="J20" s="331">
        <v>76509</v>
      </c>
      <c r="K20" s="331">
        <v>1095</v>
      </c>
      <c r="L20" s="332">
        <v>88750</v>
      </c>
      <c r="M20" s="330">
        <f t="shared" si="6"/>
        <v>837.2010050251256</v>
      </c>
      <c r="N20" s="330">
        <f t="shared" si="0"/>
        <v>249</v>
      </c>
      <c r="O20" s="331">
        <f t="shared" si="1"/>
        <v>588.53076923076924</v>
      </c>
      <c r="P20" s="331">
        <f t="shared" si="2"/>
        <v>1095</v>
      </c>
      <c r="Q20" s="332">
        <f t="shared" si="3"/>
        <v>1324.6268656716418</v>
      </c>
    </row>
    <row r="21" spans="1:19" ht="15" x14ac:dyDescent="0.25">
      <c r="A21" s="226">
        <v>12</v>
      </c>
      <c r="B21" s="227" t="s">
        <v>25</v>
      </c>
      <c r="C21" s="330">
        <f t="shared" si="4"/>
        <v>251</v>
      </c>
      <c r="D21" s="330">
        <v>11</v>
      </c>
      <c r="E21" s="331">
        <v>178</v>
      </c>
      <c r="F21" s="331">
        <v>15</v>
      </c>
      <c r="G21" s="332">
        <v>47</v>
      </c>
      <c r="H21" s="330">
        <f t="shared" si="5"/>
        <v>148786</v>
      </c>
      <c r="I21" s="330">
        <v>4696</v>
      </c>
      <c r="J21" s="331">
        <v>60102</v>
      </c>
      <c r="K21" s="331">
        <v>16542</v>
      </c>
      <c r="L21" s="332">
        <v>67446</v>
      </c>
      <c r="M21" s="330">
        <f t="shared" si="6"/>
        <v>592.7729083665339</v>
      </c>
      <c r="N21" s="330">
        <f t="shared" si="0"/>
        <v>426.90909090909093</v>
      </c>
      <c r="O21" s="331">
        <f t="shared" si="1"/>
        <v>337.65168539325845</v>
      </c>
      <c r="P21" s="331">
        <f t="shared" si="2"/>
        <v>1102.8</v>
      </c>
      <c r="Q21" s="332">
        <f t="shared" si="3"/>
        <v>1435.0212765957447</v>
      </c>
    </row>
    <row r="22" spans="1:19" ht="15" x14ac:dyDescent="0.25">
      <c r="A22" s="226">
        <v>13</v>
      </c>
      <c r="B22" s="227" t="s">
        <v>26</v>
      </c>
      <c r="C22" s="330">
        <f t="shared" si="4"/>
        <v>278</v>
      </c>
      <c r="D22" s="330">
        <v>0</v>
      </c>
      <c r="E22" s="331">
        <v>236</v>
      </c>
      <c r="F22" s="331">
        <v>8</v>
      </c>
      <c r="G22" s="332">
        <v>34</v>
      </c>
      <c r="H22" s="330">
        <f t="shared" si="5"/>
        <v>146491</v>
      </c>
      <c r="I22" s="330">
        <v>0</v>
      </c>
      <c r="J22" s="331">
        <v>99639</v>
      </c>
      <c r="K22" s="331">
        <v>3978</v>
      </c>
      <c r="L22" s="332">
        <v>42874</v>
      </c>
      <c r="M22" s="330">
        <f t="shared" si="6"/>
        <v>526.94604316546759</v>
      </c>
      <c r="N22" s="330">
        <f t="shared" si="0"/>
        <v>0</v>
      </c>
      <c r="O22" s="331">
        <f t="shared" si="1"/>
        <v>422.19915254237287</v>
      </c>
      <c r="P22" s="331">
        <f t="shared" si="2"/>
        <v>497.25</v>
      </c>
      <c r="Q22" s="332">
        <f t="shared" si="3"/>
        <v>1261</v>
      </c>
    </row>
    <row r="23" spans="1:19" ht="15" x14ac:dyDescent="0.25">
      <c r="A23" s="226">
        <v>14</v>
      </c>
      <c r="B23" s="227" t="s">
        <v>27</v>
      </c>
      <c r="C23" s="330">
        <f t="shared" si="4"/>
        <v>303</v>
      </c>
      <c r="D23" s="330">
        <v>0</v>
      </c>
      <c r="E23" s="331">
        <v>261</v>
      </c>
      <c r="F23" s="331">
        <v>3</v>
      </c>
      <c r="G23" s="332">
        <v>39</v>
      </c>
      <c r="H23" s="330">
        <f t="shared" si="5"/>
        <v>183207</v>
      </c>
      <c r="I23" s="330">
        <v>0</v>
      </c>
      <c r="J23" s="331">
        <v>132388</v>
      </c>
      <c r="K23" s="331">
        <v>616</v>
      </c>
      <c r="L23" s="332">
        <v>50203</v>
      </c>
      <c r="M23" s="330">
        <f t="shared" si="6"/>
        <v>604.6435643564356</v>
      </c>
      <c r="N23" s="330">
        <f t="shared" si="0"/>
        <v>0</v>
      </c>
      <c r="O23" s="331">
        <f t="shared" si="1"/>
        <v>507.23371647509578</v>
      </c>
      <c r="P23" s="331">
        <f t="shared" si="2"/>
        <v>205.33333333333334</v>
      </c>
      <c r="Q23" s="332">
        <f t="shared" si="3"/>
        <v>1287.2564102564102</v>
      </c>
    </row>
    <row r="24" spans="1:19" ht="15" customHeight="1" thickBot="1" x14ac:dyDescent="0.3">
      <c r="A24" s="231">
        <v>15</v>
      </c>
      <c r="B24" s="232" t="s">
        <v>28</v>
      </c>
      <c r="C24" s="333">
        <f t="shared" si="4"/>
        <v>122</v>
      </c>
      <c r="D24" s="333">
        <v>0</v>
      </c>
      <c r="E24" s="334">
        <v>67</v>
      </c>
      <c r="F24" s="334">
        <v>6</v>
      </c>
      <c r="G24" s="335">
        <v>49</v>
      </c>
      <c r="H24" s="333">
        <f t="shared" si="5"/>
        <v>101150</v>
      </c>
      <c r="I24" s="333">
        <v>0</v>
      </c>
      <c r="J24" s="334">
        <v>33301</v>
      </c>
      <c r="K24" s="334">
        <v>4207</v>
      </c>
      <c r="L24" s="335">
        <v>63642</v>
      </c>
      <c r="M24" s="333">
        <f t="shared" si="6"/>
        <v>829.09836065573768</v>
      </c>
      <c r="N24" s="333">
        <f t="shared" si="0"/>
        <v>0</v>
      </c>
      <c r="O24" s="334">
        <f t="shared" si="1"/>
        <v>497.02985074626866</v>
      </c>
      <c r="P24" s="334">
        <f t="shared" si="2"/>
        <v>701.16666666666663</v>
      </c>
      <c r="Q24" s="335">
        <f t="shared" si="3"/>
        <v>1298.8163265306123</v>
      </c>
    </row>
    <row r="25" spans="1:19" ht="15.6" x14ac:dyDescent="0.3">
      <c r="A25" s="457"/>
      <c r="B25" s="1161" t="s">
        <v>504</v>
      </c>
      <c r="C25" s="773">
        <f t="shared" ref="C25:L25" si="7">SUM(C10:C24)</f>
        <v>3291</v>
      </c>
      <c r="D25" s="773">
        <f t="shared" ref="D25" si="8">SUM(D10:D24)</f>
        <v>422</v>
      </c>
      <c r="E25" s="771">
        <f t="shared" si="7"/>
        <v>2252</v>
      </c>
      <c r="F25" s="771">
        <f t="shared" si="7"/>
        <v>72</v>
      </c>
      <c r="G25" s="772">
        <f t="shared" si="7"/>
        <v>545</v>
      </c>
      <c r="H25" s="773">
        <f t="shared" ref="H25" si="9">SUM(H10:H24)</f>
        <v>2042055</v>
      </c>
      <c r="I25" s="773">
        <f>SUM(I10:I24)</f>
        <v>38440</v>
      </c>
      <c r="J25" s="771">
        <f t="shared" si="7"/>
        <v>1003641</v>
      </c>
      <c r="K25" s="771">
        <f t="shared" si="7"/>
        <v>52653</v>
      </c>
      <c r="L25" s="775">
        <f t="shared" si="7"/>
        <v>947321</v>
      </c>
      <c r="M25" s="773">
        <f>H25/C25</f>
        <v>620.49680948040111</v>
      </c>
      <c r="N25" s="773">
        <f>I25/D25</f>
        <v>91.090047393364927</v>
      </c>
      <c r="O25" s="773">
        <f t="shared" ref="N25:Q30" si="10">J25/E25</f>
        <v>445.66651865008879</v>
      </c>
      <c r="P25" s="773">
        <f t="shared" si="10"/>
        <v>731.29166666666663</v>
      </c>
      <c r="Q25" s="773">
        <f t="shared" si="10"/>
        <v>1738.2036697247706</v>
      </c>
    </row>
    <row r="26" spans="1:19" s="458" customFormat="1" ht="15" x14ac:dyDescent="0.25">
      <c r="A26" s="459"/>
      <c r="B26" s="1162" t="s">
        <v>448</v>
      </c>
      <c r="C26" s="1033">
        <v>3253</v>
      </c>
      <c r="D26" s="1033">
        <v>402</v>
      </c>
      <c r="E26" s="1034">
        <v>2231</v>
      </c>
      <c r="F26" s="1034">
        <v>81</v>
      </c>
      <c r="G26" s="1036">
        <v>539</v>
      </c>
      <c r="H26" s="1033">
        <v>1741671</v>
      </c>
      <c r="I26" s="1033" t="s">
        <v>151</v>
      </c>
      <c r="J26" s="1034">
        <v>932965</v>
      </c>
      <c r="K26" s="1034">
        <v>57180</v>
      </c>
      <c r="L26" s="1035">
        <v>722294</v>
      </c>
      <c r="M26" s="1033">
        <v>535.40454964648018</v>
      </c>
      <c r="N26" s="1033" t="s">
        <v>151</v>
      </c>
      <c r="O26" s="1033">
        <v>418.18242940385477</v>
      </c>
      <c r="P26" s="1033">
        <v>705.92592592592598</v>
      </c>
      <c r="Q26" s="1033">
        <v>1340.0630797773656</v>
      </c>
    </row>
    <row r="27" spans="1:19" s="458" customFormat="1" ht="15" x14ac:dyDescent="0.25">
      <c r="A27" s="459"/>
      <c r="B27" s="1162" t="s">
        <v>395</v>
      </c>
      <c r="C27" s="1033">
        <f t="shared" si="4"/>
        <v>3344</v>
      </c>
      <c r="D27" s="1033">
        <v>455</v>
      </c>
      <c r="E27" s="1034">
        <v>2297</v>
      </c>
      <c r="F27" s="1034">
        <v>68</v>
      </c>
      <c r="G27" s="1036">
        <v>524</v>
      </c>
      <c r="H27" s="1033">
        <f t="shared" si="5"/>
        <v>1804572</v>
      </c>
      <c r="I27" s="1033" t="s">
        <v>151</v>
      </c>
      <c r="J27" s="1034">
        <v>1048980</v>
      </c>
      <c r="K27" s="1034">
        <v>52370</v>
      </c>
      <c r="L27" s="1035">
        <v>703222</v>
      </c>
      <c r="M27" s="1033">
        <f t="shared" ref="M27:M30" si="11">H27/C27</f>
        <v>539.64473684210532</v>
      </c>
      <c r="N27" s="1033" t="s">
        <v>151</v>
      </c>
      <c r="O27" s="1033">
        <f t="shared" si="10"/>
        <v>456.67392250761861</v>
      </c>
      <c r="P27" s="1033">
        <f t="shared" si="10"/>
        <v>770.14705882352939</v>
      </c>
      <c r="Q27" s="1033">
        <f t="shared" si="10"/>
        <v>1342.0267175572519</v>
      </c>
    </row>
    <row r="28" spans="1:19" s="458" customFormat="1" ht="15" x14ac:dyDescent="0.25">
      <c r="A28" s="389"/>
      <c r="B28" s="890" t="s">
        <v>356</v>
      </c>
      <c r="C28" s="892">
        <f t="shared" si="4"/>
        <v>3407</v>
      </c>
      <c r="D28" s="892">
        <v>483</v>
      </c>
      <c r="E28" s="336">
        <v>2289</v>
      </c>
      <c r="F28" s="336">
        <v>69</v>
      </c>
      <c r="G28" s="337">
        <v>566</v>
      </c>
      <c r="H28" s="892">
        <f t="shared" si="5"/>
        <v>1752974</v>
      </c>
      <c r="I28" s="892" t="s">
        <v>151</v>
      </c>
      <c r="J28" s="336">
        <v>1053795</v>
      </c>
      <c r="K28" s="336">
        <v>51742</v>
      </c>
      <c r="L28" s="893">
        <v>647437</v>
      </c>
      <c r="M28" s="892">
        <f t="shared" si="11"/>
        <v>514.52127971822722</v>
      </c>
      <c r="N28" s="892" t="s">
        <v>151</v>
      </c>
      <c r="O28" s="892">
        <f t="shared" si="10"/>
        <v>460.37352555701182</v>
      </c>
      <c r="P28" s="892">
        <f t="shared" si="10"/>
        <v>749.8840579710145</v>
      </c>
      <c r="Q28" s="892">
        <f t="shared" si="10"/>
        <v>1143.8816254416961</v>
      </c>
    </row>
    <row r="29" spans="1:19" s="458" customFormat="1" ht="15" x14ac:dyDescent="0.25">
      <c r="A29" s="389"/>
      <c r="B29" s="890" t="s">
        <v>314</v>
      </c>
      <c r="C29" s="892">
        <f t="shared" si="4"/>
        <v>3518</v>
      </c>
      <c r="D29" s="892">
        <v>742</v>
      </c>
      <c r="E29" s="336">
        <v>2214</v>
      </c>
      <c r="F29" s="336">
        <v>75</v>
      </c>
      <c r="G29" s="337">
        <v>487</v>
      </c>
      <c r="H29" s="892">
        <f t="shared" si="5"/>
        <v>1813484</v>
      </c>
      <c r="I29" s="892">
        <v>107104</v>
      </c>
      <c r="J29" s="336">
        <v>984929</v>
      </c>
      <c r="K29" s="336">
        <v>57967</v>
      </c>
      <c r="L29" s="893">
        <v>663484</v>
      </c>
      <c r="M29" s="892">
        <f t="shared" si="11"/>
        <v>515.48720864127347</v>
      </c>
      <c r="N29" s="892">
        <f t="shared" si="10"/>
        <v>144.34501347708894</v>
      </c>
      <c r="O29" s="892">
        <f t="shared" si="10"/>
        <v>444.86404697380306</v>
      </c>
      <c r="P29" s="892">
        <f t="shared" si="10"/>
        <v>772.89333333333332</v>
      </c>
      <c r="Q29" s="892">
        <f t="shared" si="10"/>
        <v>1362.3901437371662</v>
      </c>
    </row>
    <row r="30" spans="1:19" s="387" customFormat="1" ht="15.6" thickBot="1" x14ac:dyDescent="0.3">
      <c r="A30" s="442"/>
      <c r="B30" s="891" t="s">
        <v>160</v>
      </c>
      <c r="C30" s="774">
        <f t="shared" si="4"/>
        <v>3758</v>
      </c>
      <c r="D30" s="774">
        <v>811</v>
      </c>
      <c r="E30" s="338">
        <v>2391</v>
      </c>
      <c r="F30" s="338">
        <v>80</v>
      </c>
      <c r="G30" s="339">
        <v>476</v>
      </c>
      <c r="H30" s="774">
        <f t="shared" si="5"/>
        <v>1946664</v>
      </c>
      <c r="I30" s="774">
        <v>105967</v>
      </c>
      <c r="J30" s="338">
        <v>1134910</v>
      </c>
      <c r="K30" s="338">
        <v>58621</v>
      </c>
      <c r="L30" s="776">
        <v>647166</v>
      </c>
      <c r="M30" s="774">
        <f t="shared" si="11"/>
        <v>518.00532197977645</v>
      </c>
      <c r="N30" s="774">
        <f t="shared" si="10"/>
        <v>130.66214549938348</v>
      </c>
      <c r="O30" s="774">
        <f t="shared" si="10"/>
        <v>474.65913843580091</v>
      </c>
      <c r="P30" s="774">
        <f t="shared" si="10"/>
        <v>732.76250000000005</v>
      </c>
      <c r="Q30" s="774">
        <f t="shared" si="10"/>
        <v>1359.59243697479</v>
      </c>
    </row>
    <row r="31" spans="1:19" x14ac:dyDescent="0.25">
      <c r="A31" s="116" t="s">
        <v>132</v>
      </c>
      <c r="B31" s="66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S31" s="833"/>
    </row>
    <row r="32" spans="1:19" x14ac:dyDescent="0.25">
      <c r="A32" s="116" t="s">
        <v>133</v>
      </c>
      <c r="B32" s="66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S32" s="833"/>
    </row>
    <row r="33" spans="1:19" x14ac:dyDescent="0.25">
      <c r="A33" s="116" t="s">
        <v>134</v>
      </c>
      <c r="B33" s="66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S33" s="833"/>
    </row>
    <row r="34" spans="1:19" x14ac:dyDescent="0.25">
      <c r="A34" s="116" t="s">
        <v>500</v>
      </c>
      <c r="B34" s="116"/>
      <c r="C34" s="2"/>
      <c r="D34" s="456"/>
      <c r="E34" s="2"/>
      <c r="F34" s="2"/>
      <c r="G34" s="2"/>
      <c r="H34" s="2"/>
      <c r="I34" s="456"/>
      <c r="J34" s="2"/>
      <c r="K34" s="2"/>
      <c r="L34" s="2"/>
      <c r="S34" s="833"/>
    </row>
    <row r="35" spans="1:19" x14ac:dyDescent="0.25">
      <c r="A35" s="1"/>
      <c r="B35" s="2"/>
      <c r="C35" s="2"/>
      <c r="D35" s="456"/>
      <c r="E35" s="2"/>
      <c r="F35" s="2"/>
      <c r="G35" s="2"/>
      <c r="H35" s="2"/>
      <c r="I35" s="456"/>
      <c r="J35" s="2"/>
      <c r="K35" s="2"/>
      <c r="L35" s="2"/>
      <c r="S35" s="833"/>
    </row>
    <row r="36" spans="1:19" x14ac:dyDescent="0.25">
      <c r="J36" t="s">
        <v>130</v>
      </c>
    </row>
    <row r="37" spans="1:19" x14ac:dyDescent="0.25">
      <c r="D37" s="453" t="s">
        <v>130</v>
      </c>
      <c r="G37" t="s">
        <v>130</v>
      </c>
    </row>
    <row r="39" spans="1:19" x14ac:dyDescent="0.25">
      <c r="H39" t="s">
        <v>130</v>
      </c>
    </row>
    <row r="42" spans="1:19" x14ac:dyDescent="0.25">
      <c r="G42" t="s">
        <v>130</v>
      </c>
    </row>
    <row r="46" spans="1:19" x14ac:dyDescent="0.25">
      <c r="J46" t="s">
        <v>331</v>
      </c>
    </row>
  </sheetData>
  <mergeCells count="3">
    <mergeCell ref="C8:G8"/>
    <mergeCell ref="H8:L8"/>
    <mergeCell ref="M8:Q8"/>
  </mergeCells>
  <pageMargins left="0.7" right="0.7" top="0.75" bottom="0.75" header="0.3" footer="0.3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2:G26"/>
  <sheetViews>
    <sheetView showGridLines="0" view="pageLayout" topLeftCell="A2" zoomScaleNormal="100" workbookViewId="0">
      <selection activeCell="F28" sqref="F28"/>
    </sheetView>
  </sheetViews>
  <sheetFormatPr baseColWidth="10" defaultRowHeight="13.2" x14ac:dyDescent="0.25"/>
  <cols>
    <col min="1" max="1" width="7.6640625" customWidth="1"/>
    <col min="2" max="2" width="28.44140625" customWidth="1"/>
    <col min="11" max="11" width="11.44140625" customWidth="1"/>
  </cols>
  <sheetData>
    <row r="2" spans="1:6" x14ac:dyDescent="0.25">
      <c r="A2" s="212" t="s">
        <v>0</v>
      </c>
    </row>
    <row r="4" spans="1:6" x14ac:dyDescent="0.25">
      <c r="A4" t="str">
        <f>A6</f>
        <v>Tabell 3 -8 - A-2 - Dagaktivitetstilbud for demente - hittil i år</v>
      </c>
    </row>
    <row r="5" spans="1:6" x14ac:dyDescent="0.25">
      <c r="A5" s="144"/>
    </row>
    <row r="6" spans="1:6" ht="13.8" thickBot="1" x14ac:dyDescent="0.3">
      <c r="A6" s="7" t="s">
        <v>428</v>
      </c>
      <c r="B6" s="213"/>
      <c r="C6" s="213"/>
      <c r="D6" s="213"/>
      <c r="E6" s="213"/>
      <c r="F6" s="213"/>
    </row>
    <row r="7" spans="1:6" ht="13.8" thickBot="1" x14ac:dyDescent="0.3">
      <c r="A7" s="1560"/>
      <c r="B7" s="1561"/>
      <c r="C7" s="1626" t="s">
        <v>257</v>
      </c>
      <c r="D7" s="1627"/>
      <c r="E7" s="1633" t="s">
        <v>349</v>
      </c>
      <c r="F7" s="1634"/>
    </row>
    <row r="8" spans="1:6" ht="66.599999999999994" thickBot="1" x14ac:dyDescent="0.3">
      <c r="A8" s="1562" t="s">
        <v>2</v>
      </c>
      <c r="B8" s="1563" t="s">
        <v>3</v>
      </c>
      <c r="C8" s="220" t="s">
        <v>426</v>
      </c>
      <c r="D8" s="220" t="s">
        <v>427</v>
      </c>
      <c r="E8" s="220" t="s">
        <v>426</v>
      </c>
      <c r="F8" s="1564" t="s">
        <v>427</v>
      </c>
    </row>
    <row r="9" spans="1:6" ht="13.5" customHeight="1" x14ac:dyDescent="0.25">
      <c r="A9" s="224">
        <v>1</v>
      </c>
      <c r="B9" s="225" t="s">
        <v>14</v>
      </c>
      <c r="C9" s="1040">
        <v>21</v>
      </c>
      <c r="D9" s="1038">
        <v>0</v>
      </c>
      <c r="E9" s="1462">
        <v>12336</v>
      </c>
      <c r="F9" s="1463">
        <v>0</v>
      </c>
    </row>
    <row r="10" spans="1:6" x14ac:dyDescent="0.25">
      <c r="A10" s="226">
        <v>2</v>
      </c>
      <c r="B10" s="227" t="s">
        <v>15</v>
      </c>
      <c r="C10" s="1041">
        <v>28</v>
      </c>
      <c r="D10" s="1039">
        <v>1</v>
      </c>
      <c r="E10" s="1464">
        <v>12247</v>
      </c>
      <c r="F10" s="1465">
        <v>520</v>
      </c>
    </row>
    <row r="11" spans="1:6" ht="12.75" customHeight="1" x14ac:dyDescent="0.25">
      <c r="A11" s="226">
        <v>3</v>
      </c>
      <c r="B11" s="227" t="s">
        <v>16</v>
      </c>
      <c r="C11" s="1041">
        <v>44</v>
      </c>
      <c r="D11" s="1039">
        <v>4</v>
      </c>
      <c r="E11" s="1464">
        <v>14367</v>
      </c>
      <c r="F11" s="1465">
        <v>1216</v>
      </c>
    </row>
    <row r="12" spans="1:6" ht="12.75" customHeight="1" x14ac:dyDescent="0.25">
      <c r="A12" s="226">
        <v>4</v>
      </c>
      <c r="B12" s="227" t="s">
        <v>17</v>
      </c>
      <c r="C12" s="1041">
        <v>25</v>
      </c>
      <c r="D12" s="1039">
        <v>6</v>
      </c>
      <c r="E12" s="1464">
        <v>5000</v>
      </c>
      <c r="F12" s="1465">
        <v>13040</v>
      </c>
    </row>
    <row r="13" spans="1:6" ht="12.75" customHeight="1" x14ac:dyDescent="0.25">
      <c r="A13" s="226">
        <v>5</v>
      </c>
      <c r="B13" s="227" t="s">
        <v>18</v>
      </c>
      <c r="C13" s="1041">
        <v>82</v>
      </c>
      <c r="D13" s="1039">
        <v>2</v>
      </c>
      <c r="E13" s="1464">
        <v>28283</v>
      </c>
      <c r="F13" s="1465">
        <v>597</v>
      </c>
    </row>
    <row r="14" spans="1:6" ht="12.75" customHeight="1" x14ac:dyDescent="0.25">
      <c r="A14" s="229">
        <v>6</v>
      </c>
      <c r="B14" s="230" t="s">
        <v>19</v>
      </c>
      <c r="C14" s="1041">
        <v>53</v>
      </c>
      <c r="D14" s="1039">
        <v>3</v>
      </c>
      <c r="E14" s="1464">
        <v>9710</v>
      </c>
      <c r="F14" s="1465">
        <v>743</v>
      </c>
    </row>
    <row r="15" spans="1:6" ht="12.75" customHeight="1" x14ac:dyDescent="0.25">
      <c r="A15" s="229">
        <v>7</v>
      </c>
      <c r="B15" s="230" t="s">
        <v>20</v>
      </c>
      <c r="C15" s="1041">
        <v>57</v>
      </c>
      <c r="D15" s="1039">
        <v>0</v>
      </c>
      <c r="E15" s="1464">
        <v>24172</v>
      </c>
      <c r="F15" s="1465">
        <v>0</v>
      </c>
    </row>
    <row r="16" spans="1:6" x14ac:dyDescent="0.25">
      <c r="A16" s="226">
        <v>8</v>
      </c>
      <c r="B16" s="227" t="s">
        <v>21</v>
      </c>
      <c r="C16" s="1041">
        <v>121</v>
      </c>
      <c r="D16" s="1039">
        <v>3</v>
      </c>
      <c r="E16" s="1464">
        <v>35411</v>
      </c>
      <c r="F16" s="1465">
        <v>525</v>
      </c>
    </row>
    <row r="17" spans="1:7" ht="12.75" customHeight="1" x14ac:dyDescent="0.25">
      <c r="A17" s="226">
        <v>9</v>
      </c>
      <c r="B17" s="227" t="s">
        <v>22</v>
      </c>
      <c r="C17" s="1041">
        <v>0</v>
      </c>
      <c r="D17" s="1039">
        <v>0</v>
      </c>
      <c r="E17" s="1464">
        <v>0</v>
      </c>
      <c r="F17" s="1465">
        <v>0</v>
      </c>
    </row>
    <row r="18" spans="1:7" ht="12.75" customHeight="1" x14ac:dyDescent="0.25">
      <c r="A18" s="226">
        <v>10</v>
      </c>
      <c r="B18" s="227" t="s">
        <v>23</v>
      </c>
      <c r="C18" s="1041">
        <v>0</v>
      </c>
      <c r="D18" s="1039">
        <v>13</v>
      </c>
      <c r="E18" s="1464">
        <v>0</v>
      </c>
      <c r="F18" s="1465">
        <v>10998</v>
      </c>
    </row>
    <row r="19" spans="1:7" ht="12.75" customHeight="1" x14ac:dyDescent="0.25">
      <c r="A19" s="229">
        <v>11</v>
      </c>
      <c r="B19" s="230" t="s">
        <v>24</v>
      </c>
      <c r="C19" s="1041">
        <v>14</v>
      </c>
      <c r="D19" s="1039">
        <v>18</v>
      </c>
      <c r="E19" s="1464">
        <v>10800</v>
      </c>
      <c r="F19" s="1465">
        <v>7648</v>
      </c>
    </row>
    <row r="20" spans="1:7" ht="12.75" customHeight="1" x14ac:dyDescent="0.25">
      <c r="A20" s="226">
        <v>12</v>
      </c>
      <c r="B20" s="227" t="s">
        <v>25</v>
      </c>
      <c r="C20" s="1041">
        <v>25</v>
      </c>
      <c r="D20" s="1039">
        <v>4</v>
      </c>
      <c r="E20" s="1464">
        <v>0</v>
      </c>
      <c r="F20" s="1465">
        <v>2313</v>
      </c>
    </row>
    <row r="21" spans="1:7" ht="12.75" customHeight="1" x14ac:dyDescent="0.25">
      <c r="A21" s="226">
        <v>13</v>
      </c>
      <c r="B21" s="227" t="s">
        <v>26</v>
      </c>
      <c r="C21" s="1041">
        <v>43</v>
      </c>
      <c r="D21" s="1039">
        <v>52</v>
      </c>
      <c r="E21" s="1464">
        <v>16374</v>
      </c>
      <c r="F21" s="1465">
        <v>25240</v>
      </c>
    </row>
    <row r="22" spans="1:7" x14ac:dyDescent="0.25">
      <c r="A22" s="226">
        <v>14</v>
      </c>
      <c r="B22" s="227" t="s">
        <v>27</v>
      </c>
      <c r="C22" s="1041">
        <v>10</v>
      </c>
      <c r="D22" s="1039">
        <v>3</v>
      </c>
      <c r="E22" s="1464">
        <v>3165</v>
      </c>
      <c r="F22" s="1465">
        <v>1728</v>
      </c>
    </row>
    <row r="23" spans="1:7" ht="13.5" customHeight="1" thickBot="1" x14ac:dyDescent="0.3">
      <c r="A23" s="231">
        <v>15</v>
      </c>
      <c r="B23" s="232" t="s">
        <v>28</v>
      </c>
      <c r="C23" s="1163">
        <v>20</v>
      </c>
      <c r="D23" s="1164">
        <v>1</v>
      </c>
      <c r="E23" s="1513">
        <v>3384</v>
      </c>
      <c r="F23" s="1466">
        <v>1116</v>
      </c>
      <c r="G23" s="144"/>
    </row>
    <row r="24" spans="1:7" s="453" customFormat="1" ht="12.75" customHeight="1" thickBot="1" x14ac:dyDescent="0.3">
      <c r="A24" s="1565"/>
      <c r="B24" s="1566" t="s">
        <v>537</v>
      </c>
      <c r="C24" s="1460">
        <f>SUM(C9:C23)</f>
        <v>543</v>
      </c>
      <c r="D24" s="1461">
        <f t="shared" ref="D24:E24" si="0">SUM(D9:D23)</f>
        <v>110</v>
      </c>
      <c r="E24" s="1467">
        <f t="shared" si="0"/>
        <v>175249</v>
      </c>
      <c r="F24" s="1468">
        <f>SUM(F9:F23)</f>
        <v>65684</v>
      </c>
    </row>
    <row r="25" spans="1:7" x14ac:dyDescent="0.25">
      <c r="A25" s="1037" t="s">
        <v>444</v>
      </c>
      <c r="F25" s="1514"/>
    </row>
    <row r="26" spans="1:7" x14ac:dyDescent="0.25">
      <c r="A26" s="1037" t="s">
        <v>445</v>
      </c>
    </row>
  </sheetData>
  <mergeCells count="2">
    <mergeCell ref="C7:D7"/>
    <mergeCell ref="E7:F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/>
  <dimension ref="A3:Q29"/>
  <sheetViews>
    <sheetView showGridLines="0" zoomScaleNormal="100" workbookViewId="0">
      <selection activeCell="J23" sqref="J23"/>
    </sheetView>
  </sheetViews>
  <sheetFormatPr baseColWidth="10" defaultColWidth="11.44140625" defaultRowHeight="13.8" x14ac:dyDescent="0.25"/>
  <cols>
    <col min="1" max="1" width="8.109375" style="390" customWidth="1"/>
    <col min="2" max="2" width="25.33203125" style="390" customWidth="1"/>
    <col min="3" max="3" width="22.33203125" style="390" customWidth="1"/>
    <col min="4" max="4" width="19.5546875" style="390" customWidth="1"/>
    <col min="5" max="5" width="19.109375" style="390" customWidth="1"/>
    <col min="6" max="7" width="11.44140625" style="390"/>
    <col min="8" max="8" width="17.109375" style="390" customWidth="1"/>
    <col min="9" max="16384" width="11.44140625" style="390"/>
  </cols>
  <sheetData>
    <row r="3" spans="1:14" x14ac:dyDescent="0.25">
      <c r="A3" s="615" t="s">
        <v>539</v>
      </c>
    </row>
    <row r="4" spans="1:14" ht="14.4" thickBot="1" x14ac:dyDescent="0.3"/>
    <row r="5" spans="1:14" ht="86.25" customHeight="1" thickBot="1" x14ac:dyDescent="0.3">
      <c r="A5" s="1167" t="s">
        <v>2</v>
      </c>
      <c r="B5" s="1168" t="s">
        <v>3</v>
      </c>
      <c r="C5" s="1018" t="s">
        <v>382</v>
      </c>
      <c r="D5" s="1019" t="s">
        <v>383</v>
      </c>
      <c r="E5" s="1019" t="s">
        <v>387</v>
      </c>
      <c r="F5" s="1019" t="s">
        <v>384</v>
      </c>
      <c r="G5" s="1019" t="s">
        <v>386</v>
      </c>
      <c r="H5" s="1020" t="s">
        <v>385</v>
      </c>
      <c r="J5" s="390" t="s">
        <v>130</v>
      </c>
      <c r="K5" s="390" t="s">
        <v>130</v>
      </c>
      <c r="L5" s="390" t="s">
        <v>130</v>
      </c>
    </row>
    <row r="6" spans="1:14" x14ac:dyDescent="0.25">
      <c r="A6" s="1169">
        <v>1</v>
      </c>
      <c r="B6" s="1170" t="s">
        <v>14</v>
      </c>
      <c r="C6" s="1470">
        <v>351</v>
      </c>
      <c r="D6" s="786">
        <v>6</v>
      </c>
      <c r="E6" s="786">
        <v>10</v>
      </c>
      <c r="F6" s="786">
        <v>32</v>
      </c>
      <c r="G6" s="786">
        <v>68</v>
      </c>
      <c r="H6" s="786">
        <v>94</v>
      </c>
    </row>
    <row r="7" spans="1:14" x14ac:dyDescent="0.25">
      <c r="A7" s="251">
        <v>2</v>
      </c>
      <c r="B7" s="1165" t="s">
        <v>15</v>
      </c>
      <c r="C7" s="1471">
        <v>398</v>
      </c>
      <c r="D7" s="1330">
        <v>10</v>
      </c>
      <c r="E7" s="1330">
        <v>11</v>
      </c>
      <c r="F7" s="1330">
        <v>0</v>
      </c>
      <c r="G7" s="1330">
        <v>49</v>
      </c>
      <c r="H7" s="1330">
        <v>66</v>
      </c>
    </row>
    <row r="8" spans="1:14" x14ac:dyDescent="0.25">
      <c r="A8" s="251">
        <v>3</v>
      </c>
      <c r="B8" s="1165" t="s">
        <v>16</v>
      </c>
      <c r="C8" s="1471">
        <v>417</v>
      </c>
      <c r="D8" s="1330">
        <v>27</v>
      </c>
      <c r="E8" s="1330">
        <v>8</v>
      </c>
      <c r="F8" s="1330">
        <v>26</v>
      </c>
      <c r="G8" s="1330">
        <v>60</v>
      </c>
      <c r="H8" s="1330">
        <v>64</v>
      </c>
    </row>
    <row r="9" spans="1:14" x14ac:dyDescent="0.25">
      <c r="A9" s="251">
        <v>4</v>
      </c>
      <c r="B9" s="1165" t="s">
        <v>17</v>
      </c>
      <c r="C9" s="1471">
        <v>372</v>
      </c>
      <c r="D9" s="1330">
        <v>17</v>
      </c>
      <c r="E9" s="1330">
        <v>10</v>
      </c>
      <c r="F9" s="1330">
        <v>49</v>
      </c>
      <c r="G9" s="1330">
        <v>50</v>
      </c>
      <c r="H9" s="1330">
        <v>34</v>
      </c>
    </row>
    <row r="10" spans="1:14" x14ac:dyDescent="0.25">
      <c r="A10" s="251">
        <v>5</v>
      </c>
      <c r="B10" s="1165" t="s">
        <v>18</v>
      </c>
      <c r="C10" s="1471">
        <v>780</v>
      </c>
      <c r="D10" s="1330">
        <v>3</v>
      </c>
      <c r="E10" s="1330">
        <v>40</v>
      </c>
      <c r="F10" s="1330">
        <v>0</v>
      </c>
      <c r="G10" s="1330">
        <v>36</v>
      </c>
      <c r="H10" s="1330">
        <v>0</v>
      </c>
    </row>
    <row r="11" spans="1:14" x14ac:dyDescent="0.25">
      <c r="A11" s="251">
        <v>6</v>
      </c>
      <c r="B11" s="1165" t="s">
        <v>19</v>
      </c>
      <c r="C11" s="1471">
        <v>626</v>
      </c>
      <c r="D11" s="1330">
        <v>3</v>
      </c>
      <c r="E11" s="1330">
        <v>12</v>
      </c>
      <c r="F11" s="1330">
        <v>0</v>
      </c>
      <c r="G11" s="1330">
        <v>33</v>
      </c>
      <c r="H11" s="1330">
        <v>0</v>
      </c>
      <c r="N11" s="390" t="s">
        <v>130</v>
      </c>
    </row>
    <row r="12" spans="1:14" x14ac:dyDescent="0.25">
      <c r="A12" s="251">
        <v>7</v>
      </c>
      <c r="B12" s="1165" t="s">
        <v>20</v>
      </c>
      <c r="C12" s="1471">
        <v>748</v>
      </c>
      <c r="D12" s="1330">
        <v>7</v>
      </c>
      <c r="E12" s="1330">
        <v>11</v>
      </c>
      <c r="F12" s="1330">
        <v>0</v>
      </c>
      <c r="G12" s="1330">
        <v>50</v>
      </c>
      <c r="H12" s="1330">
        <v>0</v>
      </c>
    </row>
    <row r="13" spans="1:14" x14ac:dyDescent="0.25">
      <c r="A13" s="251">
        <v>8</v>
      </c>
      <c r="B13" s="1165" t="s">
        <v>21</v>
      </c>
      <c r="C13" s="1505">
        <v>733</v>
      </c>
      <c r="D13" s="1330">
        <v>0</v>
      </c>
      <c r="E13" s="1330">
        <v>58</v>
      </c>
      <c r="F13" s="1330">
        <v>0</v>
      </c>
      <c r="G13" s="1330">
        <v>0</v>
      </c>
      <c r="H13" s="1330">
        <v>0</v>
      </c>
      <c r="I13" s="310"/>
    </row>
    <row r="14" spans="1:14" x14ac:dyDescent="0.25">
      <c r="A14" s="251">
        <v>9</v>
      </c>
      <c r="B14" s="1165" t="s">
        <v>22</v>
      </c>
      <c r="C14" s="1471">
        <v>509</v>
      </c>
      <c r="D14" s="1330">
        <v>3</v>
      </c>
      <c r="E14" s="1330">
        <v>24</v>
      </c>
      <c r="F14" s="1330">
        <v>0</v>
      </c>
      <c r="G14" s="1330">
        <v>21</v>
      </c>
      <c r="H14" s="1330">
        <v>0</v>
      </c>
    </row>
    <row r="15" spans="1:14" x14ac:dyDescent="0.25">
      <c r="A15" s="251">
        <v>10</v>
      </c>
      <c r="B15" s="1165" t="s">
        <v>23</v>
      </c>
      <c r="C15" s="1471">
        <v>482</v>
      </c>
      <c r="D15" s="1330">
        <v>5</v>
      </c>
      <c r="E15" s="1330">
        <v>10</v>
      </c>
      <c r="F15" s="1330">
        <v>0</v>
      </c>
      <c r="G15" s="1330">
        <v>25</v>
      </c>
      <c r="H15" s="1330">
        <v>0</v>
      </c>
    </row>
    <row r="16" spans="1:14" x14ac:dyDescent="0.25">
      <c r="A16" s="251">
        <v>11</v>
      </c>
      <c r="B16" s="1165" t="s">
        <v>24</v>
      </c>
      <c r="C16" s="1471">
        <v>490</v>
      </c>
      <c r="D16" s="1330">
        <v>36</v>
      </c>
      <c r="E16" s="1330">
        <v>25</v>
      </c>
      <c r="F16" s="1330">
        <v>0</v>
      </c>
      <c r="G16" s="1330">
        <v>72</v>
      </c>
      <c r="H16" s="1330">
        <v>0</v>
      </c>
    </row>
    <row r="17" spans="1:17" x14ac:dyDescent="0.25">
      <c r="A17" s="251">
        <v>12</v>
      </c>
      <c r="B17" s="1165" t="s">
        <v>25</v>
      </c>
      <c r="C17" s="1471">
        <v>625</v>
      </c>
      <c r="D17" s="1330">
        <v>154</v>
      </c>
      <c r="E17" s="1330">
        <v>30</v>
      </c>
      <c r="F17" s="1330">
        <v>0</v>
      </c>
      <c r="G17" s="1330">
        <v>20</v>
      </c>
      <c r="H17" s="1330">
        <v>0</v>
      </c>
    </row>
    <row r="18" spans="1:17" x14ac:dyDescent="0.25">
      <c r="A18" s="251">
        <v>13</v>
      </c>
      <c r="B18" s="1165" t="s">
        <v>26</v>
      </c>
      <c r="C18" s="1471">
        <v>1303</v>
      </c>
      <c r="D18" s="1330">
        <v>9</v>
      </c>
      <c r="E18" s="1330">
        <v>13</v>
      </c>
      <c r="F18" s="1330">
        <v>0</v>
      </c>
      <c r="G18" s="1330">
        <v>33</v>
      </c>
      <c r="H18" s="1330">
        <v>0</v>
      </c>
      <c r="J18" s="390" t="s">
        <v>130</v>
      </c>
      <c r="Q18" s="390" t="s">
        <v>130</v>
      </c>
    </row>
    <row r="19" spans="1:17" x14ac:dyDescent="0.25">
      <c r="A19" s="251">
        <v>14</v>
      </c>
      <c r="B19" s="1165" t="s">
        <v>27</v>
      </c>
      <c r="C19" s="1471">
        <v>851</v>
      </c>
      <c r="D19" s="1330">
        <v>12</v>
      </c>
      <c r="E19" s="1330">
        <v>12</v>
      </c>
      <c r="F19" s="1330">
        <v>0</v>
      </c>
      <c r="G19" s="1330">
        <v>29</v>
      </c>
      <c r="H19" s="1330">
        <v>0</v>
      </c>
    </row>
    <row r="20" spans="1:17" ht="14.4" thickBot="1" x14ac:dyDescent="0.3">
      <c r="A20" s="252">
        <v>15</v>
      </c>
      <c r="B20" s="1166" t="s">
        <v>28</v>
      </c>
      <c r="C20" s="1472">
        <v>285</v>
      </c>
      <c r="D20" s="1469">
        <v>3</v>
      </c>
      <c r="E20" s="1469">
        <v>8</v>
      </c>
      <c r="F20" s="1469">
        <v>0</v>
      </c>
      <c r="G20" s="1469">
        <v>18</v>
      </c>
      <c r="H20" s="1469">
        <v>0</v>
      </c>
    </row>
    <row r="21" spans="1:17" x14ac:dyDescent="0.25">
      <c r="A21" s="1171"/>
      <c r="B21" s="1172" t="s">
        <v>538</v>
      </c>
      <c r="C21" s="1473">
        <f>SUM(C6:C20)</f>
        <v>8970</v>
      </c>
      <c r="D21" s="1173">
        <f>SUM(D6:D20)</f>
        <v>295</v>
      </c>
      <c r="E21" s="1173">
        <f t="shared" ref="E21:H21" si="0">SUM(E6:E20)</f>
        <v>282</v>
      </c>
      <c r="F21" s="1173">
        <f t="shared" si="0"/>
        <v>107</v>
      </c>
      <c r="G21" s="1173">
        <f t="shared" si="0"/>
        <v>564</v>
      </c>
      <c r="H21" s="1173">
        <f t="shared" si="0"/>
        <v>258</v>
      </c>
    </row>
    <row r="22" spans="1:17" x14ac:dyDescent="0.25">
      <c r="A22" s="462"/>
      <c r="B22" s="1329" t="s">
        <v>474</v>
      </c>
      <c r="C22" s="1416">
        <v>8915</v>
      </c>
      <c r="D22" s="1330">
        <v>314</v>
      </c>
      <c r="E22" s="1330">
        <v>145</v>
      </c>
      <c r="F22" s="1330">
        <v>95</v>
      </c>
      <c r="G22" s="1330">
        <v>472</v>
      </c>
      <c r="H22" s="1330">
        <v>277</v>
      </c>
    </row>
    <row r="23" spans="1:17" x14ac:dyDescent="0.25">
      <c r="A23" s="251"/>
      <c r="B23" s="1165" t="s">
        <v>408</v>
      </c>
      <c r="C23" s="1474">
        <v>8479</v>
      </c>
      <c r="D23" s="784">
        <v>202</v>
      </c>
      <c r="E23" s="784">
        <v>126</v>
      </c>
      <c r="F23" s="784">
        <v>159</v>
      </c>
      <c r="G23" s="784">
        <v>197</v>
      </c>
      <c r="H23" s="784">
        <v>200</v>
      </c>
    </row>
    <row r="24" spans="1:17" x14ac:dyDescent="0.25">
      <c r="A24" s="251"/>
      <c r="B24" s="1165" t="s">
        <v>376</v>
      </c>
      <c r="C24" s="1474">
        <v>9263</v>
      </c>
      <c r="D24" s="784" t="s">
        <v>329</v>
      </c>
      <c r="E24" s="784" t="s">
        <v>329</v>
      </c>
      <c r="F24" s="784" t="s">
        <v>329</v>
      </c>
      <c r="G24" s="784" t="s">
        <v>329</v>
      </c>
      <c r="H24" s="784" t="s">
        <v>329</v>
      </c>
      <c r="J24" s="390" t="s">
        <v>130</v>
      </c>
    </row>
    <row r="25" spans="1:17" x14ac:dyDescent="0.25">
      <c r="A25" s="251"/>
      <c r="B25" s="1165" t="s">
        <v>328</v>
      </c>
      <c r="C25" s="1474">
        <v>9419</v>
      </c>
      <c r="D25" s="784" t="s">
        <v>329</v>
      </c>
      <c r="E25" s="784" t="s">
        <v>329</v>
      </c>
      <c r="F25" s="784" t="s">
        <v>329</v>
      </c>
      <c r="G25" s="784" t="s">
        <v>329</v>
      </c>
      <c r="H25" s="784" t="s">
        <v>329</v>
      </c>
      <c r="K25" s="390" t="s">
        <v>130</v>
      </c>
    </row>
    <row r="26" spans="1:17" ht="14.4" thickBot="1" x14ac:dyDescent="0.3">
      <c r="A26" s="252"/>
      <c r="B26" s="1166" t="s">
        <v>244</v>
      </c>
      <c r="C26" s="1475">
        <v>9741</v>
      </c>
      <c r="D26" s="785" t="s">
        <v>329</v>
      </c>
      <c r="E26" s="785" t="s">
        <v>329</v>
      </c>
      <c r="F26" s="785" t="s">
        <v>329</v>
      </c>
      <c r="G26" s="785" t="s">
        <v>329</v>
      </c>
      <c r="H26" s="785" t="s">
        <v>329</v>
      </c>
    </row>
    <row r="28" spans="1:17" x14ac:dyDescent="0.25">
      <c r="B28" s="390" t="s">
        <v>130</v>
      </c>
      <c r="E28" s="938"/>
      <c r="G28" s="390" t="s">
        <v>130</v>
      </c>
    </row>
    <row r="29" spans="1:17" x14ac:dyDescent="0.25">
      <c r="C29" s="390" t="s">
        <v>130</v>
      </c>
      <c r="E29" s="390" t="s">
        <v>130</v>
      </c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9"/>
  <dimension ref="A1:AP311"/>
  <sheetViews>
    <sheetView showGridLines="0" topLeftCell="A195" zoomScale="90" zoomScaleNormal="90" zoomScaleSheetLayoutView="110" workbookViewId="0">
      <selection activeCell="U201" sqref="U201"/>
    </sheetView>
  </sheetViews>
  <sheetFormatPr baseColWidth="10" defaultColWidth="11.44140625" defaultRowHeight="15.75" customHeight="1" x14ac:dyDescent="0.25"/>
  <cols>
    <col min="1" max="1" width="7" style="253" customWidth="1"/>
    <col min="2" max="2" width="20.88671875" style="390" customWidth="1"/>
    <col min="3" max="3" width="6.6640625" style="390" customWidth="1"/>
    <col min="4" max="4" width="9.44140625" style="390" customWidth="1"/>
    <col min="5" max="5" width="9.5546875" style="390" customWidth="1"/>
    <col min="6" max="6" width="10.33203125" style="390" customWidth="1"/>
    <col min="7" max="7" width="5.6640625" style="390" customWidth="1"/>
    <col min="8" max="8" width="6.88671875" style="390" customWidth="1"/>
    <col min="9" max="9" width="10.109375" style="390" customWidth="1"/>
    <col min="10" max="10" width="9.88671875" style="390" customWidth="1"/>
    <col min="11" max="11" width="9.6640625" style="390" customWidth="1"/>
    <col min="12" max="12" width="5.6640625" style="390" customWidth="1"/>
    <col min="13" max="13" width="6.33203125" style="390" customWidth="1"/>
    <col min="14" max="14" width="9.33203125" style="390" customWidth="1"/>
    <col min="15" max="15" width="9.109375" style="390" customWidth="1"/>
    <col min="16" max="16" width="10" style="390" customWidth="1"/>
    <col min="17" max="17" width="5.6640625" style="390" customWidth="1"/>
    <col min="18" max="18" width="11.6640625" style="390" customWidth="1"/>
    <col min="19" max="19" width="7.109375" style="390" customWidth="1"/>
    <col min="20" max="20" width="11.44140625" style="390" customWidth="1"/>
    <col min="21" max="21" width="9.5546875" style="390" customWidth="1"/>
    <col min="22" max="22" width="20" style="390" customWidth="1"/>
    <col min="23" max="23" width="7.33203125" style="390" customWidth="1"/>
    <col min="24" max="24" width="6.88671875" style="390" customWidth="1"/>
    <col min="25" max="25" width="9.44140625" style="390" customWidth="1"/>
    <col min="26" max="26" width="10.44140625" style="390" customWidth="1"/>
    <col min="27" max="27" width="7" style="390" customWidth="1"/>
    <col min="28" max="28" width="8.33203125" style="390" customWidth="1"/>
    <col min="29" max="29" width="6.6640625" style="390" customWidth="1"/>
    <col min="30" max="30" width="9.109375" style="390" customWidth="1"/>
    <col min="31" max="31" width="10.5546875" style="390" customWidth="1"/>
    <col min="32" max="32" width="6.44140625" style="390" customWidth="1"/>
    <col min="33" max="33" width="7.44140625" style="390" customWidth="1"/>
    <col min="34" max="34" width="8.6640625" style="390" customWidth="1"/>
    <col min="35" max="35" width="8.88671875" style="390" customWidth="1"/>
    <col min="36" max="36" width="9.6640625" style="390" customWidth="1"/>
    <col min="37" max="37" width="6.88671875" style="390" customWidth="1"/>
    <col min="38" max="38" width="11" style="390" customWidth="1"/>
    <col min="39" max="16384" width="11.44140625" style="390"/>
  </cols>
  <sheetData>
    <row r="1" spans="1:27" ht="15.75" customHeight="1" x14ac:dyDescent="0.25">
      <c r="A1" s="239" t="s">
        <v>0</v>
      </c>
    </row>
    <row r="2" spans="1:27" ht="15.75" customHeight="1" x14ac:dyDescent="0.25">
      <c r="A2" s="239"/>
    </row>
    <row r="3" spans="1:27" ht="15.75" customHeight="1" x14ac:dyDescent="0.25">
      <c r="A3" s="239" t="str">
        <f>A18</f>
        <v>Tabell 3 -9 - A1 -  Beboere med vedtak om bolig til pleie og omsorgsformål - sum alle aldersgrupper - pr. 31.12.  *)</v>
      </c>
    </row>
    <row r="4" spans="1:27" ht="15.75" customHeight="1" x14ac:dyDescent="0.25">
      <c r="A4" s="239" t="str">
        <f>A45</f>
        <v>Tabell 3 -9 - A2 -  Beboere med vedtak om bolig til pleie og omsorgsformål - antall 0 - 17 år - pr. 31.12.  *)</v>
      </c>
    </row>
    <row r="5" spans="1:27" ht="15.75" customHeight="1" x14ac:dyDescent="0.25">
      <c r="A5" s="239" t="str">
        <f>A72</f>
        <v>Tabell 3 -9 - A3 -  Beboere med vedtak om bolig til pleie og omsorgsformål - antall 18 - 49 år - pr. 31.12.  *)</v>
      </c>
    </row>
    <row r="6" spans="1:27" ht="15.75" customHeight="1" x14ac:dyDescent="0.25">
      <c r="A6" s="239" t="str">
        <f>A98</f>
        <v>Tabell 3 -9 - A4 -  Beboere med vedtak om bolig til pleie og omsorgsformål - antall 50 - 66 år - pr. 31.12.  *)</v>
      </c>
    </row>
    <row r="7" spans="1:27" ht="15.75" customHeight="1" x14ac:dyDescent="0.25">
      <c r="A7" s="239" t="str">
        <f>A124</f>
        <v>Tabell 3 -9 - A5 -  Beboere med vedtak om bolig til pleie og omsorgsformål - antall 67 - 74 år - pr. 31.012.  *)</v>
      </c>
    </row>
    <row r="8" spans="1:27" ht="15.75" customHeight="1" x14ac:dyDescent="0.25">
      <c r="A8" s="239" t="str">
        <f>A150</f>
        <v>Tabell 3 -9 - A6 -  Beboere med vedtak om bolig til pleie og omsorgsformål - antall 75 - 79 år - pr. 31.12.  *)</v>
      </c>
    </row>
    <row r="9" spans="1:27" ht="15.75" customHeight="1" x14ac:dyDescent="0.25">
      <c r="A9" s="239" t="str">
        <f>A177</f>
        <v>Tabell 3 -9 - A7 -  Beboere med vedtak om bolig til pleie og omsorgsformål - antall 80 - 84 år - pr. 31.12.  *)</v>
      </c>
    </row>
    <row r="10" spans="1:27" ht="15.75" customHeight="1" x14ac:dyDescent="0.25">
      <c r="A10" s="239" t="str">
        <f>A204</f>
        <v>Tabell 3 -9 - A8 -  Beboere med vedtak om bolig til pleie og omsorgsformål - antall 85 - 89 år - pr. 31.12.  *)</v>
      </c>
    </row>
    <row r="11" spans="1:27" ht="15.75" customHeight="1" x14ac:dyDescent="0.25">
      <c r="A11" s="239" t="str">
        <f>A231</f>
        <v>Tabell 3 -9 - A9 -  Beboere med vedtak om bolig til pleie og omsorgsformål - antall 90 - 94 år - pr. 31.12.  *)</v>
      </c>
    </row>
    <row r="12" spans="1:27" ht="15.75" customHeight="1" x14ac:dyDescent="0.25">
      <c r="A12" s="239" t="str">
        <f>A257</f>
        <v>Tabell 3 -9 - A10 -  Beboere med vedtak om bolig til pleie og omsorgsformål - antall ≥ 95 år - pr. 31.12.  *)</v>
      </c>
      <c r="AA12" s="390" t="s">
        <v>130</v>
      </c>
    </row>
    <row r="13" spans="1:27" ht="15.75" customHeight="1" x14ac:dyDescent="0.25">
      <c r="A13" s="239" t="str">
        <f>A285</f>
        <v>Tabell 3 -9 - A11 -  Beboere med vedtak om bolig til pleie og omsorgsformål - sum antall  ≥ 90 år - pr. 31.12.  *)</v>
      </c>
    </row>
    <row r="14" spans="1:27" ht="15.75" customHeight="1" x14ac:dyDescent="0.25">
      <c r="A14" s="239"/>
    </row>
    <row r="15" spans="1:27" ht="15.75" customHeight="1" x14ac:dyDescent="0.25">
      <c r="A15" s="239"/>
    </row>
    <row r="16" spans="1:27" ht="15.75" customHeight="1" x14ac:dyDescent="0.25">
      <c r="A16" s="239"/>
      <c r="E16" s="993" t="s">
        <v>409</v>
      </c>
    </row>
    <row r="18" spans="1:40" s="240" customFormat="1" ht="15.75" customHeight="1" thickBot="1" x14ac:dyDescent="0.3">
      <c r="A18" s="208" t="s">
        <v>486</v>
      </c>
      <c r="U18" s="390"/>
      <c r="V18" s="390"/>
      <c r="W18" s="390"/>
      <c r="X18" s="390"/>
      <c r="Y18" s="390"/>
      <c r="Z18" s="390"/>
      <c r="AA18" s="390"/>
      <c r="AB18" s="390"/>
      <c r="AC18" s="390"/>
      <c r="AD18" s="390"/>
      <c r="AE18" s="390"/>
      <c r="AF18" s="390"/>
      <c r="AG18" s="390"/>
      <c r="AH18" s="390"/>
      <c r="AI18" s="390"/>
      <c r="AJ18" s="390"/>
      <c r="AK18" s="390"/>
      <c r="AL18" s="390"/>
      <c r="AM18" s="390"/>
      <c r="AN18" s="390"/>
    </row>
    <row r="19" spans="1:40" s="242" customFormat="1" ht="15.75" customHeight="1" thickBot="1" x14ac:dyDescent="0.3">
      <c r="A19" s="260"/>
      <c r="B19" s="261"/>
      <c r="C19" s="1635" t="s">
        <v>85</v>
      </c>
      <c r="D19" s="1636"/>
      <c r="E19" s="1636"/>
      <c r="F19" s="1636"/>
      <c r="G19" s="1637"/>
      <c r="H19" s="1635" t="s">
        <v>86</v>
      </c>
      <c r="I19" s="1636"/>
      <c r="J19" s="1636"/>
      <c r="K19" s="1636"/>
      <c r="L19" s="1637"/>
      <c r="M19" s="1635" t="s">
        <v>87</v>
      </c>
      <c r="N19" s="1636"/>
      <c r="O19" s="1636"/>
      <c r="P19" s="1636"/>
      <c r="Q19" s="1636"/>
      <c r="R19" s="1637"/>
      <c r="U19" s="390"/>
      <c r="V19" s="390"/>
      <c r="W19" s="390"/>
      <c r="X19" s="390"/>
      <c r="Y19" s="390"/>
      <c r="Z19" s="390"/>
      <c r="AA19" s="390"/>
      <c r="AB19" s="390"/>
      <c r="AC19" s="390"/>
      <c r="AD19" s="390"/>
      <c r="AE19" s="390"/>
      <c r="AF19" s="390"/>
      <c r="AG19" s="390"/>
      <c r="AH19" s="390"/>
      <c r="AI19" s="390"/>
      <c r="AJ19" s="390"/>
      <c r="AK19" s="390"/>
      <c r="AL19" s="390"/>
      <c r="AM19" s="390"/>
      <c r="AN19" s="390"/>
    </row>
    <row r="20" spans="1:40" s="242" customFormat="1" ht="78" customHeight="1" thickBot="1" x14ac:dyDescent="0.3">
      <c r="A20" s="262" t="s">
        <v>2</v>
      </c>
      <c r="B20" s="243" t="s">
        <v>3</v>
      </c>
      <c r="C20" s="292" t="s">
        <v>88</v>
      </c>
      <c r="D20" s="289" t="s">
        <v>312</v>
      </c>
      <c r="E20" s="289" t="s">
        <v>313</v>
      </c>
      <c r="F20" s="289" t="s">
        <v>89</v>
      </c>
      <c r="G20" s="318" t="s">
        <v>90</v>
      </c>
      <c r="H20" s="309" t="s">
        <v>88</v>
      </c>
      <c r="I20" s="289" t="s">
        <v>312</v>
      </c>
      <c r="J20" s="289" t="s">
        <v>313</v>
      </c>
      <c r="K20" s="289" t="s">
        <v>89</v>
      </c>
      <c r="L20" s="318" t="s">
        <v>13</v>
      </c>
      <c r="M20" s="309" t="s">
        <v>88</v>
      </c>
      <c r="N20" s="289" t="s">
        <v>312</v>
      </c>
      <c r="O20" s="289" t="s">
        <v>313</v>
      </c>
      <c r="P20" s="289" t="s">
        <v>89</v>
      </c>
      <c r="Q20" s="318" t="s">
        <v>13</v>
      </c>
      <c r="R20" s="423" t="s">
        <v>91</v>
      </c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90"/>
      <c r="AN20" s="390"/>
    </row>
    <row r="21" spans="1:40" ht="15.75" customHeight="1" x14ac:dyDescent="0.25">
      <c r="A21" s="266">
        <v>1</v>
      </c>
      <c r="B21" s="245" t="s">
        <v>14</v>
      </c>
      <c r="C21" s="1207">
        <f t="shared" ref="C21:F35" si="0">C48+C75+C101+C127+C153+C180+C207+C234+C260</f>
        <v>0</v>
      </c>
      <c r="D21" s="1208">
        <f t="shared" si="0"/>
        <v>19</v>
      </c>
      <c r="E21" s="1208">
        <f t="shared" si="0"/>
        <v>22</v>
      </c>
      <c r="F21" s="1208">
        <f t="shared" si="0"/>
        <v>34</v>
      </c>
      <c r="G21" s="1209">
        <f t="shared" ref="G21:G35" si="1">SUM(C21:F21)</f>
        <v>75</v>
      </c>
      <c r="H21" s="1207">
        <f t="shared" ref="H21:K35" si="2">H48+H75+H101+H127+H153+H180+H207+H234+H260</f>
        <v>0</v>
      </c>
      <c r="I21" s="1208">
        <f t="shared" si="2"/>
        <v>28</v>
      </c>
      <c r="J21" s="1208">
        <f t="shared" si="2"/>
        <v>16</v>
      </c>
      <c r="K21" s="1208">
        <f t="shared" si="2"/>
        <v>20</v>
      </c>
      <c r="L21" s="1210">
        <f t="shared" ref="L21:L35" si="3">SUM(H21:K21)</f>
        <v>64</v>
      </c>
      <c r="M21" s="1207">
        <f t="shared" ref="M21:M35" si="4">C21+H21</f>
        <v>0</v>
      </c>
      <c r="N21" s="1208">
        <f t="shared" ref="N21:N35" si="5">D21+I21</f>
        <v>47</v>
      </c>
      <c r="O21" s="1208">
        <f t="shared" ref="O21:O35" si="6">E21+J21</f>
        <v>38</v>
      </c>
      <c r="P21" s="1208">
        <f t="shared" ref="P21:P35" si="7">F21+K21</f>
        <v>54</v>
      </c>
      <c r="Q21" s="981">
        <f t="shared" ref="Q21:Q35" si="8">SUM(M21:P21)</f>
        <v>139</v>
      </c>
      <c r="R21" s="982">
        <f t="shared" ref="R21:R35" si="9">SUM(R48,R75,R101,R127,R153,R180,R207,R234,R260)</f>
        <v>141</v>
      </c>
      <c r="S21" s="392"/>
      <c r="T21" s="392"/>
    </row>
    <row r="22" spans="1:40" ht="15.75" customHeight="1" x14ac:dyDescent="0.25">
      <c r="A22" s="268">
        <v>2</v>
      </c>
      <c r="B22" s="247" t="s">
        <v>15</v>
      </c>
      <c r="C22" s="983">
        <f t="shared" si="0"/>
        <v>35</v>
      </c>
      <c r="D22" s="984">
        <f t="shared" si="0"/>
        <v>0</v>
      </c>
      <c r="E22" s="984">
        <f t="shared" si="0"/>
        <v>8</v>
      </c>
      <c r="F22" s="984">
        <f t="shared" si="0"/>
        <v>29</v>
      </c>
      <c r="G22" s="985">
        <f t="shared" si="1"/>
        <v>72</v>
      </c>
      <c r="H22" s="983">
        <f t="shared" si="2"/>
        <v>81</v>
      </c>
      <c r="I22" s="984">
        <f t="shared" si="2"/>
        <v>0</v>
      </c>
      <c r="J22" s="984">
        <f t="shared" si="2"/>
        <v>3</v>
      </c>
      <c r="K22" s="984">
        <f t="shared" si="2"/>
        <v>29</v>
      </c>
      <c r="L22" s="986">
        <f t="shared" si="3"/>
        <v>113</v>
      </c>
      <c r="M22" s="983">
        <f t="shared" si="4"/>
        <v>116</v>
      </c>
      <c r="N22" s="984">
        <f t="shared" si="5"/>
        <v>0</v>
      </c>
      <c r="O22" s="984">
        <f t="shared" si="6"/>
        <v>11</v>
      </c>
      <c r="P22" s="984">
        <f t="shared" si="7"/>
        <v>58</v>
      </c>
      <c r="Q22" s="986">
        <f t="shared" si="8"/>
        <v>185</v>
      </c>
      <c r="R22" s="987">
        <f t="shared" si="9"/>
        <v>87</v>
      </c>
      <c r="S22" s="392"/>
      <c r="T22" s="392"/>
      <c r="W22" s="1345"/>
    </row>
    <row r="23" spans="1:40" ht="15.75" customHeight="1" x14ac:dyDescent="0.25">
      <c r="A23" s="268">
        <v>3</v>
      </c>
      <c r="B23" s="247" t="s">
        <v>16</v>
      </c>
      <c r="C23" s="983">
        <f t="shared" si="0"/>
        <v>101</v>
      </c>
      <c r="D23" s="984">
        <f t="shared" si="0"/>
        <v>5</v>
      </c>
      <c r="E23" s="984">
        <f t="shared" si="0"/>
        <v>11</v>
      </c>
      <c r="F23" s="984">
        <f t="shared" si="0"/>
        <v>53</v>
      </c>
      <c r="G23" s="985">
        <f t="shared" si="1"/>
        <v>170</v>
      </c>
      <c r="H23" s="983">
        <f t="shared" si="2"/>
        <v>121</v>
      </c>
      <c r="I23" s="984">
        <f t="shared" si="2"/>
        <v>2</v>
      </c>
      <c r="J23" s="984">
        <f t="shared" si="2"/>
        <v>10</v>
      </c>
      <c r="K23" s="984">
        <f t="shared" si="2"/>
        <v>38</v>
      </c>
      <c r="L23" s="986">
        <f t="shared" si="3"/>
        <v>171</v>
      </c>
      <c r="M23" s="983">
        <f t="shared" si="4"/>
        <v>222</v>
      </c>
      <c r="N23" s="984">
        <f t="shared" si="5"/>
        <v>7</v>
      </c>
      <c r="O23" s="984">
        <f t="shared" si="6"/>
        <v>21</v>
      </c>
      <c r="P23" s="984">
        <f t="shared" si="7"/>
        <v>91</v>
      </c>
      <c r="Q23" s="986">
        <f t="shared" si="8"/>
        <v>341</v>
      </c>
      <c r="R23" s="987">
        <f t="shared" si="9"/>
        <v>73</v>
      </c>
      <c r="S23" s="392"/>
      <c r="T23" s="392"/>
      <c r="W23" s="1345"/>
    </row>
    <row r="24" spans="1:40" ht="15.75" customHeight="1" x14ac:dyDescent="0.25">
      <c r="A24" s="268">
        <v>4</v>
      </c>
      <c r="B24" s="247" t="s">
        <v>17</v>
      </c>
      <c r="C24" s="983">
        <f t="shared" si="0"/>
        <v>30</v>
      </c>
      <c r="D24" s="984">
        <f t="shared" si="0"/>
        <v>1</v>
      </c>
      <c r="E24" s="984">
        <f t="shared" si="0"/>
        <v>1</v>
      </c>
      <c r="F24" s="984">
        <f t="shared" si="0"/>
        <v>76</v>
      </c>
      <c r="G24" s="985">
        <f t="shared" si="1"/>
        <v>108</v>
      </c>
      <c r="H24" s="983">
        <f t="shared" si="2"/>
        <v>49</v>
      </c>
      <c r="I24" s="984">
        <f t="shared" si="2"/>
        <v>1</v>
      </c>
      <c r="J24" s="984">
        <f t="shared" si="2"/>
        <v>1</v>
      </c>
      <c r="K24" s="984">
        <f t="shared" si="2"/>
        <v>53</v>
      </c>
      <c r="L24" s="986">
        <f t="shared" si="3"/>
        <v>104</v>
      </c>
      <c r="M24" s="983">
        <f t="shared" si="4"/>
        <v>79</v>
      </c>
      <c r="N24" s="984">
        <f t="shared" si="5"/>
        <v>2</v>
      </c>
      <c r="O24" s="984">
        <f t="shared" si="6"/>
        <v>2</v>
      </c>
      <c r="P24" s="984">
        <f t="shared" si="7"/>
        <v>129</v>
      </c>
      <c r="Q24" s="986">
        <f t="shared" si="8"/>
        <v>212</v>
      </c>
      <c r="R24" s="987">
        <f t="shared" si="9"/>
        <v>61</v>
      </c>
      <c r="S24" s="392"/>
      <c r="T24" s="392"/>
      <c r="W24" s="1345"/>
    </row>
    <row r="25" spans="1:40" ht="15.75" customHeight="1" x14ac:dyDescent="0.25">
      <c r="A25" s="268">
        <v>5</v>
      </c>
      <c r="B25" s="247" t="s">
        <v>18</v>
      </c>
      <c r="C25" s="983">
        <f t="shared" si="0"/>
        <v>43</v>
      </c>
      <c r="D25" s="984">
        <f t="shared" si="0"/>
        <v>20</v>
      </c>
      <c r="E25" s="984">
        <f t="shared" si="0"/>
        <v>15</v>
      </c>
      <c r="F25" s="984">
        <f t="shared" si="0"/>
        <v>18</v>
      </c>
      <c r="G25" s="985">
        <f t="shared" si="1"/>
        <v>96</v>
      </c>
      <c r="H25" s="983">
        <f t="shared" si="2"/>
        <v>44</v>
      </c>
      <c r="I25" s="984">
        <f t="shared" si="2"/>
        <v>14</v>
      </c>
      <c r="J25" s="984">
        <f t="shared" si="2"/>
        <v>23</v>
      </c>
      <c r="K25" s="984">
        <f t="shared" si="2"/>
        <v>14</v>
      </c>
      <c r="L25" s="986">
        <f t="shared" si="3"/>
        <v>95</v>
      </c>
      <c r="M25" s="983">
        <f t="shared" si="4"/>
        <v>87</v>
      </c>
      <c r="N25" s="984">
        <f t="shared" si="5"/>
        <v>34</v>
      </c>
      <c r="O25" s="984">
        <f t="shared" si="6"/>
        <v>38</v>
      </c>
      <c r="P25" s="984">
        <f t="shared" si="7"/>
        <v>32</v>
      </c>
      <c r="Q25" s="986">
        <f t="shared" si="8"/>
        <v>191</v>
      </c>
      <c r="R25" s="987">
        <f t="shared" si="9"/>
        <v>1</v>
      </c>
      <c r="S25" s="392"/>
      <c r="T25" s="392"/>
      <c r="W25" s="1345"/>
    </row>
    <row r="26" spans="1:40" ht="15.75" customHeight="1" x14ac:dyDescent="0.25">
      <c r="A26" s="270">
        <v>6</v>
      </c>
      <c r="B26" s="249" t="s">
        <v>19</v>
      </c>
      <c r="C26" s="983">
        <f t="shared" si="0"/>
        <v>18</v>
      </c>
      <c r="D26" s="984">
        <f t="shared" si="0"/>
        <v>0</v>
      </c>
      <c r="E26" s="984">
        <f t="shared" si="0"/>
        <v>24</v>
      </c>
      <c r="F26" s="984">
        <f t="shared" si="0"/>
        <v>17</v>
      </c>
      <c r="G26" s="985">
        <f t="shared" si="1"/>
        <v>59</v>
      </c>
      <c r="H26" s="983">
        <f t="shared" si="2"/>
        <v>34</v>
      </c>
      <c r="I26" s="984">
        <f t="shared" si="2"/>
        <v>0</v>
      </c>
      <c r="J26" s="984">
        <f t="shared" si="2"/>
        <v>15</v>
      </c>
      <c r="K26" s="984">
        <f t="shared" si="2"/>
        <v>10</v>
      </c>
      <c r="L26" s="986">
        <f t="shared" si="3"/>
        <v>59</v>
      </c>
      <c r="M26" s="983">
        <f t="shared" si="4"/>
        <v>52</v>
      </c>
      <c r="N26" s="984">
        <f t="shared" si="5"/>
        <v>0</v>
      </c>
      <c r="O26" s="984">
        <f t="shared" si="6"/>
        <v>39</v>
      </c>
      <c r="P26" s="984">
        <f t="shared" si="7"/>
        <v>27</v>
      </c>
      <c r="Q26" s="986">
        <f t="shared" si="8"/>
        <v>118</v>
      </c>
      <c r="R26" s="987">
        <f t="shared" si="9"/>
        <v>52</v>
      </c>
      <c r="S26" s="392"/>
      <c r="T26" s="392"/>
    </row>
    <row r="27" spans="1:40" ht="15.75" customHeight="1" x14ac:dyDescent="0.25">
      <c r="A27" s="270">
        <v>7</v>
      </c>
      <c r="B27" s="249" t="s">
        <v>20</v>
      </c>
      <c r="C27" s="983">
        <f t="shared" si="0"/>
        <v>18</v>
      </c>
      <c r="D27" s="984">
        <f t="shared" si="0"/>
        <v>1</v>
      </c>
      <c r="E27" s="984">
        <f t="shared" si="0"/>
        <v>37</v>
      </c>
      <c r="F27" s="984">
        <f t="shared" si="0"/>
        <v>10</v>
      </c>
      <c r="G27" s="985">
        <f t="shared" si="1"/>
        <v>66</v>
      </c>
      <c r="H27" s="983">
        <f t="shared" si="2"/>
        <v>44</v>
      </c>
      <c r="I27" s="984">
        <f t="shared" si="2"/>
        <v>2</v>
      </c>
      <c r="J27" s="984">
        <f t="shared" si="2"/>
        <v>43</v>
      </c>
      <c r="K27" s="984">
        <f t="shared" si="2"/>
        <v>8</v>
      </c>
      <c r="L27" s="986">
        <f t="shared" si="3"/>
        <v>97</v>
      </c>
      <c r="M27" s="983">
        <f t="shared" si="4"/>
        <v>62</v>
      </c>
      <c r="N27" s="984">
        <f t="shared" si="5"/>
        <v>3</v>
      </c>
      <c r="O27" s="984">
        <f t="shared" si="6"/>
        <v>80</v>
      </c>
      <c r="P27" s="984">
        <f t="shared" si="7"/>
        <v>18</v>
      </c>
      <c r="Q27" s="986">
        <f t="shared" si="8"/>
        <v>163</v>
      </c>
      <c r="R27" s="987">
        <f t="shared" si="9"/>
        <v>1</v>
      </c>
      <c r="S27" s="392"/>
      <c r="T27" s="392"/>
    </row>
    <row r="28" spans="1:40" ht="15.75" customHeight="1" x14ac:dyDescent="0.25">
      <c r="A28" s="268">
        <v>8</v>
      </c>
      <c r="B28" s="247" t="s">
        <v>21</v>
      </c>
      <c r="C28" s="983">
        <f t="shared" si="0"/>
        <v>45</v>
      </c>
      <c r="D28" s="984">
        <f t="shared" si="0"/>
        <v>17</v>
      </c>
      <c r="E28" s="984">
        <f t="shared" si="0"/>
        <v>52</v>
      </c>
      <c r="F28" s="984">
        <f t="shared" si="0"/>
        <v>39</v>
      </c>
      <c r="G28" s="985">
        <f t="shared" si="1"/>
        <v>153</v>
      </c>
      <c r="H28" s="983">
        <f t="shared" si="2"/>
        <v>63</v>
      </c>
      <c r="I28" s="984">
        <f t="shared" si="2"/>
        <v>5</v>
      </c>
      <c r="J28" s="984">
        <f t="shared" si="2"/>
        <v>34</v>
      </c>
      <c r="K28" s="984">
        <f t="shared" si="2"/>
        <v>18</v>
      </c>
      <c r="L28" s="986">
        <f t="shared" si="3"/>
        <v>120</v>
      </c>
      <c r="M28" s="983">
        <f t="shared" si="4"/>
        <v>108</v>
      </c>
      <c r="N28" s="984">
        <f t="shared" si="5"/>
        <v>22</v>
      </c>
      <c r="O28" s="984">
        <f t="shared" si="6"/>
        <v>86</v>
      </c>
      <c r="P28" s="984">
        <f t="shared" si="7"/>
        <v>57</v>
      </c>
      <c r="Q28" s="986">
        <f t="shared" si="8"/>
        <v>273</v>
      </c>
      <c r="R28" s="987">
        <f t="shared" si="9"/>
        <v>85</v>
      </c>
      <c r="S28" s="392"/>
      <c r="T28" s="392"/>
    </row>
    <row r="29" spans="1:40" ht="15.75" customHeight="1" x14ac:dyDescent="0.25">
      <c r="A29" s="268">
        <v>9</v>
      </c>
      <c r="B29" s="247" t="s">
        <v>22</v>
      </c>
      <c r="C29" s="983">
        <f t="shared" si="0"/>
        <v>0</v>
      </c>
      <c r="D29" s="984">
        <f t="shared" si="0"/>
        <v>0</v>
      </c>
      <c r="E29" s="984">
        <f t="shared" si="0"/>
        <v>40</v>
      </c>
      <c r="F29" s="984">
        <f t="shared" si="0"/>
        <v>0</v>
      </c>
      <c r="G29" s="985">
        <f t="shared" si="1"/>
        <v>40</v>
      </c>
      <c r="H29" s="983">
        <f t="shared" si="2"/>
        <v>0</v>
      </c>
      <c r="I29" s="984">
        <f t="shared" si="2"/>
        <v>0</v>
      </c>
      <c r="J29" s="984">
        <f t="shared" si="2"/>
        <v>34</v>
      </c>
      <c r="K29" s="984">
        <f t="shared" si="2"/>
        <v>0</v>
      </c>
      <c r="L29" s="986">
        <f t="shared" si="3"/>
        <v>34</v>
      </c>
      <c r="M29" s="983">
        <f t="shared" si="4"/>
        <v>0</v>
      </c>
      <c r="N29" s="984">
        <f t="shared" si="5"/>
        <v>0</v>
      </c>
      <c r="O29" s="984">
        <f t="shared" si="6"/>
        <v>74</v>
      </c>
      <c r="P29" s="984">
        <f t="shared" si="7"/>
        <v>0</v>
      </c>
      <c r="Q29" s="986">
        <f t="shared" si="8"/>
        <v>74</v>
      </c>
      <c r="R29" s="987">
        <f t="shared" si="9"/>
        <v>0</v>
      </c>
      <c r="S29" s="392"/>
      <c r="T29" s="392"/>
    </row>
    <row r="30" spans="1:40" ht="15.75" customHeight="1" x14ac:dyDescent="0.25">
      <c r="A30" s="268">
        <v>10</v>
      </c>
      <c r="B30" s="247" t="s">
        <v>23</v>
      </c>
      <c r="C30" s="983">
        <f t="shared" si="0"/>
        <v>18</v>
      </c>
      <c r="D30" s="984">
        <f t="shared" si="0"/>
        <v>24</v>
      </c>
      <c r="E30" s="984">
        <f t="shared" si="0"/>
        <v>33</v>
      </c>
      <c r="F30" s="984">
        <f t="shared" si="0"/>
        <v>20</v>
      </c>
      <c r="G30" s="985">
        <f t="shared" si="1"/>
        <v>95</v>
      </c>
      <c r="H30" s="983">
        <f t="shared" si="2"/>
        <v>28</v>
      </c>
      <c r="I30" s="984">
        <f t="shared" si="2"/>
        <v>30</v>
      </c>
      <c r="J30" s="984">
        <f t="shared" si="2"/>
        <v>21</v>
      </c>
      <c r="K30" s="984">
        <f t="shared" si="2"/>
        <v>14</v>
      </c>
      <c r="L30" s="986">
        <f t="shared" si="3"/>
        <v>93</v>
      </c>
      <c r="M30" s="983">
        <f t="shared" si="4"/>
        <v>46</v>
      </c>
      <c r="N30" s="984">
        <f t="shared" si="5"/>
        <v>54</v>
      </c>
      <c r="O30" s="984">
        <f t="shared" si="6"/>
        <v>54</v>
      </c>
      <c r="P30" s="984">
        <f t="shared" si="7"/>
        <v>34</v>
      </c>
      <c r="Q30" s="986">
        <f t="shared" si="8"/>
        <v>188</v>
      </c>
      <c r="R30" s="987">
        <f t="shared" si="9"/>
        <v>0</v>
      </c>
      <c r="S30" s="392"/>
      <c r="T30" s="392"/>
    </row>
    <row r="31" spans="1:40" ht="15.75" customHeight="1" x14ac:dyDescent="0.25">
      <c r="A31" s="270">
        <v>11</v>
      </c>
      <c r="B31" s="249" t="s">
        <v>24</v>
      </c>
      <c r="C31" s="983">
        <f t="shared" si="0"/>
        <v>28</v>
      </c>
      <c r="D31" s="984">
        <f t="shared" si="0"/>
        <v>14</v>
      </c>
      <c r="E31" s="984">
        <f t="shared" si="0"/>
        <v>27</v>
      </c>
      <c r="F31" s="984">
        <f t="shared" si="0"/>
        <v>28</v>
      </c>
      <c r="G31" s="985">
        <f t="shared" si="1"/>
        <v>97</v>
      </c>
      <c r="H31" s="983">
        <f t="shared" si="2"/>
        <v>31</v>
      </c>
      <c r="I31" s="984">
        <f t="shared" si="2"/>
        <v>5</v>
      </c>
      <c r="J31" s="984">
        <f t="shared" si="2"/>
        <v>19</v>
      </c>
      <c r="K31" s="984">
        <f t="shared" si="2"/>
        <v>16</v>
      </c>
      <c r="L31" s="986">
        <f t="shared" si="3"/>
        <v>71</v>
      </c>
      <c r="M31" s="983">
        <f t="shared" si="4"/>
        <v>59</v>
      </c>
      <c r="N31" s="984">
        <f t="shared" si="5"/>
        <v>19</v>
      </c>
      <c r="O31" s="984">
        <f t="shared" si="6"/>
        <v>46</v>
      </c>
      <c r="P31" s="984">
        <f t="shared" si="7"/>
        <v>44</v>
      </c>
      <c r="Q31" s="986">
        <f t="shared" si="8"/>
        <v>168</v>
      </c>
      <c r="R31" s="987">
        <f t="shared" si="9"/>
        <v>0</v>
      </c>
      <c r="S31" s="392"/>
      <c r="T31" s="392"/>
    </row>
    <row r="32" spans="1:40" ht="15.75" customHeight="1" x14ac:dyDescent="0.25">
      <c r="A32" s="268">
        <v>12</v>
      </c>
      <c r="B32" s="247" t="s">
        <v>25</v>
      </c>
      <c r="C32" s="983">
        <f t="shared" si="0"/>
        <v>1</v>
      </c>
      <c r="D32" s="984">
        <f t="shared" si="0"/>
        <v>11</v>
      </c>
      <c r="E32" s="984">
        <f t="shared" si="0"/>
        <v>45</v>
      </c>
      <c r="F32" s="984">
        <f t="shared" si="0"/>
        <v>35</v>
      </c>
      <c r="G32" s="985">
        <f t="shared" si="1"/>
        <v>92</v>
      </c>
      <c r="H32" s="983">
        <f t="shared" si="2"/>
        <v>4</v>
      </c>
      <c r="I32" s="984">
        <f t="shared" si="2"/>
        <v>6</v>
      </c>
      <c r="J32" s="984">
        <f t="shared" si="2"/>
        <v>19</v>
      </c>
      <c r="K32" s="984">
        <f t="shared" si="2"/>
        <v>21</v>
      </c>
      <c r="L32" s="986">
        <f t="shared" si="3"/>
        <v>50</v>
      </c>
      <c r="M32" s="983">
        <f t="shared" si="4"/>
        <v>5</v>
      </c>
      <c r="N32" s="984">
        <f t="shared" si="5"/>
        <v>17</v>
      </c>
      <c r="O32" s="984">
        <f t="shared" si="6"/>
        <v>64</v>
      </c>
      <c r="P32" s="984">
        <f t="shared" si="7"/>
        <v>56</v>
      </c>
      <c r="Q32" s="986">
        <f t="shared" si="8"/>
        <v>142</v>
      </c>
      <c r="R32" s="987">
        <f t="shared" si="9"/>
        <v>5</v>
      </c>
      <c r="S32" s="392"/>
      <c r="T32" s="392"/>
    </row>
    <row r="33" spans="1:42" ht="15.75" customHeight="1" x14ac:dyDescent="0.25">
      <c r="A33" s="268">
        <v>13</v>
      </c>
      <c r="B33" s="247" t="s">
        <v>26</v>
      </c>
      <c r="C33" s="983">
        <f t="shared" si="0"/>
        <v>61</v>
      </c>
      <c r="D33" s="984">
        <f t="shared" si="0"/>
        <v>7</v>
      </c>
      <c r="E33" s="984">
        <f t="shared" si="0"/>
        <v>25</v>
      </c>
      <c r="F33" s="984">
        <f t="shared" si="0"/>
        <v>48</v>
      </c>
      <c r="G33" s="985">
        <f t="shared" si="1"/>
        <v>141</v>
      </c>
      <c r="H33" s="983">
        <f t="shared" si="2"/>
        <v>84</v>
      </c>
      <c r="I33" s="984">
        <f t="shared" si="2"/>
        <v>12</v>
      </c>
      <c r="J33" s="984">
        <f t="shared" si="2"/>
        <v>22</v>
      </c>
      <c r="K33" s="984">
        <f t="shared" si="2"/>
        <v>37</v>
      </c>
      <c r="L33" s="986">
        <f t="shared" si="3"/>
        <v>155</v>
      </c>
      <c r="M33" s="983">
        <f t="shared" si="4"/>
        <v>145</v>
      </c>
      <c r="N33" s="984">
        <f t="shared" si="5"/>
        <v>19</v>
      </c>
      <c r="O33" s="984">
        <f t="shared" si="6"/>
        <v>47</v>
      </c>
      <c r="P33" s="984">
        <f t="shared" si="7"/>
        <v>85</v>
      </c>
      <c r="Q33" s="986">
        <f t="shared" si="8"/>
        <v>296</v>
      </c>
      <c r="R33" s="987">
        <f t="shared" si="9"/>
        <v>82</v>
      </c>
      <c r="S33" s="392"/>
      <c r="T33" s="392"/>
    </row>
    <row r="34" spans="1:42" ht="15.75" customHeight="1" x14ac:dyDescent="0.25">
      <c r="A34" s="268">
        <v>14</v>
      </c>
      <c r="B34" s="247" t="s">
        <v>27</v>
      </c>
      <c r="C34" s="983">
        <f t="shared" si="0"/>
        <v>35</v>
      </c>
      <c r="D34" s="984">
        <f t="shared" si="0"/>
        <v>0</v>
      </c>
      <c r="E34" s="984">
        <f t="shared" si="0"/>
        <v>48</v>
      </c>
      <c r="F34" s="984">
        <f t="shared" si="0"/>
        <v>33</v>
      </c>
      <c r="G34" s="985">
        <f t="shared" si="1"/>
        <v>116</v>
      </c>
      <c r="H34" s="983">
        <f t="shared" si="2"/>
        <v>58</v>
      </c>
      <c r="I34" s="984">
        <f t="shared" si="2"/>
        <v>0</v>
      </c>
      <c r="J34" s="984">
        <f t="shared" si="2"/>
        <v>30</v>
      </c>
      <c r="K34" s="984">
        <f t="shared" si="2"/>
        <v>25</v>
      </c>
      <c r="L34" s="986">
        <f t="shared" si="3"/>
        <v>113</v>
      </c>
      <c r="M34" s="983">
        <f t="shared" si="4"/>
        <v>93</v>
      </c>
      <c r="N34" s="984">
        <f t="shared" si="5"/>
        <v>0</v>
      </c>
      <c r="O34" s="984">
        <f t="shared" si="6"/>
        <v>78</v>
      </c>
      <c r="P34" s="984">
        <f t="shared" si="7"/>
        <v>58</v>
      </c>
      <c r="Q34" s="986">
        <f t="shared" si="8"/>
        <v>229</v>
      </c>
      <c r="R34" s="987">
        <f t="shared" si="9"/>
        <v>50</v>
      </c>
      <c r="S34" s="392"/>
      <c r="T34" s="392"/>
    </row>
    <row r="35" spans="1:42" ht="31.5" customHeight="1" thickBot="1" x14ac:dyDescent="0.3">
      <c r="A35" s="271">
        <v>15</v>
      </c>
      <c r="B35" s="250" t="s">
        <v>28</v>
      </c>
      <c r="C35" s="988">
        <f t="shared" si="0"/>
        <v>7</v>
      </c>
      <c r="D35" s="989">
        <f t="shared" si="0"/>
        <v>2</v>
      </c>
      <c r="E35" s="989">
        <f t="shared" si="0"/>
        <v>31</v>
      </c>
      <c r="F35" s="989">
        <f t="shared" si="0"/>
        <v>37</v>
      </c>
      <c r="G35" s="990">
        <f t="shared" si="1"/>
        <v>77</v>
      </c>
      <c r="H35" s="988">
        <f t="shared" si="2"/>
        <v>9</v>
      </c>
      <c r="I35" s="989">
        <f t="shared" si="2"/>
        <v>1</v>
      </c>
      <c r="J35" s="989">
        <f t="shared" si="2"/>
        <v>22</v>
      </c>
      <c r="K35" s="989">
        <f t="shared" si="2"/>
        <v>14</v>
      </c>
      <c r="L35" s="991">
        <f t="shared" si="3"/>
        <v>46</v>
      </c>
      <c r="M35" s="988">
        <f t="shared" si="4"/>
        <v>16</v>
      </c>
      <c r="N35" s="989">
        <f t="shared" si="5"/>
        <v>3</v>
      </c>
      <c r="O35" s="989">
        <f t="shared" si="6"/>
        <v>53</v>
      </c>
      <c r="P35" s="989">
        <f t="shared" si="7"/>
        <v>51</v>
      </c>
      <c r="Q35" s="991">
        <f t="shared" si="8"/>
        <v>123</v>
      </c>
      <c r="R35" s="992">
        <f t="shared" si="9"/>
        <v>0</v>
      </c>
      <c r="S35" s="392"/>
      <c r="T35" s="392"/>
    </row>
    <row r="36" spans="1:42" s="461" customFormat="1" ht="15.75" customHeight="1" x14ac:dyDescent="0.25">
      <c r="A36" s="340"/>
      <c r="B36" s="341" t="s">
        <v>504</v>
      </c>
      <c r="C36" s="342">
        <f t="shared" ref="C36:R36" si="10">SUM(C21:C35)</f>
        <v>440</v>
      </c>
      <c r="D36" s="343">
        <f t="shared" si="10"/>
        <v>121</v>
      </c>
      <c r="E36" s="343">
        <f t="shared" si="10"/>
        <v>419</v>
      </c>
      <c r="F36" s="343">
        <f t="shared" si="10"/>
        <v>477</v>
      </c>
      <c r="G36" s="344">
        <f t="shared" si="10"/>
        <v>1457</v>
      </c>
      <c r="H36" s="342">
        <f t="shared" si="10"/>
        <v>650</v>
      </c>
      <c r="I36" s="343">
        <f t="shared" si="10"/>
        <v>106</v>
      </c>
      <c r="J36" s="343">
        <f t="shared" si="10"/>
        <v>312</v>
      </c>
      <c r="K36" s="343">
        <f t="shared" si="10"/>
        <v>317</v>
      </c>
      <c r="L36" s="344">
        <f t="shared" si="10"/>
        <v>1385</v>
      </c>
      <c r="M36" s="342">
        <f t="shared" si="10"/>
        <v>1090</v>
      </c>
      <c r="N36" s="343">
        <f t="shared" si="10"/>
        <v>227</v>
      </c>
      <c r="O36" s="343">
        <f t="shared" si="10"/>
        <v>731</v>
      </c>
      <c r="P36" s="343">
        <f t="shared" si="10"/>
        <v>794</v>
      </c>
      <c r="Q36" s="344">
        <f t="shared" si="10"/>
        <v>2842</v>
      </c>
      <c r="R36" s="345">
        <f t="shared" si="10"/>
        <v>638</v>
      </c>
      <c r="S36" s="346"/>
      <c r="T36" s="346"/>
      <c r="U36" s="390"/>
      <c r="V36" s="390"/>
      <c r="W36" s="390"/>
      <c r="X36" s="390"/>
      <c r="Y36" s="390"/>
      <c r="Z36" s="390"/>
      <c r="AA36" s="390"/>
      <c r="AB36" s="390"/>
      <c r="AC36" s="390"/>
      <c r="AD36" s="390"/>
      <c r="AE36" s="390"/>
      <c r="AF36" s="390"/>
      <c r="AG36" s="390"/>
      <c r="AH36" s="390"/>
      <c r="AI36" s="390"/>
      <c r="AJ36" s="390"/>
      <c r="AK36" s="390"/>
      <c r="AL36" s="390"/>
      <c r="AM36" s="390"/>
      <c r="AN36" s="390"/>
    </row>
    <row r="37" spans="1:42" s="461" customFormat="1" ht="15.75" customHeight="1" x14ac:dyDescent="0.25">
      <c r="A37" s="1331"/>
      <c r="B37" s="1332" t="s">
        <v>448</v>
      </c>
      <c r="C37" s="1333">
        <v>453</v>
      </c>
      <c r="D37" s="1334">
        <v>156</v>
      </c>
      <c r="E37" s="1334">
        <v>437</v>
      </c>
      <c r="F37" s="1334">
        <v>422</v>
      </c>
      <c r="G37" s="1335">
        <v>1468</v>
      </c>
      <c r="H37" s="1333">
        <v>759</v>
      </c>
      <c r="I37" s="1334">
        <v>102</v>
      </c>
      <c r="J37" s="1334">
        <v>339</v>
      </c>
      <c r="K37" s="1334">
        <v>291</v>
      </c>
      <c r="L37" s="1335">
        <v>1491</v>
      </c>
      <c r="M37" s="1333">
        <v>1212</v>
      </c>
      <c r="N37" s="1334">
        <v>258</v>
      </c>
      <c r="O37" s="1334">
        <v>776</v>
      </c>
      <c r="P37" s="1334">
        <v>713</v>
      </c>
      <c r="Q37" s="1335">
        <v>2959</v>
      </c>
      <c r="R37" s="1336">
        <v>593</v>
      </c>
      <c r="S37" s="346"/>
      <c r="T37" s="346"/>
      <c r="U37" s="390"/>
      <c r="V37" s="390"/>
      <c r="W37" s="390"/>
      <c r="X37" s="390"/>
      <c r="Y37" s="390"/>
      <c r="Z37" s="390"/>
      <c r="AA37" s="390"/>
      <c r="AB37" s="390"/>
      <c r="AC37" s="390"/>
      <c r="AD37" s="390"/>
      <c r="AE37" s="390"/>
      <c r="AF37" s="390"/>
      <c r="AG37" s="390"/>
      <c r="AH37" s="390"/>
      <c r="AI37" s="390"/>
      <c r="AJ37" s="390"/>
      <c r="AK37" s="390"/>
      <c r="AL37" s="390"/>
      <c r="AM37" s="390"/>
      <c r="AN37" s="390"/>
    </row>
    <row r="38" spans="1:42" ht="15.75" customHeight="1" x14ac:dyDescent="0.25">
      <c r="A38" s="406"/>
      <c r="B38" s="393" t="s">
        <v>395</v>
      </c>
      <c r="C38" s="407">
        <v>469</v>
      </c>
      <c r="D38" s="408">
        <v>134</v>
      </c>
      <c r="E38" s="408">
        <v>392</v>
      </c>
      <c r="F38" s="408">
        <v>433</v>
      </c>
      <c r="G38" s="391">
        <v>1428</v>
      </c>
      <c r="H38" s="407">
        <v>747</v>
      </c>
      <c r="I38" s="408">
        <v>102</v>
      </c>
      <c r="J38" s="408">
        <v>315</v>
      </c>
      <c r="K38" s="408">
        <v>316</v>
      </c>
      <c r="L38" s="391">
        <v>1480</v>
      </c>
      <c r="M38" s="407">
        <v>1216</v>
      </c>
      <c r="N38" s="408">
        <v>236</v>
      </c>
      <c r="O38" s="408">
        <v>707</v>
      </c>
      <c r="P38" s="408">
        <v>749</v>
      </c>
      <c r="Q38" s="391">
        <v>2908</v>
      </c>
      <c r="R38" s="409">
        <v>577</v>
      </c>
      <c r="S38" s="392"/>
      <c r="T38" s="392"/>
      <c r="AP38" s="390" t="s">
        <v>130</v>
      </c>
    </row>
    <row r="39" spans="1:42" ht="15.75" customHeight="1" x14ac:dyDescent="0.25">
      <c r="A39" s="406"/>
      <c r="B39" s="393" t="s">
        <v>356</v>
      </c>
      <c r="C39" s="407">
        <v>461</v>
      </c>
      <c r="D39" s="408">
        <v>138</v>
      </c>
      <c r="E39" s="408">
        <v>364</v>
      </c>
      <c r="F39" s="408">
        <v>437</v>
      </c>
      <c r="G39" s="391">
        <v>1400</v>
      </c>
      <c r="H39" s="407">
        <v>792</v>
      </c>
      <c r="I39" s="408">
        <v>127</v>
      </c>
      <c r="J39" s="408">
        <v>304</v>
      </c>
      <c r="K39" s="408">
        <v>288</v>
      </c>
      <c r="L39" s="391">
        <v>1511</v>
      </c>
      <c r="M39" s="407">
        <v>1253</v>
      </c>
      <c r="N39" s="408">
        <v>265</v>
      </c>
      <c r="O39" s="408">
        <v>668</v>
      </c>
      <c r="P39" s="408">
        <v>725</v>
      </c>
      <c r="Q39" s="391">
        <v>2911</v>
      </c>
      <c r="R39" s="409">
        <v>542</v>
      </c>
      <c r="S39" s="392"/>
      <c r="T39" s="392"/>
    </row>
    <row r="40" spans="1:42" ht="15.75" customHeight="1" x14ac:dyDescent="0.25">
      <c r="A40" s="406"/>
      <c r="B40" s="393" t="s">
        <v>314</v>
      </c>
      <c r="C40" s="407">
        <v>454</v>
      </c>
      <c r="D40" s="408">
        <v>159</v>
      </c>
      <c r="E40" s="408">
        <v>365</v>
      </c>
      <c r="F40" s="408">
        <v>409</v>
      </c>
      <c r="G40" s="391">
        <v>1387</v>
      </c>
      <c r="H40" s="407">
        <v>798</v>
      </c>
      <c r="I40" s="408">
        <v>137</v>
      </c>
      <c r="J40" s="408">
        <v>309</v>
      </c>
      <c r="K40" s="408">
        <v>270</v>
      </c>
      <c r="L40" s="391">
        <v>1514</v>
      </c>
      <c r="M40" s="407">
        <v>1252</v>
      </c>
      <c r="N40" s="408">
        <v>296</v>
      </c>
      <c r="O40" s="408">
        <v>674</v>
      </c>
      <c r="P40" s="408">
        <v>679</v>
      </c>
      <c r="Q40" s="391">
        <v>2901</v>
      </c>
      <c r="R40" s="409">
        <v>545</v>
      </c>
      <c r="S40" s="392"/>
      <c r="T40" s="392"/>
    </row>
    <row r="41" spans="1:42" ht="15.75" customHeight="1" thickBot="1" x14ac:dyDescent="0.3">
      <c r="A41" s="347"/>
      <c r="B41" s="348" t="s">
        <v>160</v>
      </c>
      <c r="C41" s="349">
        <v>483</v>
      </c>
      <c r="D41" s="350">
        <v>171</v>
      </c>
      <c r="E41" s="350">
        <v>346</v>
      </c>
      <c r="F41" s="350">
        <v>402</v>
      </c>
      <c r="G41" s="351">
        <v>1402</v>
      </c>
      <c r="H41" s="349">
        <v>910</v>
      </c>
      <c r="I41" s="350">
        <v>149</v>
      </c>
      <c r="J41" s="350">
        <v>287</v>
      </c>
      <c r="K41" s="350">
        <v>257</v>
      </c>
      <c r="L41" s="351">
        <v>1603</v>
      </c>
      <c r="M41" s="349">
        <v>1393</v>
      </c>
      <c r="N41" s="350">
        <v>320</v>
      </c>
      <c r="O41" s="350">
        <v>633</v>
      </c>
      <c r="P41" s="350">
        <v>659</v>
      </c>
      <c r="Q41" s="351">
        <v>3005</v>
      </c>
      <c r="R41" s="352">
        <v>503</v>
      </c>
      <c r="S41" s="392"/>
      <c r="T41" s="392"/>
    </row>
    <row r="42" spans="1:42" ht="15.75" customHeight="1" x14ac:dyDescent="0.25">
      <c r="A42" s="239" t="s">
        <v>92</v>
      </c>
    </row>
    <row r="43" spans="1:42" s="355" customFormat="1" ht="15.75" customHeight="1" x14ac:dyDescent="0.25">
      <c r="A43" s="353"/>
      <c r="B43" s="354"/>
      <c r="S43" s="356"/>
      <c r="T43" s="356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390"/>
      <c r="AG43" s="390"/>
      <c r="AH43" s="390"/>
      <c r="AI43" s="390"/>
      <c r="AJ43" s="390"/>
      <c r="AK43" s="390"/>
      <c r="AL43" s="390"/>
      <c r="AM43" s="390"/>
      <c r="AN43" s="390"/>
    </row>
    <row r="45" spans="1:42" s="240" customFormat="1" ht="50.25" customHeight="1" thickBot="1" x14ac:dyDescent="0.3">
      <c r="A45" s="208" t="s">
        <v>475</v>
      </c>
    </row>
    <row r="46" spans="1:42" s="242" customFormat="1" ht="22.5" customHeight="1" thickBot="1" x14ac:dyDescent="0.3">
      <c r="A46" s="241"/>
      <c r="B46" s="357"/>
      <c r="C46" s="1638" t="s">
        <v>85</v>
      </c>
      <c r="D46" s="1639"/>
      <c r="E46" s="1639"/>
      <c r="F46" s="1639"/>
      <c r="G46" s="1640"/>
      <c r="H46" s="1638" t="s">
        <v>86</v>
      </c>
      <c r="I46" s="1639"/>
      <c r="J46" s="1639"/>
      <c r="K46" s="1639"/>
      <c r="L46" s="1640"/>
      <c r="M46" s="1638" t="s">
        <v>87</v>
      </c>
      <c r="N46" s="1639"/>
      <c r="O46" s="1639"/>
      <c r="P46" s="1639"/>
      <c r="Q46" s="1639"/>
      <c r="R46" s="1641"/>
    </row>
    <row r="47" spans="1:42" s="242" customFormat="1" ht="91.5" customHeight="1" thickBot="1" x14ac:dyDescent="0.3">
      <c r="A47" s="606" t="s">
        <v>2</v>
      </c>
      <c r="B47" s="243" t="s">
        <v>3</v>
      </c>
      <c r="C47" s="292" t="s">
        <v>88</v>
      </c>
      <c r="D47" s="289" t="s">
        <v>312</v>
      </c>
      <c r="E47" s="289" t="s">
        <v>313</v>
      </c>
      <c r="F47" s="289" t="s">
        <v>89</v>
      </c>
      <c r="G47" s="318" t="s">
        <v>90</v>
      </c>
      <c r="H47" s="309" t="s">
        <v>88</v>
      </c>
      <c r="I47" s="289" t="s">
        <v>312</v>
      </c>
      <c r="J47" s="289" t="s">
        <v>313</v>
      </c>
      <c r="K47" s="289" t="s">
        <v>89</v>
      </c>
      <c r="L47" s="318" t="s">
        <v>13</v>
      </c>
      <c r="M47" s="309" t="s">
        <v>88</v>
      </c>
      <c r="N47" s="289" t="s">
        <v>312</v>
      </c>
      <c r="O47" s="289" t="s">
        <v>313</v>
      </c>
      <c r="P47" s="289" t="s">
        <v>89</v>
      </c>
      <c r="Q47" s="318" t="s">
        <v>13</v>
      </c>
      <c r="R47" s="909" t="s">
        <v>91</v>
      </c>
    </row>
    <row r="48" spans="1:42" ht="15.75" customHeight="1" x14ac:dyDescent="0.25">
      <c r="A48" s="244">
        <v>1</v>
      </c>
      <c r="B48" s="245" t="s">
        <v>14</v>
      </c>
      <c r="C48" s="394">
        <v>0</v>
      </c>
      <c r="D48" s="395">
        <v>0</v>
      </c>
      <c r="E48" s="395">
        <v>2</v>
      </c>
      <c r="F48" s="395">
        <v>0</v>
      </c>
      <c r="G48" s="397">
        <f t="shared" ref="G48:G62" si="11">SUM(C48:F48)</f>
        <v>2</v>
      </c>
      <c r="H48" s="394">
        <v>0</v>
      </c>
      <c r="I48" s="395">
        <v>0</v>
      </c>
      <c r="J48" s="395">
        <v>1</v>
      </c>
      <c r="K48" s="395">
        <v>0</v>
      </c>
      <c r="L48" s="397">
        <f t="shared" ref="L48:L62" si="12">SUM(H48:K48)</f>
        <v>1</v>
      </c>
      <c r="M48" s="394">
        <f t="shared" ref="M48:M62" si="13">C48+H48</f>
        <v>0</v>
      </c>
      <c r="N48" s="395">
        <f t="shared" ref="N48:N62" si="14">D48+I48</f>
        <v>0</v>
      </c>
      <c r="O48" s="395">
        <f t="shared" ref="O48:O62" si="15">E48+J48</f>
        <v>3</v>
      </c>
      <c r="P48" s="395">
        <f t="shared" ref="P48:P62" si="16">F48+K48</f>
        <v>0</v>
      </c>
      <c r="Q48" s="397">
        <f t="shared" ref="Q48:Q62" si="17">SUM(M48:P48)</f>
        <v>3</v>
      </c>
      <c r="R48" s="411" t="s">
        <v>151</v>
      </c>
      <c r="S48" s="392"/>
      <c r="T48" s="392"/>
    </row>
    <row r="49" spans="1:22" ht="15.75" customHeight="1" x14ac:dyDescent="0.25">
      <c r="A49" s="246">
        <v>2</v>
      </c>
      <c r="B49" s="247" t="s">
        <v>15</v>
      </c>
      <c r="C49" s="398">
        <v>0</v>
      </c>
      <c r="D49" s="399">
        <v>0</v>
      </c>
      <c r="E49" s="399">
        <v>0</v>
      </c>
      <c r="F49" s="399">
        <v>0</v>
      </c>
      <c r="G49" s="401">
        <f t="shared" si="11"/>
        <v>0</v>
      </c>
      <c r="H49" s="398">
        <v>0</v>
      </c>
      <c r="I49" s="399">
        <v>0</v>
      </c>
      <c r="J49" s="399">
        <v>0</v>
      </c>
      <c r="K49" s="399">
        <v>0</v>
      </c>
      <c r="L49" s="401">
        <f t="shared" si="12"/>
        <v>0</v>
      </c>
      <c r="M49" s="398">
        <f t="shared" si="13"/>
        <v>0</v>
      </c>
      <c r="N49" s="399">
        <f t="shared" si="14"/>
        <v>0</v>
      </c>
      <c r="O49" s="399">
        <f t="shared" si="15"/>
        <v>0</v>
      </c>
      <c r="P49" s="399">
        <f t="shared" si="16"/>
        <v>0</v>
      </c>
      <c r="Q49" s="401">
        <f t="shared" si="17"/>
        <v>0</v>
      </c>
      <c r="R49" s="412" t="s">
        <v>151</v>
      </c>
      <c r="S49" s="392"/>
      <c r="T49" s="392"/>
    </row>
    <row r="50" spans="1:22" ht="15.75" customHeight="1" x14ac:dyDescent="0.25">
      <c r="A50" s="246">
        <v>3</v>
      </c>
      <c r="B50" s="247" t="s">
        <v>16</v>
      </c>
      <c r="C50" s="398">
        <v>0</v>
      </c>
      <c r="D50" s="399">
        <v>0</v>
      </c>
      <c r="E50" s="399">
        <v>0</v>
      </c>
      <c r="F50" s="399">
        <v>0</v>
      </c>
      <c r="G50" s="401">
        <f t="shared" si="11"/>
        <v>0</v>
      </c>
      <c r="H50" s="398">
        <v>0</v>
      </c>
      <c r="I50" s="399">
        <v>0</v>
      </c>
      <c r="J50" s="399">
        <v>0</v>
      </c>
      <c r="K50" s="399">
        <v>0</v>
      </c>
      <c r="L50" s="401">
        <f t="shared" si="12"/>
        <v>0</v>
      </c>
      <c r="M50" s="398">
        <f t="shared" si="13"/>
        <v>0</v>
      </c>
      <c r="N50" s="399">
        <f t="shared" si="14"/>
        <v>0</v>
      </c>
      <c r="O50" s="399">
        <f t="shared" si="15"/>
        <v>0</v>
      </c>
      <c r="P50" s="399">
        <f t="shared" si="16"/>
        <v>0</v>
      </c>
      <c r="Q50" s="401">
        <f t="shared" si="17"/>
        <v>0</v>
      </c>
      <c r="R50" s="412" t="s">
        <v>151</v>
      </c>
      <c r="S50" s="392"/>
      <c r="T50" s="392"/>
    </row>
    <row r="51" spans="1:22" ht="15.75" customHeight="1" x14ac:dyDescent="0.25">
      <c r="A51" s="246">
        <v>4</v>
      </c>
      <c r="B51" s="247" t="s">
        <v>17</v>
      </c>
      <c r="C51" s="398">
        <v>0</v>
      </c>
      <c r="D51" s="399">
        <v>0</v>
      </c>
      <c r="E51" s="399">
        <v>0</v>
      </c>
      <c r="F51" s="399">
        <v>0</v>
      </c>
      <c r="G51" s="401">
        <f t="shared" si="11"/>
        <v>0</v>
      </c>
      <c r="H51" s="398">
        <v>0</v>
      </c>
      <c r="I51" s="399">
        <v>0</v>
      </c>
      <c r="J51" s="399">
        <v>0</v>
      </c>
      <c r="K51" s="399">
        <v>0</v>
      </c>
      <c r="L51" s="401">
        <f t="shared" si="12"/>
        <v>0</v>
      </c>
      <c r="M51" s="398">
        <f t="shared" si="13"/>
        <v>0</v>
      </c>
      <c r="N51" s="399">
        <f t="shared" si="14"/>
        <v>0</v>
      </c>
      <c r="O51" s="399">
        <f t="shared" si="15"/>
        <v>0</v>
      </c>
      <c r="P51" s="399">
        <f t="shared" si="16"/>
        <v>0</v>
      </c>
      <c r="Q51" s="401">
        <f t="shared" si="17"/>
        <v>0</v>
      </c>
      <c r="R51" s="412" t="s">
        <v>151</v>
      </c>
      <c r="S51" s="392"/>
      <c r="T51" s="392"/>
    </row>
    <row r="52" spans="1:22" ht="15.75" customHeight="1" x14ac:dyDescent="0.25">
      <c r="A52" s="246">
        <v>5</v>
      </c>
      <c r="B52" s="247" t="s">
        <v>18</v>
      </c>
      <c r="C52" s="398">
        <v>0</v>
      </c>
      <c r="D52" s="399">
        <v>0</v>
      </c>
      <c r="E52" s="399">
        <v>0</v>
      </c>
      <c r="F52" s="399">
        <v>0</v>
      </c>
      <c r="G52" s="401">
        <f t="shared" si="11"/>
        <v>0</v>
      </c>
      <c r="H52" s="398">
        <v>0</v>
      </c>
      <c r="I52" s="399">
        <v>0</v>
      </c>
      <c r="J52" s="399">
        <v>0</v>
      </c>
      <c r="K52" s="399">
        <v>0</v>
      </c>
      <c r="L52" s="401">
        <f t="shared" si="12"/>
        <v>0</v>
      </c>
      <c r="M52" s="398">
        <f t="shared" si="13"/>
        <v>0</v>
      </c>
      <c r="N52" s="399">
        <f t="shared" si="14"/>
        <v>0</v>
      </c>
      <c r="O52" s="399">
        <f t="shared" si="15"/>
        <v>0</v>
      </c>
      <c r="P52" s="399">
        <f t="shared" si="16"/>
        <v>0</v>
      </c>
      <c r="Q52" s="401">
        <f t="shared" si="17"/>
        <v>0</v>
      </c>
      <c r="R52" s="412" t="s">
        <v>151</v>
      </c>
      <c r="S52" s="392"/>
      <c r="T52" s="392" t="s">
        <v>130</v>
      </c>
    </row>
    <row r="53" spans="1:22" ht="15.75" customHeight="1" x14ac:dyDescent="0.25">
      <c r="A53" s="248">
        <v>6</v>
      </c>
      <c r="B53" s="249" t="s">
        <v>19</v>
      </c>
      <c r="C53" s="398">
        <v>0</v>
      </c>
      <c r="D53" s="399">
        <v>0</v>
      </c>
      <c r="E53" s="399">
        <v>0</v>
      </c>
      <c r="F53" s="399">
        <v>0</v>
      </c>
      <c r="G53" s="401">
        <f t="shared" si="11"/>
        <v>0</v>
      </c>
      <c r="H53" s="398">
        <v>0</v>
      </c>
      <c r="I53" s="399">
        <v>0</v>
      </c>
      <c r="J53" s="399">
        <v>0</v>
      </c>
      <c r="K53" s="399">
        <v>0</v>
      </c>
      <c r="L53" s="401">
        <f t="shared" si="12"/>
        <v>0</v>
      </c>
      <c r="M53" s="398">
        <f t="shared" si="13"/>
        <v>0</v>
      </c>
      <c r="N53" s="399">
        <f t="shared" si="14"/>
        <v>0</v>
      </c>
      <c r="O53" s="399">
        <f t="shared" si="15"/>
        <v>0</v>
      </c>
      <c r="P53" s="399">
        <f t="shared" si="16"/>
        <v>0</v>
      </c>
      <c r="Q53" s="401">
        <f t="shared" si="17"/>
        <v>0</v>
      </c>
      <c r="R53" s="412" t="s">
        <v>151</v>
      </c>
      <c r="S53" s="392"/>
      <c r="T53" s="392"/>
    </row>
    <row r="54" spans="1:22" ht="15.75" customHeight="1" x14ac:dyDescent="0.25">
      <c r="A54" s="248">
        <v>7</v>
      </c>
      <c r="B54" s="249" t="s">
        <v>20</v>
      </c>
      <c r="C54" s="398">
        <v>0</v>
      </c>
      <c r="D54" s="399">
        <v>0</v>
      </c>
      <c r="E54" s="399">
        <v>0</v>
      </c>
      <c r="F54" s="399">
        <v>0</v>
      </c>
      <c r="G54" s="401">
        <f t="shared" si="11"/>
        <v>0</v>
      </c>
      <c r="H54" s="398">
        <v>0</v>
      </c>
      <c r="I54" s="399">
        <v>0</v>
      </c>
      <c r="J54" s="399">
        <v>0</v>
      </c>
      <c r="K54" s="399">
        <v>0</v>
      </c>
      <c r="L54" s="401">
        <f t="shared" si="12"/>
        <v>0</v>
      </c>
      <c r="M54" s="398">
        <f t="shared" si="13"/>
        <v>0</v>
      </c>
      <c r="N54" s="399">
        <f t="shared" si="14"/>
        <v>0</v>
      </c>
      <c r="O54" s="399">
        <f t="shared" si="15"/>
        <v>0</v>
      </c>
      <c r="P54" s="399">
        <f t="shared" si="16"/>
        <v>0</v>
      </c>
      <c r="Q54" s="401">
        <f t="shared" si="17"/>
        <v>0</v>
      </c>
      <c r="R54" s="412" t="s">
        <v>151</v>
      </c>
      <c r="S54" s="392"/>
      <c r="T54" s="392"/>
      <c r="V54" s="390" t="s">
        <v>130</v>
      </c>
    </row>
    <row r="55" spans="1:22" ht="15.75" customHeight="1" x14ac:dyDescent="0.25">
      <c r="A55" s="246">
        <v>8</v>
      </c>
      <c r="B55" s="247" t="s">
        <v>21</v>
      </c>
      <c r="C55" s="398">
        <v>0</v>
      </c>
      <c r="D55" s="399">
        <v>0</v>
      </c>
      <c r="E55" s="399">
        <v>0</v>
      </c>
      <c r="F55" s="399">
        <v>0</v>
      </c>
      <c r="G55" s="401">
        <f t="shared" si="11"/>
        <v>0</v>
      </c>
      <c r="H55" s="398">
        <v>0</v>
      </c>
      <c r="I55" s="399">
        <v>0</v>
      </c>
      <c r="J55" s="399">
        <v>0</v>
      </c>
      <c r="K55" s="399">
        <v>0</v>
      </c>
      <c r="L55" s="401">
        <f t="shared" si="12"/>
        <v>0</v>
      </c>
      <c r="M55" s="398">
        <f t="shared" si="13"/>
        <v>0</v>
      </c>
      <c r="N55" s="399">
        <f t="shared" si="14"/>
        <v>0</v>
      </c>
      <c r="O55" s="399">
        <f t="shared" si="15"/>
        <v>0</v>
      </c>
      <c r="P55" s="399">
        <f t="shared" si="16"/>
        <v>0</v>
      </c>
      <c r="Q55" s="401">
        <f t="shared" si="17"/>
        <v>0</v>
      </c>
      <c r="R55" s="412" t="s">
        <v>151</v>
      </c>
      <c r="S55" s="392"/>
      <c r="T55" s="392"/>
    </row>
    <row r="56" spans="1:22" ht="15.75" customHeight="1" x14ac:dyDescent="0.25">
      <c r="A56" s="246">
        <v>9</v>
      </c>
      <c r="B56" s="247" t="s">
        <v>22</v>
      </c>
      <c r="C56" s="398">
        <v>0</v>
      </c>
      <c r="D56" s="399">
        <v>0</v>
      </c>
      <c r="E56" s="399">
        <v>0</v>
      </c>
      <c r="F56" s="399">
        <v>0</v>
      </c>
      <c r="G56" s="401">
        <f t="shared" si="11"/>
        <v>0</v>
      </c>
      <c r="H56" s="398">
        <v>0</v>
      </c>
      <c r="I56" s="399">
        <v>0</v>
      </c>
      <c r="J56" s="399">
        <v>0</v>
      </c>
      <c r="K56" s="399">
        <v>0</v>
      </c>
      <c r="L56" s="401">
        <f t="shared" si="12"/>
        <v>0</v>
      </c>
      <c r="M56" s="398">
        <f t="shared" si="13"/>
        <v>0</v>
      </c>
      <c r="N56" s="399">
        <f t="shared" si="14"/>
        <v>0</v>
      </c>
      <c r="O56" s="399">
        <f t="shared" si="15"/>
        <v>0</v>
      </c>
      <c r="P56" s="399">
        <f t="shared" si="16"/>
        <v>0</v>
      </c>
      <c r="Q56" s="401">
        <f t="shared" si="17"/>
        <v>0</v>
      </c>
      <c r="R56" s="412" t="s">
        <v>151</v>
      </c>
      <c r="S56" s="392"/>
      <c r="T56" s="392"/>
    </row>
    <row r="57" spans="1:22" ht="15.75" customHeight="1" x14ac:dyDescent="0.25">
      <c r="A57" s="246">
        <v>10</v>
      </c>
      <c r="B57" s="247" t="s">
        <v>23</v>
      </c>
      <c r="C57" s="398">
        <v>0</v>
      </c>
      <c r="D57" s="399">
        <v>0</v>
      </c>
      <c r="E57" s="399">
        <v>0</v>
      </c>
      <c r="F57" s="399">
        <v>0</v>
      </c>
      <c r="G57" s="401">
        <f t="shared" si="11"/>
        <v>0</v>
      </c>
      <c r="H57" s="398">
        <v>0</v>
      </c>
      <c r="I57" s="399">
        <v>0</v>
      </c>
      <c r="J57" s="399">
        <v>0</v>
      </c>
      <c r="K57" s="399">
        <v>0</v>
      </c>
      <c r="L57" s="401">
        <f t="shared" si="12"/>
        <v>0</v>
      </c>
      <c r="M57" s="398">
        <f t="shared" si="13"/>
        <v>0</v>
      </c>
      <c r="N57" s="399">
        <f t="shared" si="14"/>
        <v>0</v>
      </c>
      <c r="O57" s="399">
        <f t="shared" si="15"/>
        <v>0</v>
      </c>
      <c r="P57" s="399">
        <f t="shared" si="16"/>
        <v>0</v>
      </c>
      <c r="Q57" s="401">
        <f t="shared" si="17"/>
        <v>0</v>
      </c>
      <c r="R57" s="412" t="s">
        <v>151</v>
      </c>
      <c r="S57" s="392"/>
      <c r="T57" s="392"/>
    </row>
    <row r="58" spans="1:22" ht="15.75" customHeight="1" x14ac:dyDescent="0.25">
      <c r="A58" s="248">
        <v>11</v>
      </c>
      <c r="B58" s="249" t="s">
        <v>24</v>
      </c>
      <c r="C58" s="398">
        <v>0</v>
      </c>
      <c r="D58" s="399">
        <v>0</v>
      </c>
      <c r="E58" s="399">
        <v>0</v>
      </c>
      <c r="F58" s="399">
        <v>0</v>
      </c>
      <c r="G58" s="401">
        <f t="shared" si="11"/>
        <v>0</v>
      </c>
      <c r="H58" s="398">
        <v>0</v>
      </c>
      <c r="I58" s="399">
        <v>0</v>
      </c>
      <c r="J58" s="399">
        <v>0</v>
      </c>
      <c r="K58" s="399">
        <v>0</v>
      </c>
      <c r="L58" s="401">
        <f t="shared" si="12"/>
        <v>0</v>
      </c>
      <c r="M58" s="398">
        <f t="shared" si="13"/>
        <v>0</v>
      </c>
      <c r="N58" s="399">
        <f t="shared" si="14"/>
        <v>0</v>
      </c>
      <c r="O58" s="399">
        <f t="shared" si="15"/>
        <v>0</v>
      </c>
      <c r="P58" s="399">
        <f t="shared" si="16"/>
        <v>0</v>
      </c>
      <c r="Q58" s="401">
        <f t="shared" si="17"/>
        <v>0</v>
      </c>
      <c r="R58" s="412" t="s">
        <v>151</v>
      </c>
      <c r="S58" s="392"/>
      <c r="T58" s="392"/>
    </row>
    <row r="59" spans="1:22" ht="15.75" customHeight="1" x14ac:dyDescent="0.25">
      <c r="A59" s="246">
        <v>12</v>
      </c>
      <c r="B59" s="247" t="s">
        <v>25</v>
      </c>
      <c r="C59" s="398">
        <v>0</v>
      </c>
      <c r="D59" s="399">
        <v>1</v>
      </c>
      <c r="E59" s="399">
        <v>0</v>
      </c>
      <c r="F59" s="399">
        <v>0</v>
      </c>
      <c r="G59" s="401">
        <f t="shared" si="11"/>
        <v>1</v>
      </c>
      <c r="H59" s="398">
        <v>0</v>
      </c>
      <c r="I59" s="399">
        <v>0</v>
      </c>
      <c r="J59" s="399">
        <v>0</v>
      </c>
      <c r="K59" s="399">
        <v>0</v>
      </c>
      <c r="L59" s="401">
        <f t="shared" si="12"/>
        <v>0</v>
      </c>
      <c r="M59" s="398">
        <f t="shared" si="13"/>
        <v>0</v>
      </c>
      <c r="N59" s="399">
        <f t="shared" si="14"/>
        <v>1</v>
      </c>
      <c r="O59" s="399">
        <f t="shared" si="15"/>
        <v>0</v>
      </c>
      <c r="P59" s="399">
        <f t="shared" si="16"/>
        <v>0</v>
      </c>
      <c r="Q59" s="401">
        <f t="shared" si="17"/>
        <v>1</v>
      </c>
      <c r="R59" s="412" t="s">
        <v>151</v>
      </c>
      <c r="S59" s="392"/>
      <c r="T59" s="392"/>
      <c r="V59" s="390" t="s">
        <v>130</v>
      </c>
    </row>
    <row r="60" spans="1:22" ht="15.75" customHeight="1" x14ac:dyDescent="0.25">
      <c r="A60" s="246">
        <v>13</v>
      </c>
      <c r="B60" s="247" t="s">
        <v>26</v>
      </c>
      <c r="C60" s="398">
        <v>0</v>
      </c>
      <c r="D60" s="399">
        <v>0</v>
      </c>
      <c r="E60" s="399">
        <v>0</v>
      </c>
      <c r="F60" s="399">
        <v>0</v>
      </c>
      <c r="G60" s="401">
        <f t="shared" si="11"/>
        <v>0</v>
      </c>
      <c r="H60" s="398">
        <v>0</v>
      </c>
      <c r="I60" s="399">
        <v>0</v>
      </c>
      <c r="J60" s="399">
        <v>0</v>
      </c>
      <c r="K60" s="399">
        <v>0</v>
      </c>
      <c r="L60" s="401">
        <f t="shared" si="12"/>
        <v>0</v>
      </c>
      <c r="M60" s="398">
        <f t="shared" si="13"/>
        <v>0</v>
      </c>
      <c r="N60" s="399">
        <f t="shared" si="14"/>
        <v>0</v>
      </c>
      <c r="O60" s="399">
        <f t="shared" si="15"/>
        <v>0</v>
      </c>
      <c r="P60" s="399">
        <f t="shared" si="16"/>
        <v>0</v>
      </c>
      <c r="Q60" s="401">
        <f t="shared" si="17"/>
        <v>0</v>
      </c>
      <c r="R60" s="412" t="s">
        <v>151</v>
      </c>
      <c r="S60" s="392"/>
      <c r="T60" s="392"/>
    </row>
    <row r="61" spans="1:22" ht="15.75" customHeight="1" x14ac:dyDescent="0.25">
      <c r="A61" s="246">
        <v>14</v>
      </c>
      <c r="B61" s="247" t="s">
        <v>27</v>
      </c>
      <c r="C61" s="398">
        <v>0</v>
      </c>
      <c r="D61" s="399">
        <v>0</v>
      </c>
      <c r="E61" s="399">
        <v>9</v>
      </c>
      <c r="F61" s="399">
        <v>0</v>
      </c>
      <c r="G61" s="401">
        <f t="shared" si="11"/>
        <v>9</v>
      </c>
      <c r="H61" s="398">
        <v>0</v>
      </c>
      <c r="I61" s="399">
        <v>0</v>
      </c>
      <c r="J61" s="399">
        <v>3</v>
      </c>
      <c r="K61" s="399">
        <v>0</v>
      </c>
      <c r="L61" s="401">
        <f t="shared" si="12"/>
        <v>3</v>
      </c>
      <c r="M61" s="398">
        <f t="shared" si="13"/>
        <v>0</v>
      </c>
      <c r="N61" s="399">
        <f t="shared" si="14"/>
        <v>0</v>
      </c>
      <c r="O61" s="399">
        <f t="shared" si="15"/>
        <v>12</v>
      </c>
      <c r="P61" s="399">
        <f t="shared" si="16"/>
        <v>0</v>
      </c>
      <c r="Q61" s="401">
        <f t="shared" si="17"/>
        <v>12</v>
      </c>
      <c r="R61" s="412" t="s">
        <v>151</v>
      </c>
      <c r="S61" s="392"/>
      <c r="T61" s="392"/>
    </row>
    <row r="62" spans="1:22" ht="33.75" customHeight="1" thickBot="1" x14ac:dyDescent="0.3">
      <c r="A62" s="358">
        <v>15</v>
      </c>
      <c r="B62" s="359" t="s">
        <v>28</v>
      </c>
      <c r="C62" s="360">
        <v>0</v>
      </c>
      <c r="D62" s="414">
        <v>0</v>
      </c>
      <c r="E62" s="414">
        <v>0</v>
      </c>
      <c r="F62" s="414">
        <v>0</v>
      </c>
      <c r="G62" s="415">
        <f t="shared" si="11"/>
        <v>0</v>
      </c>
      <c r="H62" s="360">
        <v>0</v>
      </c>
      <c r="I62" s="414">
        <v>0</v>
      </c>
      <c r="J62" s="414">
        <v>0</v>
      </c>
      <c r="K62" s="414">
        <v>0</v>
      </c>
      <c r="L62" s="415">
        <f t="shared" si="12"/>
        <v>0</v>
      </c>
      <c r="M62" s="360">
        <f t="shared" si="13"/>
        <v>0</v>
      </c>
      <c r="N62" s="414">
        <f t="shared" si="14"/>
        <v>0</v>
      </c>
      <c r="O62" s="414">
        <f t="shared" si="15"/>
        <v>0</v>
      </c>
      <c r="P62" s="414">
        <f t="shared" si="16"/>
        <v>0</v>
      </c>
      <c r="Q62" s="415">
        <f t="shared" si="17"/>
        <v>0</v>
      </c>
      <c r="R62" s="416" t="s">
        <v>151</v>
      </c>
      <c r="S62" s="392"/>
      <c r="T62" s="392"/>
    </row>
    <row r="63" spans="1:22" s="461" customFormat="1" ht="24.75" customHeight="1" x14ac:dyDescent="0.25">
      <c r="A63" s="340"/>
      <c r="B63" s="341" t="s">
        <v>504</v>
      </c>
      <c r="C63" s="342">
        <f t="shared" ref="C63:Q63" si="18">SUM(C48:C62)</f>
        <v>0</v>
      </c>
      <c r="D63" s="343">
        <f t="shared" si="18"/>
        <v>1</v>
      </c>
      <c r="E63" s="343">
        <f t="shared" si="18"/>
        <v>11</v>
      </c>
      <c r="F63" s="343">
        <f t="shared" si="18"/>
        <v>0</v>
      </c>
      <c r="G63" s="344">
        <f t="shared" si="18"/>
        <v>12</v>
      </c>
      <c r="H63" s="342">
        <f t="shared" si="18"/>
        <v>0</v>
      </c>
      <c r="I63" s="343">
        <f t="shared" si="18"/>
        <v>0</v>
      </c>
      <c r="J63" s="343">
        <f t="shared" si="18"/>
        <v>4</v>
      </c>
      <c r="K63" s="343">
        <f t="shared" si="18"/>
        <v>0</v>
      </c>
      <c r="L63" s="344">
        <f t="shared" si="18"/>
        <v>4</v>
      </c>
      <c r="M63" s="342">
        <f t="shared" si="18"/>
        <v>0</v>
      </c>
      <c r="N63" s="343">
        <f t="shared" si="18"/>
        <v>1</v>
      </c>
      <c r="O63" s="343">
        <f t="shared" si="18"/>
        <v>15</v>
      </c>
      <c r="P63" s="343">
        <f t="shared" si="18"/>
        <v>0</v>
      </c>
      <c r="Q63" s="344">
        <f t="shared" si="18"/>
        <v>16</v>
      </c>
      <c r="R63" s="345" t="s">
        <v>151</v>
      </c>
      <c r="S63" s="346"/>
      <c r="T63" s="346"/>
    </row>
    <row r="64" spans="1:22" ht="15.75" customHeight="1" x14ac:dyDescent="0.25">
      <c r="A64" s="248"/>
      <c r="B64" s="249" t="s">
        <v>448</v>
      </c>
      <c r="C64" s="398">
        <v>0</v>
      </c>
      <c r="D64" s="399">
        <v>1</v>
      </c>
      <c r="E64" s="399">
        <v>3</v>
      </c>
      <c r="F64" s="399">
        <v>1</v>
      </c>
      <c r="G64" s="401">
        <v>5</v>
      </c>
      <c r="H64" s="398">
        <v>0</v>
      </c>
      <c r="I64" s="399">
        <v>0</v>
      </c>
      <c r="J64" s="399">
        <v>2</v>
      </c>
      <c r="K64" s="399">
        <v>1</v>
      </c>
      <c r="L64" s="401">
        <v>3</v>
      </c>
      <c r="M64" s="398">
        <v>0</v>
      </c>
      <c r="N64" s="399">
        <v>1</v>
      </c>
      <c r="O64" s="399">
        <v>5</v>
      </c>
      <c r="P64" s="399">
        <v>2</v>
      </c>
      <c r="Q64" s="401">
        <v>8</v>
      </c>
      <c r="R64" s="412" t="s">
        <v>151</v>
      </c>
      <c r="S64" s="392"/>
      <c r="T64" s="392"/>
    </row>
    <row r="65" spans="1:34" ht="15.75" customHeight="1" x14ac:dyDescent="0.25">
      <c r="A65" s="248"/>
      <c r="B65" s="249" t="s">
        <v>395</v>
      </c>
      <c r="C65" s="398">
        <v>0</v>
      </c>
      <c r="D65" s="399">
        <v>1</v>
      </c>
      <c r="E65" s="399">
        <v>3</v>
      </c>
      <c r="F65" s="399">
        <v>0</v>
      </c>
      <c r="G65" s="401">
        <v>4</v>
      </c>
      <c r="H65" s="398">
        <v>0</v>
      </c>
      <c r="I65" s="399">
        <v>0</v>
      </c>
      <c r="J65" s="399">
        <v>3</v>
      </c>
      <c r="K65" s="399">
        <v>1</v>
      </c>
      <c r="L65" s="401">
        <v>4</v>
      </c>
      <c r="M65" s="398">
        <v>0</v>
      </c>
      <c r="N65" s="399">
        <v>1</v>
      </c>
      <c r="O65" s="399">
        <v>6</v>
      </c>
      <c r="P65" s="399">
        <v>1</v>
      </c>
      <c r="Q65" s="401">
        <v>8</v>
      </c>
      <c r="R65" s="412" t="s">
        <v>151</v>
      </c>
      <c r="S65" s="392"/>
      <c r="T65" s="392"/>
    </row>
    <row r="66" spans="1:34" ht="15.75" customHeight="1" x14ac:dyDescent="0.25">
      <c r="A66" s="248"/>
      <c r="B66" s="249" t="s">
        <v>356</v>
      </c>
      <c r="C66" s="398">
        <v>0</v>
      </c>
      <c r="D66" s="399">
        <v>1</v>
      </c>
      <c r="E66" s="399">
        <v>3</v>
      </c>
      <c r="F66" s="399">
        <v>0</v>
      </c>
      <c r="G66" s="401">
        <v>4</v>
      </c>
      <c r="H66" s="398">
        <v>0</v>
      </c>
      <c r="I66" s="399">
        <v>0</v>
      </c>
      <c r="J66" s="399">
        <v>4</v>
      </c>
      <c r="K66" s="399">
        <v>1</v>
      </c>
      <c r="L66" s="401">
        <v>5</v>
      </c>
      <c r="M66" s="398">
        <v>0</v>
      </c>
      <c r="N66" s="399">
        <v>1</v>
      </c>
      <c r="O66" s="399">
        <v>7</v>
      </c>
      <c r="P66" s="399">
        <v>1</v>
      </c>
      <c r="Q66" s="401">
        <v>9</v>
      </c>
      <c r="R66" s="412" t="s">
        <v>151</v>
      </c>
      <c r="S66" s="392"/>
      <c r="T66" s="392"/>
    </row>
    <row r="67" spans="1:34" ht="15.75" customHeight="1" x14ac:dyDescent="0.25">
      <c r="A67" s="248"/>
      <c r="B67" s="249" t="s">
        <v>314</v>
      </c>
      <c r="C67" s="398">
        <v>0</v>
      </c>
      <c r="D67" s="399">
        <v>1</v>
      </c>
      <c r="E67" s="399">
        <v>21</v>
      </c>
      <c r="F67" s="399">
        <v>10</v>
      </c>
      <c r="G67" s="401">
        <v>32</v>
      </c>
      <c r="H67" s="398">
        <v>0</v>
      </c>
      <c r="I67" s="399">
        <v>0</v>
      </c>
      <c r="J67" s="399">
        <v>15</v>
      </c>
      <c r="K67" s="399">
        <v>3</v>
      </c>
      <c r="L67" s="401">
        <v>18</v>
      </c>
      <c r="M67" s="398">
        <v>0</v>
      </c>
      <c r="N67" s="399">
        <v>1</v>
      </c>
      <c r="O67" s="399">
        <v>36</v>
      </c>
      <c r="P67" s="399">
        <v>13</v>
      </c>
      <c r="Q67" s="401">
        <v>50</v>
      </c>
      <c r="R67" s="412" t="s">
        <v>151</v>
      </c>
      <c r="S67" s="392"/>
      <c r="T67" s="392"/>
    </row>
    <row r="68" spans="1:34" ht="15.75" customHeight="1" thickBot="1" x14ac:dyDescent="0.3">
      <c r="A68" s="910"/>
      <c r="B68" s="911" t="s">
        <v>160</v>
      </c>
      <c r="C68" s="360">
        <v>0</v>
      </c>
      <c r="D68" s="414">
        <v>0</v>
      </c>
      <c r="E68" s="414">
        <v>0</v>
      </c>
      <c r="F68" s="414">
        <v>0</v>
      </c>
      <c r="G68" s="415">
        <v>0</v>
      </c>
      <c r="H68" s="360">
        <v>0</v>
      </c>
      <c r="I68" s="414">
        <v>0</v>
      </c>
      <c r="J68" s="414">
        <v>0</v>
      </c>
      <c r="K68" s="414">
        <v>0</v>
      </c>
      <c r="L68" s="415">
        <v>0</v>
      </c>
      <c r="M68" s="360">
        <v>0</v>
      </c>
      <c r="N68" s="414">
        <v>0</v>
      </c>
      <c r="O68" s="414">
        <v>0</v>
      </c>
      <c r="P68" s="414">
        <v>0</v>
      </c>
      <c r="Q68" s="415">
        <v>0</v>
      </c>
      <c r="R68" s="416" t="s">
        <v>151</v>
      </c>
      <c r="S68" s="392"/>
      <c r="T68" s="392"/>
    </row>
    <row r="69" spans="1:34" ht="15.75" customHeight="1" x14ac:dyDescent="0.25">
      <c r="A69" s="239" t="s">
        <v>92</v>
      </c>
    </row>
    <row r="70" spans="1:34" ht="15.75" customHeight="1" x14ac:dyDescent="0.25">
      <c r="K70" s="390" t="s">
        <v>130</v>
      </c>
    </row>
    <row r="72" spans="1:34" s="240" customFormat="1" ht="31.5" customHeight="1" thickBot="1" x14ac:dyDescent="0.3">
      <c r="A72" s="208" t="s">
        <v>476</v>
      </c>
    </row>
    <row r="73" spans="1:34" s="242" customFormat="1" ht="27.75" customHeight="1" thickBot="1" x14ac:dyDescent="0.3">
      <c r="A73" s="260"/>
      <c r="B73" s="261"/>
      <c r="C73" s="1635" t="s">
        <v>85</v>
      </c>
      <c r="D73" s="1636"/>
      <c r="E73" s="1636"/>
      <c r="F73" s="1636"/>
      <c r="G73" s="1637"/>
      <c r="H73" s="1635" t="s">
        <v>86</v>
      </c>
      <c r="I73" s="1636"/>
      <c r="J73" s="1636"/>
      <c r="K73" s="1636"/>
      <c r="L73" s="1637"/>
      <c r="M73" s="1635" t="s">
        <v>87</v>
      </c>
      <c r="N73" s="1636"/>
      <c r="O73" s="1636"/>
      <c r="P73" s="1636"/>
      <c r="Q73" s="1636"/>
      <c r="R73" s="1637"/>
    </row>
    <row r="74" spans="1:34" s="242" customFormat="1" ht="81" customHeight="1" thickBot="1" x14ac:dyDescent="0.3">
      <c r="A74" s="262" t="s">
        <v>2</v>
      </c>
      <c r="B74" s="243" t="s">
        <v>3</v>
      </c>
      <c r="C74" s="292" t="s">
        <v>88</v>
      </c>
      <c r="D74" s="289" t="s">
        <v>312</v>
      </c>
      <c r="E74" s="289" t="s">
        <v>313</v>
      </c>
      <c r="F74" s="289" t="s">
        <v>89</v>
      </c>
      <c r="G74" s="318" t="s">
        <v>90</v>
      </c>
      <c r="H74" s="292" t="s">
        <v>88</v>
      </c>
      <c r="I74" s="289" t="s">
        <v>312</v>
      </c>
      <c r="J74" s="289" t="s">
        <v>313</v>
      </c>
      <c r="K74" s="289" t="s">
        <v>89</v>
      </c>
      <c r="L74" s="318" t="s">
        <v>13</v>
      </c>
      <c r="M74" s="309" t="s">
        <v>88</v>
      </c>
      <c r="N74" s="289" t="s">
        <v>312</v>
      </c>
      <c r="O74" s="289" t="s">
        <v>313</v>
      </c>
      <c r="P74" s="289" t="s">
        <v>89</v>
      </c>
      <c r="Q74" s="318" t="s">
        <v>13</v>
      </c>
      <c r="R74" s="423" t="s">
        <v>91</v>
      </c>
    </row>
    <row r="75" spans="1:34" ht="13.8" x14ac:dyDescent="0.25">
      <c r="A75" s="266">
        <v>1</v>
      </c>
      <c r="B75" s="245" t="s">
        <v>14</v>
      </c>
      <c r="C75" s="394">
        <v>0</v>
      </c>
      <c r="D75" s="395">
        <v>1</v>
      </c>
      <c r="E75" s="395">
        <v>15</v>
      </c>
      <c r="F75" s="395">
        <v>21</v>
      </c>
      <c r="G75" s="397">
        <f t="shared" ref="G75:G89" si="19">SUM(C75:F75)</f>
        <v>37</v>
      </c>
      <c r="H75" s="394">
        <v>0</v>
      </c>
      <c r="I75" s="395">
        <v>13</v>
      </c>
      <c r="J75" s="395">
        <v>12</v>
      </c>
      <c r="K75" s="395">
        <v>10</v>
      </c>
      <c r="L75" s="397">
        <f t="shared" ref="L75:L89" si="20">SUM(H75:K75)</f>
        <v>35</v>
      </c>
      <c r="M75" s="394">
        <f t="shared" ref="M75:M89" si="21">C75+H75</f>
        <v>0</v>
      </c>
      <c r="N75" s="395">
        <f t="shared" ref="N75:N89" si="22">D75+I75</f>
        <v>14</v>
      </c>
      <c r="O75" s="395">
        <f t="shared" ref="O75:O89" si="23">E75+J75</f>
        <v>27</v>
      </c>
      <c r="P75" s="395">
        <f t="shared" ref="P75:P89" si="24">F75+K75</f>
        <v>31</v>
      </c>
      <c r="Q75" s="397">
        <f t="shared" ref="Q75:Q89" si="25">SUM(M75:P75)</f>
        <v>72</v>
      </c>
      <c r="R75" s="709">
        <v>0</v>
      </c>
      <c r="S75" s="392"/>
      <c r="T75" s="469"/>
      <c r="U75" s="468"/>
      <c r="V75" s="469"/>
      <c r="W75" s="469"/>
      <c r="X75" s="469"/>
      <c r="Y75" s="469"/>
      <c r="Z75" s="469"/>
      <c r="AA75" s="469"/>
      <c r="AB75" s="469"/>
      <c r="AC75" s="469"/>
      <c r="AD75" s="469"/>
      <c r="AE75" s="469"/>
      <c r="AF75" s="469"/>
      <c r="AG75" s="469"/>
      <c r="AH75" s="469"/>
    </row>
    <row r="76" spans="1:34" ht="13.8" x14ac:dyDescent="0.25">
      <c r="A76" s="268">
        <v>2</v>
      </c>
      <c r="B76" s="247" t="s">
        <v>15</v>
      </c>
      <c r="C76" s="398">
        <v>0</v>
      </c>
      <c r="D76" s="399">
        <v>0</v>
      </c>
      <c r="E76" s="399">
        <v>5</v>
      </c>
      <c r="F76" s="399">
        <v>15</v>
      </c>
      <c r="G76" s="401">
        <f t="shared" si="19"/>
        <v>20</v>
      </c>
      <c r="H76" s="398">
        <v>0</v>
      </c>
      <c r="I76" s="399">
        <v>0</v>
      </c>
      <c r="J76" s="399">
        <v>0</v>
      </c>
      <c r="K76" s="399">
        <v>11</v>
      </c>
      <c r="L76" s="401">
        <f t="shared" si="20"/>
        <v>11</v>
      </c>
      <c r="M76" s="398">
        <f t="shared" si="21"/>
        <v>0</v>
      </c>
      <c r="N76" s="399">
        <f t="shared" si="22"/>
        <v>0</v>
      </c>
      <c r="O76" s="399">
        <f t="shared" si="23"/>
        <v>5</v>
      </c>
      <c r="P76" s="399">
        <f t="shared" si="24"/>
        <v>26</v>
      </c>
      <c r="Q76" s="401">
        <f t="shared" si="25"/>
        <v>31</v>
      </c>
      <c r="R76" s="710">
        <v>0</v>
      </c>
      <c r="S76" s="392"/>
      <c r="T76" s="469"/>
      <c r="U76" s="468"/>
      <c r="V76" s="469"/>
      <c r="W76" s="469"/>
      <c r="X76" s="469"/>
      <c r="Y76" s="469"/>
      <c r="Z76" s="469"/>
      <c r="AA76" s="469"/>
      <c r="AB76" s="469"/>
      <c r="AC76" s="469"/>
      <c r="AD76" s="469"/>
      <c r="AE76" s="469"/>
      <c r="AF76" s="469"/>
      <c r="AG76" s="469"/>
      <c r="AH76" s="469"/>
    </row>
    <row r="77" spans="1:34" ht="13.8" x14ac:dyDescent="0.25">
      <c r="A77" s="268">
        <v>3</v>
      </c>
      <c r="B77" s="247" t="s">
        <v>16</v>
      </c>
      <c r="C77" s="398">
        <v>2</v>
      </c>
      <c r="D77" s="399">
        <v>1</v>
      </c>
      <c r="E77" s="399">
        <v>5</v>
      </c>
      <c r="F77" s="399">
        <v>28</v>
      </c>
      <c r="G77" s="401">
        <f t="shared" si="19"/>
        <v>36</v>
      </c>
      <c r="H77" s="398">
        <v>0</v>
      </c>
      <c r="I77" s="399">
        <v>0</v>
      </c>
      <c r="J77" s="399">
        <v>6</v>
      </c>
      <c r="K77" s="399">
        <v>15</v>
      </c>
      <c r="L77" s="401">
        <f t="shared" si="20"/>
        <v>21</v>
      </c>
      <c r="M77" s="398">
        <f t="shared" si="21"/>
        <v>2</v>
      </c>
      <c r="N77" s="399">
        <f t="shared" si="22"/>
        <v>1</v>
      </c>
      <c r="O77" s="399">
        <f t="shared" si="23"/>
        <v>11</v>
      </c>
      <c r="P77" s="399">
        <f t="shared" si="24"/>
        <v>43</v>
      </c>
      <c r="Q77" s="401">
        <f t="shared" si="25"/>
        <v>57</v>
      </c>
      <c r="R77" s="710">
        <v>0</v>
      </c>
      <c r="S77" s="392"/>
      <c r="T77" s="469"/>
      <c r="U77" s="468"/>
      <c r="V77" s="469"/>
      <c r="W77" s="469"/>
      <c r="X77" s="469"/>
      <c r="Y77" s="469"/>
      <c r="Z77" s="469"/>
      <c r="AA77" s="469"/>
      <c r="AB77" s="469"/>
      <c r="AC77" s="469"/>
      <c r="AD77" s="469"/>
      <c r="AE77" s="469"/>
      <c r="AF77" s="469"/>
      <c r="AG77" s="469"/>
      <c r="AH77" s="469"/>
    </row>
    <row r="78" spans="1:34" ht="27.6" x14ac:dyDescent="0.25">
      <c r="A78" s="268">
        <v>4</v>
      </c>
      <c r="B78" s="247" t="s">
        <v>17</v>
      </c>
      <c r="C78" s="398">
        <v>0</v>
      </c>
      <c r="D78" s="399">
        <v>0</v>
      </c>
      <c r="E78" s="399">
        <v>0</v>
      </c>
      <c r="F78" s="399">
        <v>47</v>
      </c>
      <c r="G78" s="401">
        <f t="shared" si="19"/>
        <v>47</v>
      </c>
      <c r="H78" s="398">
        <v>0</v>
      </c>
      <c r="I78" s="399">
        <v>0</v>
      </c>
      <c r="J78" s="399">
        <v>1</v>
      </c>
      <c r="K78" s="399">
        <v>40</v>
      </c>
      <c r="L78" s="401">
        <f t="shared" si="20"/>
        <v>41</v>
      </c>
      <c r="M78" s="398">
        <f t="shared" si="21"/>
        <v>0</v>
      </c>
      <c r="N78" s="399">
        <f t="shared" si="22"/>
        <v>0</v>
      </c>
      <c r="O78" s="399">
        <f t="shared" si="23"/>
        <v>1</v>
      </c>
      <c r="P78" s="399">
        <f t="shared" si="24"/>
        <v>87</v>
      </c>
      <c r="Q78" s="401">
        <f t="shared" si="25"/>
        <v>88</v>
      </c>
      <c r="R78" s="710">
        <v>0</v>
      </c>
      <c r="S78" s="392"/>
      <c r="T78" s="469"/>
      <c r="U78" s="468"/>
      <c r="V78" s="469"/>
      <c r="W78" s="469"/>
      <c r="X78" s="469"/>
      <c r="Y78" s="469"/>
      <c r="Z78" s="469"/>
      <c r="AA78" s="469"/>
      <c r="AB78" s="469"/>
      <c r="AC78" s="469"/>
      <c r="AD78" s="469"/>
      <c r="AE78" s="469"/>
      <c r="AF78" s="469"/>
      <c r="AG78" s="469"/>
      <c r="AH78" s="469"/>
    </row>
    <row r="79" spans="1:34" ht="13.8" x14ac:dyDescent="0.25">
      <c r="A79" s="268">
        <v>5</v>
      </c>
      <c r="B79" s="247" t="s">
        <v>18</v>
      </c>
      <c r="C79" s="398">
        <v>0</v>
      </c>
      <c r="D79" s="399">
        <v>3</v>
      </c>
      <c r="E79" s="399">
        <v>9</v>
      </c>
      <c r="F79" s="399">
        <v>8</v>
      </c>
      <c r="G79" s="401">
        <f t="shared" si="19"/>
        <v>20</v>
      </c>
      <c r="H79" s="398">
        <v>0</v>
      </c>
      <c r="I79" s="399">
        <v>4</v>
      </c>
      <c r="J79" s="399">
        <v>14</v>
      </c>
      <c r="K79" s="399">
        <v>7</v>
      </c>
      <c r="L79" s="401">
        <f t="shared" si="20"/>
        <v>25</v>
      </c>
      <c r="M79" s="398">
        <f t="shared" si="21"/>
        <v>0</v>
      </c>
      <c r="N79" s="399">
        <f t="shared" si="22"/>
        <v>7</v>
      </c>
      <c r="O79" s="399">
        <f t="shared" si="23"/>
        <v>23</v>
      </c>
      <c r="P79" s="399">
        <f t="shared" si="24"/>
        <v>15</v>
      </c>
      <c r="Q79" s="401">
        <f t="shared" si="25"/>
        <v>45</v>
      </c>
      <c r="R79" s="710">
        <v>0</v>
      </c>
      <c r="S79" s="392"/>
      <c r="T79" s="392" t="s">
        <v>130</v>
      </c>
    </row>
    <row r="80" spans="1:34" ht="13.8" x14ac:dyDescent="0.25">
      <c r="A80" s="270">
        <v>6</v>
      </c>
      <c r="B80" s="249" t="s">
        <v>19</v>
      </c>
      <c r="C80" s="398">
        <v>0</v>
      </c>
      <c r="D80" s="399">
        <v>0</v>
      </c>
      <c r="E80" s="399">
        <v>22</v>
      </c>
      <c r="F80" s="399">
        <v>13</v>
      </c>
      <c r="G80" s="401">
        <f t="shared" si="19"/>
        <v>35</v>
      </c>
      <c r="H80" s="398">
        <v>0</v>
      </c>
      <c r="I80" s="399">
        <v>0</v>
      </c>
      <c r="J80" s="399">
        <v>10</v>
      </c>
      <c r="K80" s="399">
        <v>7</v>
      </c>
      <c r="L80" s="401">
        <f t="shared" si="20"/>
        <v>17</v>
      </c>
      <c r="M80" s="398">
        <f t="shared" si="21"/>
        <v>0</v>
      </c>
      <c r="N80" s="399">
        <f t="shared" si="22"/>
        <v>0</v>
      </c>
      <c r="O80" s="399">
        <f t="shared" si="23"/>
        <v>32</v>
      </c>
      <c r="P80" s="399">
        <f t="shared" si="24"/>
        <v>20</v>
      </c>
      <c r="Q80" s="401">
        <f t="shared" si="25"/>
        <v>52</v>
      </c>
      <c r="R80" s="710">
        <v>0</v>
      </c>
      <c r="S80" s="392"/>
      <c r="T80" s="392"/>
    </row>
    <row r="81" spans="1:22" ht="13.8" x14ac:dyDescent="0.25">
      <c r="A81" s="270">
        <v>7</v>
      </c>
      <c r="B81" s="249" t="s">
        <v>20</v>
      </c>
      <c r="C81" s="398">
        <v>1</v>
      </c>
      <c r="D81" s="399">
        <v>0</v>
      </c>
      <c r="E81" s="399">
        <v>18</v>
      </c>
      <c r="F81" s="399">
        <v>7</v>
      </c>
      <c r="G81" s="401">
        <f t="shared" si="19"/>
        <v>26</v>
      </c>
      <c r="H81" s="398">
        <v>1</v>
      </c>
      <c r="I81" s="399">
        <v>0</v>
      </c>
      <c r="J81" s="399">
        <v>24</v>
      </c>
      <c r="K81" s="399">
        <v>6</v>
      </c>
      <c r="L81" s="401">
        <f t="shared" si="20"/>
        <v>31</v>
      </c>
      <c r="M81" s="398">
        <f t="shared" si="21"/>
        <v>2</v>
      </c>
      <c r="N81" s="399">
        <f t="shared" si="22"/>
        <v>0</v>
      </c>
      <c r="O81" s="399">
        <f t="shared" si="23"/>
        <v>42</v>
      </c>
      <c r="P81" s="399">
        <f t="shared" si="24"/>
        <v>13</v>
      </c>
      <c r="Q81" s="401">
        <f t="shared" si="25"/>
        <v>57</v>
      </c>
      <c r="R81" s="710">
        <v>0</v>
      </c>
      <c r="S81" s="392"/>
      <c r="T81" s="392"/>
    </row>
    <row r="82" spans="1:22" ht="13.8" x14ac:dyDescent="0.25">
      <c r="A82" s="268">
        <v>8</v>
      </c>
      <c r="B82" s="247" t="s">
        <v>21</v>
      </c>
      <c r="C82" s="398">
        <v>0</v>
      </c>
      <c r="D82" s="399">
        <v>12</v>
      </c>
      <c r="E82" s="399">
        <v>36</v>
      </c>
      <c r="F82" s="399">
        <v>31</v>
      </c>
      <c r="G82" s="401">
        <f t="shared" si="19"/>
        <v>79</v>
      </c>
      <c r="H82" s="398">
        <v>0</v>
      </c>
      <c r="I82" s="399">
        <v>3</v>
      </c>
      <c r="J82" s="399">
        <v>23</v>
      </c>
      <c r="K82" s="399">
        <v>13</v>
      </c>
      <c r="L82" s="401">
        <f t="shared" si="20"/>
        <v>39</v>
      </c>
      <c r="M82" s="398">
        <f t="shared" si="21"/>
        <v>0</v>
      </c>
      <c r="N82" s="399">
        <f t="shared" si="22"/>
        <v>15</v>
      </c>
      <c r="O82" s="399">
        <f t="shared" si="23"/>
        <v>59</v>
      </c>
      <c r="P82" s="399">
        <f t="shared" si="24"/>
        <v>44</v>
      </c>
      <c r="Q82" s="401">
        <f t="shared" si="25"/>
        <v>118</v>
      </c>
      <c r="R82" s="710">
        <v>0</v>
      </c>
      <c r="S82" s="392"/>
      <c r="T82" s="392"/>
    </row>
    <row r="83" spans="1:22" ht="13.8" x14ac:dyDescent="0.25">
      <c r="A83" s="268">
        <v>9</v>
      </c>
      <c r="B83" s="247" t="s">
        <v>22</v>
      </c>
      <c r="C83" s="398">
        <v>0</v>
      </c>
      <c r="D83" s="399">
        <v>0</v>
      </c>
      <c r="E83" s="399">
        <v>28</v>
      </c>
      <c r="F83" s="399">
        <v>0</v>
      </c>
      <c r="G83" s="401">
        <f t="shared" si="19"/>
        <v>28</v>
      </c>
      <c r="H83" s="398">
        <v>0</v>
      </c>
      <c r="I83" s="399">
        <v>0</v>
      </c>
      <c r="J83" s="399">
        <v>22</v>
      </c>
      <c r="K83" s="399">
        <v>0</v>
      </c>
      <c r="L83" s="401">
        <f t="shared" si="20"/>
        <v>22</v>
      </c>
      <c r="M83" s="398">
        <f t="shared" si="21"/>
        <v>0</v>
      </c>
      <c r="N83" s="399">
        <f t="shared" si="22"/>
        <v>0</v>
      </c>
      <c r="O83" s="399">
        <f t="shared" si="23"/>
        <v>50</v>
      </c>
      <c r="P83" s="399">
        <f t="shared" si="24"/>
        <v>0</v>
      </c>
      <c r="Q83" s="401">
        <f t="shared" si="25"/>
        <v>50</v>
      </c>
      <c r="R83" s="710">
        <v>0</v>
      </c>
      <c r="S83" s="392"/>
      <c r="T83" s="392"/>
    </row>
    <row r="84" spans="1:22" ht="13.8" x14ac:dyDescent="0.25">
      <c r="A84" s="268">
        <v>10</v>
      </c>
      <c r="B84" s="247" t="s">
        <v>23</v>
      </c>
      <c r="C84" s="398">
        <v>0</v>
      </c>
      <c r="D84" s="399">
        <v>5</v>
      </c>
      <c r="E84" s="399">
        <v>25</v>
      </c>
      <c r="F84" s="399">
        <v>9</v>
      </c>
      <c r="G84" s="401">
        <f t="shared" si="19"/>
        <v>39</v>
      </c>
      <c r="H84" s="398">
        <v>0</v>
      </c>
      <c r="I84" s="399">
        <v>4</v>
      </c>
      <c r="J84" s="399">
        <v>11</v>
      </c>
      <c r="K84" s="399">
        <v>7</v>
      </c>
      <c r="L84" s="401">
        <f t="shared" si="20"/>
        <v>22</v>
      </c>
      <c r="M84" s="398">
        <f t="shared" si="21"/>
        <v>0</v>
      </c>
      <c r="N84" s="399">
        <f t="shared" si="22"/>
        <v>9</v>
      </c>
      <c r="O84" s="399">
        <f t="shared" si="23"/>
        <v>36</v>
      </c>
      <c r="P84" s="399">
        <f t="shared" si="24"/>
        <v>16</v>
      </c>
      <c r="Q84" s="401">
        <f t="shared" si="25"/>
        <v>61</v>
      </c>
      <c r="R84" s="710">
        <v>0</v>
      </c>
      <c r="S84" s="392"/>
      <c r="T84" s="392"/>
    </row>
    <row r="85" spans="1:22" ht="13.8" x14ac:dyDescent="0.25">
      <c r="A85" s="270">
        <v>11</v>
      </c>
      <c r="B85" s="249" t="s">
        <v>24</v>
      </c>
      <c r="C85" s="398">
        <v>0</v>
      </c>
      <c r="D85" s="399">
        <v>6</v>
      </c>
      <c r="E85" s="399">
        <v>20</v>
      </c>
      <c r="F85" s="399">
        <v>17</v>
      </c>
      <c r="G85" s="401">
        <f t="shared" si="19"/>
        <v>43</v>
      </c>
      <c r="H85" s="398">
        <v>0</v>
      </c>
      <c r="I85" s="399">
        <v>1</v>
      </c>
      <c r="J85" s="399">
        <v>16</v>
      </c>
      <c r="K85" s="399">
        <v>9</v>
      </c>
      <c r="L85" s="401">
        <f t="shared" si="20"/>
        <v>26</v>
      </c>
      <c r="M85" s="398">
        <f t="shared" si="21"/>
        <v>0</v>
      </c>
      <c r="N85" s="399">
        <f t="shared" si="22"/>
        <v>7</v>
      </c>
      <c r="O85" s="399">
        <f t="shared" si="23"/>
        <v>36</v>
      </c>
      <c r="P85" s="399">
        <f t="shared" si="24"/>
        <v>26</v>
      </c>
      <c r="Q85" s="401">
        <f t="shared" si="25"/>
        <v>69</v>
      </c>
      <c r="R85" s="710">
        <v>0</v>
      </c>
      <c r="S85" s="392"/>
      <c r="T85" s="392"/>
    </row>
    <row r="86" spans="1:22" ht="13.8" x14ac:dyDescent="0.25">
      <c r="A86" s="268">
        <v>12</v>
      </c>
      <c r="B86" s="247" t="s">
        <v>25</v>
      </c>
      <c r="C86" s="398">
        <v>0</v>
      </c>
      <c r="D86" s="399">
        <v>3</v>
      </c>
      <c r="E86" s="399">
        <v>29</v>
      </c>
      <c r="F86" s="399">
        <v>21</v>
      </c>
      <c r="G86" s="401">
        <f t="shared" si="19"/>
        <v>53</v>
      </c>
      <c r="H86" s="398">
        <v>0</v>
      </c>
      <c r="I86" s="399">
        <v>3</v>
      </c>
      <c r="J86" s="399">
        <v>13</v>
      </c>
      <c r="K86" s="399">
        <v>8</v>
      </c>
      <c r="L86" s="401">
        <f t="shared" si="20"/>
        <v>24</v>
      </c>
      <c r="M86" s="398">
        <f t="shared" si="21"/>
        <v>0</v>
      </c>
      <c r="N86" s="399">
        <f t="shared" si="22"/>
        <v>6</v>
      </c>
      <c r="O86" s="399">
        <f t="shared" si="23"/>
        <v>42</v>
      </c>
      <c r="P86" s="399">
        <f t="shared" si="24"/>
        <v>29</v>
      </c>
      <c r="Q86" s="401">
        <f t="shared" si="25"/>
        <v>77</v>
      </c>
      <c r="R86" s="710">
        <v>0</v>
      </c>
      <c r="S86" s="392"/>
      <c r="T86" s="392"/>
    </row>
    <row r="87" spans="1:22" ht="13.8" x14ac:dyDescent="0.25">
      <c r="A87" s="268">
        <v>13</v>
      </c>
      <c r="B87" s="247" t="s">
        <v>26</v>
      </c>
      <c r="C87" s="398">
        <v>0</v>
      </c>
      <c r="D87" s="399">
        <v>4</v>
      </c>
      <c r="E87" s="399">
        <v>10</v>
      </c>
      <c r="F87" s="399">
        <v>21</v>
      </c>
      <c r="G87" s="401">
        <f t="shared" si="19"/>
        <v>35</v>
      </c>
      <c r="H87" s="398">
        <v>0</v>
      </c>
      <c r="I87" s="399">
        <v>5</v>
      </c>
      <c r="J87" s="399">
        <v>11</v>
      </c>
      <c r="K87" s="399">
        <v>18</v>
      </c>
      <c r="L87" s="401">
        <f t="shared" si="20"/>
        <v>34</v>
      </c>
      <c r="M87" s="398">
        <f t="shared" si="21"/>
        <v>0</v>
      </c>
      <c r="N87" s="399">
        <f t="shared" si="22"/>
        <v>9</v>
      </c>
      <c r="O87" s="399">
        <f t="shared" si="23"/>
        <v>21</v>
      </c>
      <c r="P87" s="399">
        <f t="shared" si="24"/>
        <v>39</v>
      </c>
      <c r="Q87" s="401">
        <f t="shared" si="25"/>
        <v>69</v>
      </c>
      <c r="R87" s="710">
        <v>0</v>
      </c>
      <c r="S87" s="392"/>
      <c r="T87" s="392"/>
    </row>
    <row r="88" spans="1:22" ht="13.8" x14ac:dyDescent="0.25">
      <c r="A88" s="268">
        <v>14</v>
      </c>
      <c r="B88" s="247" t="s">
        <v>27</v>
      </c>
      <c r="C88" s="398">
        <v>7</v>
      </c>
      <c r="D88" s="399">
        <v>0</v>
      </c>
      <c r="E88" s="399">
        <v>18</v>
      </c>
      <c r="F88" s="399">
        <v>24</v>
      </c>
      <c r="G88" s="401">
        <f t="shared" si="19"/>
        <v>49</v>
      </c>
      <c r="H88" s="398">
        <v>4</v>
      </c>
      <c r="I88" s="399">
        <v>0</v>
      </c>
      <c r="J88" s="399">
        <v>15</v>
      </c>
      <c r="K88" s="399">
        <v>10</v>
      </c>
      <c r="L88" s="401">
        <f t="shared" si="20"/>
        <v>29</v>
      </c>
      <c r="M88" s="398">
        <f t="shared" si="21"/>
        <v>11</v>
      </c>
      <c r="N88" s="399">
        <f t="shared" si="22"/>
        <v>0</v>
      </c>
      <c r="O88" s="399">
        <f t="shared" si="23"/>
        <v>33</v>
      </c>
      <c r="P88" s="399">
        <f t="shared" si="24"/>
        <v>34</v>
      </c>
      <c r="Q88" s="401">
        <f t="shared" si="25"/>
        <v>78</v>
      </c>
      <c r="R88" s="710">
        <v>0</v>
      </c>
      <c r="S88" s="392"/>
      <c r="T88" s="392"/>
      <c r="V88" s="390" t="s">
        <v>130</v>
      </c>
    </row>
    <row r="89" spans="1:22" ht="28.2" thickBot="1" x14ac:dyDescent="0.3">
      <c r="A89" s="271">
        <v>15</v>
      </c>
      <c r="B89" s="250" t="s">
        <v>28</v>
      </c>
      <c r="C89" s="360">
        <v>0</v>
      </c>
      <c r="D89" s="414">
        <v>1</v>
      </c>
      <c r="E89" s="414">
        <v>22</v>
      </c>
      <c r="F89" s="414">
        <v>25</v>
      </c>
      <c r="G89" s="405">
        <f t="shared" si="19"/>
        <v>48</v>
      </c>
      <c r="H89" s="360">
        <v>0</v>
      </c>
      <c r="I89" s="414">
        <v>1</v>
      </c>
      <c r="J89" s="414">
        <v>16</v>
      </c>
      <c r="K89" s="414">
        <v>8</v>
      </c>
      <c r="L89" s="405">
        <f t="shared" si="20"/>
        <v>25</v>
      </c>
      <c r="M89" s="360">
        <f t="shared" si="21"/>
        <v>0</v>
      </c>
      <c r="N89" s="414">
        <f t="shared" si="22"/>
        <v>2</v>
      </c>
      <c r="O89" s="414">
        <f t="shared" si="23"/>
        <v>38</v>
      </c>
      <c r="P89" s="414">
        <f t="shared" si="24"/>
        <v>33</v>
      </c>
      <c r="Q89" s="415">
        <f t="shared" si="25"/>
        <v>73</v>
      </c>
      <c r="R89" s="711">
        <v>0</v>
      </c>
      <c r="S89" s="392"/>
      <c r="T89" s="392"/>
      <c r="U89" s="390" t="s">
        <v>130</v>
      </c>
    </row>
    <row r="90" spans="1:22" s="461" customFormat="1" ht="13.8" x14ac:dyDescent="0.25">
      <c r="A90" s="340"/>
      <c r="B90" s="341" t="s">
        <v>504</v>
      </c>
      <c r="C90" s="342">
        <f t="shared" ref="C90:R90" si="26">SUM(C75:C89)</f>
        <v>10</v>
      </c>
      <c r="D90" s="343">
        <f t="shared" si="26"/>
        <v>36</v>
      </c>
      <c r="E90" s="343">
        <f t="shared" si="26"/>
        <v>262</v>
      </c>
      <c r="F90" s="343">
        <f t="shared" si="26"/>
        <v>287</v>
      </c>
      <c r="G90" s="344">
        <f t="shared" si="26"/>
        <v>595</v>
      </c>
      <c r="H90" s="342">
        <f t="shared" si="26"/>
        <v>5</v>
      </c>
      <c r="I90" s="343">
        <f t="shared" si="26"/>
        <v>34</v>
      </c>
      <c r="J90" s="343">
        <f t="shared" si="26"/>
        <v>194</v>
      </c>
      <c r="K90" s="343">
        <f t="shared" si="26"/>
        <v>169</v>
      </c>
      <c r="L90" s="344">
        <f t="shared" si="26"/>
        <v>402</v>
      </c>
      <c r="M90" s="342">
        <f t="shared" si="26"/>
        <v>15</v>
      </c>
      <c r="N90" s="343">
        <f t="shared" si="26"/>
        <v>70</v>
      </c>
      <c r="O90" s="343">
        <f t="shared" si="26"/>
        <v>456</v>
      </c>
      <c r="P90" s="343">
        <f t="shared" si="26"/>
        <v>456</v>
      </c>
      <c r="Q90" s="344">
        <f t="shared" si="26"/>
        <v>997</v>
      </c>
      <c r="R90" s="345">
        <f t="shared" si="26"/>
        <v>0</v>
      </c>
      <c r="S90" s="346"/>
      <c r="T90" s="346"/>
    </row>
    <row r="91" spans="1:22" ht="13.8" x14ac:dyDescent="0.25">
      <c r="A91" s="246"/>
      <c r="B91" s="247" t="s">
        <v>448</v>
      </c>
      <c r="C91" s="398">
        <v>12</v>
      </c>
      <c r="D91" s="399">
        <v>59</v>
      </c>
      <c r="E91" s="399">
        <v>288</v>
      </c>
      <c r="F91" s="399">
        <v>257</v>
      </c>
      <c r="G91" s="401">
        <v>616</v>
      </c>
      <c r="H91" s="398">
        <v>3</v>
      </c>
      <c r="I91" s="399">
        <v>29</v>
      </c>
      <c r="J91" s="399">
        <v>218</v>
      </c>
      <c r="K91" s="399">
        <v>158</v>
      </c>
      <c r="L91" s="400">
        <v>408</v>
      </c>
      <c r="M91" s="398">
        <v>15</v>
      </c>
      <c r="N91" s="399">
        <v>88</v>
      </c>
      <c r="O91" s="399">
        <v>506</v>
      </c>
      <c r="P91" s="399">
        <v>415</v>
      </c>
      <c r="Q91" s="401">
        <v>1024</v>
      </c>
      <c r="R91" s="573">
        <v>1</v>
      </c>
      <c r="S91" s="392"/>
      <c r="T91" s="392"/>
    </row>
    <row r="92" spans="1:22" ht="13.8" x14ac:dyDescent="0.25">
      <c r="A92" s="246"/>
      <c r="B92" s="247" t="s">
        <v>395</v>
      </c>
      <c r="C92" s="398">
        <v>6</v>
      </c>
      <c r="D92" s="399">
        <v>44</v>
      </c>
      <c r="E92" s="399">
        <v>254</v>
      </c>
      <c r="F92" s="399">
        <v>276</v>
      </c>
      <c r="G92" s="401">
        <v>580</v>
      </c>
      <c r="H92" s="398">
        <v>2</v>
      </c>
      <c r="I92" s="399">
        <v>33</v>
      </c>
      <c r="J92" s="399">
        <v>201</v>
      </c>
      <c r="K92" s="399">
        <v>187</v>
      </c>
      <c r="L92" s="400">
        <v>423</v>
      </c>
      <c r="M92" s="398">
        <v>8</v>
      </c>
      <c r="N92" s="399">
        <v>77</v>
      </c>
      <c r="O92" s="399">
        <v>455</v>
      </c>
      <c r="P92" s="399">
        <v>463</v>
      </c>
      <c r="Q92" s="401">
        <v>1003</v>
      </c>
      <c r="R92" s="573">
        <v>0</v>
      </c>
      <c r="S92" s="392"/>
      <c r="T92" s="392"/>
    </row>
    <row r="93" spans="1:22" ht="13.8" x14ac:dyDescent="0.25">
      <c r="A93" s="246"/>
      <c r="B93" s="247" t="s">
        <v>356</v>
      </c>
      <c r="C93" s="398">
        <v>5</v>
      </c>
      <c r="D93" s="399">
        <v>48</v>
      </c>
      <c r="E93" s="399">
        <v>236</v>
      </c>
      <c r="F93" s="399">
        <v>288</v>
      </c>
      <c r="G93" s="401">
        <v>577</v>
      </c>
      <c r="H93" s="398">
        <v>2</v>
      </c>
      <c r="I93" s="399">
        <v>40</v>
      </c>
      <c r="J93" s="399">
        <v>191</v>
      </c>
      <c r="K93" s="399">
        <v>167</v>
      </c>
      <c r="L93" s="400">
        <v>400</v>
      </c>
      <c r="M93" s="398">
        <v>7</v>
      </c>
      <c r="N93" s="399">
        <v>88</v>
      </c>
      <c r="O93" s="399">
        <v>427</v>
      </c>
      <c r="P93" s="399">
        <v>455</v>
      </c>
      <c r="Q93" s="401">
        <v>977</v>
      </c>
      <c r="R93" s="573">
        <v>0</v>
      </c>
      <c r="S93" s="392"/>
      <c r="T93" s="392"/>
    </row>
    <row r="94" spans="1:22" ht="13.8" x14ac:dyDescent="0.25">
      <c r="A94" s="246"/>
      <c r="B94" s="247" t="s">
        <v>314</v>
      </c>
      <c r="C94" s="398">
        <v>6</v>
      </c>
      <c r="D94" s="399">
        <v>57</v>
      </c>
      <c r="E94" s="399">
        <v>227</v>
      </c>
      <c r="F94" s="399">
        <v>268</v>
      </c>
      <c r="G94" s="401">
        <v>558</v>
      </c>
      <c r="H94" s="398">
        <v>2</v>
      </c>
      <c r="I94" s="399">
        <v>46</v>
      </c>
      <c r="J94" s="399">
        <v>197</v>
      </c>
      <c r="K94" s="399">
        <v>149</v>
      </c>
      <c r="L94" s="400">
        <v>394</v>
      </c>
      <c r="M94" s="398">
        <v>8</v>
      </c>
      <c r="N94" s="399">
        <v>103</v>
      </c>
      <c r="O94" s="399">
        <v>424</v>
      </c>
      <c r="P94" s="399">
        <v>417</v>
      </c>
      <c r="Q94" s="401">
        <v>952</v>
      </c>
      <c r="R94" s="573">
        <v>1</v>
      </c>
      <c r="S94" s="392"/>
      <c r="T94" s="392"/>
    </row>
    <row r="95" spans="1:22" ht="14.4" thickBot="1" x14ac:dyDescent="0.3">
      <c r="A95" s="358"/>
      <c r="B95" s="359" t="s">
        <v>160</v>
      </c>
      <c r="C95" s="360">
        <v>5</v>
      </c>
      <c r="D95" s="414">
        <v>61</v>
      </c>
      <c r="E95" s="414">
        <v>236</v>
      </c>
      <c r="F95" s="414">
        <v>262</v>
      </c>
      <c r="G95" s="415">
        <v>564</v>
      </c>
      <c r="H95" s="360">
        <v>2</v>
      </c>
      <c r="I95" s="414">
        <v>52</v>
      </c>
      <c r="J95" s="414">
        <v>190</v>
      </c>
      <c r="K95" s="414">
        <v>140</v>
      </c>
      <c r="L95" s="912">
        <v>384</v>
      </c>
      <c r="M95" s="360">
        <v>7</v>
      </c>
      <c r="N95" s="414">
        <v>113</v>
      </c>
      <c r="O95" s="414">
        <v>426</v>
      </c>
      <c r="P95" s="414">
        <v>402</v>
      </c>
      <c r="Q95" s="415">
        <v>948</v>
      </c>
      <c r="R95" s="574">
        <v>0</v>
      </c>
      <c r="S95" s="392"/>
      <c r="T95" s="392"/>
    </row>
    <row r="96" spans="1:22" ht="15.75" customHeight="1" x14ac:dyDescent="0.25">
      <c r="A96" s="239" t="s">
        <v>92</v>
      </c>
      <c r="U96" s="390" t="s">
        <v>130</v>
      </c>
    </row>
    <row r="98" spans="1:34" s="240" customFormat="1" ht="36.75" customHeight="1" thickBot="1" x14ac:dyDescent="0.3">
      <c r="A98" s="208" t="s">
        <v>477</v>
      </c>
    </row>
    <row r="99" spans="1:34" s="242" customFormat="1" ht="20.25" customHeight="1" thickBot="1" x14ac:dyDescent="0.3">
      <c r="A99" s="241"/>
      <c r="B99" s="357"/>
      <c r="C99" s="1638" t="s">
        <v>85</v>
      </c>
      <c r="D99" s="1639"/>
      <c r="E99" s="1639"/>
      <c r="F99" s="1639"/>
      <c r="G99" s="1640"/>
      <c r="H99" s="1638" t="s">
        <v>86</v>
      </c>
      <c r="I99" s="1639"/>
      <c r="J99" s="1639"/>
      <c r="K99" s="1639"/>
      <c r="L99" s="1640"/>
      <c r="M99" s="1642" t="s">
        <v>87</v>
      </c>
      <c r="N99" s="1643"/>
      <c r="O99" s="1643"/>
      <c r="P99" s="1643"/>
      <c r="Q99" s="1643"/>
      <c r="R99" s="1644"/>
    </row>
    <row r="100" spans="1:34" s="242" customFormat="1" ht="83.25" customHeight="1" thickBot="1" x14ac:dyDescent="0.3">
      <c r="A100" s="606" t="s">
        <v>2</v>
      </c>
      <c r="B100" s="913" t="s">
        <v>3</v>
      </c>
      <c r="C100" s="292" t="s">
        <v>88</v>
      </c>
      <c r="D100" s="289" t="s">
        <v>312</v>
      </c>
      <c r="E100" s="289" t="s">
        <v>313</v>
      </c>
      <c r="F100" s="289" t="s">
        <v>89</v>
      </c>
      <c r="G100" s="318" t="s">
        <v>90</v>
      </c>
      <c r="H100" s="309" t="s">
        <v>88</v>
      </c>
      <c r="I100" s="289" t="s">
        <v>312</v>
      </c>
      <c r="J100" s="289" t="s">
        <v>313</v>
      </c>
      <c r="K100" s="289" t="s">
        <v>89</v>
      </c>
      <c r="L100" s="421" t="s">
        <v>13</v>
      </c>
      <c r="M100" s="419" t="s">
        <v>88</v>
      </c>
      <c r="N100" s="422" t="s">
        <v>312</v>
      </c>
      <c r="O100" s="422" t="s">
        <v>313</v>
      </c>
      <c r="P100" s="422" t="s">
        <v>89</v>
      </c>
      <c r="Q100" s="420" t="s">
        <v>13</v>
      </c>
      <c r="R100" s="575" t="s">
        <v>91</v>
      </c>
      <c r="T100" s="242" t="s">
        <v>130</v>
      </c>
    </row>
    <row r="101" spans="1:34" ht="15.75" customHeight="1" x14ac:dyDescent="0.25">
      <c r="A101" s="914">
        <v>1</v>
      </c>
      <c r="B101" s="915" t="s">
        <v>14</v>
      </c>
      <c r="C101" s="916">
        <v>0</v>
      </c>
      <c r="D101" s="917">
        <v>18</v>
      </c>
      <c r="E101" s="917">
        <v>5</v>
      </c>
      <c r="F101" s="917">
        <v>12</v>
      </c>
      <c r="G101" s="918">
        <f t="shared" ref="G101:G115" si="27">SUM(C101:F101)</f>
        <v>35</v>
      </c>
      <c r="H101" s="916">
        <v>0</v>
      </c>
      <c r="I101" s="917">
        <v>15</v>
      </c>
      <c r="J101" s="917">
        <v>3</v>
      </c>
      <c r="K101" s="917">
        <v>8</v>
      </c>
      <c r="L101" s="918">
        <f t="shared" ref="L101:L115" si="28">SUM(H101:K101)</f>
        <v>26</v>
      </c>
      <c r="M101" s="916">
        <f t="shared" ref="M101:M115" si="29">C101+H101</f>
        <v>0</v>
      </c>
      <c r="N101" s="917">
        <f t="shared" ref="N101:N115" si="30">D101+I101</f>
        <v>33</v>
      </c>
      <c r="O101" s="917">
        <f t="shared" ref="O101:O115" si="31">E101+J101</f>
        <v>8</v>
      </c>
      <c r="P101" s="917">
        <f t="shared" ref="P101:P115" si="32">F101+K101</f>
        <v>20</v>
      </c>
      <c r="Q101" s="918">
        <f t="shared" ref="Q101:Q115" si="33">SUM(M101:P101)</f>
        <v>61</v>
      </c>
      <c r="R101" s="1476">
        <v>7</v>
      </c>
      <c r="S101" s="392"/>
      <c r="T101" s="424"/>
    </row>
    <row r="102" spans="1:34" ht="15.75" customHeight="1" x14ac:dyDescent="0.25">
      <c r="A102" s="246">
        <v>2</v>
      </c>
      <c r="B102" s="247" t="s">
        <v>15</v>
      </c>
      <c r="C102" s="410">
        <v>3</v>
      </c>
      <c r="D102" s="399">
        <v>0</v>
      </c>
      <c r="E102" s="399">
        <v>3</v>
      </c>
      <c r="F102" s="399">
        <v>11</v>
      </c>
      <c r="G102" s="401">
        <f t="shared" si="27"/>
        <v>17</v>
      </c>
      <c r="H102" s="410">
        <v>6</v>
      </c>
      <c r="I102" s="399">
        <v>0</v>
      </c>
      <c r="J102" s="399">
        <v>3</v>
      </c>
      <c r="K102" s="399">
        <v>16</v>
      </c>
      <c r="L102" s="401">
        <f t="shared" si="28"/>
        <v>25</v>
      </c>
      <c r="M102" s="410">
        <f t="shared" si="29"/>
        <v>9</v>
      </c>
      <c r="N102" s="399">
        <f t="shared" si="30"/>
        <v>0</v>
      </c>
      <c r="O102" s="399">
        <f t="shared" si="31"/>
        <v>6</v>
      </c>
      <c r="P102" s="399">
        <f t="shared" si="32"/>
        <v>27</v>
      </c>
      <c r="Q102" s="401">
        <f t="shared" si="33"/>
        <v>42</v>
      </c>
      <c r="R102" s="573">
        <v>7</v>
      </c>
      <c r="S102" s="392"/>
      <c r="T102" s="424"/>
    </row>
    <row r="103" spans="1:34" ht="15.75" customHeight="1" x14ac:dyDescent="0.25">
      <c r="A103" s="246">
        <v>3</v>
      </c>
      <c r="B103" s="247" t="s">
        <v>16</v>
      </c>
      <c r="C103" s="410">
        <v>18</v>
      </c>
      <c r="D103" s="399">
        <v>1</v>
      </c>
      <c r="E103" s="399">
        <v>5</v>
      </c>
      <c r="F103" s="399">
        <v>22</v>
      </c>
      <c r="G103" s="401">
        <f t="shared" si="27"/>
        <v>46</v>
      </c>
      <c r="H103" s="410">
        <v>20</v>
      </c>
      <c r="I103" s="399">
        <v>2</v>
      </c>
      <c r="J103" s="399">
        <v>4</v>
      </c>
      <c r="K103" s="399">
        <v>20</v>
      </c>
      <c r="L103" s="401">
        <f t="shared" si="28"/>
        <v>46</v>
      </c>
      <c r="M103" s="410">
        <f t="shared" si="29"/>
        <v>38</v>
      </c>
      <c r="N103" s="399">
        <f t="shared" si="30"/>
        <v>3</v>
      </c>
      <c r="O103" s="399">
        <f t="shared" si="31"/>
        <v>9</v>
      </c>
      <c r="P103" s="399">
        <f t="shared" si="32"/>
        <v>42</v>
      </c>
      <c r="Q103" s="401">
        <f t="shared" si="33"/>
        <v>92</v>
      </c>
      <c r="R103" s="573">
        <v>1</v>
      </c>
      <c r="S103" s="392"/>
      <c r="T103" s="469"/>
      <c r="U103" s="468"/>
      <c r="V103" s="469"/>
      <c r="W103" s="469"/>
      <c r="X103" s="469"/>
      <c r="Y103" s="469"/>
      <c r="Z103" s="469"/>
      <c r="AA103" s="469"/>
      <c r="AB103" s="469"/>
      <c r="AC103" s="469"/>
      <c r="AD103" s="469"/>
      <c r="AE103" s="469"/>
      <c r="AF103" s="469"/>
      <c r="AG103" s="469"/>
      <c r="AH103" s="469"/>
    </row>
    <row r="104" spans="1:34" ht="29.25" customHeight="1" x14ac:dyDescent="0.25">
      <c r="A104" s="246">
        <v>4</v>
      </c>
      <c r="B104" s="361" t="s">
        <v>17</v>
      </c>
      <c r="C104" s="410">
        <v>4</v>
      </c>
      <c r="D104" s="399">
        <v>1</v>
      </c>
      <c r="E104" s="399">
        <v>1</v>
      </c>
      <c r="F104" s="399">
        <v>24</v>
      </c>
      <c r="G104" s="401">
        <f t="shared" si="27"/>
        <v>30</v>
      </c>
      <c r="H104" s="410">
        <v>2</v>
      </c>
      <c r="I104" s="399">
        <v>1</v>
      </c>
      <c r="J104" s="399">
        <v>0</v>
      </c>
      <c r="K104" s="399">
        <v>13</v>
      </c>
      <c r="L104" s="401">
        <f t="shared" si="28"/>
        <v>16</v>
      </c>
      <c r="M104" s="410">
        <f t="shared" si="29"/>
        <v>6</v>
      </c>
      <c r="N104" s="399">
        <f t="shared" si="30"/>
        <v>2</v>
      </c>
      <c r="O104" s="399">
        <f t="shared" si="31"/>
        <v>1</v>
      </c>
      <c r="P104" s="399">
        <f t="shared" si="32"/>
        <v>37</v>
      </c>
      <c r="Q104" s="401">
        <f t="shared" si="33"/>
        <v>46</v>
      </c>
      <c r="R104" s="573">
        <v>1</v>
      </c>
      <c r="S104" s="392"/>
      <c r="T104" s="469"/>
      <c r="U104" s="468"/>
      <c r="V104" s="469"/>
      <c r="W104" s="469"/>
      <c r="X104" s="469"/>
      <c r="Y104" s="469"/>
      <c r="Z104" s="469"/>
      <c r="AA104" s="469"/>
      <c r="AB104" s="469"/>
      <c r="AC104" s="469"/>
      <c r="AD104" s="469"/>
      <c r="AE104" s="469"/>
      <c r="AF104" s="469"/>
      <c r="AG104" s="469"/>
      <c r="AH104" s="469"/>
    </row>
    <row r="105" spans="1:34" ht="15.75" customHeight="1" x14ac:dyDescent="0.25">
      <c r="A105" s="246">
        <v>5</v>
      </c>
      <c r="B105" s="361" t="s">
        <v>18</v>
      </c>
      <c r="C105" s="410">
        <v>1</v>
      </c>
      <c r="D105" s="399">
        <v>16</v>
      </c>
      <c r="E105" s="399">
        <v>4</v>
      </c>
      <c r="F105" s="399">
        <v>9</v>
      </c>
      <c r="G105" s="401">
        <f t="shared" si="27"/>
        <v>30</v>
      </c>
      <c r="H105" s="410">
        <v>0</v>
      </c>
      <c r="I105" s="399">
        <v>10</v>
      </c>
      <c r="J105" s="399">
        <v>7</v>
      </c>
      <c r="K105" s="399">
        <v>6</v>
      </c>
      <c r="L105" s="401">
        <f t="shared" si="28"/>
        <v>23</v>
      </c>
      <c r="M105" s="410">
        <f t="shared" si="29"/>
        <v>1</v>
      </c>
      <c r="N105" s="399">
        <f t="shared" si="30"/>
        <v>26</v>
      </c>
      <c r="O105" s="399">
        <f t="shared" si="31"/>
        <v>11</v>
      </c>
      <c r="P105" s="399">
        <f t="shared" si="32"/>
        <v>15</v>
      </c>
      <c r="Q105" s="401">
        <f t="shared" si="33"/>
        <v>53</v>
      </c>
      <c r="R105" s="573">
        <v>0</v>
      </c>
      <c r="S105" s="392"/>
      <c r="T105" s="469"/>
      <c r="U105" s="468"/>
      <c r="V105" s="469"/>
      <c r="W105" s="469"/>
      <c r="X105" s="469"/>
      <c r="Y105" s="469"/>
      <c r="Z105" s="469"/>
      <c r="AA105" s="469"/>
      <c r="AB105" s="469"/>
      <c r="AC105" s="469"/>
      <c r="AD105" s="469"/>
      <c r="AE105" s="469"/>
      <c r="AF105" s="469"/>
      <c r="AG105" s="469"/>
      <c r="AH105" s="469"/>
    </row>
    <row r="106" spans="1:34" ht="15.75" customHeight="1" x14ac:dyDescent="0.25">
      <c r="A106" s="248">
        <v>6</v>
      </c>
      <c r="B106" s="362" t="s">
        <v>19</v>
      </c>
      <c r="C106" s="410">
        <v>1</v>
      </c>
      <c r="D106" s="399">
        <v>0</v>
      </c>
      <c r="E106" s="399">
        <v>2</v>
      </c>
      <c r="F106" s="399">
        <v>3</v>
      </c>
      <c r="G106" s="401">
        <f t="shared" si="27"/>
        <v>6</v>
      </c>
      <c r="H106" s="410">
        <v>4</v>
      </c>
      <c r="I106" s="399">
        <v>0</v>
      </c>
      <c r="J106" s="399">
        <v>4</v>
      </c>
      <c r="K106" s="399">
        <v>2</v>
      </c>
      <c r="L106" s="401">
        <f t="shared" si="28"/>
        <v>10</v>
      </c>
      <c r="M106" s="410">
        <f t="shared" si="29"/>
        <v>5</v>
      </c>
      <c r="N106" s="399">
        <f t="shared" si="30"/>
        <v>0</v>
      </c>
      <c r="O106" s="399">
        <f t="shared" si="31"/>
        <v>6</v>
      </c>
      <c r="P106" s="399">
        <f t="shared" si="32"/>
        <v>5</v>
      </c>
      <c r="Q106" s="401">
        <f t="shared" si="33"/>
        <v>16</v>
      </c>
      <c r="R106" s="573">
        <v>5</v>
      </c>
      <c r="S106" s="392"/>
      <c r="T106" s="469"/>
      <c r="U106" s="468"/>
      <c r="V106" s="469"/>
      <c r="W106" s="469"/>
      <c r="X106" s="469"/>
      <c r="Y106" s="469"/>
      <c r="Z106" s="469"/>
      <c r="AA106" s="469"/>
      <c r="AB106" s="469"/>
      <c r="AC106" s="469"/>
      <c r="AD106" s="469"/>
      <c r="AE106" s="469"/>
      <c r="AF106" s="469"/>
      <c r="AG106" s="469"/>
      <c r="AH106" s="469"/>
    </row>
    <row r="107" spans="1:34" ht="15.75" customHeight="1" x14ac:dyDescent="0.25">
      <c r="A107" s="248">
        <v>7</v>
      </c>
      <c r="B107" s="362" t="s">
        <v>20</v>
      </c>
      <c r="C107" s="410">
        <v>3</v>
      </c>
      <c r="D107" s="399">
        <v>0</v>
      </c>
      <c r="E107" s="399">
        <v>16</v>
      </c>
      <c r="F107" s="399">
        <v>2</v>
      </c>
      <c r="G107" s="401">
        <f t="shared" si="27"/>
        <v>21</v>
      </c>
      <c r="H107" s="410">
        <v>1</v>
      </c>
      <c r="I107" s="399">
        <v>2</v>
      </c>
      <c r="J107" s="399">
        <v>13</v>
      </c>
      <c r="K107" s="399">
        <v>1</v>
      </c>
      <c r="L107" s="401">
        <f t="shared" si="28"/>
        <v>17</v>
      </c>
      <c r="M107" s="410">
        <f t="shared" si="29"/>
        <v>4</v>
      </c>
      <c r="N107" s="399">
        <f t="shared" si="30"/>
        <v>2</v>
      </c>
      <c r="O107" s="399">
        <f t="shared" si="31"/>
        <v>29</v>
      </c>
      <c r="P107" s="399">
        <f t="shared" si="32"/>
        <v>3</v>
      </c>
      <c r="Q107" s="401">
        <f t="shared" si="33"/>
        <v>38</v>
      </c>
      <c r="R107" s="573">
        <v>0</v>
      </c>
      <c r="S107" s="392"/>
      <c r="T107" s="424"/>
    </row>
    <row r="108" spans="1:34" ht="15.75" customHeight="1" x14ac:dyDescent="0.25">
      <c r="A108" s="246">
        <v>8</v>
      </c>
      <c r="B108" s="361" t="s">
        <v>21</v>
      </c>
      <c r="C108" s="410">
        <v>4</v>
      </c>
      <c r="D108" s="399">
        <v>4</v>
      </c>
      <c r="E108" s="399">
        <v>12</v>
      </c>
      <c r="F108" s="399">
        <v>8</v>
      </c>
      <c r="G108" s="401">
        <f t="shared" si="27"/>
        <v>28</v>
      </c>
      <c r="H108" s="410">
        <v>2</v>
      </c>
      <c r="I108" s="399">
        <v>1</v>
      </c>
      <c r="J108" s="399">
        <v>7</v>
      </c>
      <c r="K108" s="399">
        <v>3</v>
      </c>
      <c r="L108" s="401">
        <f t="shared" si="28"/>
        <v>13</v>
      </c>
      <c r="M108" s="410">
        <f t="shared" si="29"/>
        <v>6</v>
      </c>
      <c r="N108" s="399">
        <f t="shared" si="30"/>
        <v>5</v>
      </c>
      <c r="O108" s="399">
        <f t="shared" si="31"/>
        <v>19</v>
      </c>
      <c r="P108" s="399">
        <f t="shared" si="32"/>
        <v>11</v>
      </c>
      <c r="Q108" s="401">
        <f t="shared" si="33"/>
        <v>41</v>
      </c>
      <c r="R108" s="573">
        <v>5</v>
      </c>
      <c r="S108" s="392"/>
      <c r="T108" s="392"/>
    </row>
    <row r="109" spans="1:34" ht="15.75" customHeight="1" x14ac:dyDescent="0.25">
      <c r="A109" s="246">
        <v>9</v>
      </c>
      <c r="B109" s="361" t="s">
        <v>22</v>
      </c>
      <c r="C109" s="410">
        <v>0</v>
      </c>
      <c r="D109" s="399">
        <v>0</v>
      </c>
      <c r="E109" s="399">
        <v>9</v>
      </c>
      <c r="F109" s="399">
        <v>0</v>
      </c>
      <c r="G109" s="401">
        <f t="shared" si="27"/>
        <v>9</v>
      </c>
      <c r="H109" s="410">
        <v>0</v>
      </c>
      <c r="I109" s="399">
        <v>0</v>
      </c>
      <c r="J109" s="399">
        <v>9</v>
      </c>
      <c r="K109" s="399">
        <v>0</v>
      </c>
      <c r="L109" s="401">
        <f t="shared" si="28"/>
        <v>9</v>
      </c>
      <c r="M109" s="410">
        <f t="shared" si="29"/>
        <v>0</v>
      </c>
      <c r="N109" s="399">
        <f t="shared" si="30"/>
        <v>0</v>
      </c>
      <c r="O109" s="399">
        <f t="shared" si="31"/>
        <v>18</v>
      </c>
      <c r="P109" s="399">
        <f t="shared" si="32"/>
        <v>0</v>
      </c>
      <c r="Q109" s="401">
        <f t="shared" si="33"/>
        <v>18</v>
      </c>
      <c r="R109" s="573">
        <v>0</v>
      </c>
      <c r="S109" s="392"/>
      <c r="T109" s="469"/>
      <c r="U109" s="468"/>
      <c r="V109" s="469"/>
      <c r="W109" s="469"/>
      <c r="X109" s="469"/>
      <c r="Y109" s="469"/>
      <c r="Z109" s="469"/>
      <c r="AA109" s="469"/>
      <c r="AB109" s="469"/>
      <c r="AC109" s="469"/>
      <c r="AD109" s="469"/>
      <c r="AE109" s="469"/>
      <c r="AF109" s="469"/>
      <c r="AG109" s="469"/>
      <c r="AH109" s="469"/>
    </row>
    <row r="110" spans="1:34" ht="15.75" customHeight="1" x14ac:dyDescent="0.25">
      <c r="A110" s="246">
        <v>10</v>
      </c>
      <c r="B110" s="361" t="s">
        <v>23</v>
      </c>
      <c r="C110" s="410">
        <v>1</v>
      </c>
      <c r="D110" s="399">
        <v>15</v>
      </c>
      <c r="E110" s="399">
        <v>7</v>
      </c>
      <c r="F110" s="399">
        <v>7</v>
      </c>
      <c r="G110" s="401">
        <f t="shared" si="27"/>
        <v>30</v>
      </c>
      <c r="H110" s="410">
        <v>0</v>
      </c>
      <c r="I110" s="399">
        <v>15</v>
      </c>
      <c r="J110" s="399">
        <v>8</v>
      </c>
      <c r="K110" s="399">
        <v>5</v>
      </c>
      <c r="L110" s="401">
        <f t="shared" si="28"/>
        <v>28</v>
      </c>
      <c r="M110" s="410">
        <f t="shared" si="29"/>
        <v>1</v>
      </c>
      <c r="N110" s="399">
        <f t="shared" si="30"/>
        <v>30</v>
      </c>
      <c r="O110" s="399">
        <f t="shared" si="31"/>
        <v>15</v>
      </c>
      <c r="P110" s="399">
        <f t="shared" si="32"/>
        <v>12</v>
      </c>
      <c r="Q110" s="401">
        <f t="shared" si="33"/>
        <v>58</v>
      </c>
      <c r="R110" s="573">
        <v>0</v>
      </c>
      <c r="S110" s="392"/>
      <c r="T110" s="392"/>
    </row>
    <row r="111" spans="1:34" ht="15.75" customHeight="1" x14ac:dyDescent="0.25">
      <c r="A111" s="248">
        <v>11</v>
      </c>
      <c r="B111" s="362" t="s">
        <v>24</v>
      </c>
      <c r="C111" s="410">
        <v>4</v>
      </c>
      <c r="D111" s="399">
        <v>7</v>
      </c>
      <c r="E111" s="399">
        <v>6</v>
      </c>
      <c r="F111" s="399">
        <v>9</v>
      </c>
      <c r="G111" s="401">
        <f t="shared" si="27"/>
        <v>26</v>
      </c>
      <c r="H111" s="410">
        <v>1</v>
      </c>
      <c r="I111" s="399">
        <v>4</v>
      </c>
      <c r="J111" s="399">
        <v>3</v>
      </c>
      <c r="K111" s="399">
        <v>7</v>
      </c>
      <c r="L111" s="401">
        <f t="shared" si="28"/>
        <v>15</v>
      </c>
      <c r="M111" s="410">
        <f t="shared" si="29"/>
        <v>5</v>
      </c>
      <c r="N111" s="399">
        <f t="shared" si="30"/>
        <v>11</v>
      </c>
      <c r="O111" s="399">
        <f t="shared" si="31"/>
        <v>9</v>
      </c>
      <c r="P111" s="399">
        <f t="shared" si="32"/>
        <v>16</v>
      </c>
      <c r="Q111" s="401">
        <f t="shared" si="33"/>
        <v>41</v>
      </c>
      <c r="R111" s="573">
        <v>0</v>
      </c>
      <c r="S111" s="392"/>
      <c r="T111" s="392"/>
      <c r="V111" s="390" t="s">
        <v>130</v>
      </c>
    </row>
    <row r="112" spans="1:34" ht="15.75" customHeight="1" x14ac:dyDescent="0.25">
      <c r="A112" s="246">
        <v>12</v>
      </c>
      <c r="B112" s="361" t="s">
        <v>25</v>
      </c>
      <c r="C112" s="410">
        <v>0</v>
      </c>
      <c r="D112" s="399">
        <v>5</v>
      </c>
      <c r="E112" s="399">
        <v>13</v>
      </c>
      <c r="F112" s="399">
        <v>10</v>
      </c>
      <c r="G112" s="401">
        <f t="shared" si="27"/>
        <v>28</v>
      </c>
      <c r="H112" s="410">
        <v>0</v>
      </c>
      <c r="I112" s="399">
        <v>2</v>
      </c>
      <c r="J112" s="399">
        <v>4</v>
      </c>
      <c r="K112" s="399">
        <v>10</v>
      </c>
      <c r="L112" s="401">
        <f t="shared" si="28"/>
        <v>16</v>
      </c>
      <c r="M112" s="410">
        <f t="shared" si="29"/>
        <v>0</v>
      </c>
      <c r="N112" s="399">
        <f t="shared" si="30"/>
        <v>7</v>
      </c>
      <c r="O112" s="399">
        <f t="shared" si="31"/>
        <v>17</v>
      </c>
      <c r="P112" s="399">
        <f t="shared" si="32"/>
        <v>20</v>
      </c>
      <c r="Q112" s="401">
        <f t="shared" si="33"/>
        <v>44</v>
      </c>
      <c r="R112" s="573">
        <v>0</v>
      </c>
      <c r="S112" s="392"/>
      <c r="T112" s="392"/>
    </row>
    <row r="113" spans="1:21" ht="15.75" customHeight="1" x14ac:dyDescent="0.25">
      <c r="A113" s="246">
        <v>13</v>
      </c>
      <c r="B113" s="361" t="s">
        <v>26</v>
      </c>
      <c r="C113" s="410">
        <v>14</v>
      </c>
      <c r="D113" s="399">
        <v>2</v>
      </c>
      <c r="E113" s="399">
        <v>12</v>
      </c>
      <c r="F113" s="399">
        <v>17</v>
      </c>
      <c r="G113" s="401">
        <f t="shared" si="27"/>
        <v>45</v>
      </c>
      <c r="H113" s="410">
        <v>0</v>
      </c>
      <c r="I113" s="399">
        <v>5</v>
      </c>
      <c r="J113" s="399">
        <v>7</v>
      </c>
      <c r="K113" s="399">
        <v>16</v>
      </c>
      <c r="L113" s="401">
        <f t="shared" si="28"/>
        <v>28</v>
      </c>
      <c r="M113" s="410">
        <f t="shared" si="29"/>
        <v>14</v>
      </c>
      <c r="N113" s="399">
        <f t="shared" si="30"/>
        <v>7</v>
      </c>
      <c r="O113" s="399">
        <f t="shared" si="31"/>
        <v>19</v>
      </c>
      <c r="P113" s="399">
        <f t="shared" si="32"/>
        <v>33</v>
      </c>
      <c r="Q113" s="401">
        <f t="shared" si="33"/>
        <v>73</v>
      </c>
      <c r="R113" s="573">
        <v>0</v>
      </c>
      <c r="S113" s="392"/>
      <c r="T113" s="392"/>
    </row>
    <row r="114" spans="1:21" ht="15.75" customHeight="1" x14ac:dyDescent="0.25">
      <c r="A114" s="246">
        <v>14</v>
      </c>
      <c r="B114" s="361" t="s">
        <v>27</v>
      </c>
      <c r="C114" s="410">
        <v>3</v>
      </c>
      <c r="D114" s="399">
        <v>0</v>
      </c>
      <c r="E114" s="399">
        <v>18</v>
      </c>
      <c r="F114" s="399">
        <v>7</v>
      </c>
      <c r="G114" s="401">
        <f t="shared" si="27"/>
        <v>28</v>
      </c>
      <c r="H114" s="410">
        <v>3</v>
      </c>
      <c r="I114" s="399">
        <v>0</v>
      </c>
      <c r="J114" s="399">
        <v>12</v>
      </c>
      <c r="K114" s="399">
        <v>11</v>
      </c>
      <c r="L114" s="401">
        <f t="shared" si="28"/>
        <v>26</v>
      </c>
      <c r="M114" s="410">
        <f t="shared" si="29"/>
        <v>6</v>
      </c>
      <c r="N114" s="399">
        <f t="shared" si="30"/>
        <v>0</v>
      </c>
      <c r="O114" s="399">
        <f t="shared" si="31"/>
        <v>30</v>
      </c>
      <c r="P114" s="399">
        <f t="shared" si="32"/>
        <v>18</v>
      </c>
      <c r="Q114" s="401">
        <f t="shared" si="33"/>
        <v>54</v>
      </c>
      <c r="R114" s="573">
        <v>1</v>
      </c>
      <c r="S114" s="392"/>
      <c r="T114" s="392"/>
    </row>
    <row r="115" spans="1:21" ht="34.5" customHeight="1" thickBot="1" x14ac:dyDescent="0.3">
      <c r="A115" s="358">
        <v>15</v>
      </c>
      <c r="B115" s="919" t="s">
        <v>28</v>
      </c>
      <c r="C115" s="413">
        <v>0</v>
      </c>
      <c r="D115" s="414">
        <v>1</v>
      </c>
      <c r="E115" s="414">
        <v>9</v>
      </c>
      <c r="F115" s="414">
        <v>12</v>
      </c>
      <c r="G115" s="415">
        <f t="shared" si="27"/>
        <v>22</v>
      </c>
      <c r="H115" s="413">
        <v>0</v>
      </c>
      <c r="I115" s="414">
        <v>0</v>
      </c>
      <c r="J115" s="414">
        <v>5</v>
      </c>
      <c r="K115" s="414">
        <v>5</v>
      </c>
      <c r="L115" s="415">
        <f t="shared" si="28"/>
        <v>10</v>
      </c>
      <c r="M115" s="413">
        <f t="shared" si="29"/>
        <v>0</v>
      </c>
      <c r="N115" s="414">
        <f t="shared" si="30"/>
        <v>1</v>
      </c>
      <c r="O115" s="414">
        <f t="shared" si="31"/>
        <v>14</v>
      </c>
      <c r="P115" s="414">
        <f t="shared" si="32"/>
        <v>17</v>
      </c>
      <c r="Q115" s="415">
        <f t="shared" si="33"/>
        <v>32</v>
      </c>
      <c r="R115" s="574">
        <v>0</v>
      </c>
      <c r="S115" s="392"/>
      <c r="T115" s="392"/>
    </row>
    <row r="116" spans="1:21" s="461" customFormat="1" ht="22.5" customHeight="1" x14ac:dyDescent="0.25">
      <c r="A116" s="340"/>
      <c r="B116" s="341" t="s">
        <v>504</v>
      </c>
      <c r="C116" s="342">
        <f t="shared" ref="C116:R116" si="34">SUM(C101:C115)</f>
        <v>56</v>
      </c>
      <c r="D116" s="343">
        <f t="shared" si="34"/>
        <v>70</v>
      </c>
      <c r="E116" s="343">
        <f t="shared" si="34"/>
        <v>122</v>
      </c>
      <c r="F116" s="343">
        <f t="shared" si="34"/>
        <v>153</v>
      </c>
      <c r="G116" s="344">
        <f t="shared" si="34"/>
        <v>401</v>
      </c>
      <c r="H116" s="342">
        <f t="shared" si="34"/>
        <v>39</v>
      </c>
      <c r="I116" s="343">
        <f t="shared" si="34"/>
        <v>57</v>
      </c>
      <c r="J116" s="343">
        <f t="shared" si="34"/>
        <v>89</v>
      </c>
      <c r="K116" s="343">
        <f t="shared" si="34"/>
        <v>123</v>
      </c>
      <c r="L116" s="344">
        <f t="shared" si="34"/>
        <v>308</v>
      </c>
      <c r="M116" s="342">
        <f t="shared" si="34"/>
        <v>95</v>
      </c>
      <c r="N116" s="343">
        <f t="shared" si="34"/>
        <v>127</v>
      </c>
      <c r="O116" s="343">
        <f t="shared" si="34"/>
        <v>211</v>
      </c>
      <c r="P116" s="343">
        <f t="shared" si="34"/>
        <v>276</v>
      </c>
      <c r="Q116" s="344">
        <f t="shared" si="34"/>
        <v>709</v>
      </c>
      <c r="R116" s="345">
        <f t="shared" si="34"/>
        <v>27</v>
      </c>
      <c r="S116" s="346"/>
      <c r="T116" s="346"/>
      <c r="U116" s="461" t="s">
        <v>394</v>
      </c>
    </row>
    <row r="117" spans="1:21" ht="15.75" customHeight="1" x14ac:dyDescent="0.25">
      <c r="A117" s="246"/>
      <c r="B117" s="247" t="s">
        <v>448</v>
      </c>
      <c r="C117" s="398">
        <v>45</v>
      </c>
      <c r="D117" s="399">
        <v>67</v>
      </c>
      <c r="E117" s="399">
        <v>119</v>
      </c>
      <c r="F117" s="399">
        <v>138</v>
      </c>
      <c r="G117" s="401">
        <v>369</v>
      </c>
      <c r="H117" s="398">
        <v>44</v>
      </c>
      <c r="I117" s="399">
        <v>51</v>
      </c>
      <c r="J117" s="399">
        <v>95</v>
      </c>
      <c r="K117" s="399">
        <v>106</v>
      </c>
      <c r="L117" s="400">
        <v>296</v>
      </c>
      <c r="M117" s="398">
        <v>89</v>
      </c>
      <c r="N117" s="399">
        <v>118</v>
      </c>
      <c r="O117" s="399">
        <v>214</v>
      </c>
      <c r="P117" s="399">
        <v>244</v>
      </c>
      <c r="Q117" s="401">
        <v>665</v>
      </c>
      <c r="R117" s="573">
        <v>17</v>
      </c>
      <c r="S117" s="392"/>
      <c r="T117" s="392"/>
      <c r="U117" s="390" t="s">
        <v>394</v>
      </c>
    </row>
    <row r="118" spans="1:21" ht="15.75" customHeight="1" x14ac:dyDescent="0.25">
      <c r="A118" s="246"/>
      <c r="B118" s="247" t="s">
        <v>395</v>
      </c>
      <c r="C118" s="398">
        <v>61</v>
      </c>
      <c r="D118" s="399">
        <v>72</v>
      </c>
      <c r="E118" s="399">
        <v>111</v>
      </c>
      <c r="F118" s="399">
        <v>135</v>
      </c>
      <c r="G118" s="401">
        <v>379</v>
      </c>
      <c r="H118" s="398">
        <v>49</v>
      </c>
      <c r="I118" s="399">
        <v>47</v>
      </c>
      <c r="J118" s="399">
        <v>93</v>
      </c>
      <c r="K118" s="399">
        <v>108</v>
      </c>
      <c r="L118" s="400">
        <v>297</v>
      </c>
      <c r="M118" s="398">
        <v>110</v>
      </c>
      <c r="N118" s="399">
        <v>119</v>
      </c>
      <c r="O118" s="399">
        <v>204</v>
      </c>
      <c r="P118" s="399">
        <v>243</v>
      </c>
      <c r="Q118" s="401">
        <v>676</v>
      </c>
      <c r="R118" s="573">
        <v>24</v>
      </c>
      <c r="S118" s="392"/>
      <c r="T118" s="392"/>
      <c r="U118" s="390" t="s">
        <v>394</v>
      </c>
    </row>
    <row r="119" spans="1:21" ht="15.75" customHeight="1" x14ac:dyDescent="0.25">
      <c r="A119" s="246"/>
      <c r="B119" s="247" t="s">
        <v>356</v>
      </c>
      <c r="C119" s="398">
        <v>58</v>
      </c>
      <c r="D119" s="399">
        <v>68</v>
      </c>
      <c r="E119" s="399">
        <v>102</v>
      </c>
      <c r="F119" s="399">
        <v>129</v>
      </c>
      <c r="G119" s="401">
        <v>357</v>
      </c>
      <c r="H119" s="398">
        <v>57</v>
      </c>
      <c r="I119" s="399">
        <v>58</v>
      </c>
      <c r="J119" s="399">
        <v>92</v>
      </c>
      <c r="K119" s="399">
        <v>106</v>
      </c>
      <c r="L119" s="400">
        <v>313</v>
      </c>
      <c r="M119" s="398">
        <v>115</v>
      </c>
      <c r="N119" s="399">
        <v>126</v>
      </c>
      <c r="O119" s="399">
        <v>194</v>
      </c>
      <c r="P119" s="399">
        <v>235</v>
      </c>
      <c r="Q119" s="401">
        <v>670</v>
      </c>
      <c r="R119" s="573">
        <v>26</v>
      </c>
      <c r="S119" s="392"/>
      <c r="T119" s="392"/>
    </row>
    <row r="120" spans="1:21" ht="15.75" customHeight="1" x14ac:dyDescent="0.25">
      <c r="A120" s="246"/>
      <c r="B120" s="247" t="s">
        <v>314</v>
      </c>
      <c r="C120" s="398">
        <v>53</v>
      </c>
      <c r="D120" s="399">
        <v>82</v>
      </c>
      <c r="E120" s="399">
        <v>94</v>
      </c>
      <c r="F120" s="399">
        <v>117</v>
      </c>
      <c r="G120" s="401">
        <v>346</v>
      </c>
      <c r="H120" s="398">
        <v>62</v>
      </c>
      <c r="I120" s="399">
        <v>58</v>
      </c>
      <c r="J120" s="399">
        <v>79</v>
      </c>
      <c r="K120" s="399">
        <v>106</v>
      </c>
      <c r="L120" s="400">
        <v>305</v>
      </c>
      <c r="M120" s="398">
        <v>115</v>
      </c>
      <c r="N120" s="399">
        <v>140</v>
      </c>
      <c r="O120" s="399">
        <v>173</v>
      </c>
      <c r="P120" s="399">
        <v>223</v>
      </c>
      <c r="Q120" s="401">
        <v>651</v>
      </c>
      <c r="R120" s="573">
        <v>30</v>
      </c>
      <c r="S120" s="392"/>
      <c r="T120" s="392"/>
    </row>
    <row r="121" spans="1:21" ht="15.75" customHeight="1" thickBot="1" x14ac:dyDescent="0.3">
      <c r="A121" s="358"/>
      <c r="B121" s="359" t="s">
        <v>160</v>
      </c>
      <c r="C121" s="360">
        <v>66</v>
      </c>
      <c r="D121" s="414">
        <v>87</v>
      </c>
      <c r="E121" s="414">
        <v>88</v>
      </c>
      <c r="F121" s="414">
        <v>125</v>
      </c>
      <c r="G121" s="415">
        <v>366</v>
      </c>
      <c r="H121" s="360">
        <v>74</v>
      </c>
      <c r="I121" s="414">
        <v>65</v>
      </c>
      <c r="J121" s="414">
        <v>77</v>
      </c>
      <c r="K121" s="414">
        <v>102</v>
      </c>
      <c r="L121" s="912">
        <v>318</v>
      </c>
      <c r="M121" s="360">
        <v>140</v>
      </c>
      <c r="N121" s="414">
        <v>152</v>
      </c>
      <c r="O121" s="414">
        <v>165</v>
      </c>
      <c r="P121" s="414">
        <v>227</v>
      </c>
      <c r="Q121" s="415">
        <v>684</v>
      </c>
      <c r="R121" s="574">
        <v>31</v>
      </c>
      <c r="S121" s="392"/>
      <c r="T121" s="392"/>
      <c r="U121" s="390" t="s">
        <v>130</v>
      </c>
    </row>
    <row r="122" spans="1:21" ht="15.75" customHeight="1" x14ac:dyDescent="0.25">
      <c r="A122" s="239" t="s">
        <v>92</v>
      </c>
    </row>
    <row r="124" spans="1:21" s="240" customFormat="1" ht="32.25" customHeight="1" thickBot="1" x14ac:dyDescent="0.3">
      <c r="A124" s="208" t="s">
        <v>479</v>
      </c>
    </row>
    <row r="125" spans="1:21" s="242" customFormat="1" ht="21.75" customHeight="1" thickBot="1" x14ac:dyDescent="0.3">
      <c r="A125" s="260"/>
      <c r="B125" s="261"/>
      <c r="C125" s="1635" t="s">
        <v>85</v>
      </c>
      <c r="D125" s="1636"/>
      <c r="E125" s="1636"/>
      <c r="F125" s="1636"/>
      <c r="G125" s="1637"/>
      <c r="H125" s="1635" t="s">
        <v>86</v>
      </c>
      <c r="I125" s="1636"/>
      <c r="J125" s="1636"/>
      <c r="K125" s="1636"/>
      <c r="L125" s="1637"/>
      <c r="M125" s="1635" t="s">
        <v>87</v>
      </c>
      <c r="N125" s="1636"/>
      <c r="O125" s="1636"/>
      <c r="P125" s="1636"/>
      <c r="Q125" s="1636"/>
      <c r="R125" s="1637"/>
    </row>
    <row r="126" spans="1:21" s="242" customFormat="1" ht="83.25" customHeight="1" thickBot="1" x14ac:dyDescent="0.3">
      <c r="A126" s="262" t="s">
        <v>2</v>
      </c>
      <c r="B126" s="243" t="s">
        <v>3</v>
      </c>
      <c r="C126" s="292" t="s">
        <v>88</v>
      </c>
      <c r="D126" s="289" t="s">
        <v>312</v>
      </c>
      <c r="E126" s="289" t="s">
        <v>313</v>
      </c>
      <c r="F126" s="289" t="s">
        <v>89</v>
      </c>
      <c r="G126" s="318" t="s">
        <v>90</v>
      </c>
      <c r="H126" s="309" t="s">
        <v>88</v>
      </c>
      <c r="I126" s="289" t="s">
        <v>312</v>
      </c>
      <c r="J126" s="289" t="s">
        <v>313</v>
      </c>
      <c r="K126" s="289" t="s">
        <v>89</v>
      </c>
      <c r="L126" s="318" t="s">
        <v>13</v>
      </c>
      <c r="M126" s="309" t="s">
        <v>88</v>
      </c>
      <c r="N126" s="289" t="s">
        <v>312</v>
      </c>
      <c r="O126" s="289" t="s">
        <v>313</v>
      </c>
      <c r="P126" s="289" t="s">
        <v>89</v>
      </c>
      <c r="Q126" s="318" t="s">
        <v>13</v>
      </c>
      <c r="R126" s="423" t="s">
        <v>91</v>
      </c>
    </row>
    <row r="127" spans="1:21" ht="22.5" customHeight="1" x14ac:dyDescent="0.25">
      <c r="A127" s="266">
        <v>1</v>
      </c>
      <c r="B127" s="245" t="s">
        <v>14</v>
      </c>
      <c r="C127" s="916">
        <v>0</v>
      </c>
      <c r="D127" s="917">
        <v>0</v>
      </c>
      <c r="E127" s="917">
        <v>0</v>
      </c>
      <c r="F127" s="917">
        <v>1</v>
      </c>
      <c r="G127" s="918">
        <f t="shared" ref="G127:G141" si="35">SUM(C127:F127)</f>
        <v>1</v>
      </c>
      <c r="H127" s="916">
        <v>0</v>
      </c>
      <c r="I127" s="917">
        <v>0</v>
      </c>
      <c r="J127" s="917">
        <v>0</v>
      </c>
      <c r="K127" s="917">
        <v>2</v>
      </c>
      <c r="L127" s="918">
        <f t="shared" ref="L127:L141" si="36">SUM(H127:K127)</f>
        <v>2</v>
      </c>
      <c r="M127" s="916">
        <f t="shared" ref="M127:M141" si="37">C127+H127</f>
        <v>0</v>
      </c>
      <c r="N127" s="917">
        <f t="shared" ref="N127:N141" si="38">D127+I127</f>
        <v>0</v>
      </c>
      <c r="O127" s="917">
        <f t="shared" ref="O127:O141" si="39">E127+J127</f>
        <v>0</v>
      </c>
      <c r="P127" s="917">
        <f t="shared" ref="P127:P141" si="40">F127+K127</f>
        <v>3</v>
      </c>
      <c r="Q127" s="918">
        <f t="shared" ref="Q127:Q141" si="41">SUM(M127:P127)</f>
        <v>3</v>
      </c>
      <c r="R127" s="1476">
        <v>28</v>
      </c>
      <c r="S127" s="392"/>
      <c r="T127" s="424"/>
    </row>
    <row r="128" spans="1:21" ht="15.75" customHeight="1" x14ac:dyDescent="0.25">
      <c r="A128" s="268">
        <v>2</v>
      </c>
      <c r="B128" s="247" t="s">
        <v>15</v>
      </c>
      <c r="C128" s="410">
        <v>12</v>
      </c>
      <c r="D128" s="399">
        <v>0</v>
      </c>
      <c r="E128" s="399">
        <v>0</v>
      </c>
      <c r="F128" s="399">
        <v>3</v>
      </c>
      <c r="G128" s="401">
        <f t="shared" si="35"/>
        <v>15</v>
      </c>
      <c r="H128" s="410">
        <v>17</v>
      </c>
      <c r="I128" s="399">
        <v>0</v>
      </c>
      <c r="J128" s="399">
        <v>0</v>
      </c>
      <c r="K128" s="399">
        <v>2</v>
      </c>
      <c r="L128" s="401">
        <f t="shared" si="36"/>
        <v>19</v>
      </c>
      <c r="M128" s="410">
        <f t="shared" si="37"/>
        <v>29</v>
      </c>
      <c r="N128" s="399">
        <f t="shared" si="38"/>
        <v>0</v>
      </c>
      <c r="O128" s="399">
        <f t="shared" si="39"/>
        <v>0</v>
      </c>
      <c r="P128" s="399">
        <f t="shared" si="40"/>
        <v>5</v>
      </c>
      <c r="Q128" s="401">
        <f t="shared" si="41"/>
        <v>34</v>
      </c>
      <c r="R128" s="573">
        <v>21</v>
      </c>
      <c r="S128" s="392"/>
      <c r="T128" s="424"/>
    </row>
    <row r="129" spans="1:34" ht="15.75" customHeight="1" x14ac:dyDescent="0.25">
      <c r="A129" s="268">
        <v>3</v>
      </c>
      <c r="B129" s="247" t="s">
        <v>16</v>
      </c>
      <c r="C129" s="410">
        <v>37</v>
      </c>
      <c r="D129" s="399">
        <v>1</v>
      </c>
      <c r="E129" s="399">
        <v>1</v>
      </c>
      <c r="F129" s="399">
        <v>2</v>
      </c>
      <c r="G129" s="401">
        <f t="shared" si="35"/>
        <v>41</v>
      </c>
      <c r="H129" s="410">
        <v>29</v>
      </c>
      <c r="I129" s="399">
        <v>0</v>
      </c>
      <c r="J129" s="399">
        <v>0</v>
      </c>
      <c r="K129" s="399">
        <v>2</v>
      </c>
      <c r="L129" s="401">
        <f t="shared" si="36"/>
        <v>31</v>
      </c>
      <c r="M129" s="410">
        <f t="shared" si="37"/>
        <v>66</v>
      </c>
      <c r="N129" s="399">
        <f t="shared" si="38"/>
        <v>1</v>
      </c>
      <c r="O129" s="399">
        <f t="shared" si="39"/>
        <v>1</v>
      </c>
      <c r="P129" s="399">
        <f t="shared" si="40"/>
        <v>4</v>
      </c>
      <c r="Q129" s="401">
        <f t="shared" si="41"/>
        <v>72</v>
      </c>
      <c r="R129" s="573">
        <v>13</v>
      </c>
      <c r="S129" s="392"/>
      <c r="T129" s="469"/>
      <c r="U129" s="468"/>
      <c r="V129" s="469"/>
      <c r="W129" s="469"/>
      <c r="X129" s="469"/>
      <c r="Y129" s="469"/>
      <c r="Z129" s="469"/>
      <c r="AA129" s="469"/>
      <c r="AB129" s="469"/>
      <c r="AC129" s="469"/>
      <c r="AD129" s="469"/>
      <c r="AE129" s="469"/>
      <c r="AF129" s="469"/>
      <c r="AG129" s="469"/>
      <c r="AH129" s="469"/>
    </row>
    <row r="130" spans="1:34" ht="15.75" customHeight="1" x14ac:dyDescent="0.25">
      <c r="A130" s="268">
        <v>4</v>
      </c>
      <c r="B130" s="247" t="s">
        <v>17</v>
      </c>
      <c r="C130" s="410">
        <v>9</v>
      </c>
      <c r="D130" s="399">
        <v>0</v>
      </c>
      <c r="E130" s="399">
        <v>0</v>
      </c>
      <c r="F130" s="399">
        <v>4</v>
      </c>
      <c r="G130" s="401">
        <f t="shared" si="35"/>
        <v>13</v>
      </c>
      <c r="H130" s="410">
        <v>3</v>
      </c>
      <c r="I130" s="399">
        <v>0</v>
      </c>
      <c r="J130" s="399">
        <v>0</v>
      </c>
      <c r="K130" s="399">
        <v>0</v>
      </c>
      <c r="L130" s="401">
        <f t="shared" si="36"/>
        <v>3</v>
      </c>
      <c r="M130" s="410">
        <f t="shared" si="37"/>
        <v>12</v>
      </c>
      <c r="N130" s="399">
        <f t="shared" si="38"/>
        <v>0</v>
      </c>
      <c r="O130" s="399">
        <f t="shared" si="39"/>
        <v>0</v>
      </c>
      <c r="P130" s="399">
        <f t="shared" si="40"/>
        <v>4</v>
      </c>
      <c r="Q130" s="401">
        <f t="shared" si="41"/>
        <v>16</v>
      </c>
      <c r="R130" s="573">
        <v>8</v>
      </c>
      <c r="S130" s="392"/>
      <c r="T130" s="469"/>
      <c r="U130" s="468" t="s">
        <v>331</v>
      </c>
      <c r="V130" s="469"/>
      <c r="W130" s="469"/>
      <c r="X130" s="469"/>
      <c r="Y130" s="469"/>
      <c r="Z130" s="469"/>
      <c r="AA130" s="469"/>
      <c r="AB130" s="469"/>
      <c r="AC130" s="469"/>
      <c r="AD130" s="469"/>
      <c r="AE130" s="469"/>
      <c r="AF130" s="469"/>
      <c r="AG130" s="469"/>
      <c r="AH130" s="469"/>
    </row>
    <row r="131" spans="1:34" ht="16.5" customHeight="1" x14ac:dyDescent="0.25">
      <c r="A131" s="268">
        <v>5</v>
      </c>
      <c r="B131" s="247" t="s">
        <v>18</v>
      </c>
      <c r="C131" s="410">
        <v>15</v>
      </c>
      <c r="D131" s="399">
        <v>1</v>
      </c>
      <c r="E131" s="399">
        <v>1</v>
      </c>
      <c r="F131" s="399">
        <v>1</v>
      </c>
      <c r="G131" s="401">
        <f t="shared" si="35"/>
        <v>18</v>
      </c>
      <c r="H131" s="410">
        <v>6</v>
      </c>
      <c r="I131" s="399">
        <v>0</v>
      </c>
      <c r="J131" s="399">
        <v>1</v>
      </c>
      <c r="K131" s="399">
        <v>0</v>
      </c>
      <c r="L131" s="401">
        <f t="shared" si="36"/>
        <v>7</v>
      </c>
      <c r="M131" s="410">
        <f t="shared" si="37"/>
        <v>21</v>
      </c>
      <c r="N131" s="399">
        <f t="shared" si="38"/>
        <v>1</v>
      </c>
      <c r="O131" s="399">
        <f t="shared" si="39"/>
        <v>2</v>
      </c>
      <c r="P131" s="399">
        <f t="shared" si="40"/>
        <v>1</v>
      </c>
      <c r="Q131" s="401">
        <f t="shared" si="41"/>
        <v>25</v>
      </c>
      <c r="R131" s="573">
        <v>0</v>
      </c>
      <c r="S131" s="392"/>
      <c r="T131" s="469"/>
      <c r="U131" s="468"/>
      <c r="V131" s="469"/>
      <c r="W131" s="469"/>
      <c r="X131" s="469"/>
      <c r="Y131" s="469"/>
      <c r="Z131" s="469"/>
      <c r="AA131" s="469"/>
      <c r="AB131" s="469"/>
      <c r="AC131" s="469"/>
      <c r="AD131" s="469"/>
      <c r="AE131" s="469"/>
      <c r="AF131" s="469"/>
      <c r="AG131" s="469"/>
      <c r="AH131" s="469"/>
    </row>
    <row r="132" spans="1:34" ht="15.75" customHeight="1" x14ac:dyDescent="0.25">
      <c r="A132" s="270">
        <v>6</v>
      </c>
      <c r="B132" s="249" t="s">
        <v>19</v>
      </c>
      <c r="C132" s="410">
        <v>4</v>
      </c>
      <c r="D132" s="399">
        <v>0</v>
      </c>
      <c r="E132" s="399">
        <v>0</v>
      </c>
      <c r="F132" s="399">
        <v>1</v>
      </c>
      <c r="G132" s="401">
        <f t="shared" si="35"/>
        <v>5</v>
      </c>
      <c r="H132" s="410">
        <v>2</v>
      </c>
      <c r="I132" s="399">
        <v>0</v>
      </c>
      <c r="J132" s="399">
        <v>1</v>
      </c>
      <c r="K132" s="399">
        <v>1</v>
      </c>
      <c r="L132" s="401">
        <f t="shared" si="36"/>
        <v>4</v>
      </c>
      <c r="M132" s="410">
        <f t="shared" si="37"/>
        <v>6</v>
      </c>
      <c r="N132" s="399">
        <f t="shared" si="38"/>
        <v>0</v>
      </c>
      <c r="O132" s="399">
        <f t="shared" si="39"/>
        <v>1</v>
      </c>
      <c r="P132" s="399">
        <f t="shared" si="40"/>
        <v>2</v>
      </c>
      <c r="Q132" s="401">
        <f t="shared" si="41"/>
        <v>9</v>
      </c>
      <c r="R132" s="573">
        <v>6</v>
      </c>
      <c r="S132" s="392"/>
      <c r="T132" s="469"/>
      <c r="U132" s="468"/>
      <c r="V132" s="469"/>
      <c r="W132" s="469"/>
      <c r="X132" s="469"/>
      <c r="Y132" s="469"/>
      <c r="Z132" s="469"/>
      <c r="AA132" s="469"/>
      <c r="AB132" s="469"/>
      <c r="AC132" s="469"/>
      <c r="AD132" s="469"/>
      <c r="AE132" s="469"/>
      <c r="AF132" s="469"/>
      <c r="AG132" s="469"/>
      <c r="AH132" s="469"/>
    </row>
    <row r="133" spans="1:34" ht="15.75" customHeight="1" x14ac:dyDescent="0.25">
      <c r="A133" s="270">
        <v>7</v>
      </c>
      <c r="B133" s="249" t="s">
        <v>20</v>
      </c>
      <c r="C133" s="410">
        <v>1</v>
      </c>
      <c r="D133" s="399">
        <v>1</v>
      </c>
      <c r="E133" s="399">
        <v>1</v>
      </c>
      <c r="F133" s="399">
        <v>1</v>
      </c>
      <c r="G133" s="401">
        <f t="shared" si="35"/>
        <v>4</v>
      </c>
      <c r="H133" s="410">
        <v>3</v>
      </c>
      <c r="I133" s="399">
        <v>0</v>
      </c>
      <c r="J133" s="399">
        <v>5</v>
      </c>
      <c r="K133" s="399">
        <v>0</v>
      </c>
      <c r="L133" s="401">
        <f t="shared" si="36"/>
        <v>8</v>
      </c>
      <c r="M133" s="410">
        <f t="shared" si="37"/>
        <v>4</v>
      </c>
      <c r="N133" s="399">
        <f t="shared" si="38"/>
        <v>1</v>
      </c>
      <c r="O133" s="399">
        <f t="shared" si="39"/>
        <v>6</v>
      </c>
      <c r="P133" s="399">
        <f t="shared" si="40"/>
        <v>1</v>
      </c>
      <c r="Q133" s="401">
        <f t="shared" si="41"/>
        <v>12</v>
      </c>
      <c r="R133" s="573">
        <v>0</v>
      </c>
      <c r="S133" s="392"/>
      <c r="T133" s="392"/>
    </row>
    <row r="134" spans="1:34" ht="15.75" customHeight="1" x14ac:dyDescent="0.25">
      <c r="A134" s="268">
        <v>8</v>
      </c>
      <c r="B134" s="247" t="s">
        <v>21</v>
      </c>
      <c r="C134" s="410">
        <v>11</v>
      </c>
      <c r="D134" s="399">
        <v>0</v>
      </c>
      <c r="E134" s="399">
        <v>3</v>
      </c>
      <c r="F134" s="399">
        <v>0</v>
      </c>
      <c r="G134" s="401">
        <f t="shared" si="35"/>
        <v>14</v>
      </c>
      <c r="H134" s="410">
        <v>7</v>
      </c>
      <c r="I134" s="399">
        <v>0</v>
      </c>
      <c r="J134" s="399">
        <v>3</v>
      </c>
      <c r="K134" s="399">
        <v>2</v>
      </c>
      <c r="L134" s="401">
        <f t="shared" si="36"/>
        <v>12</v>
      </c>
      <c r="M134" s="410">
        <f t="shared" si="37"/>
        <v>18</v>
      </c>
      <c r="N134" s="399">
        <f t="shared" si="38"/>
        <v>0</v>
      </c>
      <c r="O134" s="399">
        <f t="shared" si="39"/>
        <v>6</v>
      </c>
      <c r="P134" s="399">
        <f t="shared" si="40"/>
        <v>2</v>
      </c>
      <c r="Q134" s="401">
        <f t="shared" si="41"/>
        <v>26</v>
      </c>
      <c r="R134" s="573">
        <v>14</v>
      </c>
      <c r="S134" s="392"/>
      <c r="T134" s="469"/>
      <c r="U134" s="468"/>
      <c r="V134" s="469"/>
      <c r="W134" s="469"/>
      <c r="X134" s="469"/>
      <c r="Y134" s="469"/>
      <c r="Z134" s="469"/>
      <c r="AA134" s="469" t="s">
        <v>478</v>
      </c>
      <c r="AB134" s="469"/>
      <c r="AC134" s="469"/>
      <c r="AD134" s="469"/>
      <c r="AE134" s="469"/>
      <c r="AF134" s="469"/>
      <c r="AG134" s="469"/>
      <c r="AH134" s="469"/>
    </row>
    <row r="135" spans="1:34" ht="15.75" customHeight="1" x14ac:dyDescent="0.25">
      <c r="A135" s="268">
        <v>9</v>
      </c>
      <c r="B135" s="247" t="s">
        <v>22</v>
      </c>
      <c r="C135" s="410">
        <v>0</v>
      </c>
      <c r="D135" s="399">
        <v>0</v>
      </c>
      <c r="E135" s="399">
        <v>3</v>
      </c>
      <c r="F135" s="399">
        <v>0</v>
      </c>
      <c r="G135" s="401">
        <f t="shared" si="35"/>
        <v>3</v>
      </c>
      <c r="H135" s="410">
        <v>0</v>
      </c>
      <c r="I135" s="399">
        <v>0</v>
      </c>
      <c r="J135" s="399">
        <v>1</v>
      </c>
      <c r="K135" s="399">
        <v>0</v>
      </c>
      <c r="L135" s="401">
        <f t="shared" si="36"/>
        <v>1</v>
      </c>
      <c r="M135" s="410">
        <f t="shared" si="37"/>
        <v>0</v>
      </c>
      <c r="N135" s="399">
        <f t="shared" si="38"/>
        <v>0</v>
      </c>
      <c r="O135" s="399">
        <f t="shared" si="39"/>
        <v>4</v>
      </c>
      <c r="P135" s="399">
        <f t="shared" si="40"/>
        <v>0</v>
      </c>
      <c r="Q135" s="401">
        <f t="shared" si="41"/>
        <v>4</v>
      </c>
      <c r="R135" s="573">
        <v>0</v>
      </c>
      <c r="S135" s="392"/>
      <c r="T135" s="392"/>
    </row>
    <row r="136" spans="1:34" ht="15.75" customHeight="1" x14ac:dyDescent="0.25">
      <c r="A136" s="268">
        <v>10</v>
      </c>
      <c r="B136" s="247" t="s">
        <v>23</v>
      </c>
      <c r="C136" s="410">
        <v>4</v>
      </c>
      <c r="D136" s="399">
        <v>2</v>
      </c>
      <c r="E136" s="399">
        <v>1</v>
      </c>
      <c r="F136" s="399">
        <v>2</v>
      </c>
      <c r="G136" s="401">
        <f t="shared" si="35"/>
        <v>9</v>
      </c>
      <c r="H136" s="410">
        <v>4</v>
      </c>
      <c r="I136" s="399">
        <v>6</v>
      </c>
      <c r="J136" s="399">
        <v>2</v>
      </c>
      <c r="K136" s="399">
        <v>2</v>
      </c>
      <c r="L136" s="401">
        <f t="shared" si="36"/>
        <v>14</v>
      </c>
      <c r="M136" s="410">
        <f t="shared" si="37"/>
        <v>8</v>
      </c>
      <c r="N136" s="399">
        <f t="shared" si="38"/>
        <v>8</v>
      </c>
      <c r="O136" s="399">
        <f t="shared" si="39"/>
        <v>3</v>
      </c>
      <c r="P136" s="399">
        <f t="shared" si="40"/>
        <v>4</v>
      </c>
      <c r="Q136" s="401">
        <f t="shared" si="41"/>
        <v>23</v>
      </c>
      <c r="R136" s="573">
        <v>0</v>
      </c>
      <c r="S136" s="392"/>
      <c r="T136" s="392"/>
    </row>
    <row r="137" spans="1:34" ht="15.75" customHeight="1" x14ac:dyDescent="0.25">
      <c r="A137" s="270">
        <v>11</v>
      </c>
      <c r="B137" s="249" t="s">
        <v>24</v>
      </c>
      <c r="C137" s="410">
        <v>10</v>
      </c>
      <c r="D137" s="399">
        <v>1</v>
      </c>
      <c r="E137" s="399">
        <v>1</v>
      </c>
      <c r="F137" s="399">
        <v>2</v>
      </c>
      <c r="G137" s="401">
        <f t="shared" si="35"/>
        <v>14</v>
      </c>
      <c r="H137" s="410">
        <v>3</v>
      </c>
      <c r="I137" s="399">
        <v>0</v>
      </c>
      <c r="J137" s="399">
        <v>0</v>
      </c>
      <c r="K137" s="399">
        <v>0</v>
      </c>
      <c r="L137" s="401">
        <f t="shared" si="36"/>
        <v>3</v>
      </c>
      <c r="M137" s="410">
        <f t="shared" si="37"/>
        <v>13</v>
      </c>
      <c r="N137" s="399">
        <f t="shared" si="38"/>
        <v>1</v>
      </c>
      <c r="O137" s="399">
        <f t="shared" si="39"/>
        <v>1</v>
      </c>
      <c r="P137" s="399">
        <f t="shared" si="40"/>
        <v>2</v>
      </c>
      <c r="Q137" s="401">
        <f t="shared" si="41"/>
        <v>17</v>
      </c>
      <c r="R137" s="573">
        <v>0</v>
      </c>
      <c r="S137" s="392"/>
      <c r="T137" s="392"/>
    </row>
    <row r="138" spans="1:34" ht="15.75" customHeight="1" x14ac:dyDescent="0.25">
      <c r="A138" s="268">
        <v>12</v>
      </c>
      <c r="B138" s="247" t="s">
        <v>25</v>
      </c>
      <c r="C138" s="410">
        <v>0</v>
      </c>
      <c r="D138" s="399">
        <v>2</v>
      </c>
      <c r="E138" s="399">
        <v>2</v>
      </c>
      <c r="F138" s="399">
        <v>4</v>
      </c>
      <c r="G138" s="401">
        <f t="shared" si="35"/>
        <v>8</v>
      </c>
      <c r="H138" s="410">
        <v>1</v>
      </c>
      <c r="I138" s="399">
        <v>1</v>
      </c>
      <c r="J138" s="399">
        <v>2</v>
      </c>
      <c r="K138" s="399">
        <v>2</v>
      </c>
      <c r="L138" s="401">
        <f t="shared" si="36"/>
        <v>6</v>
      </c>
      <c r="M138" s="410">
        <f t="shared" si="37"/>
        <v>1</v>
      </c>
      <c r="N138" s="399">
        <f t="shared" si="38"/>
        <v>3</v>
      </c>
      <c r="O138" s="399">
        <f t="shared" si="39"/>
        <v>4</v>
      </c>
      <c r="P138" s="399">
        <f t="shared" si="40"/>
        <v>6</v>
      </c>
      <c r="Q138" s="401">
        <f t="shared" si="41"/>
        <v>14</v>
      </c>
      <c r="R138" s="573">
        <v>1</v>
      </c>
      <c r="S138" s="392"/>
      <c r="T138" s="392"/>
    </row>
    <row r="139" spans="1:34" ht="15.75" customHeight="1" x14ac:dyDescent="0.25">
      <c r="A139" s="268">
        <v>13</v>
      </c>
      <c r="B139" s="247" t="s">
        <v>26</v>
      </c>
      <c r="C139" s="410">
        <v>14</v>
      </c>
      <c r="D139" s="399">
        <v>1</v>
      </c>
      <c r="E139" s="399">
        <v>2</v>
      </c>
      <c r="F139" s="399">
        <v>2</v>
      </c>
      <c r="G139" s="401">
        <f t="shared" si="35"/>
        <v>19</v>
      </c>
      <c r="H139" s="410">
        <v>6</v>
      </c>
      <c r="I139" s="399">
        <v>1</v>
      </c>
      <c r="J139" s="399">
        <v>4</v>
      </c>
      <c r="K139" s="399">
        <v>3</v>
      </c>
      <c r="L139" s="401">
        <f t="shared" si="36"/>
        <v>14</v>
      </c>
      <c r="M139" s="410">
        <f t="shared" si="37"/>
        <v>20</v>
      </c>
      <c r="N139" s="399">
        <f t="shared" si="38"/>
        <v>2</v>
      </c>
      <c r="O139" s="399">
        <f t="shared" si="39"/>
        <v>6</v>
      </c>
      <c r="P139" s="399">
        <f t="shared" si="40"/>
        <v>5</v>
      </c>
      <c r="Q139" s="401">
        <f t="shared" si="41"/>
        <v>33</v>
      </c>
      <c r="R139" s="573">
        <v>4</v>
      </c>
      <c r="S139" s="392"/>
      <c r="T139" s="392"/>
    </row>
    <row r="140" spans="1:34" ht="15.75" customHeight="1" x14ac:dyDescent="0.25">
      <c r="A140" s="268">
        <v>14</v>
      </c>
      <c r="B140" s="247" t="s">
        <v>27</v>
      </c>
      <c r="C140" s="410">
        <v>12</v>
      </c>
      <c r="D140" s="399">
        <v>0</v>
      </c>
      <c r="E140" s="399">
        <v>3</v>
      </c>
      <c r="F140" s="399">
        <v>2</v>
      </c>
      <c r="G140" s="401">
        <f t="shared" si="35"/>
        <v>17</v>
      </c>
      <c r="H140" s="410">
        <v>3</v>
      </c>
      <c r="I140" s="399">
        <v>0</v>
      </c>
      <c r="J140" s="399">
        <v>0</v>
      </c>
      <c r="K140" s="399">
        <v>4</v>
      </c>
      <c r="L140" s="401">
        <f t="shared" si="36"/>
        <v>7</v>
      </c>
      <c r="M140" s="410">
        <f t="shared" si="37"/>
        <v>15</v>
      </c>
      <c r="N140" s="399">
        <f t="shared" si="38"/>
        <v>0</v>
      </c>
      <c r="O140" s="399">
        <f t="shared" si="39"/>
        <v>3</v>
      </c>
      <c r="P140" s="399">
        <f t="shared" si="40"/>
        <v>6</v>
      </c>
      <c r="Q140" s="401">
        <f t="shared" si="41"/>
        <v>24</v>
      </c>
      <c r="R140" s="573">
        <v>1</v>
      </c>
      <c r="S140" s="392"/>
      <c r="T140" s="392"/>
    </row>
    <row r="141" spans="1:34" ht="34.5" customHeight="1" thickBot="1" x14ac:dyDescent="0.3">
      <c r="A141" s="271">
        <v>15</v>
      </c>
      <c r="B141" s="250" t="s">
        <v>28</v>
      </c>
      <c r="C141" s="413">
        <v>3</v>
      </c>
      <c r="D141" s="414">
        <v>0</v>
      </c>
      <c r="E141" s="414">
        <v>0</v>
      </c>
      <c r="F141" s="414">
        <v>0</v>
      </c>
      <c r="G141" s="415">
        <f t="shared" si="35"/>
        <v>3</v>
      </c>
      <c r="H141" s="413">
        <v>3</v>
      </c>
      <c r="I141" s="414">
        <v>0</v>
      </c>
      <c r="J141" s="414">
        <v>1</v>
      </c>
      <c r="K141" s="414">
        <v>1</v>
      </c>
      <c r="L141" s="415">
        <f t="shared" si="36"/>
        <v>5</v>
      </c>
      <c r="M141" s="413">
        <f t="shared" si="37"/>
        <v>6</v>
      </c>
      <c r="N141" s="414">
        <f t="shared" si="38"/>
        <v>0</v>
      </c>
      <c r="O141" s="414">
        <f t="shared" si="39"/>
        <v>1</v>
      </c>
      <c r="P141" s="414">
        <f t="shared" si="40"/>
        <v>1</v>
      </c>
      <c r="Q141" s="415">
        <f t="shared" si="41"/>
        <v>8</v>
      </c>
      <c r="R141" s="574">
        <v>0</v>
      </c>
      <c r="S141" s="392"/>
      <c r="T141" s="392"/>
    </row>
    <row r="142" spans="1:34" s="461" customFormat="1" ht="22.5" customHeight="1" x14ac:dyDescent="0.25">
      <c r="A142" s="340"/>
      <c r="B142" s="341" t="s">
        <v>504</v>
      </c>
      <c r="C142" s="342">
        <f t="shared" ref="C142:R142" si="42">SUM(C127:C141)</f>
        <v>132</v>
      </c>
      <c r="D142" s="343">
        <f t="shared" si="42"/>
        <v>9</v>
      </c>
      <c r="E142" s="343">
        <f t="shared" si="42"/>
        <v>18</v>
      </c>
      <c r="F142" s="343">
        <f t="shared" si="42"/>
        <v>25</v>
      </c>
      <c r="G142" s="344">
        <f t="shared" si="42"/>
        <v>184</v>
      </c>
      <c r="H142" s="342">
        <f t="shared" si="42"/>
        <v>87</v>
      </c>
      <c r="I142" s="343">
        <f t="shared" si="42"/>
        <v>8</v>
      </c>
      <c r="J142" s="343">
        <f t="shared" si="42"/>
        <v>20</v>
      </c>
      <c r="K142" s="343">
        <f t="shared" si="42"/>
        <v>21</v>
      </c>
      <c r="L142" s="344">
        <f t="shared" si="42"/>
        <v>136</v>
      </c>
      <c r="M142" s="342">
        <f t="shared" si="42"/>
        <v>219</v>
      </c>
      <c r="N142" s="343">
        <f t="shared" si="42"/>
        <v>17</v>
      </c>
      <c r="O142" s="343">
        <f t="shared" si="42"/>
        <v>38</v>
      </c>
      <c r="P142" s="343">
        <f t="shared" si="42"/>
        <v>46</v>
      </c>
      <c r="Q142" s="344">
        <f t="shared" si="42"/>
        <v>320</v>
      </c>
      <c r="R142" s="345">
        <f t="shared" si="42"/>
        <v>96</v>
      </c>
      <c r="S142" s="346"/>
      <c r="T142" s="346"/>
      <c r="U142" s="461" t="s">
        <v>130</v>
      </c>
    </row>
    <row r="143" spans="1:34" ht="15.75" customHeight="1" x14ac:dyDescent="0.25">
      <c r="A143" s="246"/>
      <c r="B143" s="247" t="s">
        <v>448</v>
      </c>
      <c r="C143" s="398">
        <v>135</v>
      </c>
      <c r="D143" s="399">
        <v>11</v>
      </c>
      <c r="E143" s="399">
        <v>20</v>
      </c>
      <c r="F143" s="399">
        <v>18</v>
      </c>
      <c r="G143" s="401">
        <v>184</v>
      </c>
      <c r="H143" s="398">
        <v>122</v>
      </c>
      <c r="I143" s="399">
        <v>14</v>
      </c>
      <c r="J143" s="399">
        <v>16</v>
      </c>
      <c r="K143" s="399">
        <v>18</v>
      </c>
      <c r="L143" s="400">
        <v>170</v>
      </c>
      <c r="M143" s="398">
        <v>257</v>
      </c>
      <c r="N143" s="399">
        <v>25</v>
      </c>
      <c r="O143" s="399">
        <v>36</v>
      </c>
      <c r="P143" s="399">
        <v>36</v>
      </c>
      <c r="Q143" s="401">
        <v>354</v>
      </c>
      <c r="R143" s="573">
        <v>93</v>
      </c>
      <c r="S143" s="392"/>
      <c r="T143" s="346"/>
      <c r="U143" s="390" t="s">
        <v>130</v>
      </c>
    </row>
    <row r="144" spans="1:34" ht="15.75" customHeight="1" x14ac:dyDescent="0.25">
      <c r="A144" s="246"/>
      <c r="B144" s="247" t="s">
        <v>395</v>
      </c>
      <c r="C144" s="398">
        <v>128</v>
      </c>
      <c r="D144" s="399">
        <v>12</v>
      </c>
      <c r="E144" s="399">
        <v>17</v>
      </c>
      <c r="F144" s="399">
        <v>18</v>
      </c>
      <c r="G144" s="401">
        <v>175</v>
      </c>
      <c r="H144" s="398">
        <v>115</v>
      </c>
      <c r="I144" s="399">
        <v>12</v>
      </c>
      <c r="J144" s="399">
        <v>14</v>
      </c>
      <c r="K144" s="399">
        <v>9</v>
      </c>
      <c r="L144" s="400">
        <v>150</v>
      </c>
      <c r="M144" s="398">
        <v>243</v>
      </c>
      <c r="N144" s="399">
        <v>24</v>
      </c>
      <c r="O144" s="399">
        <v>31</v>
      </c>
      <c r="P144" s="399">
        <v>27</v>
      </c>
      <c r="Q144" s="401">
        <v>325</v>
      </c>
      <c r="R144" s="573">
        <v>102</v>
      </c>
      <c r="S144" s="392"/>
      <c r="T144" s="346"/>
      <c r="U144" s="390" t="s">
        <v>130</v>
      </c>
    </row>
    <row r="145" spans="1:34" ht="15.75" customHeight="1" x14ac:dyDescent="0.25">
      <c r="A145" s="246"/>
      <c r="B145" s="247" t="s">
        <v>356</v>
      </c>
      <c r="C145" s="398">
        <v>131</v>
      </c>
      <c r="D145" s="399">
        <v>16</v>
      </c>
      <c r="E145" s="399">
        <v>18</v>
      </c>
      <c r="F145" s="399">
        <v>16</v>
      </c>
      <c r="G145" s="401">
        <v>181</v>
      </c>
      <c r="H145" s="398">
        <v>118</v>
      </c>
      <c r="I145" s="399">
        <v>13</v>
      </c>
      <c r="J145" s="399">
        <v>13</v>
      </c>
      <c r="K145" s="399">
        <v>8</v>
      </c>
      <c r="L145" s="400">
        <v>152</v>
      </c>
      <c r="M145" s="398">
        <v>249</v>
      </c>
      <c r="N145" s="399">
        <v>29</v>
      </c>
      <c r="O145" s="399">
        <v>31</v>
      </c>
      <c r="P145" s="399">
        <v>24</v>
      </c>
      <c r="Q145" s="401">
        <v>333</v>
      </c>
      <c r="R145" s="573">
        <v>90</v>
      </c>
      <c r="S145" s="392"/>
      <c r="T145" s="392"/>
    </row>
    <row r="146" spans="1:34" ht="15.75" customHeight="1" x14ac:dyDescent="0.25">
      <c r="A146" s="246"/>
      <c r="B146" s="247" t="s">
        <v>314</v>
      </c>
      <c r="C146" s="398">
        <v>124</v>
      </c>
      <c r="D146" s="399">
        <v>15</v>
      </c>
      <c r="E146" s="399">
        <v>19</v>
      </c>
      <c r="F146" s="399">
        <v>9</v>
      </c>
      <c r="G146" s="401">
        <v>167</v>
      </c>
      <c r="H146" s="398">
        <v>120</v>
      </c>
      <c r="I146" s="399">
        <v>13</v>
      </c>
      <c r="J146" s="399">
        <v>16</v>
      </c>
      <c r="K146" s="399">
        <v>8</v>
      </c>
      <c r="L146" s="400">
        <v>157</v>
      </c>
      <c r="M146" s="398">
        <v>244</v>
      </c>
      <c r="N146" s="399">
        <v>28</v>
      </c>
      <c r="O146" s="399">
        <v>35</v>
      </c>
      <c r="P146" s="399">
        <v>17</v>
      </c>
      <c r="Q146" s="401">
        <v>324</v>
      </c>
      <c r="R146" s="573">
        <v>94</v>
      </c>
      <c r="S146" s="392"/>
      <c r="T146" s="392"/>
    </row>
    <row r="147" spans="1:34" ht="15.75" customHeight="1" thickBot="1" x14ac:dyDescent="0.3">
      <c r="A147" s="358"/>
      <c r="B147" s="359" t="s">
        <v>160</v>
      </c>
      <c r="C147" s="360">
        <v>132</v>
      </c>
      <c r="D147" s="414">
        <v>14</v>
      </c>
      <c r="E147" s="414">
        <v>19</v>
      </c>
      <c r="F147" s="414">
        <v>11</v>
      </c>
      <c r="G147" s="415">
        <v>176</v>
      </c>
      <c r="H147" s="360">
        <v>129</v>
      </c>
      <c r="I147" s="414">
        <v>16</v>
      </c>
      <c r="J147" s="414">
        <v>14</v>
      </c>
      <c r="K147" s="414">
        <v>8</v>
      </c>
      <c r="L147" s="912">
        <v>167</v>
      </c>
      <c r="M147" s="360">
        <v>261</v>
      </c>
      <c r="N147" s="414">
        <v>30</v>
      </c>
      <c r="O147" s="414">
        <v>33</v>
      </c>
      <c r="P147" s="414">
        <v>19</v>
      </c>
      <c r="Q147" s="415">
        <v>343</v>
      </c>
      <c r="R147" s="574">
        <v>90</v>
      </c>
      <c r="S147" s="392"/>
      <c r="T147" s="392"/>
    </row>
    <row r="148" spans="1:34" ht="15.75" customHeight="1" x14ac:dyDescent="0.25">
      <c r="A148" s="239" t="s">
        <v>92</v>
      </c>
    </row>
    <row r="150" spans="1:34" s="240" customFormat="1" ht="30.75" customHeight="1" thickBot="1" x14ac:dyDescent="0.3">
      <c r="A150" s="208" t="s">
        <v>480</v>
      </c>
    </row>
    <row r="151" spans="1:34" s="242" customFormat="1" ht="24.75" customHeight="1" thickBot="1" x14ac:dyDescent="0.3">
      <c r="A151" s="260"/>
      <c r="B151" s="261"/>
      <c r="C151" s="1635" t="s">
        <v>85</v>
      </c>
      <c r="D151" s="1636"/>
      <c r="E151" s="1636"/>
      <c r="F151" s="1636"/>
      <c r="G151" s="1637"/>
      <c r="H151" s="1635" t="s">
        <v>86</v>
      </c>
      <c r="I151" s="1636"/>
      <c r="J151" s="1636"/>
      <c r="K151" s="1636"/>
      <c r="L151" s="1637"/>
      <c r="M151" s="1635" t="s">
        <v>87</v>
      </c>
      <c r="N151" s="1636"/>
      <c r="O151" s="1636"/>
      <c r="P151" s="1636"/>
      <c r="Q151" s="1636"/>
      <c r="R151" s="1637"/>
    </row>
    <row r="152" spans="1:34" s="242" customFormat="1" ht="80.25" customHeight="1" thickBot="1" x14ac:dyDescent="0.3">
      <c r="A152" s="262" t="s">
        <v>2</v>
      </c>
      <c r="B152" s="243" t="s">
        <v>3</v>
      </c>
      <c r="C152" s="292" t="s">
        <v>88</v>
      </c>
      <c r="D152" s="289" t="s">
        <v>312</v>
      </c>
      <c r="E152" s="289" t="s">
        <v>313</v>
      </c>
      <c r="F152" s="289" t="s">
        <v>89</v>
      </c>
      <c r="G152" s="318" t="s">
        <v>90</v>
      </c>
      <c r="H152" s="309" t="s">
        <v>88</v>
      </c>
      <c r="I152" s="289" t="s">
        <v>312</v>
      </c>
      <c r="J152" s="289" t="s">
        <v>313</v>
      </c>
      <c r="K152" s="289" t="s">
        <v>89</v>
      </c>
      <c r="L152" s="318" t="s">
        <v>13</v>
      </c>
      <c r="M152" s="309" t="s">
        <v>88</v>
      </c>
      <c r="N152" s="289" t="s">
        <v>312</v>
      </c>
      <c r="O152" s="289" t="s">
        <v>313</v>
      </c>
      <c r="P152" s="289" t="s">
        <v>89</v>
      </c>
      <c r="Q152" s="318" t="s">
        <v>13</v>
      </c>
      <c r="R152" s="423" t="s">
        <v>91</v>
      </c>
      <c r="Y152" s="242" t="s">
        <v>130</v>
      </c>
    </row>
    <row r="153" spans="1:34" ht="17.25" customHeight="1" x14ac:dyDescent="0.25">
      <c r="A153" s="266">
        <v>1</v>
      </c>
      <c r="B153" s="245" t="s">
        <v>14</v>
      </c>
      <c r="C153" s="394">
        <v>0</v>
      </c>
      <c r="D153" s="395">
        <v>0</v>
      </c>
      <c r="E153" s="395">
        <v>0</v>
      </c>
      <c r="F153" s="395">
        <v>0</v>
      </c>
      <c r="G153" s="397">
        <f t="shared" ref="G153:G167" si="43">SUM(C153:F153)</f>
        <v>0</v>
      </c>
      <c r="H153" s="394">
        <v>0</v>
      </c>
      <c r="I153" s="395">
        <v>0</v>
      </c>
      <c r="J153" s="395">
        <v>0</v>
      </c>
      <c r="K153" s="395">
        <v>0</v>
      </c>
      <c r="L153" s="396">
        <f t="shared" ref="L153:L167" si="44">SUM(H153:K153)</f>
        <v>0</v>
      </c>
      <c r="M153" s="394">
        <f t="shared" ref="M153:M167" si="45">C153+H153</f>
        <v>0</v>
      </c>
      <c r="N153" s="395">
        <f t="shared" ref="N153:N167" si="46">D153+I153</f>
        <v>0</v>
      </c>
      <c r="O153" s="395">
        <f t="shared" ref="O153:O167" si="47">E153+J153</f>
        <v>0</v>
      </c>
      <c r="P153" s="395">
        <f t="shared" ref="P153:P167" si="48">F153+K153</f>
        <v>0</v>
      </c>
      <c r="Q153" s="397">
        <f t="shared" ref="Q153:Q167" si="49">SUM(M153:P153)</f>
        <v>0</v>
      </c>
      <c r="R153" s="1476">
        <v>20</v>
      </c>
      <c r="S153" s="392"/>
      <c r="T153" s="424"/>
    </row>
    <row r="154" spans="1:34" ht="15.75" customHeight="1" x14ac:dyDescent="0.25">
      <c r="A154" s="268">
        <v>2</v>
      </c>
      <c r="B154" s="247" t="s">
        <v>15</v>
      </c>
      <c r="C154" s="398">
        <v>8</v>
      </c>
      <c r="D154" s="399">
        <v>0</v>
      </c>
      <c r="E154" s="399">
        <v>0</v>
      </c>
      <c r="F154" s="399">
        <v>0</v>
      </c>
      <c r="G154" s="401">
        <f t="shared" si="43"/>
        <v>8</v>
      </c>
      <c r="H154" s="398">
        <v>19</v>
      </c>
      <c r="I154" s="399">
        <v>0</v>
      </c>
      <c r="J154" s="399">
        <v>0</v>
      </c>
      <c r="K154" s="399">
        <v>0</v>
      </c>
      <c r="L154" s="400">
        <f t="shared" si="44"/>
        <v>19</v>
      </c>
      <c r="M154" s="398">
        <f t="shared" si="45"/>
        <v>27</v>
      </c>
      <c r="N154" s="399" t="s">
        <v>130</v>
      </c>
      <c r="O154" s="399">
        <f t="shared" si="47"/>
        <v>0</v>
      </c>
      <c r="P154" s="399">
        <f t="shared" si="48"/>
        <v>0</v>
      </c>
      <c r="Q154" s="401">
        <f t="shared" si="49"/>
        <v>27</v>
      </c>
      <c r="R154" s="573">
        <v>19</v>
      </c>
      <c r="S154" s="392"/>
      <c r="T154" s="392"/>
    </row>
    <row r="155" spans="1:34" ht="15.75" customHeight="1" x14ac:dyDescent="0.25">
      <c r="A155" s="268">
        <v>3</v>
      </c>
      <c r="B155" s="247" t="s">
        <v>16</v>
      </c>
      <c r="C155" s="398">
        <v>10</v>
      </c>
      <c r="D155" s="399">
        <v>1</v>
      </c>
      <c r="E155" s="399">
        <v>0</v>
      </c>
      <c r="F155" s="399">
        <v>0</v>
      </c>
      <c r="G155" s="401">
        <f t="shared" si="43"/>
        <v>11</v>
      </c>
      <c r="H155" s="398">
        <v>20</v>
      </c>
      <c r="I155" s="399">
        <v>0</v>
      </c>
      <c r="J155" s="399">
        <v>0</v>
      </c>
      <c r="K155" s="399">
        <v>0</v>
      </c>
      <c r="L155" s="400">
        <f t="shared" si="44"/>
        <v>20</v>
      </c>
      <c r="M155" s="398">
        <f t="shared" si="45"/>
        <v>30</v>
      </c>
      <c r="N155" s="399">
        <f t="shared" si="46"/>
        <v>1</v>
      </c>
      <c r="O155" s="399">
        <f t="shared" si="47"/>
        <v>0</v>
      </c>
      <c r="P155" s="399">
        <f t="shared" si="48"/>
        <v>0</v>
      </c>
      <c r="Q155" s="401">
        <f t="shared" si="49"/>
        <v>31</v>
      </c>
      <c r="R155" s="573">
        <v>13</v>
      </c>
      <c r="S155" s="392"/>
      <c r="T155" s="469"/>
      <c r="U155" s="468"/>
      <c r="V155" s="469"/>
      <c r="W155" s="469"/>
      <c r="X155" s="469"/>
      <c r="Y155" s="469"/>
      <c r="Z155" s="469"/>
      <c r="AA155" s="469"/>
      <c r="AB155" s="469"/>
      <c r="AC155" s="469"/>
      <c r="AD155" s="469"/>
      <c r="AE155" s="469"/>
      <c r="AF155" s="469"/>
      <c r="AG155" s="469"/>
      <c r="AH155" s="469"/>
    </row>
    <row r="156" spans="1:34" ht="15.75" customHeight="1" x14ac:dyDescent="0.25">
      <c r="A156" s="268">
        <v>4</v>
      </c>
      <c r="B156" s="247" t="s">
        <v>17</v>
      </c>
      <c r="C156" s="398">
        <v>2</v>
      </c>
      <c r="D156" s="399">
        <v>0</v>
      </c>
      <c r="E156" s="399">
        <v>0</v>
      </c>
      <c r="F156" s="399">
        <v>0</v>
      </c>
      <c r="G156" s="401">
        <f t="shared" si="43"/>
        <v>2</v>
      </c>
      <c r="H156" s="398">
        <v>2</v>
      </c>
      <c r="I156" s="399">
        <v>0</v>
      </c>
      <c r="J156" s="399">
        <v>0</v>
      </c>
      <c r="K156" s="399">
        <v>0</v>
      </c>
      <c r="L156" s="400">
        <f t="shared" si="44"/>
        <v>2</v>
      </c>
      <c r="M156" s="398">
        <f t="shared" si="45"/>
        <v>4</v>
      </c>
      <c r="N156" s="399">
        <f t="shared" si="46"/>
        <v>0</v>
      </c>
      <c r="O156" s="399">
        <f t="shared" si="47"/>
        <v>0</v>
      </c>
      <c r="P156" s="399">
        <f t="shared" si="48"/>
        <v>0</v>
      </c>
      <c r="Q156" s="401">
        <f t="shared" si="49"/>
        <v>4</v>
      </c>
      <c r="R156" s="573">
        <v>5</v>
      </c>
      <c r="S156" s="392"/>
      <c r="T156" s="469"/>
      <c r="U156" s="468"/>
      <c r="V156" s="469"/>
      <c r="W156" s="469"/>
      <c r="X156" s="469"/>
      <c r="Y156" s="469"/>
      <c r="Z156" s="469"/>
      <c r="AA156" s="469"/>
      <c r="AB156" s="469"/>
      <c r="AC156" s="469"/>
      <c r="AD156" s="469"/>
      <c r="AE156" s="469"/>
      <c r="AF156" s="469"/>
      <c r="AG156" s="469"/>
      <c r="AH156" s="469"/>
    </row>
    <row r="157" spans="1:34" ht="15.75" customHeight="1" x14ac:dyDescent="0.25">
      <c r="A157" s="268">
        <v>5</v>
      </c>
      <c r="B157" s="247" t="s">
        <v>18</v>
      </c>
      <c r="C157" s="398">
        <v>9</v>
      </c>
      <c r="D157" s="399">
        <v>0</v>
      </c>
      <c r="E157" s="399">
        <v>1</v>
      </c>
      <c r="F157" s="399">
        <v>0</v>
      </c>
      <c r="G157" s="401">
        <f t="shared" si="43"/>
        <v>10</v>
      </c>
      <c r="H157" s="398">
        <v>9</v>
      </c>
      <c r="I157" s="399">
        <v>0</v>
      </c>
      <c r="J157" s="399">
        <v>1</v>
      </c>
      <c r="K157" s="399">
        <v>0</v>
      </c>
      <c r="L157" s="400">
        <f t="shared" si="44"/>
        <v>10</v>
      </c>
      <c r="M157" s="398">
        <f t="shared" si="45"/>
        <v>18</v>
      </c>
      <c r="N157" s="399">
        <f t="shared" si="46"/>
        <v>0</v>
      </c>
      <c r="O157" s="399">
        <f t="shared" si="47"/>
        <v>2</v>
      </c>
      <c r="P157" s="399">
        <f t="shared" si="48"/>
        <v>0</v>
      </c>
      <c r="Q157" s="401">
        <f t="shared" si="49"/>
        <v>20</v>
      </c>
      <c r="R157" s="573">
        <v>0</v>
      </c>
      <c r="S157" s="392"/>
      <c r="T157" s="469"/>
      <c r="U157" s="468"/>
      <c r="V157" s="469"/>
      <c r="W157" s="469"/>
      <c r="X157" s="469"/>
      <c r="Y157" s="469"/>
      <c r="Z157" s="469"/>
      <c r="AA157" s="469"/>
      <c r="AB157" s="469"/>
      <c r="AC157" s="469"/>
      <c r="AD157" s="469"/>
      <c r="AE157" s="469"/>
      <c r="AF157" s="469"/>
      <c r="AG157" s="469"/>
      <c r="AH157" s="469"/>
    </row>
    <row r="158" spans="1:34" ht="18.75" customHeight="1" x14ac:dyDescent="0.25">
      <c r="A158" s="270">
        <v>6</v>
      </c>
      <c r="B158" s="249" t="s">
        <v>19</v>
      </c>
      <c r="C158" s="398">
        <v>5</v>
      </c>
      <c r="D158" s="399">
        <v>0</v>
      </c>
      <c r="E158" s="399">
        <v>0</v>
      </c>
      <c r="F158" s="399">
        <v>0</v>
      </c>
      <c r="G158" s="401">
        <f t="shared" si="43"/>
        <v>5</v>
      </c>
      <c r="H158" s="398">
        <v>5</v>
      </c>
      <c r="I158" s="399">
        <v>0</v>
      </c>
      <c r="J158" s="399">
        <v>0</v>
      </c>
      <c r="K158" s="399">
        <v>0</v>
      </c>
      <c r="L158" s="400">
        <f t="shared" si="44"/>
        <v>5</v>
      </c>
      <c r="M158" s="398">
        <f t="shared" si="45"/>
        <v>10</v>
      </c>
      <c r="N158" s="399">
        <f t="shared" si="46"/>
        <v>0</v>
      </c>
      <c r="O158" s="399">
        <f t="shared" si="47"/>
        <v>0</v>
      </c>
      <c r="P158" s="399">
        <f t="shared" si="48"/>
        <v>0</v>
      </c>
      <c r="Q158" s="401">
        <f t="shared" si="49"/>
        <v>10</v>
      </c>
      <c r="R158" s="573">
        <v>10</v>
      </c>
      <c r="S158" s="392"/>
      <c r="T158" s="469"/>
      <c r="U158" s="468"/>
      <c r="V158" s="469"/>
      <c r="W158" s="469"/>
      <c r="X158" s="469"/>
      <c r="Y158" s="469"/>
      <c r="Z158" s="469"/>
      <c r="AA158" s="469"/>
      <c r="AB158" s="469"/>
      <c r="AC158" s="469"/>
      <c r="AD158" s="469"/>
      <c r="AE158" s="469"/>
      <c r="AF158" s="469"/>
      <c r="AG158" s="469"/>
      <c r="AH158" s="469"/>
    </row>
    <row r="159" spans="1:34" ht="15.75" customHeight="1" x14ac:dyDescent="0.25">
      <c r="A159" s="270">
        <v>7</v>
      </c>
      <c r="B159" s="249" t="s">
        <v>20</v>
      </c>
      <c r="C159" s="398">
        <v>2</v>
      </c>
      <c r="D159" s="399">
        <v>0</v>
      </c>
      <c r="E159" s="399">
        <v>1</v>
      </c>
      <c r="F159" s="399">
        <v>0</v>
      </c>
      <c r="G159" s="401">
        <f t="shared" si="43"/>
        <v>3</v>
      </c>
      <c r="H159" s="398">
        <v>6</v>
      </c>
      <c r="I159" s="399">
        <v>0</v>
      </c>
      <c r="J159" s="399">
        <v>1</v>
      </c>
      <c r="K159" s="399">
        <v>1</v>
      </c>
      <c r="L159" s="400">
        <f t="shared" si="44"/>
        <v>8</v>
      </c>
      <c r="M159" s="398">
        <f t="shared" si="45"/>
        <v>8</v>
      </c>
      <c r="N159" s="399">
        <f t="shared" si="46"/>
        <v>0</v>
      </c>
      <c r="O159" s="399">
        <f t="shared" si="47"/>
        <v>2</v>
      </c>
      <c r="P159" s="399">
        <f t="shared" si="48"/>
        <v>1</v>
      </c>
      <c r="Q159" s="401">
        <f t="shared" si="49"/>
        <v>11</v>
      </c>
      <c r="R159" s="573">
        <v>0</v>
      </c>
      <c r="S159" s="392"/>
      <c r="T159" s="392"/>
    </row>
    <row r="160" spans="1:34" ht="15.75" customHeight="1" x14ac:dyDescent="0.25">
      <c r="A160" s="268">
        <v>8</v>
      </c>
      <c r="B160" s="247" t="s">
        <v>21</v>
      </c>
      <c r="C160" s="398">
        <v>5</v>
      </c>
      <c r="D160" s="399">
        <v>1</v>
      </c>
      <c r="E160" s="399">
        <v>0</v>
      </c>
      <c r="F160" s="399">
        <v>0</v>
      </c>
      <c r="G160" s="401">
        <f t="shared" si="43"/>
        <v>6</v>
      </c>
      <c r="H160" s="398">
        <v>7</v>
      </c>
      <c r="I160" s="399">
        <v>0</v>
      </c>
      <c r="J160" s="399">
        <v>0</v>
      </c>
      <c r="K160" s="399">
        <v>0</v>
      </c>
      <c r="L160" s="400">
        <f t="shared" si="44"/>
        <v>7</v>
      </c>
      <c r="M160" s="398">
        <f t="shared" si="45"/>
        <v>12</v>
      </c>
      <c r="N160" s="399">
        <f t="shared" si="46"/>
        <v>1</v>
      </c>
      <c r="O160" s="399">
        <f t="shared" si="47"/>
        <v>0</v>
      </c>
      <c r="P160" s="399">
        <f t="shared" si="48"/>
        <v>0</v>
      </c>
      <c r="Q160" s="401">
        <f t="shared" si="49"/>
        <v>13</v>
      </c>
      <c r="R160" s="573">
        <v>9</v>
      </c>
      <c r="S160" s="392"/>
      <c r="T160" s="469"/>
      <c r="U160" s="468"/>
      <c r="V160" s="469" t="s">
        <v>130</v>
      </c>
      <c r="W160" s="469"/>
      <c r="X160" s="469"/>
      <c r="Y160" s="469"/>
      <c r="Z160" s="469"/>
      <c r="AA160" s="469"/>
      <c r="AB160" s="469"/>
      <c r="AC160" s="469"/>
      <c r="AD160" s="469"/>
      <c r="AE160" s="469"/>
      <c r="AF160" s="469"/>
      <c r="AG160" s="469"/>
      <c r="AH160" s="469"/>
    </row>
    <row r="161" spans="1:20" ht="15.75" customHeight="1" x14ac:dyDescent="0.25">
      <c r="A161" s="268">
        <v>9</v>
      </c>
      <c r="B161" s="247" t="s">
        <v>22</v>
      </c>
      <c r="C161" s="398">
        <v>0</v>
      </c>
      <c r="D161" s="399">
        <v>0</v>
      </c>
      <c r="E161" s="399">
        <v>0</v>
      </c>
      <c r="F161" s="399">
        <v>0</v>
      </c>
      <c r="G161" s="401">
        <f t="shared" si="43"/>
        <v>0</v>
      </c>
      <c r="H161" s="398">
        <v>0</v>
      </c>
      <c r="I161" s="399">
        <v>0</v>
      </c>
      <c r="J161" s="399">
        <v>1</v>
      </c>
      <c r="K161" s="399">
        <v>0</v>
      </c>
      <c r="L161" s="400">
        <f t="shared" si="44"/>
        <v>1</v>
      </c>
      <c r="M161" s="398">
        <f t="shared" si="45"/>
        <v>0</v>
      </c>
      <c r="N161" s="399">
        <f t="shared" si="46"/>
        <v>0</v>
      </c>
      <c r="O161" s="399">
        <f t="shared" si="47"/>
        <v>1</v>
      </c>
      <c r="P161" s="399">
        <f t="shared" si="48"/>
        <v>0</v>
      </c>
      <c r="Q161" s="401">
        <f t="shared" si="49"/>
        <v>1</v>
      </c>
      <c r="R161" s="573">
        <v>0</v>
      </c>
      <c r="S161" s="392"/>
      <c r="T161" s="392"/>
    </row>
    <row r="162" spans="1:20" ht="15.75" customHeight="1" x14ac:dyDescent="0.25">
      <c r="A162" s="268">
        <v>10</v>
      </c>
      <c r="B162" s="247" t="s">
        <v>23</v>
      </c>
      <c r="C162" s="398">
        <v>0</v>
      </c>
      <c r="D162" s="399">
        <v>1</v>
      </c>
      <c r="E162" s="399">
        <v>0</v>
      </c>
      <c r="F162" s="399">
        <v>2</v>
      </c>
      <c r="G162" s="401">
        <f t="shared" si="43"/>
        <v>3</v>
      </c>
      <c r="H162" s="398">
        <v>3</v>
      </c>
      <c r="I162" s="399">
        <v>2</v>
      </c>
      <c r="J162" s="399">
        <v>0</v>
      </c>
      <c r="K162" s="399">
        <v>0</v>
      </c>
      <c r="L162" s="400">
        <f t="shared" si="44"/>
        <v>5</v>
      </c>
      <c r="M162" s="398">
        <f t="shared" si="45"/>
        <v>3</v>
      </c>
      <c r="N162" s="399">
        <f t="shared" si="46"/>
        <v>3</v>
      </c>
      <c r="O162" s="399">
        <f t="shared" si="47"/>
        <v>0</v>
      </c>
      <c r="P162" s="399">
        <f t="shared" si="48"/>
        <v>2</v>
      </c>
      <c r="Q162" s="401">
        <f t="shared" si="49"/>
        <v>8</v>
      </c>
      <c r="R162" s="573">
        <v>0</v>
      </c>
      <c r="S162" s="392"/>
      <c r="T162" s="392"/>
    </row>
    <row r="163" spans="1:20" ht="15.75" customHeight="1" x14ac:dyDescent="0.25">
      <c r="A163" s="270">
        <v>11</v>
      </c>
      <c r="B163" s="249" t="s">
        <v>24</v>
      </c>
      <c r="C163" s="398">
        <v>5</v>
      </c>
      <c r="D163" s="399">
        <v>0</v>
      </c>
      <c r="E163" s="399">
        <v>0</v>
      </c>
      <c r="F163" s="399">
        <v>0</v>
      </c>
      <c r="G163" s="401">
        <f t="shared" si="43"/>
        <v>5</v>
      </c>
      <c r="H163" s="398">
        <v>6</v>
      </c>
      <c r="I163" s="399">
        <v>0</v>
      </c>
      <c r="J163" s="399">
        <v>0</v>
      </c>
      <c r="K163" s="399">
        <v>0</v>
      </c>
      <c r="L163" s="400">
        <f t="shared" si="44"/>
        <v>6</v>
      </c>
      <c r="M163" s="398">
        <f t="shared" si="45"/>
        <v>11</v>
      </c>
      <c r="N163" s="399">
        <f t="shared" si="46"/>
        <v>0</v>
      </c>
      <c r="O163" s="399">
        <f t="shared" si="47"/>
        <v>0</v>
      </c>
      <c r="P163" s="399">
        <f t="shared" si="48"/>
        <v>0</v>
      </c>
      <c r="Q163" s="401">
        <f t="shared" si="49"/>
        <v>11</v>
      </c>
      <c r="R163" s="573">
        <v>0</v>
      </c>
      <c r="S163" s="392"/>
      <c r="T163" s="392"/>
    </row>
    <row r="164" spans="1:20" ht="15.75" customHeight="1" x14ac:dyDescent="0.25">
      <c r="A164" s="268">
        <v>12</v>
      </c>
      <c r="B164" s="247" t="s">
        <v>25</v>
      </c>
      <c r="C164" s="398">
        <v>0</v>
      </c>
      <c r="D164" s="399">
        <v>0</v>
      </c>
      <c r="E164" s="399">
        <v>1</v>
      </c>
      <c r="F164" s="399">
        <v>0</v>
      </c>
      <c r="G164" s="401">
        <f t="shared" si="43"/>
        <v>1</v>
      </c>
      <c r="H164" s="398">
        <v>1</v>
      </c>
      <c r="I164" s="399">
        <v>0</v>
      </c>
      <c r="J164" s="399">
        <v>0</v>
      </c>
      <c r="K164" s="399">
        <v>0</v>
      </c>
      <c r="L164" s="400">
        <f t="shared" si="44"/>
        <v>1</v>
      </c>
      <c r="M164" s="398">
        <f t="shared" si="45"/>
        <v>1</v>
      </c>
      <c r="N164" s="399">
        <f t="shared" si="46"/>
        <v>0</v>
      </c>
      <c r="O164" s="399">
        <f t="shared" si="47"/>
        <v>1</v>
      </c>
      <c r="P164" s="399">
        <f t="shared" si="48"/>
        <v>0</v>
      </c>
      <c r="Q164" s="401">
        <f t="shared" si="49"/>
        <v>2</v>
      </c>
      <c r="R164" s="573">
        <v>1</v>
      </c>
      <c r="S164" s="392"/>
      <c r="T164" s="392"/>
    </row>
    <row r="165" spans="1:20" ht="15.75" customHeight="1" x14ac:dyDescent="0.25">
      <c r="A165" s="268">
        <v>13</v>
      </c>
      <c r="B165" s="247" t="s">
        <v>26</v>
      </c>
      <c r="C165" s="398">
        <v>10</v>
      </c>
      <c r="D165" s="399">
        <v>0</v>
      </c>
      <c r="E165" s="399">
        <v>0</v>
      </c>
      <c r="F165" s="399">
        <v>2</v>
      </c>
      <c r="G165" s="401">
        <f t="shared" si="43"/>
        <v>12</v>
      </c>
      <c r="H165" s="398">
        <v>9</v>
      </c>
      <c r="I165" s="399">
        <v>1</v>
      </c>
      <c r="J165" s="399">
        <v>0</v>
      </c>
      <c r="K165" s="399">
        <v>0</v>
      </c>
      <c r="L165" s="400">
        <f t="shared" si="44"/>
        <v>10</v>
      </c>
      <c r="M165" s="398">
        <f t="shared" si="45"/>
        <v>19</v>
      </c>
      <c r="N165" s="399">
        <f t="shared" si="46"/>
        <v>1</v>
      </c>
      <c r="O165" s="399">
        <f t="shared" si="47"/>
        <v>0</v>
      </c>
      <c r="P165" s="399">
        <f t="shared" si="48"/>
        <v>2</v>
      </c>
      <c r="Q165" s="401">
        <f t="shared" si="49"/>
        <v>22</v>
      </c>
      <c r="R165" s="573">
        <v>10</v>
      </c>
      <c r="S165" s="392"/>
      <c r="T165" s="392"/>
    </row>
    <row r="166" spans="1:20" ht="15.75" customHeight="1" x14ac:dyDescent="0.25">
      <c r="A166" s="268">
        <v>14</v>
      </c>
      <c r="B166" s="247" t="s">
        <v>27</v>
      </c>
      <c r="C166" s="398">
        <v>4</v>
      </c>
      <c r="D166" s="399">
        <v>0</v>
      </c>
      <c r="E166" s="399">
        <v>0</v>
      </c>
      <c r="F166" s="399">
        <v>0</v>
      </c>
      <c r="G166" s="401">
        <f t="shared" si="43"/>
        <v>4</v>
      </c>
      <c r="H166" s="398">
        <v>4</v>
      </c>
      <c r="I166" s="399">
        <v>0</v>
      </c>
      <c r="J166" s="399">
        <v>0</v>
      </c>
      <c r="K166" s="399">
        <v>0</v>
      </c>
      <c r="L166" s="400">
        <f t="shared" si="44"/>
        <v>4</v>
      </c>
      <c r="M166" s="398">
        <f t="shared" si="45"/>
        <v>8</v>
      </c>
      <c r="N166" s="399">
        <f t="shared" si="46"/>
        <v>0</v>
      </c>
      <c r="O166" s="399">
        <f t="shared" si="47"/>
        <v>0</v>
      </c>
      <c r="P166" s="399">
        <f t="shared" si="48"/>
        <v>0</v>
      </c>
      <c r="Q166" s="401">
        <f t="shared" si="49"/>
        <v>8</v>
      </c>
      <c r="R166" s="573">
        <v>1</v>
      </c>
      <c r="S166" s="392"/>
      <c r="T166" s="392"/>
    </row>
    <row r="167" spans="1:20" ht="30.75" customHeight="1" thickBot="1" x14ac:dyDescent="0.3">
      <c r="A167" s="271">
        <v>15</v>
      </c>
      <c r="B167" s="250" t="s">
        <v>28</v>
      </c>
      <c r="C167" s="402">
        <v>0</v>
      </c>
      <c r="D167" s="403">
        <v>0</v>
      </c>
      <c r="E167" s="403">
        <v>0</v>
      </c>
      <c r="F167" s="403">
        <v>0</v>
      </c>
      <c r="G167" s="405">
        <f t="shared" si="43"/>
        <v>0</v>
      </c>
      <c r="H167" s="402">
        <v>1</v>
      </c>
      <c r="I167" s="403">
        <v>0</v>
      </c>
      <c r="J167" s="403">
        <v>0</v>
      </c>
      <c r="K167" s="403">
        <v>0</v>
      </c>
      <c r="L167" s="404">
        <f t="shared" si="44"/>
        <v>1</v>
      </c>
      <c r="M167" s="402">
        <f t="shared" si="45"/>
        <v>1</v>
      </c>
      <c r="N167" s="403">
        <f t="shared" si="46"/>
        <v>0</v>
      </c>
      <c r="O167" s="403">
        <f t="shared" si="47"/>
        <v>0</v>
      </c>
      <c r="P167" s="403">
        <f t="shared" si="48"/>
        <v>0</v>
      </c>
      <c r="Q167" s="405">
        <f t="shared" si="49"/>
        <v>1</v>
      </c>
      <c r="R167" s="574">
        <v>0</v>
      </c>
      <c r="S167" s="392"/>
      <c r="T167" s="392"/>
    </row>
    <row r="168" spans="1:20" s="461" customFormat="1" ht="23.25" customHeight="1" x14ac:dyDescent="0.25">
      <c r="A168" s="340"/>
      <c r="B168" s="341" t="s">
        <v>503</v>
      </c>
      <c r="C168" s="342">
        <f t="shared" ref="C168:R168" si="50">SUM(C153:C167)</f>
        <v>60</v>
      </c>
      <c r="D168" s="343">
        <f t="shared" si="50"/>
        <v>3</v>
      </c>
      <c r="E168" s="343">
        <f t="shared" si="50"/>
        <v>3</v>
      </c>
      <c r="F168" s="343">
        <f t="shared" si="50"/>
        <v>4</v>
      </c>
      <c r="G168" s="344">
        <f t="shared" si="50"/>
        <v>70</v>
      </c>
      <c r="H168" s="342">
        <f t="shared" si="50"/>
        <v>92</v>
      </c>
      <c r="I168" s="343">
        <f t="shared" si="50"/>
        <v>3</v>
      </c>
      <c r="J168" s="343">
        <f t="shared" si="50"/>
        <v>3</v>
      </c>
      <c r="K168" s="343">
        <f t="shared" si="50"/>
        <v>1</v>
      </c>
      <c r="L168" s="344">
        <f t="shared" si="50"/>
        <v>99</v>
      </c>
      <c r="M168" s="342">
        <f t="shared" si="50"/>
        <v>152</v>
      </c>
      <c r="N168" s="343">
        <f t="shared" si="50"/>
        <v>6</v>
      </c>
      <c r="O168" s="343">
        <f t="shared" si="50"/>
        <v>6</v>
      </c>
      <c r="P168" s="343">
        <f t="shared" si="50"/>
        <v>5</v>
      </c>
      <c r="Q168" s="344">
        <f t="shared" si="50"/>
        <v>169</v>
      </c>
      <c r="R168" s="345">
        <f t="shared" si="50"/>
        <v>88</v>
      </c>
      <c r="S168" s="346"/>
      <c r="T168" s="346"/>
    </row>
    <row r="169" spans="1:20" ht="15.75" customHeight="1" x14ac:dyDescent="0.25">
      <c r="A169" s="246"/>
      <c r="B169" s="247" t="s">
        <v>448</v>
      </c>
      <c r="C169" s="398">
        <v>66</v>
      </c>
      <c r="D169" s="399">
        <v>8</v>
      </c>
      <c r="E169" s="399">
        <v>5</v>
      </c>
      <c r="F169" s="399">
        <v>4</v>
      </c>
      <c r="G169" s="401">
        <v>83</v>
      </c>
      <c r="H169" s="398">
        <v>104</v>
      </c>
      <c r="I169" s="399">
        <v>5</v>
      </c>
      <c r="J169" s="399">
        <v>7</v>
      </c>
      <c r="K169" s="399">
        <v>2</v>
      </c>
      <c r="L169" s="400">
        <v>118</v>
      </c>
      <c r="M169" s="398">
        <v>170</v>
      </c>
      <c r="N169" s="399">
        <v>13</v>
      </c>
      <c r="O169" s="399">
        <v>12</v>
      </c>
      <c r="P169" s="399">
        <v>6</v>
      </c>
      <c r="Q169" s="401">
        <v>201</v>
      </c>
      <c r="R169" s="573">
        <v>88</v>
      </c>
      <c r="S169" s="392"/>
      <c r="T169" s="392"/>
    </row>
    <row r="170" spans="1:20" ht="15.75" customHeight="1" x14ac:dyDescent="0.25">
      <c r="A170" s="246"/>
      <c r="B170" s="247" t="s">
        <v>395</v>
      </c>
      <c r="C170" s="398">
        <v>80</v>
      </c>
      <c r="D170" s="399">
        <v>4</v>
      </c>
      <c r="E170" s="399">
        <v>5</v>
      </c>
      <c r="F170" s="399">
        <v>2</v>
      </c>
      <c r="G170" s="401">
        <v>91</v>
      </c>
      <c r="H170" s="398">
        <v>109</v>
      </c>
      <c r="I170" s="399">
        <v>8</v>
      </c>
      <c r="J170" s="399">
        <v>2</v>
      </c>
      <c r="K170" s="399">
        <v>7</v>
      </c>
      <c r="L170" s="400">
        <v>126</v>
      </c>
      <c r="M170" s="398">
        <v>189</v>
      </c>
      <c r="N170" s="399">
        <v>12</v>
      </c>
      <c r="O170" s="399">
        <v>7</v>
      </c>
      <c r="P170" s="399">
        <v>9</v>
      </c>
      <c r="Q170" s="401">
        <v>217</v>
      </c>
      <c r="R170" s="573">
        <v>79</v>
      </c>
      <c r="S170" s="392"/>
      <c r="T170" s="392"/>
    </row>
    <row r="171" spans="1:20" ht="15.75" customHeight="1" x14ac:dyDescent="0.25">
      <c r="A171" s="246"/>
      <c r="B171" s="247" t="s">
        <v>356</v>
      </c>
      <c r="C171" s="398">
        <v>84</v>
      </c>
      <c r="D171" s="399">
        <v>5</v>
      </c>
      <c r="E171" s="399">
        <v>1</v>
      </c>
      <c r="F171" s="399">
        <v>2</v>
      </c>
      <c r="G171" s="401">
        <v>92</v>
      </c>
      <c r="H171" s="398">
        <v>118</v>
      </c>
      <c r="I171" s="399">
        <v>11</v>
      </c>
      <c r="J171" s="399">
        <v>3</v>
      </c>
      <c r="K171" s="399">
        <v>3</v>
      </c>
      <c r="L171" s="400">
        <v>135</v>
      </c>
      <c r="M171" s="398">
        <v>202</v>
      </c>
      <c r="N171" s="399">
        <v>16</v>
      </c>
      <c r="O171" s="399">
        <v>4</v>
      </c>
      <c r="P171" s="399">
        <v>5</v>
      </c>
      <c r="Q171" s="401">
        <v>227</v>
      </c>
      <c r="R171" s="573">
        <v>84</v>
      </c>
      <c r="S171" s="392"/>
      <c r="T171" s="392"/>
    </row>
    <row r="172" spans="1:20" ht="15.75" customHeight="1" x14ac:dyDescent="0.25">
      <c r="A172" s="246"/>
      <c r="B172" s="247" t="s">
        <v>314</v>
      </c>
      <c r="C172" s="398">
        <v>92</v>
      </c>
      <c r="D172" s="399">
        <v>4</v>
      </c>
      <c r="E172" s="399">
        <v>3</v>
      </c>
      <c r="F172" s="399">
        <v>3</v>
      </c>
      <c r="G172" s="401">
        <v>102</v>
      </c>
      <c r="H172" s="398">
        <v>111</v>
      </c>
      <c r="I172" s="399">
        <v>13</v>
      </c>
      <c r="J172" s="399">
        <v>1</v>
      </c>
      <c r="K172" s="399">
        <v>2</v>
      </c>
      <c r="L172" s="400">
        <v>127</v>
      </c>
      <c r="M172" s="398">
        <v>203</v>
      </c>
      <c r="N172" s="399">
        <v>17</v>
      </c>
      <c r="O172" s="399">
        <v>4</v>
      </c>
      <c r="P172" s="399">
        <v>5</v>
      </c>
      <c r="Q172" s="401">
        <v>229</v>
      </c>
      <c r="R172" s="573">
        <v>75</v>
      </c>
      <c r="S172" s="392"/>
      <c r="T172" s="392"/>
    </row>
    <row r="173" spans="1:20" ht="15.75" customHeight="1" thickBot="1" x14ac:dyDescent="0.3">
      <c r="A173" s="358"/>
      <c r="B173" s="359" t="s">
        <v>160</v>
      </c>
      <c r="C173" s="360">
        <v>97</v>
      </c>
      <c r="D173" s="414">
        <v>6</v>
      </c>
      <c r="E173" s="414">
        <v>2</v>
      </c>
      <c r="F173" s="414">
        <v>2</v>
      </c>
      <c r="G173" s="415">
        <v>107</v>
      </c>
      <c r="H173" s="360">
        <v>115</v>
      </c>
      <c r="I173" s="414">
        <v>8</v>
      </c>
      <c r="J173" s="414">
        <v>3</v>
      </c>
      <c r="K173" s="414">
        <v>3</v>
      </c>
      <c r="L173" s="912">
        <v>129</v>
      </c>
      <c r="M173" s="360">
        <v>212</v>
      </c>
      <c r="N173" s="414">
        <v>14</v>
      </c>
      <c r="O173" s="414">
        <v>5</v>
      </c>
      <c r="P173" s="414">
        <v>5</v>
      </c>
      <c r="Q173" s="415">
        <v>236</v>
      </c>
      <c r="R173" s="574">
        <v>70</v>
      </c>
      <c r="S173" s="392"/>
      <c r="T173" s="392"/>
    </row>
    <row r="174" spans="1:20" ht="15.75" customHeight="1" x14ac:dyDescent="0.25">
      <c r="A174" s="239" t="s">
        <v>92</v>
      </c>
    </row>
    <row r="177" spans="1:34" s="240" customFormat="1" ht="48" customHeight="1" thickBot="1" x14ac:dyDescent="0.3">
      <c r="A177" s="208" t="s">
        <v>481</v>
      </c>
    </row>
    <row r="178" spans="1:34" s="242" customFormat="1" ht="24.75" customHeight="1" thickBot="1" x14ac:dyDescent="0.3">
      <c r="A178" s="260"/>
      <c r="B178" s="261"/>
      <c r="C178" s="1635" t="s">
        <v>85</v>
      </c>
      <c r="D178" s="1636"/>
      <c r="E178" s="1636"/>
      <c r="F178" s="1636"/>
      <c r="G178" s="1637"/>
      <c r="H178" s="1635" t="s">
        <v>86</v>
      </c>
      <c r="I178" s="1636"/>
      <c r="J178" s="1636"/>
      <c r="K178" s="1636"/>
      <c r="L178" s="1637"/>
      <c r="M178" s="1635" t="s">
        <v>87</v>
      </c>
      <c r="N178" s="1636"/>
      <c r="O178" s="1636"/>
      <c r="P178" s="1636"/>
      <c r="Q178" s="1636"/>
      <c r="R178" s="1637"/>
    </row>
    <row r="179" spans="1:34" s="242" customFormat="1" ht="81" customHeight="1" thickBot="1" x14ac:dyDescent="0.3">
      <c r="A179" s="262" t="s">
        <v>2</v>
      </c>
      <c r="B179" s="243" t="s">
        <v>3</v>
      </c>
      <c r="C179" s="292" t="s">
        <v>88</v>
      </c>
      <c r="D179" s="289" t="s">
        <v>312</v>
      </c>
      <c r="E179" s="289" t="s">
        <v>313</v>
      </c>
      <c r="F179" s="289" t="s">
        <v>89</v>
      </c>
      <c r="G179" s="318" t="s">
        <v>90</v>
      </c>
      <c r="H179" s="309" t="s">
        <v>88</v>
      </c>
      <c r="I179" s="289" t="s">
        <v>312</v>
      </c>
      <c r="J179" s="289" t="s">
        <v>313</v>
      </c>
      <c r="K179" s="289" t="s">
        <v>89</v>
      </c>
      <c r="L179" s="318" t="s">
        <v>13</v>
      </c>
      <c r="M179" s="309" t="s">
        <v>88</v>
      </c>
      <c r="N179" s="289" t="s">
        <v>312</v>
      </c>
      <c r="O179" s="289" t="s">
        <v>313</v>
      </c>
      <c r="P179" s="289" t="s">
        <v>89</v>
      </c>
      <c r="Q179" s="318" t="s">
        <v>13</v>
      </c>
      <c r="R179" s="423" t="s">
        <v>91</v>
      </c>
    </row>
    <row r="180" spans="1:34" ht="18" customHeight="1" x14ac:dyDescent="0.25">
      <c r="A180" s="266">
        <v>1</v>
      </c>
      <c r="B180" s="245" t="s">
        <v>14</v>
      </c>
      <c r="C180" s="394">
        <v>0</v>
      </c>
      <c r="D180" s="395">
        <v>0</v>
      </c>
      <c r="E180" s="395">
        <v>0</v>
      </c>
      <c r="F180" s="395">
        <v>0</v>
      </c>
      <c r="G180" s="397">
        <f t="shared" ref="G180:G194" si="51">SUM(C180:F180)</f>
        <v>0</v>
      </c>
      <c r="H180" s="394">
        <v>0</v>
      </c>
      <c r="I180" s="395">
        <v>0</v>
      </c>
      <c r="J180" s="395">
        <v>0</v>
      </c>
      <c r="K180" s="395">
        <v>0</v>
      </c>
      <c r="L180" s="396">
        <f t="shared" ref="L180:L194" si="52">SUM(H180:K180)</f>
        <v>0</v>
      </c>
      <c r="M180" s="394">
        <f t="shared" ref="M180:M194" si="53">C180+H180</f>
        <v>0</v>
      </c>
      <c r="N180" s="395">
        <f t="shared" ref="N180:N194" si="54">D180+I180</f>
        <v>0</v>
      </c>
      <c r="O180" s="395">
        <f t="shared" ref="O180:O194" si="55">E180+J180</f>
        <v>0</v>
      </c>
      <c r="P180" s="395">
        <f t="shared" ref="P180:P194" si="56">F180+K180</f>
        <v>0</v>
      </c>
      <c r="Q180" s="397">
        <f t="shared" ref="Q180:Q194" si="57">SUM(M180:P180)</f>
        <v>0</v>
      </c>
      <c r="R180" s="1476">
        <v>26</v>
      </c>
      <c r="S180" s="392"/>
      <c r="T180" s="392"/>
    </row>
    <row r="181" spans="1:34" ht="15.75" customHeight="1" x14ac:dyDescent="0.25">
      <c r="A181" s="268">
        <v>2</v>
      </c>
      <c r="B181" s="247" t="s">
        <v>15</v>
      </c>
      <c r="C181" s="398">
        <v>5</v>
      </c>
      <c r="D181" s="399">
        <v>0</v>
      </c>
      <c r="E181" s="399">
        <v>0</v>
      </c>
      <c r="F181" s="399">
        <v>0</v>
      </c>
      <c r="G181" s="401">
        <f t="shared" si="51"/>
        <v>5</v>
      </c>
      <c r="H181" s="398">
        <v>15</v>
      </c>
      <c r="I181" s="399">
        <v>0</v>
      </c>
      <c r="J181" s="399">
        <v>0</v>
      </c>
      <c r="K181" s="399">
        <v>0</v>
      </c>
      <c r="L181" s="400">
        <f t="shared" si="52"/>
        <v>15</v>
      </c>
      <c r="M181" s="398">
        <f t="shared" si="53"/>
        <v>20</v>
      </c>
      <c r="N181" s="399">
        <f t="shared" si="54"/>
        <v>0</v>
      </c>
      <c r="O181" s="399">
        <f t="shared" si="55"/>
        <v>0</v>
      </c>
      <c r="P181" s="399">
        <f t="shared" si="56"/>
        <v>0</v>
      </c>
      <c r="Q181" s="401">
        <f t="shared" si="57"/>
        <v>20</v>
      </c>
      <c r="R181" s="573">
        <v>12</v>
      </c>
      <c r="S181" s="392"/>
      <c r="T181" s="424"/>
    </row>
    <row r="182" spans="1:34" ht="15.75" customHeight="1" x14ac:dyDescent="0.25">
      <c r="A182" s="268">
        <v>3</v>
      </c>
      <c r="B182" s="247" t="s">
        <v>16</v>
      </c>
      <c r="C182" s="398">
        <v>18</v>
      </c>
      <c r="D182" s="399">
        <v>1</v>
      </c>
      <c r="E182" s="399">
        <v>0</v>
      </c>
      <c r="F182" s="399">
        <v>1</v>
      </c>
      <c r="G182" s="401">
        <f t="shared" si="51"/>
        <v>20</v>
      </c>
      <c r="H182" s="398">
        <v>18</v>
      </c>
      <c r="I182" s="399">
        <v>0</v>
      </c>
      <c r="J182" s="399">
        <v>0</v>
      </c>
      <c r="K182" s="399">
        <v>1</v>
      </c>
      <c r="L182" s="400">
        <f t="shared" si="52"/>
        <v>19</v>
      </c>
      <c r="M182" s="398">
        <f t="shared" si="53"/>
        <v>36</v>
      </c>
      <c r="N182" s="399">
        <f t="shared" si="54"/>
        <v>1</v>
      </c>
      <c r="O182" s="399">
        <f t="shared" si="55"/>
        <v>0</v>
      </c>
      <c r="P182" s="399">
        <f t="shared" si="56"/>
        <v>2</v>
      </c>
      <c r="Q182" s="401">
        <f t="shared" si="57"/>
        <v>39</v>
      </c>
      <c r="R182" s="573">
        <v>20</v>
      </c>
      <c r="S182" s="392"/>
      <c r="T182" s="469"/>
      <c r="U182" s="468"/>
      <c r="V182" s="469"/>
      <c r="W182" s="469"/>
      <c r="X182" s="469"/>
      <c r="Y182" s="469"/>
      <c r="Z182" s="469"/>
      <c r="AA182" s="469"/>
      <c r="AB182" s="469"/>
      <c r="AC182" s="469"/>
      <c r="AD182" s="469"/>
      <c r="AE182" s="469"/>
      <c r="AF182" s="469"/>
      <c r="AG182" s="469"/>
      <c r="AH182" s="469"/>
    </row>
    <row r="183" spans="1:34" ht="15.75" customHeight="1" x14ac:dyDescent="0.25">
      <c r="A183" s="268">
        <v>4</v>
      </c>
      <c r="B183" s="247" t="s">
        <v>17</v>
      </c>
      <c r="C183" s="398">
        <v>2</v>
      </c>
      <c r="D183" s="399">
        <v>0</v>
      </c>
      <c r="E183" s="399">
        <v>0</v>
      </c>
      <c r="F183" s="399">
        <v>0</v>
      </c>
      <c r="G183" s="401">
        <f t="shared" si="51"/>
        <v>2</v>
      </c>
      <c r="H183" s="398">
        <v>6</v>
      </c>
      <c r="I183" s="399">
        <v>0</v>
      </c>
      <c r="J183" s="399">
        <v>0</v>
      </c>
      <c r="K183" s="399">
        <v>0</v>
      </c>
      <c r="L183" s="400">
        <f t="shared" si="52"/>
        <v>6</v>
      </c>
      <c r="M183" s="398">
        <f t="shared" si="53"/>
        <v>8</v>
      </c>
      <c r="N183" s="399">
        <f t="shared" si="54"/>
        <v>0</v>
      </c>
      <c r="O183" s="399">
        <f t="shared" si="55"/>
        <v>0</v>
      </c>
      <c r="P183" s="399">
        <f t="shared" si="56"/>
        <v>0</v>
      </c>
      <c r="Q183" s="401">
        <f t="shared" si="57"/>
        <v>8</v>
      </c>
      <c r="R183" s="573">
        <v>5</v>
      </c>
      <c r="S183" s="392"/>
      <c r="T183" s="469"/>
      <c r="U183" s="468"/>
      <c r="V183" s="469"/>
      <c r="W183" s="469"/>
      <c r="X183" s="469"/>
      <c r="Y183" s="469"/>
      <c r="Z183" s="469"/>
      <c r="AA183" s="469"/>
      <c r="AB183" s="469"/>
      <c r="AC183" s="469"/>
      <c r="AD183" s="469"/>
      <c r="AE183" s="469"/>
      <c r="AF183" s="469"/>
      <c r="AG183" s="469"/>
      <c r="AH183" s="469"/>
    </row>
    <row r="184" spans="1:34" ht="15.75" customHeight="1" x14ac:dyDescent="0.25">
      <c r="A184" s="268">
        <v>5</v>
      </c>
      <c r="B184" s="247" t="s">
        <v>18</v>
      </c>
      <c r="C184" s="398">
        <v>5</v>
      </c>
      <c r="D184" s="399">
        <v>0</v>
      </c>
      <c r="E184" s="399">
        <v>0</v>
      </c>
      <c r="F184" s="399">
        <v>0</v>
      </c>
      <c r="G184" s="401">
        <f t="shared" si="51"/>
        <v>5</v>
      </c>
      <c r="H184" s="398">
        <v>4</v>
      </c>
      <c r="I184" s="399">
        <v>0</v>
      </c>
      <c r="J184" s="399">
        <v>0</v>
      </c>
      <c r="K184" s="399">
        <v>1</v>
      </c>
      <c r="L184" s="400">
        <f t="shared" si="52"/>
        <v>5</v>
      </c>
      <c r="M184" s="398">
        <f t="shared" si="53"/>
        <v>9</v>
      </c>
      <c r="N184" s="399">
        <f t="shared" si="54"/>
        <v>0</v>
      </c>
      <c r="O184" s="399">
        <f t="shared" si="55"/>
        <v>0</v>
      </c>
      <c r="P184" s="399">
        <f t="shared" si="56"/>
        <v>1</v>
      </c>
      <c r="Q184" s="401">
        <f t="shared" si="57"/>
        <v>10</v>
      </c>
      <c r="R184" s="573">
        <v>0</v>
      </c>
      <c r="S184" s="392"/>
      <c r="T184" s="469"/>
      <c r="U184" s="468"/>
      <c r="V184" s="469"/>
      <c r="W184" s="469"/>
      <c r="X184" s="469"/>
      <c r="Y184" s="469"/>
      <c r="Z184" s="469"/>
      <c r="AA184" s="469"/>
      <c r="AB184" s="469"/>
      <c r="AC184" s="469"/>
      <c r="AD184" s="469"/>
      <c r="AE184" s="469"/>
      <c r="AF184" s="469"/>
      <c r="AG184" s="469"/>
      <c r="AH184" s="469"/>
    </row>
    <row r="185" spans="1:34" ht="15.75" customHeight="1" x14ac:dyDescent="0.25">
      <c r="A185" s="270">
        <v>6</v>
      </c>
      <c r="B185" s="249" t="s">
        <v>19</v>
      </c>
      <c r="C185" s="398">
        <v>3</v>
      </c>
      <c r="D185" s="399">
        <v>0</v>
      </c>
      <c r="E185" s="399">
        <v>0</v>
      </c>
      <c r="F185" s="399">
        <v>0</v>
      </c>
      <c r="G185" s="401">
        <f t="shared" si="51"/>
        <v>3</v>
      </c>
      <c r="H185" s="398">
        <v>4</v>
      </c>
      <c r="I185" s="399">
        <v>0</v>
      </c>
      <c r="J185" s="399">
        <v>0</v>
      </c>
      <c r="K185" s="399">
        <v>0</v>
      </c>
      <c r="L185" s="400">
        <f t="shared" si="52"/>
        <v>4</v>
      </c>
      <c r="M185" s="398">
        <f t="shared" si="53"/>
        <v>7</v>
      </c>
      <c r="N185" s="399">
        <f t="shared" si="54"/>
        <v>0</v>
      </c>
      <c r="O185" s="399">
        <f t="shared" si="55"/>
        <v>0</v>
      </c>
      <c r="P185" s="399">
        <f t="shared" si="56"/>
        <v>0</v>
      </c>
      <c r="Q185" s="401">
        <f t="shared" si="57"/>
        <v>7</v>
      </c>
      <c r="R185" s="573">
        <v>7</v>
      </c>
      <c r="S185" s="392"/>
      <c r="T185" s="469"/>
      <c r="U185" s="468"/>
      <c r="V185" s="469"/>
      <c r="W185" s="469"/>
      <c r="X185" s="469"/>
      <c r="Y185" s="469"/>
      <c r="Z185" s="469"/>
      <c r="AA185" s="469"/>
      <c r="AB185" s="469"/>
      <c r="AC185" s="469"/>
      <c r="AD185" s="469"/>
      <c r="AE185" s="469"/>
      <c r="AF185" s="469"/>
      <c r="AG185" s="469"/>
      <c r="AH185" s="469"/>
    </row>
    <row r="186" spans="1:34" ht="21.75" customHeight="1" x14ac:dyDescent="0.25">
      <c r="A186" s="270">
        <v>7</v>
      </c>
      <c r="B186" s="249" t="s">
        <v>20</v>
      </c>
      <c r="C186" s="398">
        <v>5</v>
      </c>
      <c r="D186" s="399">
        <v>0</v>
      </c>
      <c r="E186" s="399">
        <v>0</v>
      </c>
      <c r="F186" s="399">
        <v>0</v>
      </c>
      <c r="G186" s="401">
        <f t="shared" si="51"/>
        <v>5</v>
      </c>
      <c r="H186" s="398">
        <v>8</v>
      </c>
      <c r="I186" s="399">
        <v>0</v>
      </c>
      <c r="J186" s="399">
        <v>0</v>
      </c>
      <c r="K186" s="399">
        <v>0</v>
      </c>
      <c r="L186" s="400">
        <f t="shared" si="52"/>
        <v>8</v>
      </c>
      <c r="M186" s="398">
        <f t="shared" si="53"/>
        <v>13</v>
      </c>
      <c r="N186" s="399">
        <f t="shared" si="54"/>
        <v>0</v>
      </c>
      <c r="O186" s="399">
        <f t="shared" si="55"/>
        <v>0</v>
      </c>
      <c r="P186" s="399">
        <f t="shared" si="56"/>
        <v>0</v>
      </c>
      <c r="Q186" s="401">
        <f t="shared" si="57"/>
        <v>13</v>
      </c>
      <c r="R186" s="573">
        <v>0</v>
      </c>
      <c r="S186" s="392"/>
      <c r="T186" s="392" t="s">
        <v>130</v>
      </c>
      <c r="X186" s="390" t="s">
        <v>130</v>
      </c>
    </row>
    <row r="187" spans="1:34" ht="15.75" customHeight="1" x14ac:dyDescent="0.25">
      <c r="A187" s="268">
        <v>8</v>
      </c>
      <c r="B187" s="247" t="s">
        <v>21</v>
      </c>
      <c r="C187" s="398">
        <v>7</v>
      </c>
      <c r="D187" s="399">
        <v>0</v>
      </c>
      <c r="E187" s="399">
        <v>1</v>
      </c>
      <c r="F187" s="399">
        <v>0</v>
      </c>
      <c r="G187" s="401">
        <f t="shared" si="51"/>
        <v>8</v>
      </c>
      <c r="H187" s="398">
        <v>10</v>
      </c>
      <c r="I187" s="399">
        <v>1</v>
      </c>
      <c r="J187" s="399">
        <v>0</v>
      </c>
      <c r="K187" s="399">
        <v>0</v>
      </c>
      <c r="L187" s="400">
        <f t="shared" si="52"/>
        <v>11</v>
      </c>
      <c r="M187" s="398">
        <f t="shared" si="53"/>
        <v>17</v>
      </c>
      <c r="N187" s="399">
        <f t="shared" si="54"/>
        <v>1</v>
      </c>
      <c r="O187" s="399">
        <f t="shared" si="55"/>
        <v>1</v>
      </c>
      <c r="P187" s="399">
        <f t="shared" si="56"/>
        <v>0</v>
      </c>
      <c r="Q187" s="401">
        <f t="shared" si="57"/>
        <v>19</v>
      </c>
      <c r="R187" s="573">
        <v>15</v>
      </c>
      <c r="S187" s="392"/>
      <c r="T187" s="469"/>
      <c r="U187" s="468"/>
      <c r="V187" s="469"/>
      <c r="W187" s="469"/>
      <c r="X187" s="469"/>
      <c r="Y187" s="469"/>
      <c r="Z187" s="469"/>
      <c r="AA187" s="469"/>
      <c r="AB187" s="469"/>
      <c r="AC187" s="469"/>
      <c r="AD187" s="469"/>
      <c r="AE187" s="469"/>
      <c r="AF187" s="469"/>
      <c r="AG187" s="469"/>
      <c r="AH187" s="469"/>
    </row>
    <row r="188" spans="1:34" ht="15.75" customHeight="1" x14ac:dyDescent="0.25">
      <c r="A188" s="268">
        <v>9</v>
      </c>
      <c r="B188" s="247" t="s">
        <v>22</v>
      </c>
      <c r="C188" s="398">
        <v>0</v>
      </c>
      <c r="D188" s="399">
        <v>0</v>
      </c>
      <c r="E188" s="399">
        <v>0</v>
      </c>
      <c r="F188" s="399">
        <v>0</v>
      </c>
      <c r="G188" s="401">
        <f t="shared" si="51"/>
        <v>0</v>
      </c>
      <c r="H188" s="398">
        <v>0</v>
      </c>
      <c r="I188" s="399">
        <v>0</v>
      </c>
      <c r="J188" s="399">
        <v>0</v>
      </c>
      <c r="K188" s="399">
        <v>0</v>
      </c>
      <c r="L188" s="400">
        <f t="shared" si="52"/>
        <v>0</v>
      </c>
      <c r="M188" s="398">
        <f t="shared" si="53"/>
        <v>0</v>
      </c>
      <c r="N188" s="399">
        <f t="shared" si="54"/>
        <v>0</v>
      </c>
      <c r="O188" s="399">
        <f t="shared" si="55"/>
        <v>0</v>
      </c>
      <c r="P188" s="399">
        <f t="shared" si="56"/>
        <v>0</v>
      </c>
      <c r="Q188" s="401">
        <f t="shared" si="57"/>
        <v>0</v>
      </c>
      <c r="R188" s="573">
        <v>0</v>
      </c>
      <c r="S188" s="392"/>
      <c r="T188" s="424"/>
    </row>
    <row r="189" spans="1:34" ht="15.75" customHeight="1" x14ac:dyDescent="0.25">
      <c r="A189" s="268">
        <v>10</v>
      </c>
      <c r="B189" s="247" t="s">
        <v>23</v>
      </c>
      <c r="C189" s="398">
        <v>6</v>
      </c>
      <c r="D189" s="399">
        <v>1</v>
      </c>
      <c r="E189" s="399">
        <v>0</v>
      </c>
      <c r="F189" s="399">
        <v>0</v>
      </c>
      <c r="G189" s="401">
        <f t="shared" si="51"/>
        <v>7</v>
      </c>
      <c r="H189" s="398">
        <v>3</v>
      </c>
      <c r="I189" s="399">
        <v>2</v>
      </c>
      <c r="J189" s="399">
        <v>0</v>
      </c>
      <c r="K189" s="399">
        <v>0</v>
      </c>
      <c r="L189" s="400">
        <f t="shared" si="52"/>
        <v>5</v>
      </c>
      <c r="M189" s="398">
        <f t="shared" si="53"/>
        <v>9</v>
      </c>
      <c r="N189" s="399">
        <f t="shared" si="54"/>
        <v>3</v>
      </c>
      <c r="O189" s="399">
        <f t="shared" si="55"/>
        <v>0</v>
      </c>
      <c r="P189" s="399">
        <f t="shared" si="56"/>
        <v>0</v>
      </c>
      <c r="Q189" s="401">
        <f t="shared" si="57"/>
        <v>12</v>
      </c>
      <c r="R189" s="573">
        <v>0</v>
      </c>
      <c r="S189" s="392"/>
      <c r="T189" s="392"/>
    </row>
    <row r="190" spans="1:34" ht="15.75" customHeight="1" x14ac:dyDescent="0.25">
      <c r="A190" s="270">
        <v>11</v>
      </c>
      <c r="B190" s="249" t="s">
        <v>24</v>
      </c>
      <c r="C190" s="398">
        <v>6</v>
      </c>
      <c r="D190" s="399">
        <v>0</v>
      </c>
      <c r="E190" s="399">
        <v>0</v>
      </c>
      <c r="F190" s="399">
        <v>0</v>
      </c>
      <c r="G190" s="401">
        <f t="shared" si="51"/>
        <v>6</v>
      </c>
      <c r="H190" s="398">
        <v>9</v>
      </c>
      <c r="I190" s="399">
        <v>0</v>
      </c>
      <c r="J190" s="399">
        <v>0</v>
      </c>
      <c r="K190" s="399">
        <v>0</v>
      </c>
      <c r="L190" s="400">
        <f t="shared" si="52"/>
        <v>9</v>
      </c>
      <c r="M190" s="398">
        <f t="shared" si="53"/>
        <v>15</v>
      </c>
      <c r="N190" s="399">
        <f t="shared" si="54"/>
        <v>0</v>
      </c>
      <c r="O190" s="399">
        <f t="shared" si="55"/>
        <v>0</v>
      </c>
      <c r="P190" s="399">
        <f t="shared" si="56"/>
        <v>0</v>
      </c>
      <c r="Q190" s="401">
        <f t="shared" si="57"/>
        <v>15</v>
      </c>
      <c r="R190" s="573">
        <v>0</v>
      </c>
      <c r="S190" s="392"/>
      <c r="T190" s="392"/>
    </row>
    <row r="191" spans="1:34" ht="15.75" customHeight="1" x14ac:dyDescent="0.25">
      <c r="A191" s="268">
        <v>12</v>
      </c>
      <c r="B191" s="247" t="s">
        <v>25</v>
      </c>
      <c r="C191" s="398">
        <v>0</v>
      </c>
      <c r="D191" s="399">
        <v>0</v>
      </c>
      <c r="E191" s="399">
        <v>0</v>
      </c>
      <c r="F191" s="399">
        <v>0</v>
      </c>
      <c r="G191" s="401">
        <f t="shared" si="51"/>
        <v>0</v>
      </c>
      <c r="H191" s="398">
        <v>0</v>
      </c>
      <c r="I191" s="399">
        <v>0</v>
      </c>
      <c r="J191" s="399">
        <v>0</v>
      </c>
      <c r="K191" s="399">
        <v>0</v>
      </c>
      <c r="L191" s="400">
        <f t="shared" si="52"/>
        <v>0</v>
      </c>
      <c r="M191" s="398">
        <f t="shared" si="53"/>
        <v>0</v>
      </c>
      <c r="N191" s="399">
        <f t="shared" si="54"/>
        <v>0</v>
      </c>
      <c r="O191" s="399">
        <f t="shared" si="55"/>
        <v>0</v>
      </c>
      <c r="P191" s="399">
        <f t="shared" si="56"/>
        <v>0</v>
      </c>
      <c r="Q191" s="401">
        <f t="shared" si="57"/>
        <v>0</v>
      </c>
      <c r="R191" s="573">
        <v>0</v>
      </c>
      <c r="S191" s="392"/>
      <c r="T191" s="392"/>
    </row>
    <row r="192" spans="1:34" ht="15.75" customHeight="1" x14ac:dyDescent="0.25">
      <c r="A192" s="268">
        <v>13</v>
      </c>
      <c r="B192" s="247" t="s">
        <v>26</v>
      </c>
      <c r="C192" s="398">
        <v>9</v>
      </c>
      <c r="D192" s="399">
        <v>0</v>
      </c>
      <c r="E192" s="399">
        <v>1</v>
      </c>
      <c r="F192" s="399">
        <v>6</v>
      </c>
      <c r="G192" s="401">
        <f t="shared" si="51"/>
        <v>16</v>
      </c>
      <c r="H192" s="398">
        <v>24</v>
      </c>
      <c r="I192" s="399">
        <v>0</v>
      </c>
      <c r="J192" s="399">
        <v>0</v>
      </c>
      <c r="K192" s="399">
        <v>0</v>
      </c>
      <c r="L192" s="400">
        <f t="shared" si="52"/>
        <v>24</v>
      </c>
      <c r="M192" s="398">
        <f t="shared" si="53"/>
        <v>33</v>
      </c>
      <c r="N192" s="399">
        <f t="shared" si="54"/>
        <v>0</v>
      </c>
      <c r="O192" s="399">
        <f t="shared" si="55"/>
        <v>1</v>
      </c>
      <c r="P192" s="399">
        <f t="shared" si="56"/>
        <v>6</v>
      </c>
      <c r="Q192" s="401">
        <f t="shared" si="57"/>
        <v>40</v>
      </c>
      <c r="R192" s="573">
        <v>19</v>
      </c>
      <c r="S192" s="392"/>
      <c r="T192" s="392"/>
    </row>
    <row r="193" spans="1:20" ht="15.75" customHeight="1" x14ac:dyDescent="0.25">
      <c r="A193" s="268">
        <v>14</v>
      </c>
      <c r="B193" s="247" t="s">
        <v>27</v>
      </c>
      <c r="C193" s="398">
        <v>3</v>
      </c>
      <c r="D193" s="399">
        <v>0</v>
      </c>
      <c r="E193" s="399">
        <v>0</v>
      </c>
      <c r="F193" s="399">
        <v>0</v>
      </c>
      <c r="G193" s="401">
        <f t="shared" si="51"/>
        <v>3</v>
      </c>
      <c r="H193" s="398">
        <v>9</v>
      </c>
      <c r="I193" s="399">
        <v>0</v>
      </c>
      <c r="J193" s="399">
        <v>0</v>
      </c>
      <c r="K193" s="399">
        <v>0</v>
      </c>
      <c r="L193" s="400">
        <f t="shared" si="52"/>
        <v>9</v>
      </c>
      <c r="M193" s="398">
        <f t="shared" si="53"/>
        <v>12</v>
      </c>
      <c r="N193" s="399">
        <f t="shared" si="54"/>
        <v>0</v>
      </c>
      <c r="O193" s="399">
        <f t="shared" si="55"/>
        <v>0</v>
      </c>
      <c r="P193" s="399">
        <f t="shared" si="56"/>
        <v>0</v>
      </c>
      <c r="Q193" s="401">
        <f t="shared" si="57"/>
        <v>12</v>
      </c>
      <c r="R193" s="573">
        <v>10</v>
      </c>
      <c r="S193" s="392"/>
      <c r="T193" s="392"/>
    </row>
    <row r="194" spans="1:20" ht="30.75" customHeight="1" thickBot="1" x14ac:dyDescent="0.3">
      <c r="A194" s="271">
        <v>15</v>
      </c>
      <c r="B194" s="250" t="s">
        <v>28</v>
      </c>
      <c r="C194" s="402">
        <v>1</v>
      </c>
      <c r="D194" s="403">
        <v>0</v>
      </c>
      <c r="E194" s="403">
        <v>0</v>
      </c>
      <c r="F194" s="403">
        <v>0</v>
      </c>
      <c r="G194" s="405">
        <f t="shared" si="51"/>
        <v>1</v>
      </c>
      <c r="H194" s="402">
        <v>0</v>
      </c>
      <c r="I194" s="403">
        <v>0</v>
      </c>
      <c r="J194" s="403">
        <v>0</v>
      </c>
      <c r="K194" s="403">
        <v>0</v>
      </c>
      <c r="L194" s="404">
        <f t="shared" si="52"/>
        <v>0</v>
      </c>
      <c r="M194" s="402">
        <f t="shared" si="53"/>
        <v>1</v>
      </c>
      <c r="N194" s="403">
        <f t="shared" si="54"/>
        <v>0</v>
      </c>
      <c r="O194" s="403">
        <f t="shared" si="55"/>
        <v>0</v>
      </c>
      <c r="P194" s="403">
        <f t="shared" si="56"/>
        <v>0</v>
      </c>
      <c r="Q194" s="405">
        <f t="shared" si="57"/>
        <v>1</v>
      </c>
      <c r="R194" s="574">
        <v>0</v>
      </c>
      <c r="S194" s="392"/>
      <c r="T194" s="392"/>
    </row>
    <row r="195" spans="1:20" s="461" customFormat="1" ht="23.25" customHeight="1" x14ac:dyDescent="0.25">
      <c r="A195" s="340"/>
      <c r="B195" s="341" t="s">
        <v>504</v>
      </c>
      <c r="C195" s="342">
        <f t="shared" ref="C195:R195" si="58">SUM(C180:C194)</f>
        <v>70</v>
      </c>
      <c r="D195" s="343">
        <f t="shared" si="58"/>
        <v>2</v>
      </c>
      <c r="E195" s="343">
        <f t="shared" si="58"/>
        <v>2</v>
      </c>
      <c r="F195" s="343">
        <f t="shared" si="58"/>
        <v>7</v>
      </c>
      <c r="G195" s="344">
        <f t="shared" si="58"/>
        <v>81</v>
      </c>
      <c r="H195" s="342">
        <f t="shared" si="58"/>
        <v>110</v>
      </c>
      <c r="I195" s="343">
        <f t="shared" si="58"/>
        <v>3</v>
      </c>
      <c r="J195" s="343">
        <f t="shared" si="58"/>
        <v>0</v>
      </c>
      <c r="K195" s="343">
        <f t="shared" si="58"/>
        <v>2</v>
      </c>
      <c r="L195" s="344">
        <f t="shared" si="58"/>
        <v>115</v>
      </c>
      <c r="M195" s="342">
        <f t="shared" si="58"/>
        <v>180</v>
      </c>
      <c r="N195" s="343">
        <f t="shared" si="58"/>
        <v>5</v>
      </c>
      <c r="O195" s="343">
        <f t="shared" si="58"/>
        <v>2</v>
      </c>
      <c r="P195" s="343">
        <f t="shared" si="58"/>
        <v>9</v>
      </c>
      <c r="Q195" s="344">
        <f t="shared" si="58"/>
        <v>196</v>
      </c>
      <c r="R195" s="345">
        <f t="shared" si="58"/>
        <v>114</v>
      </c>
      <c r="S195" s="346"/>
      <c r="T195" s="346"/>
    </row>
    <row r="196" spans="1:20" ht="15.75" customHeight="1" x14ac:dyDescent="0.25">
      <c r="A196" s="246"/>
      <c r="B196" s="247" t="s">
        <v>448</v>
      </c>
      <c r="C196" s="398">
        <v>74</v>
      </c>
      <c r="D196" s="399">
        <v>4</v>
      </c>
      <c r="E196" s="399">
        <v>2</v>
      </c>
      <c r="F196" s="399">
        <v>3</v>
      </c>
      <c r="G196" s="401">
        <v>83</v>
      </c>
      <c r="H196" s="398">
        <v>125</v>
      </c>
      <c r="I196" s="399">
        <v>2</v>
      </c>
      <c r="J196" s="399">
        <v>1</v>
      </c>
      <c r="K196" s="399">
        <v>3</v>
      </c>
      <c r="L196" s="400">
        <v>131</v>
      </c>
      <c r="M196" s="398">
        <v>199</v>
      </c>
      <c r="N196" s="399">
        <v>6</v>
      </c>
      <c r="O196" s="399">
        <v>3</v>
      </c>
      <c r="P196" s="399">
        <v>6</v>
      </c>
      <c r="Q196" s="401">
        <v>214</v>
      </c>
      <c r="R196" s="573">
        <v>105</v>
      </c>
      <c r="S196" s="392"/>
      <c r="T196" s="392"/>
    </row>
    <row r="197" spans="1:20" ht="15.75" customHeight="1" x14ac:dyDescent="0.25">
      <c r="A197" s="246"/>
      <c r="B197" s="247" t="s">
        <v>395</v>
      </c>
      <c r="C197" s="398">
        <v>74</v>
      </c>
      <c r="D197" s="399">
        <v>1</v>
      </c>
      <c r="E197" s="399">
        <v>2</v>
      </c>
      <c r="F197" s="399">
        <v>1</v>
      </c>
      <c r="G197" s="401">
        <v>78</v>
      </c>
      <c r="H197" s="398">
        <v>120</v>
      </c>
      <c r="I197" s="399">
        <v>1</v>
      </c>
      <c r="J197" s="399">
        <v>2</v>
      </c>
      <c r="K197" s="399">
        <v>1</v>
      </c>
      <c r="L197" s="400">
        <v>124</v>
      </c>
      <c r="M197" s="398">
        <v>194</v>
      </c>
      <c r="N197" s="399">
        <v>2</v>
      </c>
      <c r="O197" s="399">
        <v>4</v>
      </c>
      <c r="P197" s="399">
        <v>2</v>
      </c>
      <c r="Q197" s="401">
        <v>202</v>
      </c>
      <c r="R197" s="573">
        <v>99</v>
      </c>
      <c r="S197" s="392"/>
      <c r="T197" s="392"/>
    </row>
    <row r="198" spans="1:20" ht="15.75" customHeight="1" x14ac:dyDescent="0.25">
      <c r="A198" s="246"/>
      <c r="B198" s="247" t="s">
        <v>356</v>
      </c>
      <c r="C198" s="398">
        <v>76</v>
      </c>
      <c r="D198" s="399">
        <v>0</v>
      </c>
      <c r="E198" s="399">
        <v>4</v>
      </c>
      <c r="F198" s="399">
        <v>1</v>
      </c>
      <c r="G198" s="401">
        <v>81</v>
      </c>
      <c r="H198" s="398">
        <v>128</v>
      </c>
      <c r="I198" s="399">
        <v>2</v>
      </c>
      <c r="J198" s="399">
        <v>1</v>
      </c>
      <c r="K198" s="399">
        <v>2</v>
      </c>
      <c r="L198" s="400">
        <v>133</v>
      </c>
      <c r="M198" s="398">
        <v>204</v>
      </c>
      <c r="N198" s="399">
        <v>2</v>
      </c>
      <c r="O198" s="399">
        <v>5</v>
      </c>
      <c r="P198" s="399">
        <v>3</v>
      </c>
      <c r="Q198" s="401">
        <v>214</v>
      </c>
      <c r="R198" s="573">
        <v>94</v>
      </c>
      <c r="S198" s="392"/>
      <c r="T198" s="392"/>
    </row>
    <row r="199" spans="1:20" ht="15.75" customHeight="1" x14ac:dyDescent="0.25">
      <c r="A199" s="246"/>
      <c r="B199" s="247" t="s">
        <v>314</v>
      </c>
      <c r="C199" s="398">
        <v>82</v>
      </c>
      <c r="D199" s="399">
        <v>0</v>
      </c>
      <c r="E199" s="399">
        <v>1</v>
      </c>
      <c r="F199" s="399">
        <v>1</v>
      </c>
      <c r="G199" s="401">
        <v>84</v>
      </c>
      <c r="H199" s="398">
        <v>125</v>
      </c>
      <c r="I199" s="399">
        <v>4</v>
      </c>
      <c r="J199" s="399">
        <v>1</v>
      </c>
      <c r="K199" s="399">
        <v>1</v>
      </c>
      <c r="L199" s="400">
        <v>131</v>
      </c>
      <c r="M199" s="398">
        <v>207</v>
      </c>
      <c r="N199" s="399">
        <v>4</v>
      </c>
      <c r="O199" s="399">
        <v>2</v>
      </c>
      <c r="P199" s="399">
        <v>2</v>
      </c>
      <c r="Q199" s="401">
        <v>215</v>
      </c>
      <c r="R199" s="573">
        <v>94</v>
      </c>
      <c r="S199" s="392"/>
      <c r="T199" s="392"/>
    </row>
    <row r="200" spans="1:20" ht="15.75" customHeight="1" thickBot="1" x14ac:dyDescent="0.3">
      <c r="A200" s="358"/>
      <c r="B200" s="359" t="s">
        <v>160</v>
      </c>
      <c r="C200" s="360">
        <v>91</v>
      </c>
      <c r="D200" s="414">
        <v>0</v>
      </c>
      <c r="E200" s="414">
        <v>1</v>
      </c>
      <c r="F200" s="414">
        <v>1</v>
      </c>
      <c r="G200" s="415">
        <v>93</v>
      </c>
      <c r="H200" s="360">
        <v>155</v>
      </c>
      <c r="I200" s="414">
        <v>4</v>
      </c>
      <c r="J200" s="414">
        <v>2</v>
      </c>
      <c r="K200" s="414">
        <v>2</v>
      </c>
      <c r="L200" s="912">
        <v>163</v>
      </c>
      <c r="M200" s="360">
        <v>246</v>
      </c>
      <c r="N200" s="414">
        <v>4</v>
      </c>
      <c r="O200" s="414">
        <v>3</v>
      </c>
      <c r="P200" s="414">
        <v>3</v>
      </c>
      <c r="Q200" s="415">
        <v>256</v>
      </c>
      <c r="R200" s="574">
        <v>93</v>
      </c>
      <c r="S200" s="392"/>
      <c r="T200" s="392"/>
    </row>
    <row r="201" spans="1:20" ht="15.75" customHeight="1" x14ac:dyDescent="0.25">
      <c r="A201" s="239" t="s">
        <v>92</v>
      </c>
    </row>
    <row r="202" spans="1:20" ht="15.75" customHeight="1" x14ac:dyDescent="0.25">
      <c r="P202" s="390" t="s">
        <v>130</v>
      </c>
    </row>
    <row r="204" spans="1:20" s="240" customFormat="1" ht="30" customHeight="1" thickBot="1" x14ac:dyDescent="0.3">
      <c r="A204" s="208" t="s">
        <v>482</v>
      </c>
    </row>
    <row r="205" spans="1:20" s="242" customFormat="1" ht="33" customHeight="1" thickBot="1" x14ac:dyDescent="0.3">
      <c r="A205" s="260"/>
      <c r="B205" s="261"/>
      <c r="C205" s="1635" t="s">
        <v>85</v>
      </c>
      <c r="D205" s="1636"/>
      <c r="E205" s="1636"/>
      <c r="F205" s="1636"/>
      <c r="G205" s="1637"/>
      <c r="H205" s="1635" t="s">
        <v>86</v>
      </c>
      <c r="I205" s="1636"/>
      <c r="J205" s="1636"/>
      <c r="K205" s="1636"/>
      <c r="L205" s="1637"/>
      <c r="M205" s="1635" t="s">
        <v>87</v>
      </c>
      <c r="N205" s="1636"/>
      <c r="O205" s="1636"/>
      <c r="P205" s="1636"/>
      <c r="Q205" s="1636"/>
      <c r="R205" s="1637"/>
    </row>
    <row r="206" spans="1:20" s="242" customFormat="1" ht="89.25" customHeight="1" thickBot="1" x14ac:dyDescent="0.3">
      <c r="A206" s="262" t="s">
        <v>2</v>
      </c>
      <c r="B206" s="243" t="s">
        <v>3</v>
      </c>
      <c r="C206" s="292" t="s">
        <v>88</v>
      </c>
      <c r="D206" s="289" t="s">
        <v>312</v>
      </c>
      <c r="E206" s="289" t="s">
        <v>313</v>
      </c>
      <c r="F206" s="289" t="s">
        <v>89</v>
      </c>
      <c r="G206" s="318" t="s">
        <v>90</v>
      </c>
      <c r="H206" s="309" t="s">
        <v>88</v>
      </c>
      <c r="I206" s="289" t="s">
        <v>312</v>
      </c>
      <c r="J206" s="289" t="s">
        <v>313</v>
      </c>
      <c r="K206" s="289" t="s">
        <v>89</v>
      </c>
      <c r="L206" s="318" t="s">
        <v>13</v>
      </c>
      <c r="M206" s="309" t="s">
        <v>88</v>
      </c>
      <c r="N206" s="289" t="s">
        <v>312</v>
      </c>
      <c r="O206" s="289" t="s">
        <v>313</v>
      </c>
      <c r="P206" s="289" t="s">
        <v>89</v>
      </c>
      <c r="Q206" s="318" t="s">
        <v>13</v>
      </c>
      <c r="R206" s="423" t="s">
        <v>91</v>
      </c>
    </row>
    <row r="207" spans="1:20" ht="15.75" customHeight="1" x14ac:dyDescent="0.25">
      <c r="A207" s="266">
        <v>1</v>
      </c>
      <c r="B207" s="245" t="s">
        <v>14</v>
      </c>
      <c r="C207" s="394">
        <v>0</v>
      </c>
      <c r="D207" s="395">
        <v>0</v>
      </c>
      <c r="E207" s="395">
        <v>0</v>
      </c>
      <c r="F207" s="395">
        <v>0</v>
      </c>
      <c r="G207" s="397">
        <f t="shared" ref="G207:G221" si="59">SUM(C207:F207)</f>
        <v>0</v>
      </c>
      <c r="H207" s="394">
        <v>0</v>
      </c>
      <c r="I207" s="395">
        <v>0</v>
      </c>
      <c r="J207" s="395">
        <v>0</v>
      </c>
      <c r="K207" s="395">
        <v>0</v>
      </c>
      <c r="L207" s="396">
        <f t="shared" ref="L207:L221" si="60">SUM(H207:K207)</f>
        <v>0</v>
      </c>
      <c r="M207" s="394">
        <f t="shared" ref="M207:M221" si="61">C207+H207</f>
        <v>0</v>
      </c>
      <c r="N207" s="395">
        <f t="shared" ref="N207:N221" si="62">D207+I207</f>
        <v>0</v>
      </c>
      <c r="O207" s="395">
        <f t="shared" ref="O207:O221" si="63">E207+J207</f>
        <v>0</v>
      </c>
      <c r="P207" s="395">
        <f t="shared" ref="P207:P221" si="64">F207+K207</f>
        <v>0</v>
      </c>
      <c r="Q207" s="397">
        <f t="shared" ref="Q207:Q221" si="65">SUM(M207:P207)</f>
        <v>0</v>
      </c>
      <c r="R207" s="1476">
        <v>27</v>
      </c>
      <c r="S207" s="392"/>
      <c r="T207" s="392"/>
    </row>
    <row r="208" spans="1:20" ht="15.75" customHeight="1" x14ac:dyDescent="0.25">
      <c r="A208" s="268">
        <v>2</v>
      </c>
      <c r="B208" s="247" t="s">
        <v>15</v>
      </c>
      <c r="C208" s="398">
        <v>2</v>
      </c>
      <c r="D208" s="399">
        <v>0</v>
      </c>
      <c r="E208" s="399">
        <v>0</v>
      </c>
      <c r="F208" s="399">
        <v>0</v>
      </c>
      <c r="G208" s="401">
        <f t="shared" si="59"/>
        <v>2</v>
      </c>
      <c r="H208" s="398">
        <v>10</v>
      </c>
      <c r="I208" s="399">
        <v>0</v>
      </c>
      <c r="J208" s="399">
        <v>0</v>
      </c>
      <c r="K208" s="399">
        <v>0</v>
      </c>
      <c r="L208" s="400">
        <f t="shared" si="60"/>
        <v>10</v>
      </c>
      <c r="M208" s="398">
        <f t="shared" si="61"/>
        <v>12</v>
      </c>
      <c r="N208" s="399">
        <f t="shared" si="62"/>
        <v>0</v>
      </c>
      <c r="O208" s="399">
        <f t="shared" si="63"/>
        <v>0</v>
      </c>
      <c r="P208" s="399">
        <f t="shared" si="64"/>
        <v>0</v>
      </c>
      <c r="Q208" s="401">
        <f t="shared" si="65"/>
        <v>12</v>
      </c>
      <c r="R208" s="573">
        <v>10</v>
      </c>
      <c r="S208" s="392"/>
      <c r="T208" s="392"/>
    </row>
    <row r="209" spans="1:34" ht="15.75" customHeight="1" x14ac:dyDescent="0.25">
      <c r="A209" s="268">
        <v>3</v>
      </c>
      <c r="B209" s="247" t="s">
        <v>16</v>
      </c>
      <c r="C209" s="398">
        <v>11</v>
      </c>
      <c r="D209" s="399">
        <v>0</v>
      </c>
      <c r="E209" s="399">
        <v>0</v>
      </c>
      <c r="F209" s="399">
        <v>0</v>
      </c>
      <c r="G209" s="401">
        <f t="shared" si="59"/>
        <v>11</v>
      </c>
      <c r="H209" s="398">
        <v>20</v>
      </c>
      <c r="I209" s="399">
        <v>0</v>
      </c>
      <c r="J209" s="399">
        <v>0</v>
      </c>
      <c r="K209" s="399">
        <v>0</v>
      </c>
      <c r="L209" s="400">
        <f t="shared" si="60"/>
        <v>20</v>
      </c>
      <c r="M209" s="398">
        <f t="shared" si="61"/>
        <v>31</v>
      </c>
      <c r="N209" s="399">
        <f t="shared" si="62"/>
        <v>0</v>
      </c>
      <c r="O209" s="399">
        <f t="shared" si="63"/>
        <v>0</v>
      </c>
      <c r="P209" s="399">
        <f t="shared" si="64"/>
        <v>0</v>
      </c>
      <c r="Q209" s="401">
        <f t="shared" si="65"/>
        <v>31</v>
      </c>
      <c r="R209" s="573">
        <v>15</v>
      </c>
      <c r="S209" s="392"/>
      <c r="T209" s="469"/>
      <c r="U209" s="468"/>
      <c r="V209" s="469"/>
      <c r="W209" s="469"/>
      <c r="X209" s="469"/>
      <c r="Y209" s="469"/>
      <c r="Z209" s="469"/>
      <c r="AA209" s="469"/>
      <c r="AB209" s="469"/>
      <c r="AC209" s="469"/>
      <c r="AD209" s="469"/>
      <c r="AE209" s="469"/>
      <c r="AF209" s="469"/>
      <c r="AG209" s="469"/>
      <c r="AH209" s="469"/>
    </row>
    <row r="210" spans="1:34" ht="15.75" customHeight="1" x14ac:dyDescent="0.25">
      <c r="A210" s="268">
        <v>4</v>
      </c>
      <c r="B210" s="247" t="s">
        <v>17</v>
      </c>
      <c r="C210" s="398">
        <v>8</v>
      </c>
      <c r="D210" s="399">
        <v>0</v>
      </c>
      <c r="E210" s="399">
        <v>0</v>
      </c>
      <c r="F210" s="399">
        <v>1</v>
      </c>
      <c r="G210" s="401">
        <f t="shared" si="59"/>
        <v>9</v>
      </c>
      <c r="H210" s="398">
        <v>9</v>
      </c>
      <c r="I210" s="399">
        <v>0</v>
      </c>
      <c r="J210" s="399">
        <v>0</v>
      </c>
      <c r="K210" s="399">
        <v>0</v>
      </c>
      <c r="L210" s="400">
        <f t="shared" si="60"/>
        <v>9</v>
      </c>
      <c r="M210" s="398">
        <f t="shared" si="61"/>
        <v>17</v>
      </c>
      <c r="N210" s="399">
        <f t="shared" si="62"/>
        <v>0</v>
      </c>
      <c r="O210" s="399">
        <f t="shared" si="63"/>
        <v>0</v>
      </c>
      <c r="P210" s="399">
        <f t="shared" si="64"/>
        <v>1</v>
      </c>
      <c r="Q210" s="401">
        <f t="shared" si="65"/>
        <v>18</v>
      </c>
      <c r="R210" s="573">
        <v>10</v>
      </c>
      <c r="S210" s="392"/>
      <c r="T210" s="469"/>
      <c r="U210" s="468"/>
      <c r="V210" s="469"/>
      <c r="W210" s="469"/>
      <c r="X210" s="469"/>
      <c r="Y210" s="469"/>
      <c r="Z210" s="469"/>
      <c r="AA210" s="469"/>
      <c r="AB210" s="469"/>
      <c r="AC210" s="469"/>
      <c r="AD210" s="469"/>
      <c r="AE210" s="469"/>
      <c r="AF210" s="469"/>
      <c r="AG210" s="469"/>
      <c r="AH210" s="469"/>
    </row>
    <row r="211" spans="1:34" ht="15.75" customHeight="1" x14ac:dyDescent="0.25">
      <c r="A211" s="268">
        <v>5</v>
      </c>
      <c r="B211" s="247" t="s">
        <v>18</v>
      </c>
      <c r="C211" s="398">
        <v>8</v>
      </c>
      <c r="D211" s="399">
        <v>0</v>
      </c>
      <c r="E211" s="399">
        <v>0</v>
      </c>
      <c r="F211" s="399">
        <v>0</v>
      </c>
      <c r="G211" s="401">
        <f t="shared" si="59"/>
        <v>8</v>
      </c>
      <c r="H211" s="398">
        <v>10</v>
      </c>
      <c r="I211" s="399">
        <v>0</v>
      </c>
      <c r="J211" s="399">
        <v>0</v>
      </c>
      <c r="K211" s="399">
        <v>0</v>
      </c>
      <c r="L211" s="400">
        <f t="shared" si="60"/>
        <v>10</v>
      </c>
      <c r="M211" s="398">
        <f t="shared" si="61"/>
        <v>18</v>
      </c>
      <c r="N211" s="399">
        <f t="shared" si="62"/>
        <v>0</v>
      </c>
      <c r="O211" s="399">
        <f t="shared" si="63"/>
        <v>0</v>
      </c>
      <c r="P211" s="399">
        <f t="shared" si="64"/>
        <v>0</v>
      </c>
      <c r="Q211" s="401">
        <f t="shared" si="65"/>
        <v>18</v>
      </c>
      <c r="R211" s="573">
        <v>1</v>
      </c>
      <c r="S211" s="392"/>
      <c r="T211" s="469"/>
      <c r="U211" s="468"/>
      <c r="V211" s="469"/>
      <c r="W211" s="469"/>
      <c r="X211" s="469" t="s">
        <v>130</v>
      </c>
      <c r="Y211" s="469"/>
      <c r="Z211" s="469"/>
      <c r="AA211" s="469"/>
      <c r="AB211" s="469"/>
      <c r="AC211" s="469"/>
      <c r="AD211" s="469"/>
      <c r="AE211" s="469"/>
      <c r="AF211" s="469"/>
      <c r="AG211" s="469"/>
      <c r="AH211" s="469"/>
    </row>
    <row r="212" spans="1:34" ht="15.75" customHeight="1" x14ac:dyDescent="0.25">
      <c r="A212" s="270">
        <v>6</v>
      </c>
      <c r="B212" s="249" t="s">
        <v>19</v>
      </c>
      <c r="C212" s="398">
        <v>3</v>
      </c>
      <c r="D212" s="399">
        <v>0</v>
      </c>
      <c r="E212" s="399">
        <v>0</v>
      </c>
      <c r="F212" s="399">
        <v>0</v>
      </c>
      <c r="G212" s="401">
        <f t="shared" si="59"/>
        <v>3</v>
      </c>
      <c r="H212" s="398">
        <v>10</v>
      </c>
      <c r="I212" s="399">
        <v>0</v>
      </c>
      <c r="J212" s="399">
        <v>0</v>
      </c>
      <c r="K212" s="399">
        <v>0</v>
      </c>
      <c r="L212" s="400">
        <f t="shared" si="60"/>
        <v>10</v>
      </c>
      <c r="M212" s="398">
        <f t="shared" si="61"/>
        <v>13</v>
      </c>
      <c r="N212" s="399">
        <f t="shared" si="62"/>
        <v>0</v>
      </c>
      <c r="O212" s="399">
        <f t="shared" si="63"/>
        <v>0</v>
      </c>
      <c r="P212" s="399">
        <f t="shared" si="64"/>
        <v>0</v>
      </c>
      <c r="Q212" s="401">
        <f t="shared" si="65"/>
        <v>13</v>
      </c>
      <c r="R212" s="573">
        <v>13</v>
      </c>
      <c r="S212" s="392"/>
      <c r="T212" s="469"/>
      <c r="U212" s="468"/>
      <c r="V212" s="469"/>
      <c r="W212" s="469" t="s">
        <v>130</v>
      </c>
      <c r="X212" s="469"/>
      <c r="Y212" s="469"/>
      <c r="Z212" s="469"/>
      <c r="AA212" s="469"/>
      <c r="AB212" s="469"/>
      <c r="AC212" s="469"/>
      <c r="AD212" s="469"/>
      <c r="AE212" s="469"/>
      <c r="AF212" s="469"/>
      <c r="AG212" s="469"/>
      <c r="AH212" s="469"/>
    </row>
    <row r="213" spans="1:34" ht="15.75" customHeight="1" x14ac:dyDescent="0.25">
      <c r="A213" s="270">
        <v>7</v>
      </c>
      <c r="B213" s="249" t="s">
        <v>20</v>
      </c>
      <c r="C213" s="398">
        <v>2</v>
      </c>
      <c r="D213" s="399">
        <v>0</v>
      </c>
      <c r="E213" s="399">
        <v>1</v>
      </c>
      <c r="F213" s="399">
        <v>0</v>
      </c>
      <c r="G213" s="401">
        <f t="shared" si="59"/>
        <v>3</v>
      </c>
      <c r="H213" s="398">
        <v>6</v>
      </c>
      <c r="I213" s="399">
        <v>0</v>
      </c>
      <c r="J213" s="399">
        <v>0</v>
      </c>
      <c r="K213" s="399">
        <v>0</v>
      </c>
      <c r="L213" s="400">
        <f t="shared" si="60"/>
        <v>6</v>
      </c>
      <c r="M213" s="398">
        <f t="shared" si="61"/>
        <v>8</v>
      </c>
      <c r="N213" s="399">
        <f t="shared" si="62"/>
        <v>0</v>
      </c>
      <c r="O213" s="399">
        <f t="shared" si="63"/>
        <v>1</v>
      </c>
      <c r="P213" s="399">
        <f t="shared" si="64"/>
        <v>0</v>
      </c>
      <c r="Q213" s="401">
        <f t="shared" si="65"/>
        <v>9</v>
      </c>
      <c r="R213" s="573">
        <v>0</v>
      </c>
      <c r="S213" s="392"/>
      <c r="T213" s="392"/>
    </row>
    <row r="214" spans="1:34" ht="19.5" customHeight="1" x14ac:dyDescent="0.25">
      <c r="A214" s="268">
        <v>8</v>
      </c>
      <c r="B214" s="247" t="s">
        <v>21</v>
      </c>
      <c r="C214" s="398">
        <v>10</v>
      </c>
      <c r="D214" s="399">
        <v>0</v>
      </c>
      <c r="E214" s="399">
        <v>0</v>
      </c>
      <c r="F214" s="399">
        <v>0</v>
      </c>
      <c r="G214" s="401">
        <f t="shared" si="59"/>
        <v>10</v>
      </c>
      <c r="H214" s="398">
        <v>13</v>
      </c>
      <c r="I214" s="399">
        <v>0</v>
      </c>
      <c r="J214" s="399">
        <v>1</v>
      </c>
      <c r="K214" s="399">
        <v>0</v>
      </c>
      <c r="L214" s="400">
        <f t="shared" si="60"/>
        <v>14</v>
      </c>
      <c r="M214" s="398">
        <f t="shared" si="61"/>
        <v>23</v>
      </c>
      <c r="N214" s="399">
        <f t="shared" si="62"/>
        <v>0</v>
      </c>
      <c r="O214" s="399">
        <f t="shared" si="63"/>
        <v>1</v>
      </c>
      <c r="P214" s="399">
        <f t="shared" si="64"/>
        <v>0</v>
      </c>
      <c r="Q214" s="401">
        <f t="shared" si="65"/>
        <v>24</v>
      </c>
      <c r="R214" s="573">
        <v>17</v>
      </c>
      <c r="S214" s="392"/>
      <c r="T214" s="469"/>
      <c r="U214" s="468"/>
      <c r="V214" s="469"/>
      <c r="W214" s="469"/>
      <c r="X214" s="469"/>
      <c r="Y214" s="469"/>
      <c r="Z214" s="469"/>
      <c r="AA214" s="469"/>
      <c r="AB214" s="469"/>
      <c r="AC214" s="469"/>
      <c r="AD214" s="469"/>
      <c r="AE214" s="469"/>
      <c r="AF214" s="469"/>
      <c r="AG214" s="469"/>
      <c r="AH214" s="469"/>
    </row>
    <row r="215" spans="1:34" ht="15.75" customHeight="1" x14ac:dyDescent="0.25">
      <c r="A215" s="268">
        <v>9</v>
      </c>
      <c r="B215" s="247" t="s">
        <v>22</v>
      </c>
      <c r="C215" s="398">
        <v>0</v>
      </c>
      <c r="D215" s="399">
        <v>0</v>
      </c>
      <c r="E215" s="399">
        <v>0</v>
      </c>
      <c r="F215" s="399">
        <v>0</v>
      </c>
      <c r="G215" s="401">
        <f t="shared" si="59"/>
        <v>0</v>
      </c>
      <c r="H215" s="398">
        <v>0</v>
      </c>
      <c r="I215" s="399">
        <v>0</v>
      </c>
      <c r="J215" s="399">
        <v>1</v>
      </c>
      <c r="K215" s="399">
        <v>0</v>
      </c>
      <c r="L215" s="400">
        <f t="shared" si="60"/>
        <v>1</v>
      </c>
      <c r="M215" s="398">
        <f t="shared" si="61"/>
        <v>0</v>
      </c>
      <c r="N215" s="399">
        <f t="shared" si="62"/>
        <v>0</v>
      </c>
      <c r="O215" s="399">
        <f t="shared" si="63"/>
        <v>1</v>
      </c>
      <c r="P215" s="399">
        <f t="shared" si="64"/>
        <v>0</v>
      </c>
      <c r="Q215" s="401">
        <f t="shared" si="65"/>
        <v>1</v>
      </c>
      <c r="R215" s="573">
        <v>0</v>
      </c>
      <c r="S215" s="392"/>
      <c r="T215" s="392"/>
    </row>
    <row r="216" spans="1:34" ht="15.75" customHeight="1" x14ac:dyDescent="0.25">
      <c r="A216" s="268">
        <v>10</v>
      </c>
      <c r="B216" s="247" t="s">
        <v>23</v>
      </c>
      <c r="C216" s="398">
        <v>5</v>
      </c>
      <c r="D216" s="399">
        <v>0</v>
      </c>
      <c r="E216" s="399">
        <v>0</v>
      </c>
      <c r="F216" s="399">
        <v>0</v>
      </c>
      <c r="G216" s="401">
        <f t="shared" si="59"/>
        <v>5</v>
      </c>
      <c r="H216" s="398">
        <v>8</v>
      </c>
      <c r="I216" s="399">
        <v>1</v>
      </c>
      <c r="J216" s="399">
        <v>0</v>
      </c>
      <c r="K216" s="399">
        <v>0</v>
      </c>
      <c r="L216" s="400">
        <f t="shared" si="60"/>
        <v>9</v>
      </c>
      <c r="M216" s="398">
        <f t="shared" si="61"/>
        <v>13</v>
      </c>
      <c r="N216" s="399">
        <f t="shared" si="62"/>
        <v>1</v>
      </c>
      <c r="O216" s="399">
        <f t="shared" si="63"/>
        <v>0</v>
      </c>
      <c r="P216" s="399">
        <f t="shared" si="64"/>
        <v>0</v>
      </c>
      <c r="Q216" s="401">
        <f t="shared" si="65"/>
        <v>14</v>
      </c>
      <c r="R216" s="573">
        <v>0</v>
      </c>
      <c r="S216" s="392"/>
      <c r="T216" s="392"/>
    </row>
    <row r="217" spans="1:34" ht="15.75" customHeight="1" x14ac:dyDescent="0.25">
      <c r="A217" s="270">
        <v>11</v>
      </c>
      <c r="B217" s="249" t="s">
        <v>24</v>
      </c>
      <c r="C217" s="398">
        <v>1</v>
      </c>
      <c r="D217" s="399">
        <v>0</v>
      </c>
      <c r="E217" s="399">
        <v>0</v>
      </c>
      <c r="F217" s="399">
        <v>0</v>
      </c>
      <c r="G217" s="401">
        <f t="shared" si="59"/>
        <v>1</v>
      </c>
      <c r="H217" s="398">
        <v>8</v>
      </c>
      <c r="I217" s="399">
        <v>0</v>
      </c>
      <c r="J217" s="399">
        <v>0</v>
      </c>
      <c r="K217" s="399">
        <v>0</v>
      </c>
      <c r="L217" s="400">
        <f t="shared" si="60"/>
        <v>8</v>
      </c>
      <c r="M217" s="398">
        <f t="shared" si="61"/>
        <v>9</v>
      </c>
      <c r="N217" s="399">
        <f t="shared" si="62"/>
        <v>0</v>
      </c>
      <c r="O217" s="399">
        <f t="shared" si="63"/>
        <v>0</v>
      </c>
      <c r="P217" s="399">
        <f t="shared" si="64"/>
        <v>0</v>
      </c>
      <c r="Q217" s="401">
        <f t="shared" si="65"/>
        <v>9</v>
      </c>
      <c r="R217" s="573">
        <v>0</v>
      </c>
      <c r="S217" s="392"/>
      <c r="T217" s="392"/>
    </row>
    <row r="218" spans="1:34" ht="15.75" customHeight="1" x14ac:dyDescent="0.25">
      <c r="A218" s="268">
        <v>12</v>
      </c>
      <c r="B218" s="247" t="s">
        <v>25</v>
      </c>
      <c r="C218" s="398">
        <v>1</v>
      </c>
      <c r="D218" s="399">
        <v>0</v>
      </c>
      <c r="E218" s="399">
        <v>0</v>
      </c>
      <c r="F218" s="399">
        <v>0</v>
      </c>
      <c r="G218" s="401">
        <f t="shared" si="59"/>
        <v>1</v>
      </c>
      <c r="H218" s="398">
        <v>1</v>
      </c>
      <c r="I218" s="399">
        <v>0</v>
      </c>
      <c r="J218" s="399">
        <v>0</v>
      </c>
      <c r="K218" s="399">
        <v>0</v>
      </c>
      <c r="L218" s="400">
        <f t="shared" si="60"/>
        <v>1</v>
      </c>
      <c r="M218" s="398">
        <f t="shared" si="61"/>
        <v>2</v>
      </c>
      <c r="N218" s="399">
        <f t="shared" si="62"/>
        <v>0</v>
      </c>
      <c r="O218" s="399">
        <f t="shared" si="63"/>
        <v>0</v>
      </c>
      <c r="P218" s="399">
        <f t="shared" si="64"/>
        <v>0</v>
      </c>
      <c r="Q218" s="401">
        <f t="shared" si="65"/>
        <v>2</v>
      </c>
      <c r="R218" s="573">
        <v>2</v>
      </c>
      <c r="S218" s="392"/>
      <c r="T218" s="392"/>
    </row>
    <row r="219" spans="1:34" ht="15.75" customHeight="1" x14ac:dyDescent="0.25">
      <c r="A219" s="268">
        <v>13</v>
      </c>
      <c r="B219" s="247" t="s">
        <v>26</v>
      </c>
      <c r="C219" s="398">
        <v>6</v>
      </c>
      <c r="D219" s="399">
        <v>0</v>
      </c>
      <c r="E219" s="399">
        <v>0</v>
      </c>
      <c r="F219" s="399">
        <v>0</v>
      </c>
      <c r="G219" s="401">
        <f t="shared" si="59"/>
        <v>6</v>
      </c>
      <c r="H219" s="398">
        <v>25</v>
      </c>
      <c r="I219" s="399">
        <v>0</v>
      </c>
      <c r="J219" s="399">
        <v>0</v>
      </c>
      <c r="K219" s="399">
        <v>0</v>
      </c>
      <c r="L219" s="400">
        <f t="shared" si="60"/>
        <v>25</v>
      </c>
      <c r="M219" s="398">
        <f t="shared" si="61"/>
        <v>31</v>
      </c>
      <c r="N219" s="399">
        <f t="shared" si="62"/>
        <v>0</v>
      </c>
      <c r="O219" s="399">
        <f t="shared" si="63"/>
        <v>0</v>
      </c>
      <c r="P219" s="399">
        <f t="shared" si="64"/>
        <v>0</v>
      </c>
      <c r="Q219" s="401">
        <f t="shared" si="65"/>
        <v>31</v>
      </c>
      <c r="R219" s="573">
        <v>25</v>
      </c>
      <c r="S219" s="392"/>
      <c r="T219" s="392"/>
    </row>
    <row r="220" spans="1:34" ht="15.75" customHeight="1" x14ac:dyDescent="0.25">
      <c r="A220" s="268">
        <v>14</v>
      </c>
      <c r="B220" s="247" t="s">
        <v>27</v>
      </c>
      <c r="C220" s="398">
        <v>2</v>
      </c>
      <c r="D220" s="399">
        <v>0</v>
      </c>
      <c r="E220" s="399">
        <v>0</v>
      </c>
      <c r="F220" s="399">
        <v>0</v>
      </c>
      <c r="G220" s="401">
        <f t="shared" si="59"/>
        <v>2</v>
      </c>
      <c r="H220" s="398">
        <v>11</v>
      </c>
      <c r="I220" s="399">
        <v>0</v>
      </c>
      <c r="J220" s="399">
        <v>0</v>
      </c>
      <c r="K220" s="399">
        <v>0</v>
      </c>
      <c r="L220" s="400">
        <f t="shared" si="60"/>
        <v>11</v>
      </c>
      <c r="M220" s="398">
        <f t="shared" si="61"/>
        <v>13</v>
      </c>
      <c r="N220" s="399">
        <f t="shared" si="62"/>
        <v>0</v>
      </c>
      <c r="O220" s="399">
        <f t="shared" si="63"/>
        <v>0</v>
      </c>
      <c r="P220" s="399">
        <f t="shared" si="64"/>
        <v>0</v>
      </c>
      <c r="Q220" s="401">
        <f t="shared" si="65"/>
        <v>13</v>
      </c>
      <c r="R220" s="573">
        <v>11</v>
      </c>
      <c r="S220" s="392"/>
      <c r="T220" s="392"/>
    </row>
    <row r="221" spans="1:34" ht="36" customHeight="1" thickBot="1" x14ac:dyDescent="0.3">
      <c r="A221" s="271">
        <v>15</v>
      </c>
      <c r="B221" s="250" t="s">
        <v>28</v>
      </c>
      <c r="C221" s="402">
        <v>0</v>
      </c>
      <c r="D221" s="403">
        <v>0</v>
      </c>
      <c r="E221" s="403">
        <v>0</v>
      </c>
      <c r="F221" s="403">
        <v>0</v>
      </c>
      <c r="G221" s="405">
        <f t="shared" si="59"/>
        <v>0</v>
      </c>
      <c r="H221" s="402">
        <v>1</v>
      </c>
      <c r="I221" s="403">
        <v>0</v>
      </c>
      <c r="J221" s="403">
        <v>0</v>
      </c>
      <c r="K221" s="403">
        <v>0</v>
      </c>
      <c r="L221" s="404">
        <f t="shared" si="60"/>
        <v>1</v>
      </c>
      <c r="M221" s="402">
        <f t="shared" si="61"/>
        <v>1</v>
      </c>
      <c r="N221" s="403">
        <f t="shared" si="62"/>
        <v>0</v>
      </c>
      <c r="O221" s="403">
        <f t="shared" si="63"/>
        <v>0</v>
      </c>
      <c r="P221" s="403">
        <f t="shared" si="64"/>
        <v>0</v>
      </c>
      <c r="Q221" s="405">
        <f t="shared" si="65"/>
        <v>1</v>
      </c>
      <c r="R221" s="574">
        <v>0</v>
      </c>
      <c r="S221" s="392"/>
      <c r="T221" s="392"/>
    </row>
    <row r="222" spans="1:34" s="461" customFormat="1" ht="21" customHeight="1" x14ac:dyDescent="0.25">
      <c r="A222" s="340"/>
      <c r="B222" s="341" t="s">
        <v>504</v>
      </c>
      <c r="C222" s="342">
        <f t="shared" ref="C222:R222" si="66">SUM(C207:C221)</f>
        <v>59</v>
      </c>
      <c r="D222" s="343">
        <f t="shared" si="66"/>
        <v>0</v>
      </c>
      <c r="E222" s="343">
        <f t="shared" si="66"/>
        <v>1</v>
      </c>
      <c r="F222" s="343">
        <f t="shared" si="66"/>
        <v>1</v>
      </c>
      <c r="G222" s="344">
        <f t="shared" si="66"/>
        <v>61</v>
      </c>
      <c r="H222" s="342">
        <f t="shared" si="66"/>
        <v>132</v>
      </c>
      <c r="I222" s="343">
        <f t="shared" si="66"/>
        <v>1</v>
      </c>
      <c r="J222" s="343">
        <f t="shared" si="66"/>
        <v>2</v>
      </c>
      <c r="K222" s="343">
        <f t="shared" si="66"/>
        <v>0</v>
      </c>
      <c r="L222" s="344">
        <f t="shared" si="66"/>
        <v>135</v>
      </c>
      <c r="M222" s="342">
        <f t="shared" si="66"/>
        <v>191</v>
      </c>
      <c r="N222" s="343">
        <f t="shared" si="66"/>
        <v>1</v>
      </c>
      <c r="O222" s="343">
        <f t="shared" si="66"/>
        <v>3</v>
      </c>
      <c r="P222" s="343">
        <f t="shared" si="66"/>
        <v>1</v>
      </c>
      <c r="Q222" s="344">
        <f t="shared" si="66"/>
        <v>196</v>
      </c>
      <c r="R222" s="345">
        <f t="shared" si="66"/>
        <v>131</v>
      </c>
      <c r="S222" s="346"/>
      <c r="T222" s="346"/>
    </row>
    <row r="223" spans="1:34" ht="15.75" customHeight="1" x14ac:dyDescent="0.25">
      <c r="A223" s="246"/>
      <c r="B223" s="247" t="s">
        <v>448</v>
      </c>
      <c r="C223" s="398">
        <v>71</v>
      </c>
      <c r="D223" s="399">
        <v>4</v>
      </c>
      <c r="E223" s="399">
        <v>0</v>
      </c>
      <c r="F223" s="399">
        <v>1</v>
      </c>
      <c r="G223" s="401">
        <v>76</v>
      </c>
      <c r="H223" s="398">
        <v>163</v>
      </c>
      <c r="I223" s="399">
        <v>0</v>
      </c>
      <c r="J223" s="399">
        <v>0</v>
      </c>
      <c r="K223" s="399">
        <v>0</v>
      </c>
      <c r="L223" s="400">
        <v>163</v>
      </c>
      <c r="M223" s="398">
        <v>234</v>
      </c>
      <c r="N223" s="399">
        <v>4</v>
      </c>
      <c r="O223" s="399">
        <v>0</v>
      </c>
      <c r="P223" s="399">
        <v>1</v>
      </c>
      <c r="Q223" s="401">
        <v>239</v>
      </c>
      <c r="R223" s="573">
        <v>128</v>
      </c>
      <c r="S223" s="392"/>
      <c r="T223" s="392"/>
    </row>
    <row r="224" spans="1:34" ht="15.75" customHeight="1" x14ac:dyDescent="0.25">
      <c r="A224" s="246"/>
      <c r="B224" s="247" t="s">
        <v>395</v>
      </c>
      <c r="C224" s="398">
        <v>78</v>
      </c>
      <c r="D224" s="399">
        <v>0</v>
      </c>
      <c r="E224" s="399">
        <v>0</v>
      </c>
      <c r="F224" s="399">
        <v>1</v>
      </c>
      <c r="G224" s="401">
        <v>79</v>
      </c>
      <c r="H224" s="398">
        <v>143</v>
      </c>
      <c r="I224" s="399">
        <v>0</v>
      </c>
      <c r="J224" s="399">
        <v>0</v>
      </c>
      <c r="K224" s="399">
        <v>1</v>
      </c>
      <c r="L224" s="400">
        <v>144</v>
      </c>
      <c r="M224" s="398">
        <v>221</v>
      </c>
      <c r="N224" s="399">
        <v>0</v>
      </c>
      <c r="O224" s="399">
        <v>0</v>
      </c>
      <c r="P224" s="399">
        <v>2</v>
      </c>
      <c r="Q224" s="401">
        <v>223</v>
      </c>
      <c r="R224" s="573">
        <v>124</v>
      </c>
      <c r="S224" s="392"/>
      <c r="T224" s="392"/>
    </row>
    <row r="225" spans="1:34" ht="15.75" customHeight="1" x14ac:dyDescent="0.25">
      <c r="A225" s="246"/>
      <c r="B225" s="247" t="s">
        <v>356</v>
      </c>
      <c r="C225" s="398">
        <v>65</v>
      </c>
      <c r="D225" s="399">
        <v>0</v>
      </c>
      <c r="E225" s="399">
        <v>0</v>
      </c>
      <c r="F225" s="399">
        <v>1</v>
      </c>
      <c r="G225" s="401">
        <v>66</v>
      </c>
      <c r="H225" s="398">
        <v>166</v>
      </c>
      <c r="I225" s="399">
        <v>2</v>
      </c>
      <c r="J225" s="399">
        <v>0</v>
      </c>
      <c r="K225" s="399">
        <v>0</v>
      </c>
      <c r="L225" s="400">
        <v>168</v>
      </c>
      <c r="M225" s="398">
        <v>231</v>
      </c>
      <c r="N225" s="399">
        <v>2</v>
      </c>
      <c r="O225" s="399">
        <v>0</v>
      </c>
      <c r="P225" s="399">
        <v>1</v>
      </c>
      <c r="Q225" s="401">
        <v>234</v>
      </c>
      <c r="R225" s="573">
        <v>117</v>
      </c>
      <c r="S225" s="392"/>
      <c r="T225" s="392"/>
    </row>
    <row r="226" spans="1:34" ht="15.75" customHeight="1" x14ac:dyDescent="0.25">
      <c r="A226" s="246"/>
      <c r="B226" s="247" t="s">
        <v>314</v>
      </c>
      <c r="C226" s="398">
        <v>55</v>
      </c>
      <c r="D226" s="399">
        <v>0</v>
      </c>
      <c r="E226" s="399">
        <v>0</v>
      </c>
      <c r="F226" s="399">
        <v>1</v>
      </c>
      <c r="G226" s="401">
        <v>56</v>
      </c>
      <c r="H226" s="398">
        <v>170</v>
      </c>
      <c r="I226" s="399">
        <v>2</v>
      </c>
      <c r="J226" s="399">
        <v>0</v>
      </c>
      <c r="K226" s="399">
        <v>1</v>
      </c>
      <c r="L226" s="400">
        <v>173</v>
      </c>
      <c r="M226" s="398">
        <v>225</v>
      </c>
      <c r="N226" s="399">
        <v>2</v>
      </c>
      <c r="O226" s="399">
        <v>0</v>
      </c>
      <c r="P226" s="399">
        <v>2</v>
      </c>
      <c r="Q226" s="401">
        <v>229</v>
      </c>
      <c r="R226" s="573">
        <v>109</v>
      </c>
      <c r="S226" s="392"/>
      <c r="T226" s="392"/>
    </row>
    <row r="227" spans="1:34" ht="15.75" customHeight="1" thickBot="1" x14ac:dyDescent="0.3">
      <c r="A227" s="358"/>
      <c r="B227" s="359" t="s">
        <v>160</v>
      </c>
      <c r="C227" s="360">
        <v>57</v>
      </c>
      <c r="D227" s="414">
        <v>2</v>
      </c>
      <c r="E227" s="414">
        <v>0</v>
      </c>
      <c r="F227" s="414">
        <v>1</v>
      </c>
      <c r="G227" s="415">
        <v>60</v>
      </c>
      <c r="H227" s="360">
        <v>192</v>
      </c>
      <c r="I227" s="414">
        <v>4</v>
      </c>
      <c r="J227" s="414">
        <v>1</v>
      </c>
      <c r="K227" s="414">
        <v>2</v>
      </c>
      <c r="L227" s="912">
        <v>199</v>
      </c>
      <c r="M227" s="360">
        <v>249</v>
      </c>
      <c r="N227" s="414">
        <v>6</v>
      </c>
      <c r="O227" s="414">
        <v>1</v>
      </c>
      <c r="P227" s="414">
        <v>3</v>
      </c>
      <c r="Q227" s="415">
        <v>259</v>
      </c>
      <c r="R227" s="574">
        <v>98</v>
      </c>
      <c r="S227" s="392"/>
      <c r="T227" s="392"/>
    </row>
    <row r="228" spans="1:34" ht="15.75" customHeight="1" x14ac:dyDescent="0.25">
      <c r="A228" s="239" t="s">
        <v>92</v>
      </c>
    </row>
    <row r="231" spans="1:34" s="240" customFormat="1" ht="30" customHeight="1" thickBot="1" x14ac:dyDescent="0.3">
      <c r="A231" s="208" t="s">
        <v>483</v>
      </c>
    </row>
    <row r="232" spans="1:34" s="242" customFormat="1" ht="24" customHeight="1" thickBot="1" x14ac:dyDescent="0.3">
      <c r="A232" s="260"/>
      <c r="B232" s="261"/>
      <c r="C232" s="1635" t="s">
        <v>85</v>
      </c>
      <c r="D232" s="1636"/>
      <c r="E232" s="1636"/>
      <c r="F232" s="1636"/>
      <c r="G232" s="1637"/>
      <c r="H232" s="1635" t="s">
        <v>86</v>
      </c>
      <c r="I232" s="1636"/>
      <c r="J232" s="1636"/>
      <c r="K232" s="1636"/>
      <c r="L232" s="1637"/>
      <c r="M232" s="1635" t="s">
        <v>87</v>
      </c>
      <c r="N232" s="1636"/>
      <c r="O232" s="1636"/>
      <c r="P232" s="1636"/>
      <c r="Q232" s="1636"/>
      <c r="R232" s="1637"/>
    </row>
    <row r="233" spans="1:34" s="242" customFormat="1" ht="85.5" customHeight="1" thickBot="1" x14ac:dyDescent="0.3">
      <c r="A233" s="262" t="s">
        <v>2</v>
      </c>
      <c r="B233" s="243" t="s">
        <v>3</v>
      </c>
      <c r="C233" s="292" t="s">
        <v>88</v>
      </c>
      <c r="D233" s="289" t="s">
        <v>312</v>
      </c>
      <c r="E233" s="289" t="s">
        <v>313</v>
      </c>
      <c r="F233" s="289" t="s">
        <v>89</v>
      </c>
      <c r="G233" s="318" t="s">
        <v>90</v>
      </c>
      <c r="H233" s="309" t="s">
        <v>88</v>
      </c>
      <c r="I233" s="289" t="s">
        <v>312</v>
      </c>
      <c r="J233" s="289" t="s">
        <v>313</v>
      </c>
      <c r="K233" s="289" t="s">
        <v>89</v>
      </c>
      <c r="L233" s="318" t="s">
        <v>13</v>
      </c>
      <c r="M233" s="309" t="s">
        <v>88</v>
      </c>
      <c r="N233" s="289" t="s">
        <v>312</v>
      </c>
      <c r="O233" s="289" t="s">
        <v>313</v>
      </c>
      <c r="P233" s="289" t="s">
        <v>89</v>
      </c>
      <c r="Q233" s="318" t="s">
        <v>13</v>
      </c>
      <c r="R233" s="423" t="s">
        <v>91</v>
      </c>
    </row>
    <row r="234" spans="1:34" ht="20.25" customHeight="1" x14ac:dyDescent="0.25">
      <c r="A234" s="266">
        <v>1</v>
      </c>
      <c r="B234" s="245" t="s">
        <v>14</v>
      </c>
      <c r="C234" s="394">
        <v>0</v>
      </c>
      <c r="D234" s="395">
        <v>0</v>
      </c>
      <c r="E234" s="395">
        <v>0</v>
      </c>
      <c r="F234" s="395">
        <v>0</v>
      </c>
      <c r="G234" s="397">
        <f t="shared" ref="G234:G248" si="67">SUM(C234:F234)</f>
        <v>0</v>
      </c>
      <c r="H234" s="394">
        <v>0</v>
      </c>
      <c r="I234" s="395">
        <v>0</v>
      </c>
      <c r="J234" s="395">
        <v>0</v>
      </c>
      <c r="K234" s="395">
        <v>0</v>
      </c>
      <c r="L234" s="396">
        <f t="shared" ref="L234:L248" si="68">SUM(H234:K234)</f>
        <v>0</v>
      </c>
      <c r="M234" s="394">
        <f t="shared" ref="M234:M248" si="69">C234+H234</f>
        <v>0</v>
      </c>
      <c r="N234" s="395">
        <f t="shared" ref="N234:N248" si="70">D234+I234</f>
        <v>0</v>
      </c>
      <c r="O234" s="395">
        <f t="shared" ref="O234:O248" si="71">E234+J234</f>
        <v>0</v>
      </c>
      <c r="P234" s="395">
        <f t="shared" ref="P234:P248" si="72">F234+K234</f>
        <v>0</v>
      </c>
      <c r="Q234" s="397">
        <f t="shared" ref="Q234:Q248" si="73">SUM(M234:P234)</f>
        <v>0</v>
      </c>
      <c r="R234" s="1476">
        <v>24</v>
      </c>
      <c r="S234" s="392"/>
      <c r="T234" s="392"/>
    </row>
    <row r="235" spans="1:34" ht="15.75" customHeight="1" x14ac:dyDescent="0.25">
      <c r="A235" s="268">
        <v>2</v>
      </c>
      <c r="B235" s="247" t="s">
        <v>15</v>
      </c>
      <c r="C235" s="398">
        <v>3</v>
      </c>
      <c r="D235" s="399">
        <v>0</v>
      </c>
      <c r="E235" s="399">
        <v>0</v>
      </c>
      <c r="F235" s="399">
        <v>0</v>
      </c>
      <c r="G235" s="401">
        <f t="shared" si="67"/>
        <v>3</v>
      </c>
      <c r="H235" s="398">
        <v>8</v>
      </c>
      <c r="I235" s="399">
        <v>0</v>
      </c>
      <c r="J235" s="399">
        <v>0</v>
      </c>
      <c r="K235" s="399">
        <v>0</v>
      </c>
      <c r="L235" s="400">
        <f t="shared" si="68"/>
        <v>8</v>
      </c>
      <c r="M235" s="398">
        <f t="shared" si="69"/>
        <v>11</v>
      </c>
      <c r="N235" s="399">
        <f t="shared" si="70"/>
        <v>0</v>
      </c>
      <c r="O235" s="399">
        <f t="shared" si="71"/>
        <v>0</v>
      </c>
      <c r="P235" s="399">
        <f t="shared" si="72"/>
        <v>0</v>
      </c>
      <c r="Q235" s="401">
        <f t="shared" si="73"/>
        <v>11</v>
      </c>
      <c r="R235" s="573">
        <v>11</v>
      </c>
      <c r="S235" s="392"/>
      <c r="T235" s="392"/>
    </row>
    <row r="236" spans="1:34" ht="15.75" customHeight="1" x14ac:dyDescent="0.25">
      <c r="A236" s="268">
        <v>3</v>
      </c>
      <c r="B236" s="247" t="s">
        <v>16</v>
      </c>
      <c r="C236" s="398">
        <v>4</v>
      </c>
      <c r="D236" s="399">
        <v>0</v>
      </c>
      <c r="E236" s="399">
        <v>0</v>
      </c>
      <c r="F236" s="399">
        <v>0</v>
      </c>
      <c r="G236" s="401">
        <f t="shared" si="67"/>
        <v>4</v>
      </c>
      <c r="H236" s="398">
        <v>8</v>
      </c>
      <c r="I236" s="399">
        <v>0</v>
      </c>
      <c r="J236" s="399">
        <v>0</v>
      </c>
      <c r="K236" s="399">
        <v>0</v>
      </c>
      <c r="L236" s="400">
        <f t="shared" si="68"/>
        <v>8</v>
      </c>
      <c r="M236" s="398">
        <f t="shared" si="69"/>
        <v>12</v>
      </c>
      <c r="N236" s="399">
        <f t="shared" si="70"/>
        <v>0</v>
      </c>
      <c r="O236" s="399">
        <f t="shared" si="71"/>
        <v>0</v>
      </c>
      <c r="P236" s="399">
        <f t="shared" si="72"/>
        <v>0</v>
      </c>
      <c r="Q236" s="401">
        <f t="shared" si="73"/>
        <v>12</v>
      </c>
      <c r="R236" s="573">
        <v>5</v>
      </c>
      <c r="S236" s="392"/>
      <c r="T236" s="469"/>
      <c r="U236" s="468"/>
      <c r="V236" s="469"/>
      <c r="W236" s="469"/>
      <c r="X236" s="469"/>
      <c r="Y236" s="469"/>
      <c r="Z236" s="469"/>
      <c r="AA236" s="469"/>
      <c r="AB236" s="469"/>
      <c r="AC236" s="469"/>
      <c r="AD236" s="469"/>
      <c r="AE236" s="469"/>
      <c r="AF236" s="469"/>
      <c r="AG236" s="469"/>
      <c r="AH236" s="469"/>
    </row>
    <row r="237" spans="1:34" ht="15.75" customHeight="1" x14ac:dyDescent="0.25">
      <c r="A237" s="268">
        <v>4</v>
      </c>
      <c r="B237" s="247" t="s">
        <v>17</v>
      </c>
      <c r="C237" s="398">
        <v>5</v>
      </c>
      <c r="D237" s="399">
        <v>0</v>
      </c>
      <c r="E237" s="399">
        <v>0</v>
      </c>
      <c r="F237" s="399">
        <v>0</v>
      </c>
      <c r="G237" s="401">
        <f t="shared" si="67"/>
        <v>5</v>
      </c>
      <c r="H237" s="398">
        <v>18</v>
      </c>
      <c r="I237" s="399">
        <v>0</v>
      </c>
      <c r="J237" s="399">
        <v>0</v>
      </c>
      <c r="K237" s="399">
        <v>0</v>
      </c>
      <c r="L237" s="400">
        <f t="shared" si="68"/>
        <v>18</v>
      </c>
      <c r="M237" s="398">
        <f t="shared" si="69"/>
        <v>23</v>
      </c>
      <c r="N237" s="399">
        <f t="shared" si="70"/>
        <v>0</v>
      </c>
      <c r="O237" s="399">
        <f t="shared" si="71"/>
        <v>0</v>
      </c>
      <c r="P237" s="399">
        <f t="shared" si="72"/>
        <v>0</v>
      </c>
      <c r="Q237" s="401">
        <f t="shared" si="73"/>
        <v>23</v>
      </c>
      <c r="R237" s="573">
        <v>18</v>
      </c>
      <c r="S237" s="392"/>
      <c r="T237" s="469"/>
      <c r="U237" s="468"/>
      <c r="V237" s="469"/>
      <c r="W237" s="469"/>
      <c r="X237" s="469"/>
      <c r="Y237" s="469"/>
      <c r="Z237" s="469"/>
      <c r="AA237" s="469"/>
      <c r="AB237" s="469"/>
      <c r="AC237" s="469"/>
      <c r="AD237" s="469"/>
      <c r="AE237" s="469"/>
      <c r="AF237" s="469"/>
      <c r="AG237" s="469"/>
      <c r="AH237" s="469"/>
    </row>
    <row r="238" spans="1:34" ht="15.75" customHeight="1" x14ac:dyDescent="0.25">
      <c r="A238" s="268">
        <v>5</v>
      </c>
      <c r="B238" s="247" t="s">
        <v>18</v>
      </c>
      <c r="C238" s="398">
        <v>2</v>
      </c>
      <c r="D238" s="399">
        <v>0</v>
      </c>
      <c r="E238" s="399">
        <v>0</v>
      </c>
      <c r="F238" s="399">
        <v>0</v>
      </c>
      <c r="G238" s="401">
        <f t="shared" si="67"/>
        <v>2</v>
      </c>
      <c r="H238" s="398">
        <v>8</v>
      </c>
      <c r="I238" s="399">
        <v>0</v>
      </c>
      <c r="J238" s="399">
        <v>0</v>
      </c>
      <c r="K238" s="399">
        <v>0</v>
      </c>
      <c r="L238" s="400">
        <f t="shared" si="68"/>
        <v>8</v>
      </c>
      <c r="M238" s="398">
        <f t="shared" si="69"/>
        <v>10</v>
      </c>
      <c r="N238" s="399">
        <f t="shared" si="70"/>
        <v>0</v>
      </c>
      <c r="O238" s="399">
        <f t="shared" si="71"/>
        <v>0</v>
      </c>
      <c r="P238" s="399">
        <f t="shared" si="72"/>
        <v>0</v>
      </c>
      <c r="Q238" s="401">
        <f t="shared" si="73"/>
        <v>10</v>
      </c>
      <c r="R238" s="573">
        <v>0</v>
      </c>
      <c r="S238" s="392"/>
      <c r="T238" s="469"/>
      <c r="U238" s="468"/>
      <c r="V238" s="469"/>
      <c r="W238" s="469"/>
      <c r="X238" s="469"/>
      <c r="Y238" s="469"/>
      <c r="Z238" s="469"/>
      <c r="AA238" s="469"/>
      <c r="AB238" s="469"/>
      <c r="AC238" s="469"/>
      <c r="AD238" s="469"/>
      <c r="AE238" s="469"/>
      <c r="AF238" s="469"/>
      <c r="AG238" s="469"/>
      <c r="AH238" s="469"/>
    </row>
    <row r="239" spans="1:34" ht="15.75" customHeight="1" x14ac:dyDescent="0.25">
      <c r="A239" s="270">
        <v>6</v>
      </c>
      <c r="B239" s="249" t="s">
        <v>19</v>
      </c>
      <c r="C239" s="398">
        <v>1</v>
      </c>
      <c r="D239" s="399">
        <v>0</v>
      </c>
      <c r="E239" s="399">
        <v>0</v>
      </c>
      <c r="F239" s="399">
        <v>0</v>
      </c>
      <c r="G239" s="401">
        <f t="shared" si="67"/>
        <v>1</v>
      </c>
      <c r="H239" s="398">
        <v>7</v>
      </c>
      <c r="I239" s="399">
        <v>0</v>
      </c>
      <c r="J239" s="399">
        <v>0</v>
      </c>
      <c r="K239" s="399">
        <v>0</v>
      </c>
      <c r="L239" s="400">
        <f t="shared" si="68"/>
        <v>7</v>
      </c>
      <c r="M239" s="398">
        <f t="shared" si="69"/>
        <v>8</v>
      </c>
      <c r="N239" s="399">
        <f t="shared" si="70"/>
        <v>0</v>
      </c>
      <c r="O239" s="399">
        <f t="shared" si="71"/>
        <v>0</v>
      </c>
      <c r="P239" s="399">
        <f t="shared" si="72"/>
        <v>0</v>
      </c>
      <c r="Q239" s="401">
        <f t="shared" si="73"/>
        <v>8</v>
      </c>
      <c r="R239" s="573">
        <v>8</v>
      </c>
      <c r="S239" s="392"/>
      <c r="T239" s="469" t="s">
        <v>130</v>
      </c>
      <c r="U239" s="468"/>
      <c r="V239" s="469"/>
      <c r="W239" s="469"/>
      <c r="X239" s="469"/>
      <c r="Y239" s="469"/>
      <c r="Z239" s="469"/>
      <c r="AA239" s="469"/>
      <c r="AB239" s="469"/>
      <c r="AC239" s="469"/>
      <c r="AD239" s="469"/>
      <c r="AE239" s="469"/>
      <c r="AF239" s="469"/>
      <c r="AG239" s="469"/>
      <c r="AH239" s="469"/>
    </row>
    <row r="240" spans="1:34" ht="15.75" customHeight="1" x14ac:dyDescent="0.25">
      <c r="A240" s="270">
        <v>7</v>
      </c>
      <c r="B240" s="249" t="s">
        <v>20</v>
      </c>
      <c r="C240" s="398">
        <v>3</v>
      </c>
      <c r="D240" s="399">
        <v>0</v>
      </c>
      <c r="E240" s="399">
        <v>0</v>
      </c>
      <c r="F240" s="399">
        <v>0</v>
      </c>
      <c r="G240" s="401">
        <f t="shared" si="67"/>
        <v>3</v>
      </c>
      <c r="H240" s="398">
        <v>13</v>
      </c>
      <c r="I240" s="399">
        <v>0</v>
      </c>
      <c r="J240" s="399">
        <v>0</v>
      </c>
      <c r="K240" s="399">
        <v>0</v>
      </c>
      <c r="L240" s="400">
        <f t="shared" si="68"/>
        <v>13</v>
      </c>
      <c r="M240" s="398">
        <f t="shared" si="69"/>
        <v>16</v>
      </c>
      <c r="N240" s="399">
        <f t="shared" si="70"/>
        <v>0</v>
      </c>
      <c r="O240" s="399">
        <f t="shared" si="71"/>
        <v>0</v>
      </c>
      <c r="P240" s="399">
        <f t="shared" si="72"/>
        <v>0</v>
      </c>
      <c r="Q240" s="401">
        <f t="shared" si="73"/>
        <v>16</v>
      </c>
      <c r="R240" s="573">
        <v>0</v>
      </c>
      <c r="S240" s="392"/>
      <c r="T240" s="392"/>
    </row>
    <row r="241" spans="1:34" ht="15.75" customHeight="1" x14ac:dyDescent="0.25">
      <c r="A241" s="268">
        <v>8</v>
      </c>
      <c r="B241" s="247" t="s">
        <v>21</v>
      </c>
      <c r="C241" s="398">
        <v>8</v>
      </c>
      <c r="D241" s="399">
        <v>0</v>
      </c>
      <c r="E241" s="399">
        <v>0</v>
      </c>
      <c r="F241" s="399">
        <v>0</v>
      </c>
      <c r="G241" s="401">
        <f t="shared" si="67"/>
        <v>8</v>
      </c>
      <c r="H241" s="398">
        <v>24</v>
      </c>
      <c r="I241" s="399">
        <v>0</v>
      </c>
      <c r="J241" s="399">
        <v>0</v>
      </c>
      <c r="K241" s="399">
        <v>0</v>
      </c>
      <c r="L241" s="400">
        <f t="shared" si="68"/>
        <v>24</v>
      </c>
      <c r="M241" s="398">
        <f t="shared" si="69"/>
        <v>32</v>
      </c>
      <c r="N241" s="399">
        <f t="shared" si="70"/>
        <v>0</v>
      </c>
      <c r="O241" s="399">
        <f t="shared" si="71"/>
        <v>0</v>
      </c>
      <c r="P241" s="399">
        <f t="shared" si="72"/>
        <v>0</v>
      </c>
      <c r="Q241" s="401">
        <f t="shared" si="73"/>
        <v>32</v>
      </c>
      <c r="R241" s="573">
        <v>18</v>
      </c>
      <c r="S241" s="392"/>
      <c r="T241" s="469"/>
      <c r="U241" s="468"/>
      <c r="V241" s="469"/>
      <c r="W241" s="469"/>
      <c r="X241" s="469"/>
      <c r="Y241" s="469"/>
      <c r="Z241" s="469"/>
      <c r="AA241" s="469"/>
      <c r="AB241" s="469"/>
      <c r="AC241" s="469"/>
      <c r="AD241" s="469"/>
      <c r="AE241" s="469"/>
      <c r="AF241" s="469"/>
      <c r="AG241" s="469"/>
      <c r="AH241" s="469"/>
    </row>
    <row r="242" spans="1:34" ht="18.75" customHeight="1" x14ac:dyDescent="0.25">
      <c r="A242" s="268">
        <v>9</v>
      </c>
      <c r="B242" s="247" t="s">
        <v>22</v>
      </c>
      <c r="C242" s="398">
        <v>0</v>
      </c>
      <c r="D242" s="399">
        <v>0</v>
      </c>
      <c r="E242" s="399">
        <v>0</v>
      </c>
      <c r="F242" s="399">
        <v>0</v>
      </c>
      <c r="G242" s="401">
        <f t="shared" si="67"/>
        <v>0</v>
      </c>
      <c r="H242" s="398">
        <v>0</v>
      </c>
      <c r="I242" s="399">
        <v>0</v>
      </c>
      <c r="J242" s="399">
        <v>0</v>
      </c>
      <c r="K242" s="399">
        <v>0</v>
      </c>
      <c r="L242" s="400">
        <f t="shared" si="68"/>
        <v>0</v>
      </c>
      <c r="M242" s="398">
        <f t="shared" si="69"/>
        <v>0</v>
      </c>
      <c r="N242" s="399">
        <f t="shared" si="70"/>
        <v>0</v>
      </c>
      <c r="O242" s="399">
        <f t="shared" si="71"/>
        <v>0</v>
      </c>
      <c r="P242" s="399">
        <f t="shared" si="72"/>
        <v>0</v>
      </c>
      <c r="Q242" s="401">
        <f t="shared" si="73"/>
        <v>0</v>
      </c>
      <c r="R242" s="573">
        <v>0</v>
      </c>
      <c r="S242" s="392"/>
      <c r="T242" s="392"/>
    </row>
    <row r="243" spans="1:34" ht="15.75" customHeight="1" x14ac:dyDescent="0.25">
      <c r="A243" s="268">
        <v>10</v>
      </c>
      <c r="B243" s="247" t="s">
        <v>23</v>
      </c>
      <c r="C243" s="398">
        <v>1</v>
      </c>
      <c r="D243" s="399">
        <v>0</v>
      </c>
      <c r="E243" s="399">
        <v>0</v>
      </c>
      <c r="F243" s="399">
        <v>0</v>
      </c>
      <c r="G243" s="401">
        <f t="shared" si="67"/>
        <v>1</v>
      </c>
      <c r="H243" s="398">
        <v>9</v>
      </c>
      <c r="I243" s="399">
        <v>0</v>
      </c>
      <c r="J243" s="399">
        <v>0</v>
      </c>
      <c r="K243" s="399">
        <v>0</v>
      </c>
      <c r="L243" s="400">
        <f t="shared" si="68"/>
        <v>9</v>
      </c>
      <c r="M243" s="398">
        <f t="shared" si="69"/>
        <v>10</v>
      </c>
      <c r="N243" s="399">
        <f t="shared" si="70"/>
        <v>0</v>
      </c>
      <c r="O243" s="399">
        <f t="shared" si="71"/>
        <v>0</v>
      </c>
      <c r="P243" s="399">
        <f t="shared" si="72"/>
        <v>0</v>
      </c>
      <c r="Q243" s="401">
        <f t="shared" si="73"/>
        <v>10</v>
      </c>
      <c r="R243" s="573">
        <v>0</v>
      </c>
      <c r="S243" s="392"/>
      <c r="T243" s="392"/>
    </row>
    <row r="244" spans="1:34" ht="15.75" customHeight="1" x14ac:dyDescent="0.25">
      <c r="A244" s="270">
        <v>11</v>
      </c>
      <c r="B244" s="249" t="s">
        <v>24</v>
      </c>
      <c r="C244" s="398">
        <v>1</v>
      </c>
      <c r="D244" s="399">
        <v>0</v>
      </c>
      <c r="E244" s="399">
        <v>0</v>
      </c>
      <c r="F244" s="399">
        <v>0</v>
      </c>
      <c r="G244" s="401">
        <f t="shared" si="67"/>
        <v>1</v>
      </c>
      <c r="H244" s="398">
        <v>1</v>
      </c>
      <c r="I244" s="399">
        <v>0</v>
      </c>
      <c r="J244" s="399">
        <v>0</v>
      </c>
      <c r="K244" s="399">
        <v>0</v>
      </c>
      <c r="L244" s="400">
        <f t="shared" si="68"/>
        <v>1</v>
      </c>
      <c r="M244" s="398">
        <f t="shared" si="69"/>
        <v>2</v>
      </c>
      <c r="N244" s="399">
        <f t="shared" si="70"/>
        <v>0</v>
      </c>
      <c r="O244" s="399">
        <f t="shared" si="71"/>
        <v>0</v>
      </c>
      <c r="P244" s="399">
        <f t="shared" si="72"/>
        <v>0</v>
      </c>
      <c r="Q244" s="401">
        <f t="shared" si="73"/>
        <v>2</v>
      </c>
      <c r="R244" s="573">
        <v>0</v>
      </c>
      <c r="S244" s="392"/>
      <c r="T244" s="392"/>
    </row>
    <row r="245" spans="1:34" ht="15.75" customHeight="1" x14ac:dyDescent="0.25">
      <c r="A245" s="268">
        <v>12</v>
      </c>
      <c r="B245" s="247" t="s">
        <v>25</v>
      </c>
      <c r="C245" s="398">
        <v>0</v>
      </c>
      <c r="D245" s="399">
        <v>0</v>
      </c>
      <c r="E245" s="399">
        <v>0</v>
      </c>
      <c r="F245" s="399">
        <v>0</v>
      </c>
      <c r="G245" s="401">
        <f t="shared" si="67"/>
        <v>0</v>
      </c>
      <c r="H245" s="398">
        <v>1</v>
      </c>
      <c r="I245" s="399">
        <v>0</v>
      </c>
      <c r="J245" s="399">
        <v>0</v>
      </c>
      <c r="K245" s="399">
        <v>1</v>
      </c>
      <c r="L245" s="400">
        <f t="shared" si="68"/>
        <v>2</v>
      </c>
      <c r="M245" s="398">
        <f t="shared" si="69"/>
        <v>1</v>
      </c>
      <c r="N245" s="399">
        <f t="shared" si="70"/>
        <v>0</v>
      </c>
      <c r="O245" s="399">
        <f t="shared" si="71"/>
        <v>0</v>
      </c>
      <c r="P245" s="399">
        <f t="shared" si="72"/>
        <v>1</v>
      </c>
      <c r="Q245" s="401">
        <f t="shared" si="73"/>
        <v>2</v>
      </c>
      <c r="R245" s="573">
        <v>1</v>
      </c>
      <c r="S245" s="392"/>
      <c r="T245" s="392"/>
      <c r="Z245" s="390" t="s">
        <v>130</v>
      </c>
    </row>
    <row r="246" spans="1:34" ht="15.75" customHeight="1" x14ac:dyDescent="0.25">
      <c r="A246" s="268">
        <v>13</v>
      </c>
      <c r="B246" s="247" t="s">
        <v>26</v>
      </c>
      <c r="C246" s="398">
        <v>7</v>
      </c>
      <c r="D246" s="399">
        <v>0</v>
      </c>
      <c r="E246" s="399">
        <v>0</v>
      </c>
      <c r="F246" s="399">
        <v>0</v>
      </c>
      <c r="G246" s="401">
        <f t="shared" si="67"/>
        <v>7</v>
      </c>
      <c r="H246" s="398">
        <v>16</v>
      </c>
      <c r="I246" s="399">
        <v>0</v>
      </c>
      <c r="J246" s="399">
        <v>0</v>
      </c>
      <c r="K246" s="399">
        <v>0</v>
      </c>
      <c r="L246" s="400">
        <f t="shared" si="68"/>
        <v>16</v>
      </c>
      <c r="M246" s="398">
        <f t="shared" si="69"/>
        <v>23</v>
      </c>
      <c r="N246" s="399">
        <f t="shared" si="70"/>
        <v>0</v>
      </c>
      <c r="O246" s="399">
        <f t="shared" si="71"/>
        <v>0</v>
      </c>
      <c r="P246" s="399">
        <f t="shared" si="72"/>
        <v>0</v>
      </c>
      <c r="Q246" s="401">
        <f t="shared" si="73"/>
        <v>23</v>
      </c>
      <c r="R246" s="573">
        <v>20</v>
      </c>
      <c r="S246" s="392"/>
      <c r="T246" s="392"/>
    </row>
    <row r="247" spans="1:34" ht="15.75" customHeight="1" x14ac:dyDescent="0.25">
      <c r="A247" s="268">
        <v>14</v>
      </c>
      <c r="B247" s="247" t="s">
        <v>27</v>
      </c>
      <c r="C247" s="398">
        <v>4</v>
      </c>
      <c r="D247" s="399">
        <v>0</v>
      </c>
      <c r="E247" s="399">
        <v>0</v>
      </c>
      <c r="F247" s="399">
        <v>0</v>
      </c>
      <c r="G247" s="401">
        <f t="shared" si="67"/>
        <v>4</v>
      </c>
      <c r="H247" s="398">
        <v>16</v>
      </c>
      <c r="I247" s="399">
        <v>0</v>
      </c>
      <c r="J247" s="399">
        <v>0</v>
      </c>
      <c r="K247" s="399">
        <v>0</v>
      </c>
      <c r="L247" s="400">
        <f t="shared" si="68"/>
        <v>16</v>
      </c>
      <c r="M247" s="398">
        <f t="shared" si="69"/>
        <v>20</v>
      </c>
      <c r="N247" s="399">
        <f t="shared" si="70"/>
        <v>0</v>
      </c>
      <c r="O247" s="399">
        <f t="shared" si="71"/>
        <v>0</v>
      </c>
      <c r="P247" s="399">
        <f t="shared" si="72"/>
        <v>0</v>
      </c>
      <c r="Q247" s="401">
        <f t="shared" si="73"/>
        <v>20</v>
      </c>
      <c r="R247" s="573">
        <v>19</v>
      </c>
      <c r="S247" s="392"/>
      <c r="T247" s="392"/>
    </row>
    <row r="248" spans="1:34" ht="33" customHeight="1" thickBot="1" x14ac:dyDescent="0.3">
      <c r="A248" s="271">
        <v>15</v>
      </c>
      <c r="B248" s="250" t="s">
        <v>28</v>
      </c>
      <c r="C248" s="402">
        <v>2</v>
      </c>
      <c r="D248" s="403">
        <v>0</v>
      </c>
      <c r="E248" s="403">
        <v>0</v>
      </c>
      <c r="F248" s="403">
        <v>0</v>
      </c>
      <c r="G248" s="405">
        <f t="shared" si="67"/>
        <v>2</v>
      </c>
      <c r="H248" s="402">
        <v>1</v>
      </c>
      <c r="I248" s="403">
        <v>0</v>
      </c>
      <c r="J248" s="403">
        <v>0</v>
      </c>
      <c r="K248" s="403">
        <v>0</v>
      </c>
      <c r="L248" s="404">
        <f t="shared" si="68"/>
        <v>1</v>
      </c>
      <c r="M248" s="402">
        <f t="shared" si="69"/>
        <v>3</v>
      </c>
      <c r="N248" s="403">
        <f t="shared" si="70"/>
        <v>0</v>
      </c>
      <c r="O248" s="403">
        <f t="shared" si="71"/>
        <v>0</v>
      </c>
      <c r="P248" s="403">
        <f t="shared" si="72"/>
        <v>0</v>
      </c>
      <c r="Q248" s="405">
        <f t="shared" si="73"/>
        <v>3</v>
      </c>
      <c r="R248" s="574">
        <v>0</v>
      </c>
      <c r="S248" s="392"/>
      <c r="T248" s="392"/>
    </row>
    <row r="249" spans="1:34" s="461" customFormat="1" ht="20.25" customHeight="1" thickBot="1" x14ac:dyDescent="0.3">
      <c r="A249" s="712"/>
      <c r="B249" s="718" t="s">
        <v>504</v>
      </c>
      <c r="C249" s="720">
        <f t="shared" ref="C249:R249" si="74">SUM(C234:C248)</f>
        <v>41</v>
      </c>
      <c r="D249" s="715">
        <f t="shared" si="74"/>
        <v>0</v>
      </c>
      <c r="E249" s="715">
        <f t="shared" si="74"/>
        <v>0</v>
      </c>
      <c r="F249" s="715">
        <f t="shared" si="74"/>
        <v>0</v>
      </c>
      <c r="G249" s="717">
        <f t="shared" si="74"/>
        <v>41</v>
      </c>
      <c r="H249" s="719">
        <f t="shared" si="74"/>
        <v>130</v>
      </c>
      <c r="I249" s="715">
        <f t="shared" si="74"/>
        <v>0</v>
      </c>
      <c r="J249" s="715">
        <f t="shared" si="74"/>
        <v>0</v>
      </c>
      <c r="K249" s="715">
        <f t="shared" si="74"/>
        <v>1</v>
      </c>
      <c r="L249" s="716">
        <f t="shared" si="74"/>
        <v>131</v>
      </c>
      <c r="M249" s="714">
        <f t="shared" si="74"/>
        <v>171</v>
      </c>
      <c r="N249" s="715">
        <f t="shared" si="74"/>
        <v>0</v>
      </c>
      <c r="O249" s="715">
        <f t="shared" si="74"/>
        <v>0</v>
      </c>
      <c r="P249" s="715">
        <f t="shared" si="74"/>
        <v>1</v>
      </c>
      <c r="Q249" s="716">
        <f t="shared" si="74"/>
        <v>172</v>
      </c>
      <c r="R249" s="717">
        <f t="shared" si="74"/>
        <v>124</v>
      </c>
      <c r="S249" s="346"/>
      <c r="T249" s="346"/>
    </row>
    <row r="250" spans="1:34" ht="20.25" customHeight="1" thickBot="1" x14ac:dyDescent="0.3">
      <c r="A250" s="824"/>
      <c r="B250" s="825" t="s">
        <v>448</v>
      </c>
      <c r="C250" s="826">
        <v>44</v>
      </c>
      <c r="D250" s="827">
        <v>2</v>
      </c>
      <c r="E250" s="827">
        <v>0</v>
      </c>
      <c r="F250" s="827">
        <v>0</v>
      </c>
      <c r="G250" s="828">
        <v>46</v>
      </c>
      <c r="H250" s="829">
        <v>147</v>
      </c>
      <c r="I250" s="827">
        <v>1</v>
      </c>
      <c r="J250" s="827">
        <v>0</v>
      </c>
      <c r="K250" s="827">
        <v>3</v>
      </c>
      <c r="L250" s="830">
        <v>151</v>
      </c>
      <c r="M250" s="831">
        <v>191</v>
      </c>
      <c r="N250" s="827">
        <v>3</v>
      </c>
      <c r="O250" s="827">
        <v>0</v>
      </c>
      <c r="P250" s="827">
        <v>3</v>
      </c>
      <c r="Q250" s="830">
        <v>197</v>
      </c>
      <c r="R250" s="828">
        <v>120</v>
      </c>
      <c r="S250" s="392"/>
      <c r="T250" s="392"/>
    </row>
    <row r="251" spans="1:34" ht="20.25" customHeight="1" thickBot="1" x14ac:dyDescent="0.3">
      <c r="A251" s="824"/>
      <c r="B251" s="825" t="s">
        <v>395</v>
      </c>
      <c r="C251" s="826">
        <v>38</v>
      </c>
      <c r="D251" s="827">
        <v>0</v>
      </c>
      <c r="E251" s="827">
        <v>0</v>
      </c>
      <c r="F251" s="827">
        <v>0</v>
      </c>
      <c r="G251" s="828">
        <v>38</v>
      </c>
      <c r="H251" s="829">
        <v>158</v>
      </c>
      <c r="I251" s="827">
        <v>1</v>
      </c>
      <c r="J251" s="827">
        <v>0</v>
      </c>
      <c r="K251" s="827">
        <v>1</v>
      </c>
      <c r="L251" s="830">
        <v>160</v>
      </c>
      <c r="M251" s="831">
        <v>196</v>
      </c>
      <c r="N251" s="827">
        <v>1</v>
      </c>
      <c r="O251" s="827">
        <v>0</v>
      </c>
      <c r="P251" s="827">
        <v>1</v>
      </c>
      <c r="Q251" s="830">
        <v>198</v>
      </c>
      <c r="R251" s="828">
        <v>111</v>
      </c>
      <c r="S251" s="392"/>
      <c r="T251" s="392"/>
    </row>
    <row r="252" spans="1:34" ht="20.25" customHeight="1" thickBot="1" x14ac:dyDescent="0.3">
      <c r="A252" s="824"/>
      <c r="B252" s="825" t="s">
        <v>356</v>
      </c>
      <c r="C252" s="826">
        <v>39</v>
      </c>
      <c r="D252" s="827">
        <v>0</v>
      </c>
      <c r="E252" s="827">
        <v>0</v>
      </c>
      <c r="F252" s="827">
        <v>0</v>
      </c>
      <c r="G252" s="828">
        <v>39</v>
      </c>
      <c r="H252" s="829">
        <v>150</v>
      </c>
      <c r="I252" s="827">
        <v>1</v>
      </c>
      <c r="J252" s="827">
        <v>0</v>
      </c>
      <c r="K252" s="827">
        <v>1</v>
      </c>
      <c r="L252" s="830">
        <v>152</v>
      </c>
      <c r="M252" s="831">
        <v>189</v>
      </c>
      <c r="N252" s="827">
        <v>1</v>
      </c>
      <c r="O252" s="827">
        <v>0</v>
      </c>
      <c r="P252" s="827">
        <v>1</v>
      </c>
      <c r="Q252" s="830">
        <v>191</v>
      </c>
      <c r="R252" s="828">
        <v>102</v>
      </c>
      <c r="S252" s="392"/>
      <c r="T252" s="392"/>
    </row>
    <row r="253" spans="1:34" ht="15.75" customHeight="1" x14ac:dyDescent="0.25">
      <c r="A253" s="239" t="s">
        <v>92</v>
      </c>
    </row>
    <row r="254" spans="1:34" ht="15.75" customHeight="1" x14ac:dyDescent="0.25">
      <c r="A254" s="721" t="s">
        <v>355</v>
      </c>
    </row>
    <row r="255" spans="1:34" ht="15.75" customHeight="1" x14ac:dyDescent="0.25">
      <c r="A255" s="721"/>
    </row>
    <row r="256" spans="1:34" ht="18.75" customHeight="1" x14ac:dyDescent="0.25">
      <c r="A256" s="239"/>
    </row>
    <row r="257" spans="1:25" ht="32.25" customHeight="1" thickBot="1" x14ac:dyDescent="0.3">
      <c r="A257" s="208" t="s">
        <v>484</v>
      </c>
      <c r="B257" s="240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0"/>
      <c r="N257" s="240"/>
      <c r="O257" s="240"/>
      <c r="P257" s="240"/>
      <c r="Q257" s="240"/>
      <c r="R257" s="240"/>
    </row>
    <row r="258" spans="1:25" ht="24" customHeight="1" thickBot="1" x14ac:dyDescent="0.3">
      <c r="A258" s="260"/>
      <c r="B258" s="261"/>
      <c r="C258" s="1635" t="s">
        <v>85</v>
      </c>
      <c r="D258" s="1636"/>
      <c r="E258" s="1636"/>
      <c r="F258" s="1636"/>
      <c r="G258" s="1637"/>
      <c r="H258" s="1635" t="s">
        <v>86</v>
      </c>
      <c r="I258" s="1636"/>
      <c r="J258" s="1636"/>
      <c r="K258" s="1636"/>
      <c r="L258" s="1637"/>
      <c r="M258" s="1635" t="s">
        <v>87</v>
      </c>
      <c r="N258" s="1636"/>
      <c r="O258" s="1636"/>
      <c r="P258" s="1636"/>
      <c r="Q258" s="1636"/>
      <c r="R258" s="1637"/>
    </row>
    <row r="259" spans="1:25" ht="87" customHeight="1" thickBot="1" x14ac:dyDescent="0.3">
      <c r="A259" s="262" t="s">
        <v>2</v>
      </c>
      <c r="B259" s="243" t="s">
        <v>3</v>
      </c>
      <c r="C259" s="292" t="s">
        <v>88</v>
      </c>
      <c r="D259" s="289" t="s">
        <v>312</v>
      </c>
      <c r="E259" s="289" t="s">
        <v>313</v>
      </c>
      <c r="F259" s="289" t="s">
        <v>89</v>
      </c>
      <c r="G259" s="318" t="s">
        <v>90</v>
      </c>
      <c r="H259" s="309" t="s">
        <v>88</v>
      </c>
      <c r="I259" s="289" t="s">
        <v>312</v>
      </c>
      <c r="J259" s="289" t="s">
        <v>313</v>
      </c>
      <c r="K259" s="289" t="s">
        <v>89</v>
      </c>
      <c r="L259" s="318" t="s">
        <v>13</v>
      </c>
      <c r="M259" s="309" t="s">
        <v>88</v>
      </c>
      <c r="N259" s="289" t="s">
        <v>312</v>
      </c>
      <c r="O259" s="289" t="s">
        <v>313</v>
      </c>
      <c r="P259" s="289" t="s">
        <v>89</v>
      </c>
      <c r="Q259" s="318" t="s">
        <v>13</v>
      </c>
      <c r="R259" s="423" t="s">
        <v>91</v>
      </c>
    </row>
    <row r="260" spans="1:25" ht="18" customHeight="1" x14ac:dyDescent="0.25">
      <c r="A260" s="266">
        <v>1</v>
      </c>
      <c r="B260" s="245" t="s">
        <v>14</v>
      </c>
      <c r="C260" s="394">
        <v>0</v>
      </c>
      <c r="D260" s="395">
        <v>0</v>
      </c>
      <c r="E260" s="395">
        <v>0</v>
      </c>
      <c r="F260" s="395">
        <v>0</v>
      </c>
      <c r="G260" s="397">
        <f t="shared" ref="G260:G274" si="75">SUM(C260:F260)</f>
        <v>0</v>
      </c>
      <c r="H260" s="394">
        <v>0</v>
      </c>
      <c r="I260" s="395">
        <v>0</v>
      </c>
      <c r="J260" s="395">
        <v>0</v>
      </c>
      <c r="K260" s="395">
        <v>0</v>
      </c>
      <c r="L260" s="396">
        <f t="shared" ref="L260:L274" si="76">SUM(H260:K260)</f>
        <v>0</v>
      </c>
      <c r="M260" s="394">
        <v>5</v>
      </c>
      <c r="N260" s="395">
        <f t="shared" ref="N260:N274" si="77">D260+I260</f>
        <v>0</v>
      </c>
      <c r="O260" s="395">
        <f t="shared" ref="O260:O274" si="78">E260+J260</f>
        <v>0</v>
      </c>
      <c r="P260" s="395">
        <f t="shared" ref="P260:P274" si="79">F260+K260</f>
        <v>0</v>
      </c>
      <c r="Q260" s="397">
        <f t="shared" ref="Q260:Q274" si="80">SUM(M260:P260)</f>
        <v>5</v>
      </c>
      <c r="R260" s="1476">
        <v>9</v>
      </c>
    </row>
    <row r="261" spans="1:25" ht="15.75" customHeight="1" x14ac:dyDescent="0.25">
      <c r="A261" s="268">
        <v>2</v>
      </c>
      <c r="B261" s="247" t="s">
        <v>15</v>
      </c>
      <c r="C261" s="398">
        <v>2</v>
      </c>
      <c r="D261" s="399">
        <v>0</v>
      </c>
      <c r="E261" s="399">
        <v>0</v>
      </c>
      <c r="F261" s="399">
        <v>0</v>
      </c>
      <c r="G261" s="401">
        <f t="shared" si="75"/>
        <v>2</v>
      </c>
      <c r="H261" s="398">
        <v>6</v>
      </c>
      <c r="I261" s="399">
        <v>0</v>
      </c>
      <c r="J261" s="399">
        <v>0</v>
      </c>
      <c r="K261" s="399">
        <v>0</v>
      </c>
      <c r="L261" s="400">
        <f t="shared" si="76"/>
        <v>6</v>
      </c>
      <c r="M261" s="398">
        <f t="shared" ref="M261:M274" si="81">C261+H261</f>
        <v>8</v>
      </c>
      <c r="N261" s="399">
        <f t="shared" si="77"/>
        <v>0</v>
      </c>
      <c r="O261" s="399">
        <f t="shared" si="78"/>
        <v>0</v>
      </c>
      <c r="P261" s="399">
        <f t="shared" si="79"/>
        <v>0</v>
      </c>
      <c r="Q261" s="401">
        <f t="shared" si="80"/>
        <v>8</v>
      </c>
      <c r="R261" s="573">
        <v>7</v>
      </c>
    </row>
    <row r="262" spans="1:25" ht="15.75" customHeight="1" x14ac:dyDescent="0.25">
      <c r="A262" s="268">
        <v>3</v>
      </c>
      <c r="B262" s="247" t="s">
        <v>16</v>
      </c>
      <c r="C262" s="398">
        <v>1</v>
      </c>
      <c r="D262" s="399">
        <v>0</v>
      </c>
      <c r="E262" s="399">
        <v>0</v>
      </c>
      <c r="F262" s="399">
        <v>0</v>
      </c>
      <c r="G262" s="401">
        <f t="shared" si="75"/>
        <v>1</v>
      </c>
      <c r="H262" s="398">
        <v>6</v>
      </c>
      <c r="I262" s="399">
        <v>0</v>
      </c>
      <c r="J262" s="399">
        <v>0</v>
      </c>
      <c r="K262" s="399">
        <v>0</v>
      </c>
      <c r="L262" s="400">
        <f t="shared" si="76"/>
        <v>6</v>
      </c>
      <c r="M262" s="398">
        <f t="shared" si="81"/>
        <v>7</v>
      </c>
      <c r="N262" s="399">
        <f t="shared" si="77"/>
        <v>0</v>
      </c>
      <c r="O262" s="399">
        <f t="shared" si="78"/>
        <v>0</v>
      </c>
      <c r="P262" s="399">
        <f t="shared" si="79"/>
        <v>0</v>
      </c>
      <c r="Q262" s="401">
        <f t="shared" si="80"/>
        <v>7</v>
      </c>
      <c r="R262" s="573">
        <v>6</v>
      </c>
    </row>
    <row r="263" spans="1:25" ht="15.75" customHeight="1" x14ac:dyDescent="0.25">
      <c r="A263" s="268">
        <v>4</v>
      </c>
      <c r="B263" s="247" t="s">
        <v>17</v>
      </c>
      <c r="C263" s="398">
        <v>0</v>
      </c>
      <c r="D263" s="399">
        <v>0</v>
      </c>
      <c r="E263" s="399">
        <v>0</v>
      </c>
      <c r="F263" s="399">
        <v>0</v>
      </c>
      <c r="G263" s="401">
        <f t="shared" si="75"/>
        <v>0</v>
      </c>
      <c r="H263" s="398">
        <v>9</v>
      </c>
      <c r="I263" s="399">
        <v>0</v>
      </c>
      <c r="J263" s="399">
        <v>0</v>
      </c>
      <c r="K263" s="399">
        <v>0</v>
      </c>
      <c r="L263" s="400">
        <f t="shared" si="76"/>
        <v>9</v>
      </c>
      <c r="M263" s="398">
        <f t="shared" si="81"/>
        <v>9</v>
      </c>
      <c r="N263" s="399">
        <f t="shared" si="77"/>
        <v>0</v>
      </c>
      <c r="O263" s="399">
        <f t="shared" si="78"/>
        <v>0</v>
      </c>
      <c r="P263" s="399">
        <f t="shared" si="79"/>
        <v>0</v>
      </c>
      <c r="Q263" s="401">
        <f t="shared" si="80"/>
        <v>9</v>
      </c>
      <c r="R263" s="573">
        <v>14</v>
      </c>
    </row>
    <row r="264" spans="1:25" ht="15.75" customHeight="1" x14ac:dyDescent="0.25">
      <c r="A264" s="268">
        <v>5</v>
      </c>
      <c r="B264" s="247" t="s">
        <v>18</v>
      </c>
      <c r="C264" s="398">
        <v>3</v>
      </c>
      <c r="D264" s="399">
        <v>0</v>
      </c>
      <c r="E264" s="399">
        <v>0</v>
      </c>
      <c r="F264" s="399">
        <v>0</v>
      </c>
      <c r="G264" s="401">
        <f t="shared" si="75"/>
        <v>3</v>
      </c>
      <c r="H264" s="398">
        <v>7</v>
      </c>
      <c r="I264" s="399">
        <v>0</v>
      </c>
      <c r="J264" s="399">
        <v>0</v>
      </c>
      <c r="K264" s="399">
        <v>0</v>
      </c>
      <c r="L264" s="400">
        <f t="shared" si="76"/>
        <v>7</v>
      </c>
      <c r="M264" s="398">
        <f t="shared" si="81"/>
        <v>10</v>
      </c>
      <c r="N264" s="399">
        <f t="shared" si="77"/>
        <v>0</v>
      </c>
      <c r="O264" s="399">
        <f t="shared" si="78"/>
        <v>0</v>
      </c>
      <c r="P264" s="399">
        <f t="shared" si="79"/>
        <v>0</v>
      </c>
      <c r="Q264" s="401">
        <f t="shared" si="80"/>
        <v>10</v>
      </c>
      <c r="R264" s="573">
        <v>0</v>
      </c>
      <c r="Y264" s="390" t="s">
        <v>130</v>
      </c>
    </row>
    <row r="265" spans="1:25" ht="15.75" customHeight="1" x14ac:dyDescent="0.25">
      <c r="A265" s="270">
        <v>6</v>
      </c>
      <c r="B265" s="249" t="s">
        <v>19</v>
      </c>
      <c r="C265" s="398">
        <v>1</v>
      </c>
      <c r="D265" s="399">
        <v>0</v>
      </c>
      <c r="E265" s="399">
        <v>0</v>
      </c>
      <c r="F265" s="399">
        <v>0</v>
      </c>
      <c r="G265" s="401">
        <f t="shared" si="75"/>
        <v>1</v>
      </c>
      <c r="H265" s="398">
        <v>2</v>
      </c>
      <c r="I265" s="399">
        <v>0</v>
      </c>
      <c r="J265" s="399">
        <v>0</v>
      </c>
      <c r="K265" s="399">
        <v>0</v>
      </c>
      <c r="L265" s="400">
        <f t="shared" si="76"/>
        <v>2</v>
      </c>
      <c r="M265" s="398">
        <f t="shared" si="81"/>
        <v>3</v>
      </c>
      <c r="N265" s="399">
        <f t="shared" si="77"/>
        <v>0</v>
      </c>
      <c r="O265" s="399">
        <f t="shared" si="78"/>
        <v>0</v>
      </c>
      <c r="P265" s="399">
        <f t="shared" si="79"/>
        <v>0</v>
      </c>
      <c r="Q265" s="401">
        <f t="shared" si="80"/>
        <v>3</v>
      </c>
      <c r="R265" s="573">
        <v>3</v>
      </c>
    </row>
    <row r="266" spans="1:25" ht="15.75" customHeight="1" x14ac:dyDescent="0.25">
      <c r="A266" s="270">
        <v>7</v>
      </c>
      <c r="B266" s="249" t="s">
        <v>20</v>
      </c>
      <c r="C266" s="398">
        <v>1</v>
      </c>
      <c r="D266" s="399">
        <v>0</v>
      </c>
      <c r="E266" s="399">
        <v>0</v>
      </c>
      <c r="F266" s="399">
        <v>0</v>
      </c>
      <c r="G266" s="401">
        <f t="shared" si="75"/>
        <v>1</v>
      </c>
      <c r="H266" s="398">
        <v>6</v>
      </c>
      <c r="I266" s="399">
        <v>0</v>
      </c>
      <c r="J266" s="399">
        <v>0</v>
      </c>
      <c r="K266" s="399">
        <v>0</v>
      </c>
      <c r="L266" s="400">
        <f t="shared" si="76"/>
        <v>6</v>
      </c>
      <c r="M266" s="398">
        <f t="shared" si="81"/>
        <v>7</v>
      </c>
      <c r="N266" s="399">
        <f t="shared" si="77"/>
        <v>0</v>
      </c>
      <c r="O266" s="399">
        <f t="shared" si="78"/>
        <v>0</v>
      </c>
      <c r="P266" s="399">
        <f t="shared" si="79"/>
        <v>0</v>
      </c>
      <c r="Q266" s="401">
        <f t="shared" si="80"/>
        <v>7</v>
      </c>
      <c r="R266" s="573">
        <v>1</v>
      </c>
    </row>
    <row r="267" spans="1:25" ht="15.75" customHeight="1" x14ac:dyDescent="0.25">
      <c r="A267" s="268">
        <v>8</v>
      </c>
      <c r="B267" s="247" t="s">
        <v>21</v>
      </c>
      <c r="C267" s="398">
        <v>0</v>
      </c>
      <c r="D267" s="399">
        <v>0</v>
      </c>
      <c r="E267" s="399">
        <v>0</v>
      </c>
      <c r="F267" s="399">
        <v>0</v>
      </c>
      <c r="G267" s="401">
        <f t="shared" si="75"/>
        <v>0</v>
      </c>
      <c r="H267" s="398">
        <v>0</v>
      </c>
      <c r="I267" s="399">
        <v>0</v>
      </c>
      <c r="J267" s="399">
        <v>0</v>
      </c>
      <c r="K267" s="399">
        <v>0</v>
      </c>
      <c r="L267" s="400">
        <f t="shared" si="76"/>
        <v>0</v>
      </c>
      <c r="M267" s="398">
        <f t="shared" si="81"/>
        <v>0</v>
      </c>
      <c r="N267" s="399">
        <f t="shared" si="77"/>
        <v>0</v>
      </c>
      <c r="O267" s="399">
        <f t="shared" si="78"/>
        <v>0</v>
      </c>
      <c r="P267" s="399">
        <f t="shared" si="79"/>
        <v>0</v>
      </c>
      <c r="Q267" s="401">
        <f t="shared" si="80"/>
        <v>0</v>
      </c>
      <c r="R267" s="573">
        <v>7</v>
      </c>
    </row>
    <row r="268" spans="1:25" ht="15.75" customHeight="1" x14ac:dyDescent="0.25">
      <c r="A268" s="268">
        <v>9</v>
      </c>
      <c r="B268" s="247" t="s">
        <v>22</v>
      </c>
      <c r="C268" s="398">
        <v>0</v>
      </c>
      <c r="D268" s="399">
        <v>0</v>
      </c>
      <c r="E268" s="399">
        <v>0</v>
      </c>
      <c r="F268" s="399">
        <v>0</v>
      </c>
      <c r="G268" s="401">
        <f t="shared" si="75"/>
        <v>0</v>
      </c>
      <c r="H268" s="398">
        <v>0</v>
      </c>
      <c r="I268" s="399">
        <v>0</v>
      </c>
      <c r="J268" s="399">
        <v>0</v>
      </c>
      <c r="K268" s="399">
        <v>0</v>
      </c>
      <c r="L268" s="400">
        <f t="shared" si="76"/>
        <v>0</v>
      </c>
      <c r="M268" s="398">
        <f t="shared" si="81"/>
        <v>0</v>
      </c>
      <c r="N268" s="399">
        <f t="shared" si="77"/>
        <v>0</v>
      </c>
      <c r="O268" s="399">
        <f t="shared" si="78"/>
        <v>0</v>
      </c>
      <c r="P268" s="399">
        <f t="shared" si="79"/>
        <v>0</v>
      </c>
      <c r="Q268" s="401">
        <f t="shared" si="80"/>
        <v>0</v>
      </c>
      <c r="R268" s="573">
        <v>0</v>
      </c>
    </row>
    <row r="269" spans="1:25" ht="15.75" customHeight="1" x14ac:dyDescent="0.25">
      <c r="A269" s="268">
        <v>10</v>
      </c>
      <c r="B269" s="247" t="s">
        <v>23</v>
      </c>
      <c r="C269" s="398">
        <v>1</v>
      </c>
      <c r="D269" s="399">
        <v>0</v>
      </c>
      <c r="E269" s="399">
        <v>0</v>
      </c>
      <c r="F269" s="399">
        <v>0</v>
      </c>
      <c r="G269" s="401">
        <f t="shared" si="75"/>
        <v>1</v>
      </c>
      <c r="H269" s="398">
        <v>1</v>
      </c>
      <c r="I269" s="399">
        <v>0</v>
      </c>
      <c r="J269" s="399">
        <v>0</v>
      </c>
      <c r="K269" s="399">
        <v>0</v>
      </c>
      <c r="L269" s="400">
        <f t="shared" si="76"/>
        <v>1</v>
      </c>
      <c r="M269" s="398">
        <f t="shared" si="81"/>
        <v>2</v>
      </c>
      <c r="N269" s="399">
        <f t="shared" si="77"/>
        <v>0</v>
      </c>
      <c r="O269" s="399">
        <f t="shared" si="78"/>
        <v>0</v>
      </c>
      <c r="P269" s="399">
        <f t="shared" si="79"/>
        <v>0</v>
      </c>
      <c r="Q269" s="401">
        <f t="shared" si="80"/>
        <v>2</v>
      </c>
      <c r="R269" s="573">
        <v>0</v>
      </c>
    </row>
    <row r="270" spans="1:25" ht="15.75" customHeight="1" x14ac:dyDescent="0.25">
      <c r="A270" s="270">
        <v>11</v>
      </c>
      <c r="B270" s="249" t="s">
        <v>24</v>
      </c>
      <c r="C270" s="398">
        <v>1</v>
      </c>
      <c r="D270" s="399">
        <v>0</v>
      </c>
      <c r="E270" s="399">
        <v>0</v>
      </c>
      <c r="F270" s="399">
        <v>0</v>
      </c>
      <c r="G270" s="401">
        <f t="shared" si="75"/>
        <v>1</v>
      </c>
      <c r="H270" s="398">
        <v>3</v>
      </c>
      <c r="I270" s="399">
        <v>0</v>
      </c>
      <c r="J270" s="399">
        <v>0</v>
      </c>
      <c r="K270" s="399">
        <v>0</v>
      </c>
      <c r="L270" s="400">
        <f t="shared" si="76"/>
        <v>3</v>
      </c>
      <c r="M270" s="398">
        <f t="shared" si="81"/>
        <v>4</v>
      </c>
      <c r="N270" s="399">
        <f t="shared" si="77"/>
        <v>0</v>
      </c>
      <c r="O270" s="399">
        <f t="shared" si="78"/>
        <v>0</v>
      </c>
      <c r="P270" s="399">
        <f t="shared" si="79"/>
        <v>0</v>
      </c>
      <c r="Q270" s="401">
        <f t="shared" si="80"/>
        <v>4</v>
      </c>
      <c r="R270" s="573">
        <v>0</v>
      </c>
    </row>
    <row r="271" spans="1:25" ht="15.75" customHeight="1" x14ac:dyDescent="0.25">
      <c r="A271" s="268">
        <v>12</v>
      </c>
      <c r="B271" s="247" t="s">
        <v>25</v>
      </c>
      <c r="C271" s="398">
        <v>0</v>
      </c>
      <c r="D271" s="399">
        <v>0</v>
      </c>
      <c r="E271" s="399">
        <v>0</v>
      </c>
      <c r="F271" s="399">
        <v>0</v>
      </c>
      <c r="G271" s="401">
        <f t="shared" si="75"/>
        <v>0</v>
      </c>
      <c r="H271" s="398">
        <v>0</v>
      </c>
      <c r="I271" s="399">
        <v>0</v>
      </c>
      <c r="J271" s="399">
        <v>0</v>
      </c>
      <c r="K271" s="399">
        <v>0</v>
      </c>
      <c r="L271" s="400">
        <f t="shared" si="76"/>
        <v>0</v>
      </c>
      <c r="M271" s="398">
        <f t="shared" si="81"/>
        <v>0</v>
      </c>
      <c r="N271" s="399">
        <f t="shared" si="77"/>
        <v>0</v>
      </c>
      <c r="O271" s="399">
        <f t="shared" si="78"/>
        <v>0</v>
      </c>
      <c r="P271" s="399">
        <f t="shared" si="79"/>
        <v>0</v>
      </c>
      <c r="Q271" s="401">
        <f t="shared" si="80"/>
        <v>0</v>
      </c>
      <c r="R271" s="573">
        <v>0</v>
      </c>
    </row>
    <row r="272" spans="1:25" ht="15.75" customHeight="1" x14ac:dyDescent="0.25">
      <c r="A272" s="268">
        <v>13</v>
      </c>
      <c r="B272" s="247" t="s">
        <v>26</v>
      </c>
      <c r="C272" s="398">
        <v>1</v>
      </c>
      <c r="D272" s="399">
        <v>0</v>
      </c>
      <c r="E272" s="399">
        <v>0</v>
      </c>
      <c r="F272" s="399">
        <v>0</v>
      </c>
      <c r="G272" s="401">
        <f t="shared" si="75"/>
        <v>1</v>
      </c>
      <c r="H272" s="398">
        <v>4</v>
      </c>
      <c r="I272" s="399">
        <v>0</v>
      </c>
      <c r="J272" s="399">
        <v>0</v>
      </c>
      <c r="K272" s="399">
        <v>0</v>
      </c>
      <c r="L272" s="400">
        <f t="shared" si="76"/>
        <v>4</v>
      </c>
      <c r="M272" s="398">
        <f t="shared" si="81"/>
        <v>5</v>
      </c>
      <c r="N272" s="399">
        <f t="shared" si="77"/>
        <v>0</v>
      </c>
      <c r="O272" s="399">
        <f t="shared" si="78"/>
        <v>0</v>
      </c>
      <c r="P272" s="399">
        <f t="shared" si="79"/>
        <v>0</v>
      </c>
      <c r="Q272" s="401">
        <f t="shared" si="80"/>
        <v>5</v>
      </c>
      <c r="R272" s="573">
        <v>4</v>
      </c>
    </row>
    <row r="273" spans="1:20" ht="15.75" customHeight="1" x14ac:dyDescent="0.25">
      <c r="A273" s="268">
        <v>14</v>
      </c>
      <c r="B273" s="247" t="s">
        <v>27</v>
      </c>
      <c r="C273" s="398">
        <v>0</v>
      </c>
      <c r="D273" s="399">
        <v>0</v>
      </c>
      <c r="E273" s="399">
        <v>0</v>
      </c>
      <c r="F273" s="399">
        <v>0</v>
      </c>
      <c r="G273" s="401">
        <f t="shared" si="75"/>
        <v>0</v>
      </c>
      <c r="H273" s="398">
        <v>8</v>
      </c>
      <c r="I273" s="399">
        <v>0</v>
      </c>
      <c r="J273" s="399">
        <v>0</v>
      </c>
      <c r="K273" s="399">
        <v>0</v>
      </c>
      <c r="L273" s="400">
        <f t="shared" si="76"/>
        <v>8</v>
      </c>
      <c r="M273" s="398">
        <f t="shared" si="81"/>
        <v>8</v>
      </c>
      <c r="N273" s="399">
        <f t="shared" si="77"/>
        <v>0</v>
      </c>
      <c r="O273" s="399">
        <f t="shared" si="78"/>
        <v>0</v>
      </c>
      <c r="P273" s="399">
        <f t="shared" si="79"/>
        <v>0</v>
      </c>
      <c r="Q273" s="401">
        <f t="shared" si="80"/>
        <v>8</v>
      </c>
      <c r="R273" s="573">
        <v>7</v>
      </c>
    </row>
    <row r="274" spans="1:20" ht="30.75" customHeight="1" thickBot="1" x14ac:dyDescent="0.3">
      <c r="A274" s="271">
        <v>15</v>
      </c>
      <c r="B274" s="250" t="s">
        <v>28</v>
      </c>
      <c r="C274" s="402">
        <v>1</v>
      </c>
      <c r="D274" s="403">
        <v>0</v>
      </c>
      <c r="E274" s="403">
        <v>0</v>
      </c>
      <c r="F274" s="403">
        <v>0</v>
      </c>
      <c r="G274" s="405">
        <f t="shared" si="75"/>
        <v>1</v>
      </c>
      <c r="H274" s="402">
        <v>3</v>
      </c>
      <c r="I274" s="403">
        <v>0</v>
      </c>
      <c r="J274" s="403">
        <v>0</v>
      </c>
      <c r="K274" s="403">
        <v>0</v>
      </c>
      <c r="L274" s="404">
        <f t="shared" si="76"/>
        <v>3</v>
      </c>
      <c r="M274" s="402">
        <f t="shared" si="81"/>
        <v>4</v>
      </c>
      <c r="N274" s="403">
        <f t="shared" si="77"/>
        <v>0</v>
      </c>
      <c r="O274" s="403">
        <f t="shared" si="78"/>
        <v>0</v>
      </c>
      <c r="P274" s="403">
        <f t="shared" si="79"/>
        <v>0</v>
      </c>
      <c r="Q274" s="405">
        <f t="shared" si="80"/>
        <v>4</v>
      </c>
      <c r="R274" s="574">
        <v>0</v>
      </c>
    </row>
    <row r="275" spans="1:20" ht="22.5" customHeight="1" thickBot="1" x14ac:dyDescent="0.3">
      <c r="A275" s="712"/>
      <c r="B275" s="713" t="s">
        <v>504</v>
      </c>
      <c r="C275" s="714">
        <f t="shared" ref="C275:R275" si="82">SUM(C260:C274)</f>
        <v>12</v>
      </c>
      <c r="D275" s="715">
        <f t="shared" si="82"/>
        <v>0</v>
      </c>
      <c r="E275" s="715">
        <f t="shared" si="82"/>
        <v>0</v>
      </c>
      <c r="F275" s="715">
        <f t="shared" si="82"/>
        <v>0</v>
      </c>
      <c r="G275" s="716">
        <f t="shared" si="82"/>
        <v>12</v>
      </c>
      <c r="H275" s="714">
        <f t="shared" si="82"/>
        <v>55</v>
      </c>
      <c r="I275" s="715">
        <f t="shared" si="82"/>
        <v>0</v>
      </c>
      <c r="J275" s="715">
        <f t="shared" si="82"/>
        <v>0</v>
      </c>
      <c r="K275" s="715">
        <f t="shared" si="82"/>
        <v>0</v>
      </c>
      <c r="L275" s="716">
        <f t="shared" si="82"/>
        <v>55</v>
      </c>
      <c r="M275" s="714">
        <f t="shared" si="82"/>
        <v>72</v>
      </c>
      <c r="N275" s="715">
        <f t="shared" si="82"/>
        <v>0</v>
      </c>
      <c r="O275" s="715">
        <f t="shared" si="82"/>
        <v>0</v>
      </c>
      <c r="P275" s="715">
        <f t="shared" si="82"/>
        <v>0</v>
      </c>
      <c r="Q275" s="716">
        <f t="shared" si="82"/>
        <v>72</v>
      </c>
      <c r="R275" s="717">
        <f t="shared" si="82"/>
        <v>58</v>
      </c>
      <c r="T275" s="346"/>
    </row>
    <row r="276" spans="1:20" ht="22.5" customHeight="1" thickBot="1" x14ac:dyDescent="0.3">
      <c r="A276" s="824"/>
      <c r="B276" s="832" t="s">
        <v>448</v>
      </c>
      <c r="C276" s="831">
        <v>6</v>
      </c>
      <c r="D276" s="827">
        <v>0</v>
      </c>
      <c r="E276" s="827">
        <v>0</v>
      </c>
      <c r="F276" s="827">
        <v>0</v>
      </c>
      <c r="G276" s="830">
        <v>6</v>
      </c>
      <c r="H276" s="831">
        <v>51</v>
      </c>
      <c r="I276" s="827">
        <v>0</v>
      </c>
      <c r="J276" s="827">
        <v>0</v>
      </c>
      <c r="K276" s="827">
        <v>0</v>
      </c>
      <c r="L276" s="830">
        <v>51</v>
      </c>
      <c r="M276" s="831">
        <v>61</v>
      </c>
      <c r="N276" s="827">
        <v>0</v>
      </c>
      <c r="O276" s="827">
        <v>0</v>
      </c>
      <c r="P276" s="827">
        <v>0</v>
      </c>
      <c r="Q276" s="830">
        <v>61</v>
      </c>
      <c r="R276" s="828">
        <v>41</v>
      </c>
      <c r="T276" s="392"/>
    </row>
    <row r="277" spans="1:20" ht="22.5" customHeight="1" thickBot="1" x14ac:dyDescent="0.3">
      <c r="A277" s="824"/>
      <c r="B277" s="832" t="s">
        <v>395</v>
      </c>
      <c r="C277" s="831">
        <v>4</v>
      </c>
      <c r="D277" s="827">
        <v>0</v>
      </c>
      <c r="E277" s="827">
        <v>0</v>
      </c>
      <c r="F277" s="827">
        <v>0</v>
      </c>
      <c r="G277" s="830">
        <v>4</v>
      </c>
      <c r="H277" s="831">
        <v>51</v>
      </c>
      <c r="I277" s="827">
        <v>0</v>
      </c>
      <c r="J277" s="827">
        <v>0</v>
      </c>
      <c r="K277" s="827">
        <v>1</v>
      </c>
      <c r="L277" s="830">
        <v>52</v>
      </c>
      <c r="M277" s="831">
        <v>55</v>
      </c>
      <c r="N277" s="827">
        <v>0</v>
      </c>
      <c r="O277" s="827">
        <v>0</v>
      </c>
      <c r="P277" s="827">
        <v>1</v>
      </c>
      <c r="Q277" s="830">
        <v>56</v>
      </c>
      <c r="R277" s="828">
        <v>38</v>
      </c>
    </row>
    <row r="278" spans="1:20" ht="21" customHeight="1" thickBot="1" x14ac:dyDescent="0.3">
      <c r="A278" s="824"/>
      <c r="B278" s="832" t="s">
        <v>356</v>
      </c>
      <c r="C278" s="831">
        <v>3</v>
      </c>
      <c r="D278" s="827">
        <v>0</v>
      </c>
      <c r="E278" s="827">
        <v>0</v>
      </c>
      <c r="F278" s="827">
        <v>0</v>
      </c>
      <c r="G278" s="830">
        <v>3</v>
      </c>
      <c r="H278" s="831">
        <v>53</v>
      </c>
      <c r="I278" s="827">
        <v>0</v>
      </c>
      <c r="J278" s="827">
        <v>0</v>
      </c>
      <c r="K278" s="827">
        <v>0</v>
      </c>
      <c r="L278" s="830">
        <v>53</v>
      </c>
      <c r="M278" s="831">
        <v>56</v>
      </c>
      <c r="N278" s="827">
        <v>0</v>
      </c>
      <c r="O278" s="827">
        <v>0</v>
      </c>
      <c r="P278" s="827">
        <v>0</v>
      </c>
      <c r="Q278" s="830">
        <v>56</v>
      </c>
      <c r="R278" s="828">
        <v>29</v>
      </c>
    </row>
    <row r="279" spans="1:20" ht="15.75" customHeight="1" x14ac:dyDescent="0.25">
      <c r="A279" s="239" t="s">
        <v>92</v>
      </c>
      <c r="B279" s="354"/>
      <c r="C279" s="355"/>
      <c r="D279" s="355"/>
      <c r="E279" s="355"/>
      <c r="F279" s="355"/>
      <c r="G279" s="355"/>
      <c r="H279" s="355"/>
      <c r="I279" s="355"/>
      <c r="J279" s="355"/>
      <c r="K279" s="355"/>
      <c r="L279" s="355"/>
      <c r="M279" s="355"/>
      <c r="N279" s="355"/>
      <c r="O279" s="355"/>
      <c r="P279" s="355"/>
      <c r="Q279" s="355"/>
      <c r="R279" s="355"/>
    </row>
    <row r="280" spans="1:20" ht="15.75" customHeight="1" x14ac:dyDescent="0.25">
      <c r="A280" s="721" t="s">
        <v>355</v>
      </c>
    </row>
    <row r="281" spans="1:20" ht="15.75" customHeight="1" x14ac:dyDescent="0.25">
      <c r="A281" s="721"/>
    </row>
    <row r="285" spans="1:20" ht="15.75" customHeight="1" thickBot="1" x14ac:dyDescent="0.3">
      <c r="A285" s="208" t="s">
        <v>485</v>
      </c>
      <c r="B285" s="240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</row>
    <row r="286" spans="1:20" ht="15.75" customHeight="1" thickBot="1" x14ac:dyDescent="0.3">
      <c r="A286" s="260"/>
      <c r="B286" s="261"/>
      <c r="C286" s="1635" t="s">
        <v>85</v>
      </c>
      <c r="D286" s="1636"/>
      <c r="E286" s="1636"/>
      <c r="F286" s="1636"/>
      <c r="G286" s="1637"/>
      <c r="H286" s="1635" t="s">
        <v>86</v>
      </c>
      <c r="I286" s="1636"/>
      <c r="J286" s="1636"/>
      <c r="K286" s="1636"/>
      <c r="L286" s="1637"/>
      <c r="M286" s="1635" t="s">
        <v>87</v>
      </c>
      <c r="N286" s="1636"/>
      <c r="O286" s="1636"/>
      <c r="P286" s="1636"/>
      <c r="Q286" s="1636"/>
      <c r="R286" s="1637"/>
    </row>
    <row r="287" spans="1:20" ht="78.75" customHeight="1" thickBot="1" x14ac:dyDescent="0.3">
      <c r="A287" s="262" t="s">
        <v>2</v>
      </c>
      <c r="B287" s="243" t="s">
        <v>3</v>
      </c>
      <c r="C287" s="292" t="s">
        <v>88</v>
      </c>
      <c r="D287" s="289" t="s">
        <v>312</v>
      </c>
      <c r="E287" s="289" t="s">
        <v>313</v>
      </c>
      <c r="F287" s="289" t="s">
        <v>89</v>
      </c>
      <c r="G287" s="318" t="s">
        <v>90</v>
      </c>
      <c r="H287" s="309" t="s">
        <v>88</v>
      </c>
      <c r="I287" s="289" t="s">
        <v>312</v>
      </c>
      <c r="J287" s="289" t="s">
        <v>313</v>
      </c>
      <c r="K287" s="289" t="s">
        <v>89</v>
      </c>
      <c r="L287" s="318" t="s">
        <v>13</v>
      </c>
      <c r="M287" s="309" t="s">
        <v>88</v>
      </c>
      <c r="N287" s="289" t="s">
        <v>312</v>
      </c>
      <c r="O287" s="289" t="s">
        <v>313</v>
      </c>
      <c r="P287" s="289" t="s">
        <v>89</v>
      </c>
      <c r="Q287" s="318" t="s">
        <v>13</v>
      </c>
      <c r="R287" s="423" t="s">
        <v>91</v>
      </c>
    </row>
    <row r="288" spans="1:20" ht="15.75" customHeight="1" x14ac:dyDescent="0.25">
      <c r="A288" s="266">
        <v>1</v>
      </c>
      <c r="B288" s="245" t="s">
        <v>14</v>
      </c>
      <c r="C288" s="978">
        <f t="shared" ref="C288:F302" si="83">C234+C260</f>
        <v>0</v>
      </c>
      <c r="D288" s="979">
        <f t="shared" si="83"/>
        <v>0</v>
      </c>
      <c r="E288" s="979">
        <f t="shared" si="83"/>
        <v>0</v>
      </c>
      <c r="F288" s="979">
        <f t="shared" si="83"/>
        <v>0</v>
      </c>
      <c r="G288" s="981">
        <f t="shared" ref="G288:G302" si="84">SUM(C288:F288)</f>
        <v>0</v>
      </c>
      <c r="H288" s="978">
        <f t="shared" ref="H288:K302" si="85">H234+H260</f>
        <v>0</v>
      </c>
      <c r="I288" s="979">
        <f t="shared" si="85"/>
        <v>0</v>
      </c>
      <c r="J288" s="979">
        <f t="shared" si="85"/>
        <v>0</v>
      </c>
      <c r="K288" s="979">
        <f t="shared" si="85"/>
        <v>0</v>
      </c>
      <c r="L288" s="980">
        <f t="shared" ref="L288:L302" si="86">SUM(H288:K288)</f>
        <v>0</v>
      </c>
      <c r="M288" s="978">
        <f t="shared" ref="M288:M302" si="87">C288+H288</f>
        <v>0</v>
      </c>
      <c r="N288" s="979">
        <f t="shared" ref="N288:N302" si="88">D288+I288</f>
        <v>0</v>
      </c>
      <c r="O288" s="979">
        <f t="shared" ref="O288:O302" si="89">E288+J288</f>
        <v>0</v>
      </c>
      <c r="P288" s="979">
        <f t="shared" ref="P288:P302" si="90">F288+K288</f>
        <v>0</v>
      </c>
      <c r="Q288" s="981">
        <f t="shared" ref="Q288:Q302" si="91">SUM(M288:P288)</f>
        <v>0</v>
      </c>
      <c r="R288" s="982">
        <f t="shared" ref="R288:R302" si="92">R234+R260</f>
        <v>33</v>
      </c>
    </row>
    <row r="289" spans="1:18" ht="15.75" customHeight="1" x14ac:dyDescent="0.25">
      <c r="A289" s="268">
        <v>2</v>
      </c>
      <c r="B289" s="247" t="s">
        <v>15</v>
      </c>
      <c r="C289" s="983">
        <f t="shared" si="83"/>
        <v>5</v>
      </c>
      <c r="D289" s="984">
        <f t="shared" si="83"/>
        <v>0</v>
      </c>
      <c r="E289" s="984">
        <f t="shared" si="83"/>
        <v>0</v>
      </c>
      <c r="F289" s="984">
        <f t="shared" si="83"/>
        <v>0</v>
      </c>
      <c r="G289" s="986">
        <f t="shared" si="84"/>
        <v>5</v>
      </c>
      <c r="H289" s="983">
        <f t="shared" si="85"/>
        <v>14</v>
      </c>
      <c r="I289" s="984">
        <f t="shared" si="85"/>
        <v>0</v>
      </c>
      <c r="J289" s="984">
        <f t="shared" si="85"/>
        <v>0</v>
      </c>
      <c r="K289" s="984">
        <f t="shared" si="85"/>
        <v>0</v>
      </c>
      <c r="L289" s="985">
        <f t="shared" si="86"/>
        <v>14</v>
      </c>
      <c r="M289" s="983">
        <f t="shared" si="87"/>
        <v>19</v>
      </c>
      <c r="N289" s="984">
        <f t="shared" si="88"/>
        <v>0</v>
      </c>
      <c r="O289" s="984">
        <f t="shared" si="89"/>
        <v>0</v>
      </c>
      <c r="P289" s="984">
        <f t="shared" si="90"/>
        <v>0</v>
      </c>
      <c r="Q289" s="986">
        <f t="shared" si="91"/>
        <v>19</v>
      </c>
      <c r="R289" s="987">
        <f t="shared" si="92"/>
        <v>18</v>
      </c>
    </row>
    <row r="290" spans="1:18" ht="15.75" customHeight="1" x14ac:dyDescent="0.25">
      <c r="A290" s="268">
        <v>3</v>
      </c>
      <c r="B290" s="247" t="s">
        <v>16</v>
      </c>
      <c r="C290" s="983">
        <f t="shared" si="83"/>
        <v>5</v>
      </c>
      <c r="D290" s="984">
        <f t="shared" si="83"/>
        <v>0</v>
      </c>
      <c r="E290" s="984">
        <f t="shared" si="83"/>
        <v>0</v>
      </c>
      <c r="F290" s="984">
        <f t="shared" si="83"/>
        <v>0</v>
      </c>
      <c r="G290" s="986">
        <f t="shared" si="84"/>
        <v>5</v>
      </c>
      <c r="H290" s="983">
        <f t="shared" si="85"/>
        <v>14</v>
      </c>
      <c r="I290" s="984">
        <f t="shared" si="85"/>
        <v>0</v>
      </c>
      <c r="J290" s="984">
        <f t="shared" si="85"/>
        <v>0</v>
      </c>
      <c r="K290" s="984">
        <f t="shared" si="85"/>
        <v>0</v>
      </c>
      <c r="L290" s="985">
        <f t="shared" si="86"/>
        <v>14</v>
      </c>
      <c r="M290" s="983">
        <f t="shared" si="87"/>
        <v>19</v>
      </c>
      <c r="N290" s="984">
        <f t="shared" si="88"/>
        <v>0</v>
      </c>
      <c r="O290" s="984">
        <f t="shared" si="89"/>
        <v>0</v>
      </c>
      <c r="P290" s="984">
        <f t="shared" si="90"/>
        <v>0</v>
      </c>
      <c r="Q290" s="986">
        <f t="shared" si="91"/>
        <v>19</v>
      </c>
      <c r="R290" s="987">
        <f t="shared" si="92"/>
        <v>11</v>
      </c>
    </row>
    <row r="291" spans="1:18" ht="15.75" customHeight="1" x14ac:dyDescent="0.25">
      <c r="A291" s="268">
        <v>4</v>
      </c>
      <c r="B291" s="247" t="s">
        <v>17</v>
      </c>
      <c r="C291" s="983">
        <f t="shared" si="83"/>
        <v>5</v>
      </c>
      <c r="D291" s="984">
        <f t="shared" si="83"/>
        <v>0</v>
      </c>
      <c r="E291" s="984">
        <f t="shared" si="83"/>
        <v>0</v>
      </c>
      <c r="F291" s="984">
        <f t="shared" si="83"/>
        <v>0</v>
      </c>
      <c r="G291" s="986">
        <f t="shared" si="84"/>
        <v>5</v>
      </c>
      <c r="H291" s="983">
        <f t="shared" si="85"/>
        <v>27</v>
      </c>
      <c r="I291" s="984">
        <f t="shared" si="85"/>
        <v>0</v>
      </c>
      <c r="J291" s="984">
        <f t="shared" si="85"/>
        <v>0</v>
      </c>
      <c r="K291" s="984">
        <f t="shared" si="85"/>
        <v>0</v>
      </c>
      <c r="L291" s="985">
        <f t="shared" si="86"/>
        <v>27</v>
      </c>
      <c r="M291" s="983">
        <f t="shared" si="87"/>
        <v>32</v>
      </c>
      <c r="N291" s="984">
        <f t="shared" si="88"/>
        <v>0</v>
      </c>
      <c r="O291" s="984">
        <f t="shared" si="89"/>
        <v>0</v>
      </c>
      <c r="P291" s="984">
        <f t="shared" si="90"/>
        <v>0</v>
      </c>
      <c r="Q291" s="986">
        <f t="shared" si="91"/>
        <v>32</v>
      </c>
      <c r="R291" s="987">
        <f t="shared" si="92"/>
        <v>32</v>
      </c>
    </row>
    <row r="292" spans="1:18" ht="15.75" customHeight="1" x14ac:dyDescent="0.25">
      <c r="A292" s="268">
        <v>5</v>
      </c>
      <c r="B292" s="247" t="s">
        <v>18</v>
      </c>
      <c r="C292" s="983">
        <f t="shared" si="83"/>
        <v>5</v>
      </c>
      <c r="D292" s="984">
        <f t="shared" si="83"/>
        <v>0</v>
      </c>
      <c r="E292" s="984">
        <f t="shared" si="83"/>
        <v>0</v>
      </c>
      <c r="F292" s="984">
        <f t="shared" si="83"/>
        <v>0</v>
      </c>
      <c r="G292" s="986">
        <f t="shared" si="84"/>
        <v>5</v>
      </c>
      <c r="H292" s="983">
        <f t="shared" si="85"/>
        <v>15</v>
      </c>
      <c r="I292" s="984">
        <f t="shared" si="85"/>
        <v>0</v>
      </c>
      <c r="J292" s="984">
        <f t="shared" si="85"/>
        <v>0</v>
      </c>
      <c r="K292" s="984">
        <f t="shared" si="85"/>
        <v>0</v>
      </c>
      <c r="L292" s="985">
        <f t="shared" si="86"/>
        <v>15</v>
      </c>
      <c r="M292" s="983">
        <f t="shared" si="87"/>
        <v>20</v>
      </c>
      <c r="N292" s="984">
        <f t="shared" si="88"/>
        <v>0</v>
      </c>
      <c r="O292" s="984">
        <f t="shared" si="89"/>
        <v>0</v>
      </c>
      <c r="P292" s="984">
        <f t="shared" si="90"/>
        <v>0</v>
      </c>
      <c r="Q292" s="986">
        <f t="shared" si="91"/>
        <v>20</v>
      </c>
      <c r="R292" s="987">
        <f t="shared" si="92"/>
        <v>0</v>
      </c>
    </row>
    <row r="293" spans="1:18" ht="15.75" customHeight="1" x14ac:dyDescent="0.25">
      <c r="A293" s="270">
        <v>6</v>
      </c>
      <c r="B293" s="249" t="s">
        <v>19</v>
      </c>
      <c r="C293" s="983">
        <f t="shared" si="83"/>
        <v>2</v>
      </c>
      <c r="D293" s="984">
        <f t="shared" si="83"/>
        <v>0</v>
      </c>
      <c r="E293" s="984">
        <f t="shared" si="83"/>
        <v>0</v>
      </c>
      <c r="F293" s="984">
        <f t="shared" si="83"/>
        <v>0</v>
      </c>
      <c r="G293" s="986">
        <f t="shared" si="84"/>
        <v>2</v>
      </c>
      <c r="H293" s="983">
        <f t="shared" si="85"/>
        <v>9</v>
      </c>
      <c r="I293" s="984">
        <f t="shared" si="85"/>
        <v>0</v>
      </c>
      <c r="J293" s="984">
        <f t="shared" si="85"/>
        <v>0</v>
      </c>
      <c r="K293" s="984">
        <f t="shared" si="85"/>
        <v>0</v>
      </c>
      <c r="L293" s="985">
        <f t="shared" si="86"/>
        <v>9</v>
      </c>
      <c r="M293" s="983">
        <f t="shared" si="87"/>
        <v>11</v>
      </c>
      <c r="N293" s="984">
        <f t="shared" si="88"/>
        <v>0</v>
      </c>
      <c r="O293" s="984">
        <f t="shared" si="89"/>
        <v>0</v>
      </c>
      <c r="P293" s="984">
        <f t="shared" si="90"/>
        <v>0</v>
      </c>
      <c r="Q293" s="986">
        <f t="shared" si="91"/>
        <v>11</v>
      </c>
      <c r="R293" s="987">
        <f t="shared" si="92"/>
        <v>11</v>
      </c>
    </row>
    <row r="294" spans="1:18" ht="15.75" customHeight="1" x14ac:dyDescent="0.25">
      <c r="A294" s="270">
        <v>7</v>
      </c>
      <c r="B294" s="249" t="s">
        <v>20</v>
      </c>
      <c r="C294" s="983">
        <f t="shared" si="83"/>
        <v>4</v>
      </c>
      <c r="D294" s="984">
        <f t="shared" si="83"/>
        <v>0</v>
      </c>
      <c r="E294" s="984">
        <f t="shared" si="83"/>
        <v>0</v>
      </c>
      <c r="F294" s="984">
        <f t="shared" si="83"/>
        <v>0</v>
      </c>
      <c r="G294" s="986">
        <f t="shared" si="84"/>
        <v>4</v>
      </c>
      <c r="H294" s="983">
        <f t="shared" si="85"/>
        <v>19</v>
      </c>
      <c r="I294" s="984">
        <f t="shared" si="85"/>
        <v>0</v>
      </c>
      <c r="J294" s="984">
        <f t="shared" si="85"/>
        <v>0</v>
      </c>
      <c r="K294" s="984">
        <f t="shared" si="85"/>
        <v>0</v>
      </c>
      <c r="L294" s="985">
        <f t="shared" si="86"/>
        <v>19</v>
      </c>
      <c r="M294" s="983">
        <f t="shared" si="87"/>
        <v>23</v>
      </c>
      <c r="N294" s="984">
        <f t="shared" si="88"/>
        <v>0</v>
      </c>
      <c r="O294" s="984">
        <f t="shared" si="89"/>
        <v>0</v>
      </c>
      <c r="P294" s="984">
        <f t="shared" si="90"/>
        <v>0</v>
      </c>
      <c r="Q294" s="986">
        <f t="shared" si="91"/>
        <v>23</v>
      </c>
      <c r="R294" s="987">
        <f t="shared" si="92"/>
        <v>1</v>
      </c>
    </row>
    <row r="295" spans="1:18" ht="15.75" customHeight="1" x14ac:dyDescent="0.25">
      <c r="A295" s="268">
        <v>8</v>
      </c>
      <c r="B295" s="247" t="s">
        <v>21</v>
      </c>
      <c r="C295" s="983">
        <f t="shared" si="83"/>
        <v>8</v>
      </c>
      <c r="D295" s="984">
        <f t="shared" si="83"/>
        <v>0</v>
      </c>
      <c r="E295" s="984">
        <f t="shared" si="83"/>
        <v>0</v>
      </c>
      <c r="F295" s="984">
        <f t="shared" si="83"/>
        <v>0</v>
      </c>
      <c r="G295" s="986">
        <f t="shared" si="84"/>
        <v>8</v>
      </c>
      <c r="H295" s="983">
        <f t="shared" si="85"/>
        <v>24</v>
      </c>
      <c r="I295" s="984">
        <f t="shared" si="85"/>
        <v>0</v>
      </c>
      <c r="J295" s="984">
        <f t="shared" si="85"/>
        <v>0</v>
      </c>
      <c r="K295" s="984">
        <f t="shared" si="85"/>
        <v>0</v>
      </c>
      <c r="L295" s="985">
        <f t="shared" si="86"/>
        <v>24</v>
      </c>
      <c r="M295" s="983">
        <f t="shared" si="87"/>
        <v>32</v>
      </c>
      <c r="N295" s="984">
        <f t="shared" si="88"/>
        <v>0</v>
      </c>
      <c r="O295" s="984">
        <f t="shared" si="89"/>
        <v>0</v>
      </c>
      <c r="P295" s="984">
        <f t="shared" si="90"/>
        <v>0</v>
      </c>
      <c r="Q295" s="986">
        <f t="shared" si="91"/>
        <v>32</v>
      </c>
      <c r="R295" s="987">
        <f t="shared" si="92"/>
        <v>25</v>
      </c>
    </row>
    <row r="296" spans="1:18" ht="15.75" customHeight="1" x14ac:dyDescent="0.25">
      <c r="A296" s="268">
        <v>9</v>
      </c>
      <c r="B296" s="247" t="s">
        <v>22</v>
      </c>
      <c r="C296" s="983">
        <f t="shared" si="83"/>
        <v>0</v>
      </c>
      <c r="D296" s="984">
        <f t="shared" si="83"/>
        <v>0</v>
      </c>
      <c r="E296" s="984">
        <f t="shared" si="83"/>
        <v>0</v>
      </c>
      <c r="F296" s="984">
        <f t="shared" si="83"/>
        <v>0</v>
      </c>
      <c r="G296" s="986">
        <f t="shared" si="84"/>
        <v>0</v>
      </c>
      <c r="H296" s="983">
        <f t="shared" si="85"/>
        <v>0</v>
      </c>
      <c r="I296" s="984">
        <f t="shared" si="85"/>
        <v>0</v>
      </c>
      <c r="J296" s="984">
        <f t="shared" si="85"/>
        <v>0</v>
      </c>
      <c r="K296" s="984">
        <f t="shared" si="85"/>
        <v>0</v>
      </c>
      <c r="L296" s="985">
        <f t="shared" si="86"/>
        <v>0</v>
      </c>
      <c r="M296" s="983">
        <f t="shared" si="87"/>
        <v>0</v>
      </c>
      <c r="N296" s="984">
        <f t="shared" si="88"/>
        <v>0</v>
      </c>
      <c r="O296" s="984">
        <f t="shared" si="89"/>
        <v>0</v>
      </c>
      <c r="P296" s="984">
        <f t="shared" si="90"/>
        <v>0</v>
      </c>
      <c r="Q296" s="986">
        <f t="shared" si="91"/>
        <v>0</v>
      </c>
      <c r="R296" s="987">
        <f t="shared" si="92"/>
        <v>0</v>
      </c>
    </row>
    <row r="297" spans="1:18" ht="15.75" customHeight="1" x14ac:dyDescent="0.25">
      <c r="A297" s="268">
        <v>10</v>
      </c>
      <c r="B297" s="247" t="s">
        <v>23</v>
      </c>
      <c r="C297" s="983">
        <f t="shared" si="83"/>
        <v>2</v>
      </c>
      <c r="D297" s="984">
        <f t="shared" si="83"/>
        <v>0</v>
      </c>
      <c r="E297" s="984">
        <f t="shared" si="83"/>
        <v>0</v>
      </c>
      <c r="F297" s="984">
        <f t="shared" si="83"/>
        <v>0</v>
      </c>
      <c r="G297" s="986">
        <f t="shared" si="84"/>
        <v>2</v>
      </c>
      <c r="H297" s="983">
        <f t="shared" si="85"/>
        <v>10</v>
      </c>
      <c r="I297" s="984">
        <f t="shared" si="85"/>
        <v>0</v>
      </c>
      <c r="J297" s="984">
        <f t="shared" si="85"/>
        <v>0</v>
      </c>
      <c r="K297" s="984">
        <f t="shared" si="85"/>
        <v>0</v>
      </c>
      <c r="L297" s="985">
        <f t="shared" si="86"/>
        <v>10</v>
      </c>
      <c r="M297" s="983">
        <f t="shared" si="87"/>
        <v>12</v>
      </c>
      <c r="N297" s="984">
        <f t="shared" si="88"/>
        <v>0</v>
      </c>
      <c r="O297" s="984">
        <f t="shared" si="89"/>
        <v>0</v>
      </c>
      <c r="P297" s="984">
        <f t="shared" si="90"/>
        <v>0</v>
      </c>
      <c r="Q297" s="986">
        <f t="shared" si="91"/>
        <v>12</v>
      </c>
      <c r="R297" s="987">
        <f t="shared" si="92"/>
        <v>0</v>
      </c>
    </row>
    <row r="298" spans="1:18" ht="15.75" customHeight="1" x14ac:dyDescent="0.25">
      <c r="A298" s="270">
        <v>11</v>
      </c>
      <c r="B298" s="249" t="s">
        <v>24</v>
      </c>
      <c r="C298" s="983">
        <f t="shared" si="83"/>
        <v>2</v>
      </c>
      <c r="D298" s="984">
        <f t="shared" si="83"/>
        <v>0</v>
      </c>
      <c r="E298" s="984">
        <f t="shared" si="83"/>
        <v>0</v>
      </c>
      <c r="F298" s="984">
        <f t="shared" si="83"/>
        <v>0</v>
      </c>
      <c r="G298" s="986">
        <f t="shared" si="84"/>
        <v>2</v>
      </c>
      <c r="H298" s="983">
        <f t="shared" si="85"/>
        <v>4</v>
      </c>
      <c r="I298" s="984">
        <f t="shared" si="85"/>
        <v>0</v>
      </c>
      <c r="J298" s="984">
        <f t="shared" si="85"/>
        <v>0</v>
      </c>
      <c r="K298" s="984">
        <f t="shared" si="85"/>
        <v>0</v>
      </c>
      <c r="L298" s="985">
        <f t="shared" si="86"/>
        <v>4</v>
      </c>
      <c r="M298" s="983">
        <f t="shared" si="87"/>
        <v>6</v>
      </c>
      <c r="N298" s="984">
        <f t="shared" si="88"/>
        <v>0</v>
      </c>
      <c r="O298" s="984">
        <f t="shared" si="89"/>
        <v>0</v>
      </c>
      <c r="P298" s="984">
        <f t="shared" si="90"/>
        <v>0</v>
      </c>
      <c r="Q298" s="986">
        <f t="shared" si="91"/>
        <v>6</v>
      </c>
      <c r="R298" s="987">
        <f t="shared" si="92"/>
        <v>0</v>
      </c>
    </row>
    <row r="299" spans="1:18" ht="15.75" customHeight="1" x14ac:dyDescent="0.25">
      <c r="A299" s="268">
        <v>12</v>
      </c>
      <c r="B299" s="247" t="s">
        <v>25</v>
      </c>
      <c r="C299" s="983">
        <f t="shared" si="83"/>
        <v>0</v>
      </c>
      <c r="D299" s="984">
        <f t="shared" si="83"/>
        <v>0</v>
      </c>
      <c r="E299" s="984">
        <f t="shared" si="83"/>
        <v>0</v>
      </c>
      <c r="F299" s="984">
        <f t="shared" si="83"/>
        <v>0</v>
      </c>
      <c r="G299" s="986">
        <f t="shared" si="84"/>
        <v>0</v>
      </c>
      <c r="H299" s="983">
        <f t="shared" si="85"/>
        <v>1</v>
      </c>
      <c r="I299" s="984">
        <f t="shared" si="85"/>
        <v>0</v>
      </c>
      <c r="J299" s="984">
        <f t="shared" si="85"/>
        <v>0</v>
      </c>
      <c r="K299" s="984">
        <f t="shared" si="85"/>
        <v>1</v>
      </c>
      <c r="L299" s="985">
        <f t="shared" si="86"/>
        <v>2</v>
      </c>
      <c r="M299" s="983">
        <f t="shared" si="87"/>
        <v>1</v>
      </c>
      <c r="N299" s="984">
        <f t="shared" si="88"/>
        <v>0</v>
      </c>
      <c r="O299" s="984">
        <f t="shared" si="89"/>
        <v>0</v>
      </c>
      <c r="P299" s="984">
        <f t="shared" si="90"/>
        <v>1</v>
      </c>
      <c r="Q299" s="986">
        <f t="shared" si="91"/>
        <v>2</v>
      </c>
      <c r="R299" s="987">
        <f t="shared" si="92"/>
        <v>1</v>
      </c>
    </row>
    <row r="300" spans="1:18" ht="15.75" customHeight="1" x14ac:dyDescent="0.25">
      <c r="A300" s="268">
        <v>13</v>
      </c>
      <c r="B300" s="247" t="s">
        <v>26</v>
      </c>
      <c r="C300" s="983">
        <f t="shared" si="83"/>
        <v>8</v>
      </c>
      <c r="D300" s="984">
        <f t="shared" si="83"/>
        <v>0</v>
      </c>
      <c r="E300" s="984">
        <f t="shared" si="83"/>
        <v>0</v>
      </c>
      <c r="F300" s="984">
        <f t="shared" si="83"/>
        <v>0</v>
      </c>
      <c r="G300" s="986">
        <f t="shared" si="84"/>
        <v>8</v>
      </c>
      <c r="H300" s="983">
        <f t="shared" si="85"/>
        <v>20</v>
      </c>
      <c r="I300" s="984">
        <f t="shared" si="85"/>
        <v>0</v>
      </c>
      <c r="J300" s="984">
        <f t="shared" si="85"/>
        <v>0</v>
      </c>
      <c r="K300" s="984">
        <f t="shared" si="85"/>
        <v>0</v>
      </c>
      <c r="L300" s="985">
        <f t="shared" si="86"/>
        <v>20</v>
      </c>
      <c r="M300" s="983">
        <f t="shared" si="87"/>
        <v>28</v>
      </c>
      <c r="N300" s="984">
        <f t="shared" si="88"/>
        <v>0</v>
      </c>
      <c r="O300" s="984">
        <f t="shared" si="89"/>
        <v>0</v>
      </c>
      <c r="P300" s="984">
        <f t="shared" si="90"/>
        <v>0</v>
      </c>
      <c r="Q300" s="986">
        <f t="shared" si="91"/>
        <v>28</v>
      </c>
      <c r="R300" s="987">
        <f t="shared" si="92"/>
        <v>24</v>
      </c>
    </row>
    <row r="301" spans="1:18" ht="15.75" customHeight="1" x14ac:dyDescent="0.25">
      <c r="A301" s="268">
        <v>14</v>
      </c>
      <c r="B301" s="247" t="s">
        <v>27</v>
      </c>
      <c r="C301" s="983">
        <f t="shared" si="83"/>
        <v>4</v>
      </c>
      <c r="D301" s="984">
        <f t="shared" si="83"/>
        <v>0</v>
      </c>
      <c r="E301" s="984">
        <f t="shared" si="83"/>
        <v>0</v>
      </c>
      <c r="F301" s="984">
        <f t="shared" si="83"/>
        <v>0</v>
      </c>
      <c r="G301" s="986">
        <f t="shared" si="84"/>
        <v>4</v>
      </c>
      <c r="H301" s="983">
        <f t="shared" si="85"/>
        <v>24</v>
      </c>
      <c r="I301" s="984">
        <f t="shared" si="85"/>
        <v>0</v>
      </c>
      <c r="J301" s="984">
        <f t="shared" si="85"/>
        <v>0</v>
      </c>
      <c r="K301" s="984">
        <f t="shared" si="85"/>
        <v>0</v>
      </c>
      <c r="L301" s="985">
        <f t="shared" si="86"/>
        <v>24</v>
      </c>
      <c r="M301" s="983">
        <f t="shared" si="87"/>
        <v>28</v>
      </c>
      <c r="N301" s="984">
        <f t="shared" si="88"/>
        <v>0</v>
      </c>
      <c r="O301" s="984">
        <f t="shared" si="89"/>
        <v>0</v>
      </c>
      <c r="P301" s="984">
        <f t="shared" si="90"/>
        <v>0</v>
      </c>
      <c r="Q301" s="986">
        <f t="shared" si="91"/>
        <v>28</v>
      </c>
      <c r="R301" s="987">
        <f t="shared" si="92"/>
        <v>26</v>
      </c>
    </row>
    <row r="302" spans="1:18" ht="15.75" customHeight="1" thickBot="1" x14ac:dyDescent="0.3">
      <c r="A302" s="271">
        <v>15</v>
      </c>
      <c r="B302" s="250" t="s">
        <v>28</v>
      </c>
      <c r="C302" s="988">
        <f t="shared" si="83"/>
        <v>3</v>
      </c>
      <c r="D302" s="989">
        <f t="shared" si="83"/>
        <v>0</v>
      </c>
      <c r="E302" s="989">
        <f t="shared" si="83"/>
        <v>0</v>
      </c>
      <c r="F302" s="989">
        <f t="shared" si="83"/>
        <v>0</v>
      </c>
      <c r="G302" s="991">
        <f t="shared" si="84"/>
        <v>3</v>
      </c>
      <c r="H302" s="988">
        <f t="shared" si="85"/>
        <v>4</v>
      </c>
      <c r="I302" s="989">
        <f t="shared" si="85"/>
        <v>0</v>
      </c>
      <c r="J302" s="989">
        <f t="shared" si="85"/>
        <v>0</v>
      </c>
      <c r="K302" s="989">
        <f t="shared" si="85"/>
        <v>0</v>
      </c>
      <c r="L302" s="990">
        <f t="shared" si="86"/>
        <v>4</v>
      </c>
      <c r="M302" s="988">
        <f t="shared" si="87"/>
        <v>7</v>
      </c>
      <c r="N302" s="989">
        <f t="shared" si="88"/>
        <v>0</v>
      </c>
      <c r="O302" s="989">
        <f t="shared" si="89"/>
        <v>0</v>
      </c>
      <c r="P302" s="989">
        <f t="shared" si="90"/>
        <v>0</v>
      </c>
      <c r="Q302" s="991">
        <f t="shared" si="91"/>
        <v>7</v>
      </c>
      <c r="R302" s="992">
        <f t="shared" si="92"/>
        <v>0</v>
      </c>
    </row>
    <row r="303" spans="1:18" ht="15.75" customHeight="1" x14ac:dyDescent="0.25">
      <c r="A303" s="340"/>
      <c r="B303" s="341" t="s">
        <v>504</v>
      </c>
      <c r="C303" s="342">
        <f t="shared" ref="C303:R303" si="93">SUM(C288:C302)</f>
        <v>53</v>
      </c>
      <c r="D303" s="343">
        <f t="shared" si="93"/>
        <v>0</v>
      </c>
      <c r="E303" s="343">
        <f t="shared" si="93"/>
        <v>0</v>
      </c>
      <c r="F303" s="343">
        <f t="shared" si="93"/>
        <v>0</v>
      </c>
      <c r="G303" s="344">
        <f t="shared" si="93"/>
        <v>53</v>
      </c>
      <c r="H303" s="342">
        <f t="shared" si="93"/>
        <v>185</v>
      </c>
      <c r="I303" s="343">
        <f t="shared" si="93"/>
        <v>0</v>
      </c>
      <c r="J303" s="343">
        <f t="shared" si="93"/>
        <v>0</v>
      </c>
      <c r="K303" s="343">
        <f t="shared" si="93"/>
        <v>1</v>
      </c>
      <c r="L303" s="344">
        <f t="shared" si="93"/>
        <v>186</v>
      </c>
      <c r="M303" s="342">
        <f t="shared" si="93"/>
        <v>238</v>
      </c>
      <c r="N303" s="343">
        <f t="shared" si="93"/>
        <v>0</v>
      </c>
      <c r="O303" s="343">
        <f t="shared" si="93"/>
        <v>0</v>
      </c>
      <c r="P303" s="343">
        <f t="shared" si="93"/>
        <v>1</v>
      </c>
      <c r="Q303" s="344">
        <f t="shared" si="93"/>
        <v>239</v>
      </c>
      <c r="R303" s="345">
        <f t="shared" si="93"/>
        <v>182</v>
      </c>
    </row>
    <row r="304" spans="1:18" ht="15.75" customHeight="1" x14ac:dyDescent="0.25">
      <c r="A304" s="246"/>
      <c r="B304" s="247" t="s">
        <v>448</v>
      </c>
      <c r="C304" s="398">
        <v>50</v>
      </c>
      <c r="D304" s="399">
        <v>2</v>
      </c>
      <c r="E304" s="399">
        <v>0</v>
      </c>
      <c r="F304" s="399">
        <v>0</v>
      </c>
      <c r="G304" s="401">
        <v>52</v>
      </c>
      <c r="H304" s="398">
        <v>198</v>
      </c>
      <c r="I304" s="399">
        <v>1</v>
      </c>
      <c r="J304" s="399">
        <v>0</v>
      </c>
      <c r="K304" s="399">
        <v>3</v>
      </c>
      <c r="L304" s="400">
        <v>202</v>
      </c>
      <c r="M304" s="398">
        <v>248</v>
      </c>
      <c r="N304" s="399">
        <v>3</v>
      </c>
      <c r="O304" s="399">
        <v>0</v>
      </c>
      <c r="P304" s="399">
        <v>3</v>
      </c>
      <c r="Q304" s="401">
        <v>254</v>
      </c>
      <c r="R304" s="573">
        <v>161</v>
      </c>
    </row>
    <row r="305" spans="1:18" ht="15.75" customHeight="1" x14ac:dyDescent="0.25">
      <c r="A305" s="246"/>
      <c r="B305" s="247" t="s">
        <v>395</v>
      </c>
      <c r="C305" s="398">
        <v>42</v>
      </c>
      <c r="D305" s="399">
        <v>0</v>
      </c>
      <c r="E305" s="399">
        <v>0</v>
      </c>
      <c r="F305" s="399">
        <v>0</v>
      </c>
      <c r="G305" s="401">
        <v>42</v>
      </c>
      <c r="H305" s="398">
        <v>209</v>
      </c>
      <c r="I305" s="399">
        <v>1</v>
      </c>
      <c r="J305" s="399">
        <v>0</v>
      </c>
      <c r="K305" s="399">
        <v>2</v>
      </c>
      <c r="L305" s="400">
        <v>212</v>
      </c>
      <c r="M305" s="398">
        <v>251</v>
      </c>
      <c r="N305" s="399">
        <v>1</v>
      </c>
      <c r="O305" s="399">
        <v>0</v>
      </c>
      <c r="P305" s="399">
        <v>2</v>
      </c>
      <c r="Q305" s="401">
        <v>254</v>
      </c>
      <c r="R305" s="573">
        <v>149</v>
      </c>
    </row>
    <row r="306" spans="1:18" ht="15.75" customHeight="1" x14ac:dyDescent="0.25">
      <c r="A306" s="246"/>
      <c r="B306" s="247" t="s">
        <v>356</v>
      </c>
      <c r="C306" s="398">
        <v>42</v>
      </c>
      <c r="D306" s="399">
        <v>0</v>
      </c>
      <c r="E306" s="399">
        <v>0</v>
      </c>
      <c r="F306" s="399">
        <v>0</v>
      </c>
      <c r="G306" s="401">
        <v>42</v>
      </c>
      <c r="H306" s="398">
        <v>203</v>
      </c>
      <c r="I306" s="399">
        <v>1</v>
      </c>
      <c r="J306" s="399">
        <v>0</v>
      </c>
      <c r="K306" s="399">
        <v>1</v>
      </c>
      <c r="L306" s="400">
        <v>205</v>
      </c>
      <c r="M306" s="398">
        <v>245</v>
      </c>
      <c r="N306" s="399">
        <v>1</v>
      </c>
      <c r="O306" s="399">
        <v>0</v>
      </c>
      <c r="P306" s="399">
        <v>1</v>
      </c>
      <c r="Q306" s="401">
        <v>247</v>
      </c>
      <c r="R306" s="573">
        <v>131</v>
      </c>
    </row>
    <row r="307" spans="1:18" ht="15.75" customHeight="1" x14ac:dyDescent="0.25">
      <c r="A307" s="246"/>
      <c r="B307" s="247" t="s">
        <v>314</v>
      </c>
      <c r="C307" s="398">
        <v>42</v>
      </c>
      <c r="D307" s="399">
        <v>0</v>
      </c>
      <c r="E307" s="399">
        <v>0</v>
      </c>
      <c r="F307" s="399">
        <v>0</v>
      </c>
      <c r="G307" s="401">
        <v>42</v>
      </c>
      <c r="H307" s="398">
        <v>208</v>
      </c>
      <c r="I307" s="399">
        <v>1</v>
      </c>
      <c r="J307" s="399">
        <v>0</v>
      </c>
      <c r="K307" s="399">
        <v>0</v>
      </c>
      <c r="L307" s="400">
        <v>209</v>
      </c>
      <c r="M307" s="398">
        <v>250</v>
      </c>
      <c r="N307" s="399">
        <v>1</v>
      </c>
      <c r="O307" s="399">
        <v>0</v>
      </c>
      <c r="P307" s="399">
        <v>0</v>
      </c>
      <c r="Q307" s="401">
        <v>251</v>
      </c>
      <c r="R307" s="573">
        <v>142</v>
      </c>
    </row>
    <row r="308" spans="1:18" ht="15.75" customHeight="1" thickBot="1" x14ac:dyDescent="0.3">
      <c r="A308" s="358"/>
      <c r="B308" s="359" t="s">
        <v>160</v>
      </c>
      <c r="C308" s="360">
        <v>35</v>
      </c>
      <c r="D308" s="414">
        <v>1</v>
      </c>
      <c r="E308" s="414">
        <v>0</v>
      </c>
      <c r="F308" s="414">
        <v>0</v>
      </c>
      <c r="G308" s="415">
        <v>36</v>
      </c>
      <c r="H308" s="360">
        <v>243</v>
      </c>
      <c r="I308" s="414">
        <v>0</v>
      </c>
      <c r="J308" s="414">
        <v>0</v>
      </c>
      <c r="K308" s="414">
        <v>0</v>
      </c>
      <c r="L308" s="912">
        <v>243</v>
      </c>
      <c r="M308" s="360">
        <v>278</v>
      </c>
      <c r="N308" s="414">
        <v>1</v>
      </c>
      <c r="O308" s="414">
        <v>0</v>
      </c>
      <c r="P308" s="414">
        <v>0</v>
      </c>
      <c r="Q308" s="415">
        <v>279</v>
      </c>
      <c r="R308" s="574">
        <v>121</v>
      </c>
    </row>
    <row r="309" spans="1:18" ht="15.75" customHeight="1" x14ac:dyDescent="0.25">
      <c r="A309" s="239" t="s">
        <v>92</v>
      </c>
    </row>
    <row r="311" spans="1:18" ht="15.75" customHeight="1" x14ac:dyDescent="0.25">
      <c r="E311" s="390" t="s">
        <v>130</v>
      </c>
    </row>
  </sheetData>
  <mergeCells count="33">
    <mergeCell ref="C178:G178"/>
    <mergeCell ref="H178:L178"/>
    <mergeCell ref="M178:R178"/>
    <mergeCell ref="C205:G205"/>
    <mergeCell ref="H205:L205"/>
    <mergeCell ref="M205:R205"/>
    <mergeCell ref="C286:G286"/>
    <mergeCell ref="H286:L286"/>
    <mergeCell ref="M286:R286"/>
    <mergeCell ref="C232:G232"/>
    <mergeCell ref="H232:L232"/>
    <mergeCell ref="M232:R232"/>
    <mergeCell ref="C258:G258"/>
    <mergeCell ref="H258:L258"/>
    <mergeCell ref="M258:R258"/>
    <mergeCell ref="H151:L151"/>
    <mergeCell ref="M151:R151"/>
    <mergeCell ref="C73:G73"/>
    <mergeCell ref="H73:L73"/>
    <mergeCell ref="M73:R73"/>
    <mergeCell ref="C99:G99"/>
    <mergeCell ref="H99:L99"/>
    <mergeCell ref="M99:R99"/>
    <mergeCell ref="C125:G125"/>
    <mergeCell ref="H125:L125"/>
    <mergeCell ref="M125:R125"/>
    <mergeCell ref="C151:G151"/>
    <mergeCell ref="C19:G19"/>
    <mergeCell ref="H19:L19"/>
    <mergeCell ref="M19:R19"/>
    <mergeCell ref="C46:G46"/>
    <mergeCell ref="H46:L46"/>
    <mergeCell ref="M46:R4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43" max="16383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>
    <tabColor rgb="FFFF0000"/>
  </sheetPr>
  <dimension ref="A1:O30"/>
  <sheetViews>
    <sheetView showGridLines="0" topLeftCell="A2" zoomScaleNormal="100" workbookViewId="0">
      <selection activeCell="P14" sqref="P14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5.5546875" style="2" customWidth="1"/>
    <col min="4" max="4" width="13.5546875" style="2" customWidth="1"/>
    <col min="5" max="5" width="13.88671875" style="2" customWidth="1"/>
    <col min="6" max="6" width="14.5546875" style="2" customWidth="1"/>
    <col min="7" max="7" width="14.5546875" style="456" customWidth="1"/>
    <col min="8" max="8" width="12.44140625" style="2" customWidth="1"/>
    <col min="9" max="9" width="11.88671875" style="2" customWidth="1"/>
    <col min="10" max="10" width="11.88671875" style="456" customWidth="1"/>
    <col min="11" max="16384" width="11.44140625" style="2"/>
  </cols>
  <sheetData>
    <row r="1" spans="1:15" x14ac:dyDescent="0.2">
      <c r="A1" s="136" t="s">
        <v>164</v>
      </c>
      <c r="B1" s="181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tr">
        <f>A8</f>
        <v xml:space="preserve">Tabell 3 -9 -B - Søknader og avslag på søknad om bolig i Omsorg+ </v>
      </c>
    </row>
    <row r="5" spans="1:15" x14ac:dyDescent="0.2">
      <c r="A5" s="1"/>
    </row>
    <row r="6" spans="1:15" x14ac:dyDescent="0.2">
      <c r="A6" s="1"/>
      <c r="O6" s="1302"/>
    </row>
    <row r="7" spans="1:15" x14ac:dyDescent="0.2">
      <c r="K7" s="2" t="s">
        <v>541</v>
      </c>
    </row>
    <row r="8" spans="1:15" s="8" customFormat="1" ht="13.8" thickBot="1" x14ac:dyDescent="0.3">
      <c r="A8" s="7" t="s">
        <v>333</v>
      </c>
    </row>
    <row r="9" spans="1:15" s="98" customFormat="1" ht="60.6" thickBot="1" x14ac:dyDescent="0.3">
      <c r="A9" s="35" t="s">
        <v>2</v>
      </c>
      <c r="B9" s="55" t="s">
        <v>3</v>
      </c>
      <c r="C9" s="188" t="s">
        <v>245</v>
      </c>
      <c r="D9" s="189" t="s">
        <v>246</v>
      </c>
      <c r="E9" s="189" t="s">
        <v>247</v>
      </c>
      <c r="F9" s="189" t="s">
        <v>175</v>
      </c>
      <c r="G9" s="189" t="s">
        <v>330</v>
      </c>
      <c r="H9" s="190" t="s">
        <v>248</v>
      </c>
      <c r="I9" s="190" t="s">
        <v>177</v>
      </c>
      <c r="J9" s="1381" t="s">
        <v>178</v>
      </c>
      <c r="O9" s="1485"/>
    </row>
    <row r="10" spans="1:15" x14ac:dyDescent="0.2">
      <c r="A10" s="17">
        <v>1</v>
      </c>
      <c r="B10" s="18" t="s">
        <v>14</v>
      </c>
      <c r="C10" s="182">
        <v>4</v>
      </c>
      <c r="D10" s="183">
        <v>68</v>
      </c>
      <c r="E10" s="183">
        <v>58</v>
      </c>
      <c r="F10" s="183">
        <v>2</v>
      </c>
      <c r="G10" s="183">
        <v>2</v>
      </c>
      <c r="H10" s="183">
        <v>7</v>
      </c>
      <c r="I10" s="1477">
        <v>3</v>
      </c>
      <c r="J10" s="1479">
        <f>E10/(E10+H10)</f>
        <v>0.89230769230769236</v>
      </c>
      <c r="L10" s="1302"/>
    </row>
    <row r="11" spans="1:15" x14ac:dyDescent="0.2">
      <c r="A11" s="24">
        <v>2</v>
      </c>
      <c r="B11" s="25" t="s">
        <v>15</v>
      </c>
      <c r="C11" s="995">
        <v>1</v>
      </c>
      <c r="D11" s="371">
        <v>39</v>
      </c>
      <c r="E11" s="371">
        <v>33</v>
      </c>
      <c r="F11" s="371">
        <v>2</v>
      </c>
      <c r="G11" s="371">
        <v>1</v>
      </c>
      <c r="H11" s="371">
        <v>4</v>
      </c>
      <c r="I11" s="1023">
        <v>0</v>
      </c>
      <c r="J11" s="1480">
        <f t="shared" ref="J11:J30" si="0">E11/(E11+H11)</f>
        <v>0.89189189189189189</v>
      </c>
      <c r="K11" s="456"/>
      <c r="L11" s="1302"/>
    </row>
    <row r="12" spans="1:15" x14ac:dyDescent="0.2">
      <c r="A12" s="24">
        <v>3</v>
      </c>
      <c r="B12" s="25" t="s">
        <v>16</v>
      </c>
      <c r="C12" s="995">
        <v>3</v>
      </c>
      <c r="D12" s="371">
        <v>24</v>
      </c>
      <c r="E12" s="371">
        <v>15</v>
      </c>
      <c r="F12" s="371">
        <v>3</v>
      </c>
      <c r="G12" s="371">
        <v>0</v>
      </c>
      <c r="H12" s="371">
        <v>9</v>
      </c>
      <c r="I12" s="1023">
        <v>0</v>
      </c>
      <c r="J12" s="1480">
        <f t="shared" si="0"/>
        <v>0.625</v>
      </c>
      <c r="K12" s="456"/>
      <c r="L12" s="1302"/>
    </row>
    <row r="13" spans="1:15" x14ac:dyDescent="0.2">
      <c r="A13" s="24">
        <v>4</v>
      </c>
      <c r="B13" s="25" t="s">
        <v>17</v>
      </c>
      <c r="C13" s="995">
        <v>11</v>
      </c>
      <c r="D13" s="371">
        <v>23</v>
      </c>
      <c r="E13" s="371">
        <v>22</v>
      </c>
      <c r="F13" s="371">
        <v>0</v>
      </c>
      <c r="G13" s="371">
        <v>1</v>
      </c>
      <c r="H13" s="371">
        <v>6</v>
      </c>
      <c r="I13" s="1023">
        <v>5</v>
      </c>
      <c r="J13" s="1480">
        <f t="shared" si="0"/>
        <v>0.7857142857142857</v>
      </c>
      <c r="K13" s="456"/>
      <c r="L13" s="1302"/>
    </row>
    <row r="14" spans="1:15" x14ac:dyDescent="0.2">
      <c r="A14" s="24">
        <v>5</v>
      </c>
      <c r="B14" s="25" t="s">
        <v>18</v>
      </c>
      <c r="C14" s="995">
        <v>2</v>
      </c>
      <c r="D14" s="371">
        <v>21</v>
      </c>
      <c r="E14" s="371">
        <v>11</v>
      </c>
      <c r="F14" s="371">
        <v>3</v>
      </c>
      <c r="G14" s="371">
        <v>5</v>
      </c>
      <c r="H14" s="371">
        <v>4</v>
      </c>
      <c r="I14" s="1023">
        <v>0</v>
      </c>
      <c r="J14" s="1480">
        <f t="shared" si="0"/>
        <v>0.73333333333333328</v>
      </c>
      <c r="K14" s="456"/>
      <c r="L14" s="1302"/>
    </row>
    <row r="15" spans="1:15" x14ac:dyDescent="0.2">
      <c r="A15" s="26">
        <v>6</v>
      </c>
      <c r="B15" s="27" t="s">
        <v>19</v>
      </c>
      <c r="C15" s="995">
        <v>3</v>
      </c>
      <c r="D15" s="371">
        <v>25</v>
      </c>
      <c r="E15" s="371">
        <v>20</v>
      </c>
      <c r="F15" s="371">
        <v>0</v>
      </c>
      <c r="G15" s="371">
        <v>0</v>
      </c>
      <c r="H15" s="371">
        <v>2</v>
      </c>
      <c r="I15" s="1023">
        <v>6</v>
      </c>
      <c r="J15" s="1480">
        <f t="shared" si="0"/>
        <v>0.90909090909090906</v>
      </c>
      <c r="K15" s="456"/>
      <c r="L15" s="1302"/>
      <c r="O15" s="2" t="s">
        <v>130</v>
      </c>
    </row>
    <row r="16" spans="1:15" x14ac:dyDescent="0.2">
      <c r="A16" s="26">
        <v>7</v>
      </c>
      <c r="B16" s="27" t="s">
        <v>20</v>
      </c>
      <c r="C16" s="995">
        <v>3</v>
      </c>
      <c r="D16" s="371">
        <v>5</v>
      </c>
      <c r="E16" s="371">
        <v>2</v>
      </c>
      <c r="F16" s="371">
        <v>1</v>
      </c>
      <c r="G16" s="371">
        <v>2</v>
      </c>
      <c r="H16" s="371">
        <v>2</v>
      </c>
      <c r="I16" s="1023">
        <v>1</v>
      </c>
      <c r="J16" s="1480">
        <f t="shared" si="0"/>
        <v>0.5</v>
      </c>
      <c r="K16" s="456"/>
      <c r="L16" s="1302"/>
    </row>
    <row r="17" spans="1:12" x14ac:dyDescent="0.2">
      <c r="A17" s="24">
        <v>8</v>
      </c>
      <c r="B17" s="25" t="s">
        <v>21</v>
      </c>
      <c r="C17" s="995">
        <v>1</v>
      </c>
      <c r="D17" s="371">
        <v>68</v>
      </c>
      <c r="E17" s="371">
        <v>58</v>
      </c>
      <c r="F17" s="371">
        <v>2</v>
      </c>
      <c r="G17" s="371">
        <v>6</v>
      </c>
      <c r="H17" s="371">
        <v>0</v>
      </c>
      <c r="I17" s="1023">
        <v>3</v>
      </c>
      <c r="J17" s="1480">
        <f t="shared" si="0"/>
        <v>1</v>
      </c>
      <c r="K17" s="456"/>
      <c r="L17" s="1302"/>
    </row>
    <row r="18" spans="1:12" x14ac:dyDescent="0.2">
      <c r="A18" s="24">
        <v>9</v>
      </c>
      <c r="B18" s="25" t="s">
        <v>22</v>
      </c>
      <c r="C18" s="995">
        <v>2</v>
      </c>
      <c r="D18" s="371">
        <v>55</v>
      </c>
      <c r="E18" s="371">
        <v>49</v>
      </c>
      <c r="F18" s="371">
        <v>3</v>
      </c>
      <c r="G18" s="371">
        <v>5</v>
      </c>
      <c r="H18" s="371">
        <v>10</v>
      </c>
      <c r="I18" s="1023">
        <v>-10</v>
      </c>
      <c r="J18" s="1480">
        <f t="shared" si="0"/>
        <v>0.83050847457627119</v>
      </c>
      <c r="K18" s="456"/>
      <c r="L18" s="1302"/>
    </row>
    <row r="19" spans="1:12" x14ac:dyDescent="0.2">
      <c r="A19" s="24">
        <v>10</v>
      </c>
      <c r="B19" s="25" t="s">
        <v>23</v>
      </c>
      <c r="C19" s="995">
        <v>24</v>
      </c>
      <c r="D19" s="371">
        <v>37</v>
      </c>
      <c r="E19" s="371">
        <v>33</v>
      </c>
      <c r="F19" s="371">
        <v>4</v>
      </c>
      <c r="G19" s="371">
        <v>8</v>
      </c>
      <c r="H19" s="371">
        <v>0</v>
      </c>
      <c r="I19" s="1023">
        <v>16</v>
      </c>
      <c r="J19" s="1480">
        <f t="shared" si="0"/>
        <v>1</v>
      </c>
      <c r="K19" s="456"/>
      <c r="L19" s="1302"/>
    </row>
    <row r="20" spans="1:12" x14ac:dyDescent="0.2">
      <c r="A20" s="26">
        <v>11</v>
      </c>
      <c r="B20" s="27" t="s">
        <v>24</v>
      </c>
      <c r="C20" s="995">
        <v>0</v>
      </c>
      <c r="D20" s="371">
        <v>5</v>
      </c>
      <c r="E20" s="371">
        <v>1</v>
      </c>
      <c r="F20" s="371">
        <v>1</v>
      </c>
      <c r="G20" s="371">
        <v>2</v>
      </c>
      <c r="H20" s="371">
        <v>0</v>
      </c>
      <c r="I20" s="1023">
        <v>1</v>
      </c>
      <c r="J20" s="1480">
        <f t="shared" si="0"/>
        <v>1</v>
      </c>
      <c r="K20" s="456"/>
      <c r="L20" s="1302"/>
    </row>
    <row r="21" spans="1:12" x14ac:dyDescent="0.2">
      <c r="A21" s="24">
        <v>12</v>
      </c>
      <c r="B21" s="25" t="s">
        <v>25</v>
      </c>
      <c r="C21" s="995">
        <v>3</v>
      </c>
      <c r="D21" s="371">
        <v>24</v>
      </c>
      <c r="E21" s="371">
        <v>6</v>
      </c>
      <c r="F21" s="371">
        <v>2</v>
      </c>
      <c r="G21" s="371">
        <v>1</v>
      </c>
      <c r="H21" s="371">
        <v>1</v>
      </c>
      <c r="I21" s="1023">
        <v>17</v>
      </c>
      <c r="J21" s="1480">
        <f t="shared" si="0"/>
        <v>0.8571428571428571</v>
      </c>
      <c r="K21" s="456"/>
      <c r="L21" s="1302"/>
    </row>
    <row r="22" spans="1:12" x14ac:dyDescent="0.2">
      <c r="A22" s="24">
        <v>13</v>
      </c>
      <c r="B22" s="25" t="s">
        <v>26</v>
      </c>
      <c r="C22" s="995">
        <v>6</v>
      </c>
      <c r="D22" s="371">
        <v>70</v>
      </c>
      <c r="E22" s="371">
        <v>43</v>
      </c>
      <c r="F22" s="371">
        <v>7</v>
      </c>
      <c r="G22" s="371">
        <v>8</v>
      </c>
      <c r="H22" s="371">
        <v>14</v>
      </c>
      <c r="I22" s="1023">
        <v>4</v>
      </c>
      <c r="J22" s="1480">
        <f t="shared" si="0"/>
        <v>0.75438596491228072</v>
      </c>
      <c r="K22" s="456"/>
      <c r="L22" s="1302"/>
    </row>
    <row r="23" spans="1:12" x14ac:dyDescent="0.2">
      <c r="A23" s="24">
        <v>14</v>
      </c>
      <c r="B23" s="25" t="s">
        <v>27</v>
      </c>
      <c r="C23" s="995">
        <v>5</v>
      </c>
      <c r="D23" s="371">
        <v>40</v>
      </c>
      <c r="E23" s="371">
        <v>35</v>
      </c>
      <c r="F23" s="371">
        <v>3</v>
      </c>
      <c r="G23" s="371">
        <v>2</v>
      </c>
      <c r="H23" s="371">
        <v>5</v>
      </c>
      <c r="I23" s="1023">
        <v>0</v>
      </c>
      <c r="J23" s="1480">
        <f t="shared" si="0"/>
        <v>0.875</v>
      </c>
      <c r="K23" s="456"/>
      <c r="L23" s="1302"/>
    </row>
    <row r="24" spans="1:12" ht="12" thickBot="1" x14ac:dyDescent="0.25">
      <c r="A24" s="28">
        <v>15</v>
      </c>
      <c r="B24" s="29" t="s">
        <v>28</v>
      </c>
      <c r="C24" s="581">
        <v>0</v>
      </c>
      <c r="D24" s="777">
        <v>5</v>
      </c>
      <c r="E24" s="777">
        <v>0</v>
      </c>
      <c r="F24" s="777">
        <v>0</v>
      </c>
      <c r="G24" s="777">
        <v>0</v>
      </c>
      <c r="H24" s="777">
        <v>4</v>
      </c>
      <c r="I24" s="1024">
        <v>1</v>
      </c>
      <c r="J24" s="1481">
        <f t="shared" si="0"/>
        <v>0</v>
      </c>
      <c r="K24" s="456"/>
      <c r="L24" s="1302"/>
    </row>
    <row r="25" spans="1:12" s="31" customFormat="1" ht="12" x14ac:dyDescent="0.25">
      <c r="A25" s="445"/>
      <c r="B25" s="443" t="s">
        <v>540</v>
      </c>
      <c r="C25" s="994">
        <f>SUM(C10:C24)</f>
        <v>68</v>
      </c>
      <c r="D25" s="944">
        <f t="shared" ref="D25:I25" si="1">SUM(D10:D24)</f>
        <v>509</v>
      </c>
      <c r="E25" s="944">
        <f t="shared" si="1"/>
        <v>386</v>
      </c>
      <c r="F25" s="944">
        <f t="shared" si="1"/>
        <v>33</v>
      </c>
      <c r="G25" s="944">
        <f t="shared" si="1"/>
        <v>43</v>
      </c>
      <c r="H25" s="944">
        <f t="shared" si="1"/>
        <v>68</v>
      </c>
      <c r="I25" s="1478">
        <f t="shared" si="1"/>
        <v>47</v>
      </c>
      <c r="J25" s="1482">
        <f t="shared" si="0"/>
        <v>0.85022026431718056</v>
      </c>
      <c r="K25" s="456"/>
      <c r="L25" s="1302"/>
    </row>
    <row r="26" spans="1:12" s="456" customFormat="1" x14ac:dyDescent="0.2">
      <c r="A26" s="459"/>
      <c r="B26" s="446" t="s">
        <v>487</v>
      </c>
      <c r="C26" s="778">
        <v>200</v>
      </c>
      <c r="D26" s="371">
        <v>419</v>
      </c>
      <c r="E26" s="371">
        <v>306</v>
      </c>
      <c r="F26" s="371">
        <v>33</v>
      </c>
      <c r="G26" s="371">
        <v>38</v>
      </c>
      <c r="H26" s="371">
        <v>55</v>
      </c>
      <c r="I26" s="1023">
        <v>187</v>
      </c>
      <c r="J26" s="1480">
        <f t="shared" si="0"/>
        <v>0.8476454293628809</v>
      </c>
      <c r="L26" s="1302"/>
    </row>
    <row r="27" spans="1:12" s="366" customFormat="1" ht="12" x14ac:dyDescent="0.25">
      <c r="A27" s="459"/>
      <c r="B27" s="446" t="s">
        <v>410</v>
      </c>
      <c r="C27" s="778">
        <v>169</v>
      </c>
      <c r="D27" s="371">
        <v>393</v>
      </c>
      <c r="E27" s="371">
        <v>227</v>
      </c>
      <c r="F27" s="371">
        <v>39</v>
      </c>
      <c r="G27" s="371">
        <v>49</v>
      </c>
      <c r="H27" s="371">
        <v>80</v>
      </c>
      <c r="I27" s="1023">
        <v>190</v>
      </c>
      <c r="J27" s="1480">
        <f t="shared" si="0"/>
        <v>0.73941368078175895</v>
      </c>
      <c r="K27" s="456"/>
      <c r="L27" s="1302"/>
    </row>
    <row r="28" spans="1:12" s="456" customFormat="1" x14ac:dyDescent="0.2">
      <c r="A28" s="459"/>
      <c r="B28" s="446" t="s">
        <v>362</v>
      </c>
      <c r="C28" s="778">
        <v>70</v>
      </c>
      <c r="D28" s="371">
        <v>328</v>
      </c>
      <c r="E28" s="371">
        <v>230</v>
      </c>
      <c r="F28" s="371">
        <v>27</v>
      </c>
      <c r="G28" s="371">
        <v>28</v>
      </c>
      <c r="H28" s="371">
        <v>79</v>
      </c>
      <c r="I28" s="1023">
        <v>57</v>
      </c>
      <c r="J28" s="1480">
        <f t="shared" si="0"/>
        <v>0.74433656957928807</v>
      </c>
      <c r="L28" s="1302"/>
    </row>
    <row r="29" spans="1:12" s="456" customFormat="1" x14ac:dyDescent="0.2">
      <c r="A29" s="389"/>
      <c r="B29" s="388" t="s">
        <v>332</v>
      </c>
      <c r="C29" s="178">
        <v>30</v>
      </c>
      <c r="D29" s="123">
        <v>335</v>
      </c>
      <c r="E29" s="123">
        <v>168</v>
      </c>
      <c r="F29" s="123">
        <v>20</v>
      </c>
      <c r="G29" s="123">
        <v>22</v>
      </c>
      <c r="H29" s="123">
        <v>77</v>
      </c>
      <c r="I29" s="186">
        <v>99</v>
      </c>
      <c r="J29" s="1483">
        <f t="shared" si="0"/>
        <v>0.68571428571428572</v>
      </c>
      <c r="L29" s="1302"/>
    </row>
    <row r="30" spans="1:12" s="456" customFormat="1" ht="12" thickBot="1" x14ac:dyDescent="0.25">
      <c r="A30" s="442"/>
      <c r="B30" s="444" t="s">
        <v>279</v>
      </c>
      <c r="C30" s="583">
        <v>42</v>
      </c>
      <c r="D30" s="134">
        <v>299</v>
      </c>
      <c r="E30" s="134">
        <v>168</v>
      </c>
      <c r="F30" s="134">
        <v>50</v>
      </c>
      <c r="G30" s="780" t="s">
        <v>329</v>
      </c>
      <c r="H30" s="134">
        <v>88</v>
      </c>
      <c r="I30" s="187">
        <v>35</v>
      </c>
      <c r="J30" s="1484">
        <f t="shared" si="0"/>
        <v>0.65625</v>
      </c>
      <c r="K30" s="1384"/>
      <c r="L30" s="1302"/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>
    <tabColor rgb="FFFF0000"/>
  </sheetPr>
  <dimension ref="A1:J30"/>
  <sheetViews>
    <sheetView showGridLines="0" topLeftCell="A6" zoomScaleNormal="100" workbookViewId="0">
      <selection activeCell="M21" sqref="M21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5.5546875" style="2" customWidth="1"/>
    <col min="4" max="4" width="13.5546875" style="2" customWidth="1"/>
    <col min="5" max="5" width="13.88671875" style="2" customWidth="1"/>
    <col min="6" max="6" width="14.5546875" style="2" customWidth="1"/>
    <col min="7" max="8" width="12.44140625" style="2" customWidth="1"/>
    <col min="9" max="9" width="12.44140625" style="456" customWidth="1"/>
    <col min="10" max="10" width="13.44140625" style="2" customWidth="1"/>
    <col min="11" max="16384" width="11.44140625" style="2"/>
  </cols>
  <sheetData>
    <row r="1" spans="1:10" x14ac:dyDescent="0.2">
      <c r="A1" s="136" t="s">
        <v>164</v>
      </c>
      <c r="B1" s="181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 t="str">
        <f>A8</f>
        <v xml:space="preserve">Tabell 3-9-C Klager etter avslag på søknad om Omsorg+ </v>
      </c>
    </row>
    <row r="5" spans="1:10" x14ac:dyDescent="0.2">
      <c r="A5" s="1"/>
    </row>
    <row r="6" spans="1:10" x14ac:dyDescent="0.2">
      <c r="A6" s="1"/>
    </row>
    <row r="8" spans="1:10" s="8" customFormat="1" ht="13.8" thickBot="1" x14ac:dyDescent="0.3">
      <c r="A8" s="7" t="s">
        <v>335</v>
      </c>
    </row>
    <row r="9" spans="1:10" s="98" customFormat="1" ht="96.6" thickBot="1" x14ac:dyDescent="0.3">
      <c r="A9" s="35" t="s">
        <v>2</v>
      </c>
      <c r="B9" s="34" t="s">
        <v>3</v>
      </c>
      <c r="C9" s="35" t="s">
        <v>286</v>
      </c>
      <c r="D9" s="36" t="s">
        <v>287</v>
      </c>
      <c r="E9" s="36" t="s">
        <v>288</v>
      </c>
      <c r="F9" s="57" t="s">
        <v>289</v>
      </c>
      <c r="G9" s="172" t="s">
        <v>290</v>
      </c>
      <c r="H9" s="62" t="s">
        <v>249</v>
      </c>
      <c r="I9" s="36" t="s">
        <v>334</v>
      </c>
      <c r="J9" s="34" t="s">
        <v>250</v>
      </c>
    </row>
    <row r="10" spans="1:10" x14ac:dyDescent="0.2">
      <c r="A10" s="203">
        <v>1</v>
      </c>
      <c r="B10" s="204" t="s">
        <v>14</v>
      </c>
      <c r="C10" s="182">
        <v>1</v>
      </c>
      <c r="D10" s="183">
        <v>0</v>
      </c>
      <c r="E10" s="183">
        <v>0</v>
      </c>
      <c r="F10" s="184">
        <v>0</v>
      </c>
      <c r="G10" s="1488">
        <f>D10+F10</f>
        <v>0</v>
      </c>
      <c r="H10" s="182">
        <v>0</v>
      </c>
      <c r="I10" s="183">
        <v>0</v>
      </c>
      <c r="J10" s="184">
        <v>0</v>
      </c>
    </row>
    <row r="11" spans="1:10" x14ac:dyDescent="0.2">
      <c r="A11" s="82">
        <v>2</v>
      </c>
      <c r="B11" s="25" t="s">
        <v>15</v>
      </c>
      <c r="C11" s="185">
        <v>0</v>
      </c>
      <c r="D11" s="123">
        <v>0</v>
      </c>
      <c r="E11" s="123">
        <v>0</v>
      </c>
      <c r="F11" s="170">
        <v>0</v>
      </c>
      <c r="G11" s="844">
        <f t="shared" ref="G11:G24" si="0">D11+F11</f>
        <v>0</v>
      </c>
      <c r="H11" s="185">
        <v>0</v>
      </c>
      <c r="I11" s="123">
        <v>0</v>
      </c>
      <c r="J11" s="170">
        <v>0</v>
      </c>
    </row>
    <row r="12" spans="1:10" x14ac:dyDescent="0.2">
      <c r="A12" s="82">
        <v>3</v>
      </c>
      <c r="B12" s="25" t="s">
        <v>16</v>
      </c>
      <c r="C12" s="185">
        <v>1</v>
      </c>
      <c r="D12" s="123">
        <v>0</v>
      </c>
      <c r="E12" s="123">
        <v>1</v>
      </c>
      <c r="F12" s="170">
        <v>0</v>
      </c>
      <c r="G12" s="844">
        <f t="shared" si="0"/>
        <v>0</v>
      </c>
      <c r="H12" s="185">
        <v>0</v>
      </c>
      <c r="I12" s="123">
        <v>0</v>
      </c>
      <c r="J12" s="170">
        <v>1</v>
      </c>
    </row>
    <row r="13" spans="1:10" x14ac:dyDescent="0.2">
      <c r="A13" s="82">
        <v>4</v>
      </c>
      <c r="B13" s="25" t="s">
        <v>17</v>
      </c>
      <c r="C13" s="185">
        <v>3</v>
      </c>
      <c r="D13" s="123">
        <v>0</v>
      </c>
      <c r="E13" s="123">
        <v>0</v>
      </c>
      <c r="F13" s="170">
        <v>0</v>
      </c>
      <c r="G13" s="844">
        <f t="shared" si="0"/>
        <v>0</v>
      </c>
      <c r="H13" s="185">
        <v>2</v>
      </c>
      <c r="I13" s="123">
        <v>0</v>
      </c>
      <c r="J13" s="170">
        <v>0</v>
      </c>
    </row>
    <row r="14" spans="1:10" x14ac:dyDescent="0.2">
      <c r="A14" s="82">
        <v>5</v>
      </c>
      <c r="B14" s="25" t="s">
        <v>18</v>
      </c>
      <c r="C14" s="185">
        <v>0</v>
      </c>
      <c r="D14" s="123">
        <v>0</v>
      </c>
      <c r="E14" s="123">
        <v>0</v>
      </c>
      <c r="F14" s="170">
        <v>0</v>
      </c>
      <c r="G14" s="844">
        <f t="shared" si="0"/>
        <v>0</v>
      </c>
      <c r="H14" s="185">
        <v>0</v>
      </c>
      <c r="I14" s="123">
        <v>0</v>
      </c>
      <c r="J14" s="170">
        <v>0</v>
      </c>
    </row>
    <row r="15" spans="1:10" x14ac:dyDescent="0.2">
      <c r="A15" s="83">
        <v>6</v>
      </c>
      <c r="B15" s="27" t="s">
        <v>19</v>
      </c>
      <c r="C15" s="185">
        <v>0</v>
      </c>
      <c r="D15" s="123">
        <v>0</v>
      </c>
      <c r="E15" s="123">
        <v>0</v>
      </c>
      <c r="F15" s="170">
        <v>0</v>
      </c>
      <c r="G15" s="844">
        <f t="shared" si="0"/>
        <v>0</v>
      </c>
      <c r="H15" s="185">
        <v>0</v>
      </c>
      <c r="I15" s="123">
        <v>0</v>
      </c>
      <c r="J15" s="170">
        <v>0</v>
      </c>
    </row>
    <row r="16" spans="1:10" x14ac:dyDescent="0.2">
      <c r="A16" s="83">
        <v>7</v>
      </c>
      <c r="B16" s="27" t="s">
        <v>20</v>
      </c>
      <c r="C16" s="185">
        <v>0</v>
      </c>
      <c r="D16" s="123">
        <v>0</v>
      </c>
      <c r="E16" s="123">
        <v>0</v>
      </c>
      <c r="F16" s="170">
        <v>0</v>
      </c>
      <c r="G16" s="844">
        <f t="shared" si="0"/>
        <v>0</v>
      </c>
      <c r="H16" s="185">
        <v>0</v>
      </c>
      <c r="I16" s="123">
        <v>0</v>
      </c>
      <c r="J16" s="170">
        <v>0</v>
      </c>
    </row>
    <row r="17" spans="1:10" x14ac:dyDescent="0.2">
      <c r="A17" s="82">
        <v>8</v>
      </c>
      <c r="B17" s="25" t="s">
        <v>21</v>
      </c>
      <c r="C17" s="185">
        <v>0</v>
      </c>
      <c r="D17" s="123">
        <v>0</v>
      </c>
      <c r="E17" s="123">
        <v>0</v>
      </c>
      <c r="F17" s="170">
        <v>0</v>
      </c>
      <c r="G17" s="844">
        <f t="shared" si="0"/>
        <v>0</v>
      </c>
      <c r="H17" s="185">
        <v>0</v>
      </c>
      <c r="I17" s="123">
        <v>0</v>
      </c>
      <c r="J17" s="170">
        <v>0</v>
      </c>
    </row>
    <row r="18" spans="1:10" x14ac:dyDescent="0.2">
      <c r="A18" s="82">
        <v>9</v>
      </c>
      <c r="B18" s="25" t="s">
        <v>22</v>
      </c>
      <c r="C18" s="185">
        <v>0</v>
      </c>
      <c r="D18" s="123">
        <v>0</v>
      </c>
      <c r="E18" s="123">
        <v>0</v>
      </c>
      <c r="F18" s="170">
        <v>0</v>
      </c>
      <c r="G18" s="844">
        <f t="shared" si="0"/>
        <v>0</v>
      </c>
      <c r="H18" s="185">
        <v>0</v>
      </c>
      <c r="I18" s="123">
        <v>0</v>
      </c>
      <c r="J18" s="170">
        <v>0</v>
      </c>
    </row>
    <row r="19" spans="1:10" x14ac:dyDescent="0.2">
      <c r="A19" s="82">
        <v>10</v>
      </c>
      <c r="B19" s="25" t="s">
        <v>23</v>
      </c>
      <c r="C19" s="185">
        <v>0</v>
      </c>
      <c r="D19" s="123">
        <v>0</v>
      </c>
      <c r="E19" s="123">
        <v>0</v>
      </c>
      <c r="F19" s="170">
        <v>0</v>
      </c>
      <c r="G19" s="844">
        <f t="shared" si="0"/>
        <v>0</v>
      </c>
      <c r="H19" s="185">
        <v>0</v>
      </c>
      <c r="I19" s="123">
        <v>0</v>
      </c>
      <c r="J19" s="170">
        <v>0</v>
      </c>
    </row>
    <row r="20" spans="1:10" x14ac:dyDescent="0.2">
      <c r="A20" s="83">
        <v>11</v>
      </c>
      <c r="B20" s="27" t="s">
        <v>24</v>
      </c>
      <c r="C20" s="185">
        <v>0</v>
      </c>
      <c r="D20" s="123">
        <v>0</v>
      </c>
      <c r="E20" s="123">
        <v>0</v>
      </c>
      <c r="F20" s="170">
        <v>0</v>
      </c>
      <c r="G20" s="844">
        <f t="shared" si="0"/>
        <v>0</v>
      </c>
      <c r="H20" s="185">
        <v>0</v>
      </c>
      <c r="I20" s="123">
        <v>0</v>
      </c>
      <c r="J20" s="170">
        <v>0</v>
      </c>
    </row>
    <row r="21" spans="1:10" x14ac:dyDescent="0.2">
      <c r="A21" s="82">
        <v>12</v>
      </c>
      <c r="B21" s="25" t="s">
        <v>25</v>
      </c>
      <c r="C21" s="185">
        <v>1</v>
      </c>
      <c r="D21" s="123">
        <v>0</v>
      </c>
      <c r="E21" s="123">
        <v>0</v>
      </c>
      <c r="F21" s="170">
        <v>0</v>
      </c>
      <c r="G21" s="844">
        <f t="shared" si="0"/>
        <v>0</v>
      </c>
      <c r="H21" s="185">
        <v>1</v>
      </c>
      <c r="I21" s="123">
        <v>0</v>
      </c>
      <c r="J21" s="170">
        <v>0</v>
      </c>
    </row>
    <row r="22" spans="1:10" x14ac:dyDescent="0.2">
      <c r="A22" s="82">
        <v>13</v>
      </c>
      <c r="B22" s="25" t="s">
        <v>26</v>
      </c>
      <c r="C22" s="185">
        <v>2</v>
      </c>
      <c r="D22" s="123">
        <v>1</v>
      </c>
      <c r="E22" s="123">
        <v>0</v>
      </c>
      <c r="F22" s="170">
        <v>0</v>
      </c>
      <c r="G22" s="844">
        <f t="shared" si="0"/>
        <v>1</v>
      </c>
      <c r="H22" s="185">
        <v>1</v>
      </c>
      <c r="I22" s="123">
        <v>0</v>
      </c>
      <c r="J22" s="170">
        <v>0</v>
      </c>
    </row>
    <row r="23" spans="1:10" x14ac:dyDescent="0.2">
      <c r="A23" s="82">
        <v>14</v>
      </c>
      <c r="B23" s="25" t="s">
        <v>27</v>
      </c>
      <c r="C23" s="185">
        <v>1</v>
      </c>
      <c r="D23" s="123">
        <v>0</v>
      </c>
      <c r="E23" s="123">
        <v>1</v>
      </c>
      <c r="F23" s="170">
        <v>0</v>
      </c>
      <c r="G23" s="844">
        <f t="shared" si="0"/>
        <v>0</v>
      </c>
      <c r="H23" s="185">
        <v>0</v>
      </c>
      <c r="I23" s="123">
        <v>0</v>
      </c>
      <c r="J23" s="170">
        <v>0</v>
      </c>
    </row>
    <row r="24" spans="1:10" ht="12" thickBot="1" x14ac:dyDescent="0.25">
      <c r="A24" s="88">
        <v>15</v>
      </c>
      <c r="B24" s="29" t="s">
        <v>28</v>
      </c>
      <c r="C24" s="135">
        <v>2</v>
      </c>
      <c r="D24" s="134">
        <v>0</v>
      </c>
      <c r="E24" s="134">
        <v>1</v>
      </c>
      <c r="F24" s="734">
        <v>0</v>
      </c>
      <c r="G24" s="843">
        <f t="shared" si="0"/>
        <v>0</v>
      </c>
      <c r="H24" s="135">
        <v>0</v>
      </c>
      <c r="I24" s="134">
        <v>0</v>
      </c>
      <c r="J24" s="734">
        <v>1</v>
      </c>
    </row>
    <row r="25" spans="1:10" s="456" customFormat="1" ht="12" x14ac:dyDescent="0.25">
      <c r="A25" s="457"/>
      <c r="B25" s="735" t="s">
        <v>540</v>
      </c>
      <c r="C25" s="1486">
        <f>SUM(C10:C24)</f>
        <v>11</v>
      </c>
      <c r="D25" s="944">
        <f t="shared" ref="D25:I25" si="1">SUM(D10:D24)</f>
        <v>1</v>
      </c>
      <c r="E25" s="944">
        <f t="shared" si="1"/>
        <v>3</v>
      </c>
      <c r="F25" s="1478">
        <f t="shared" si="1"/>
        <v>0</v>
      </c>
      <c r="G25" s="1174">
        <f t="shared" ref="G25" si="2">D25+F25</f>
        <v>1</v>
      </c>
      <c r="H25" s="1343">
        <f t="shared" si="1"/>
        <v>4</v>
      </c>
      <c r="I25" s="944">
        <f t="shared" si="1"/>
        <v>0</v>
      </c>
      <c r="J25" s="1487">
        <f>SUM(J10:J24)</f>
        <v>2</v>
      </c>
    </row>
    <row r="26" spans="1:10" s="456" customFormat="1" x14ac:dyDescent="0.2">
      <c r="A26" s="83"/>
      <c r="B26" s="27" t="s">
        <v>487</v>
      </c>
      <c r="C26" s="185">
        <v>15</v>
      </c>
      <c r="D26" s="123">
        <v>5</v>
      </c>
      <c r="E26" s="123">
        <v>3</v>
      </c>
      <c r="F26" s="170">
        <v>1</v>
      </c>
      <c r="G26" s="844">
        <v>6</v>
      </c>
      <c r="H26" s="185">
        <v>6</v>
      </c>
      <c r="I26" s="123">
        <v>1</v>
      </c>
      <c r="J26" s="170">
        <v>1</v>
      </c>
    </row>
    <row r="27" spans="1:10" s="456" customFormat="1" x14ac:dyDescent="0.2">
      <c r="A27" s="83"/>
      <c r="B27" s="27" t="s">
        <v>410</v>
      </c>
      <c r="C27" s="185">
        <v>16</v>
      </c>
      <c r="D27" s="123">
        <v>6</v>
      </c>
      <c r="E27" s="123">
        <v>9</v>
      </c>
      <c r="F27" s="170">
        <v>0</v>
      </c>
      <c r="G27" s="844">
        <v>6</v>
      </c>
      <c r="H27" s="185">
        <v>2</v>
      </c>
      <c r="I27" s="123">
        <v>3</v>
      </c>
      <c r="J27" s="170">
        <v>4</v>
      </c>
    </row>
    <row r="28" spans="1:10" s="456" customFormat="1" x14ac:dyDescent="0.2">
      <c r="A28" s="83"/>
      <c r="B28" s="27" t="s">
        <v>362</v>
      </c>
      <c r="C28" s="185">
        <v>12</v>
      </c>
      <c r="D28" s="123">
        <v>2</v>
      </c>
      <c r="E28" s="123">
        <v>12</v>
      </c>
      <c r="F28" s="170">
        <v>2</v>
      </c>
      <c r="G28" s="844">
        <v>4</v>
      </c>
      <c r="H28" s="185">
        <v>6</v>
      </c>
      <c r="I28" s="123">
        <v>0</v>
      </c>
      <c r="J28" s="170">
        <v>4</v>
      </c>
    </row>
    <row r="29" spans="1:10" s="456" customFormat="1" x14ac:dyDescent="0.2">
      <c r="A29" s="83"/>
      <c r="B29" s="27" t="s">
        <v>332</v>
      </c>
      <c r="C29" s="185">
        <v>29</v>
      </c>
      <c r="D29" s="123">
        <v>8</v>
      </c>
      <c r="E29" s="123">
        <v>15</v>
      </c>
      <c r="F29" s="170">
        <v>3</v>
      </c>
      <c r="G29" s="844">
        <v>11</v>
      </c>
      <c r="H29" s="185">
        <v>6</v>
      </c>
      <c r="I29" s="123">
        <v>3</v>
      </c>
      <c r="J29" s="170">
        <v>7</v>
      </c>
    </row>
    <row r="30" spans="1:10" s="456" customFormat="1" x14ac:dyDescent="0.2">
      <c r="A30" s="83"/>
      <c r="B30" s="27" t="s">
        <v>279</v>
      </c>
      <c r="C30" s="185">
        <v>13</v>
      </c>
      <c r="D30" s="123">
        <v>3</v>
      </c>
      <c r="E30" s="123">
        <v>5</v>
      </c>
      <c r="F30" s="170">
        <v>2</v>
      </c>
      <c r="G30" s="844">
        <v>5</v>
      </c>
      <c r="H30" s="185">
        <v>4</v>
      </c>
      <c r="I30" s="123" t="s">
        <v>329</v>
      </c>
      <c r="J30" s="170">
        <v>1</v>
      </c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9">
    <tabColor rgb="FFFF0000"/>
  </sheetPr>
  <dimension ref="A1:T45"/>
  <sheetViews>
    <sheetView showGridLines="0" showWhiteSpace="0" zoomScaleNormal="100" workbookViewId="0">
      <selection activeCell="N18" sqref="N18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7.5546875" style="2" customWidth="1"/>
    <col min="4" max="4" width="9.6640625" style="2" customWidth="1"/>
    <col min="5" max="5" width="9.33203125" style="2" customWidth="1"/>
    <col min="6" max="6" width="9.6640625" style="2" customWidth="1"/>
    <col min="7" max="7" width="7.5546875" style="2" customWidth="1"/>
    <col min="8" max="9" width="9.6640625" style="2" customWidth="1"/>
    <col min="10" max="10" width="9.33203125" style="2" customWidth="1"/>
    <col min="11" max="11" width="6.44140625" style="2" customWidth="1"/>
    <col min="12" max="17" width="11.44140625" style="2"/>
    <col min="18" max="18" width="30.44140625" style="2" customWidth="1"/>
    <col min="19" max="16384" width="11.44140625" style="2"/>
  </cols>
  <sheetData>
    <row r="1" spans="1:20" x14ac:dyDescent="0.2">
      <c r="A1" s="136" t="s">
        <v>164</v>
      </c>
      <c r="B1" s="136"/>
    </row>
    <row r="2" spans="1:20" x14ac:dyDescent="0.2">
      <c r="A2" s="1" t="s">
        <v>0</v>
      </c>
    </row>
    <row r="3" spans="1:20" ht="12" x14ac:dyDescent="0.25">
      <c r="A3" s="1"/>
      <c r="O3" s="98"/>
      <c r="P3" s="98"/>
    </row>
    <row r="4" spans="1:20" x14ac:dyDescent="0.2">
      <c r="A4" s="1" t="str">
        <f>A8</f>
        <v>Tabell 3 -10 - A - Personer med utviklingshemming registrert i bydelen (som bydelen har øk. Ansv. for) pr. 31.12</v>
      </c>
      <c r="O4" s="456"/>
      <c r="P4" s="456"/>
    </row>
    <row r="5" spans="1:20" x14ac:dyDescent="0.2">
      <c r="A5" s="1"/>
      <c r="O5" s="456"/>
      <c r="P5" s="456"/>
    </row>
    <row r="6" spans="1:20" x14ac:dyDescent="0.2">
      <c r="A6" s="1"/>
      <c r="O6" s="456"/>
      <c r="P6" s="456"/>
    </row>
    <row r="7" spans="1:20" ht="12" thickBot="1" x14ac:dyDescent="0.25">
      <c r="O7" s="456"/>
      <c r="P7" s="456"/>
      <c r="T7" s="456"/>
    </row>
    <row r="8" spans="1:20" s="8" customFormat="1" ht="13.8" thickBot="1" x14ac:dyDescent="0.25">
      <c r="A8" s="1506" t="s">
        <v>377</v>
      </c>
      <c r="B8" s="1507"/>
      <c r="C8" s="1507"/>
      <c r="D8" s="1507"/>
      <c r="E8" s="1507"/>
      <c r="F8" s="1507"/>
      <c r="G8" s="1507"/>
      <c r="H8" s="1507"/>
      <c r="I8" s="1507"/>
      <c r="J8" s="1508"/>
      <c r="O8" s="456"/>
      <c r="P8" s="456"/>
      <c r="T8" s="456"/>
    </row>
    <row r="9" spans="1:20" s="98" customFormat="1" ht="12.6" thickBot="1" x14ac:dyDescent="0.3">
      <c r="A9" s="1283"/>
      <c r="B9" s="1284"/>
      <c r="C9" s="1645" t="s">
        <v>251</v>
      </c>
      <c r="D9" s="1645"/>
      <c r="E9" s="1645"/>
      <c r="F9" s="1285"/>
      <c r="G9" s="1646" t="s">
        <v>252</v>
      </c>
      <c r="H9" s="1646"/>
      <c r="I9" s="1646"/>
      <c r="J9" s="1647"/>
      <c r="K9" s="43"/>
      <c r="O9" s="456"/>
      <c r="P9" s="456"/>
      <c r="T9" s="456"/>
    </row>
    <row r="10" spans="1:20" s="98" customFormat="1" ht="24.6" thickBot="1" x14ac:dyDescent="0.3">
      <c r="A10" s="79" t="s">
        <v>2</v>
      </c>
      <c r="B10" s="14" t="s">
        <v>3</v>
      </c>
      <c r="C10" s="13" t="s">
        <v>253</v>
      </c>
      <c r="D10" s="174" t="s">
        <v>254</v>
      </c>
      <c r="E10" s="174" t="s">
        <v>255</v>
      </c>
      <c r="F10" s="174" t="s">
        <v>11</v>
      </c>
      <c r="G10" s="13" t="s">
        <v>253</v>
      </c>
      <c r="H10" s="174" t="s">
        <v>254</v>
      </c>
      <c r="I10" s="174" t="s">
        <v>255</v>
      </c>
      <c r="J10" s="1282" t="s">
        <v>11</v>
      </c>
      <c r="O10" s="456"/>
      <c r="P10" s="456"/>
      <c r="T10" s="456"/>
    </row>
    <row r="11" spans="1:20" ht="13.2" x14ac:dyDescent="0.25">
      <c r="A11" s="81">
        <v>1</v>
      </c>
      <c r="B11" s="18" t="s">
        <v>14</v>
      </c>
      <c r="C11" s="1095">
        <v>38</v>
      </c>
      <c r="D11" s="1096">
        <v>77</v>
      </c>
      <c r="E11" s="1097">
        <v>16</v>
      </c>
      <c r="F11" s="997">
        <f>SUM(C11:E11)</f>
        <v>131</v>
      </c>
      <c r="G11" s="1095">
        <v>38</v>
      </c>
      <c r="H11" s="1096">
        <v>64</v>
      </c>
      <c r="I11" s="1097">
        <v>15</v>
      </c>
      <c r="J11" s="1000">
        <f>SUM(G11:I11)</f>
        <v>117</v>
      </c>
      <c r="K11" s="23"/>
      <c r="O11" s="456"/>
      <c r="P11" s="456"/>
      <c r="S11" s="384"/>
      <c r="T11" s="456"/>
    </row>
    <row r="12" spans="1:20" ht="13.2" x14ac:dyDescent="0.25">
      <c r="A12" s="82">
        <v>2</v>
      </c>
      <c r="B12" s="25" t="s">
        <v>15</v>
      </c>
      <c r="C12" s="67">
        <v>25</v>
      </c>
      <c r="D12" s="385">
        <v>76</v>
      </c>
      <c r="E12" s="921">
        <v>24</v>
      </c>
      <c r="F12" s="998">
        <f t="shared" ref="F12:F25" si="0">SUM(C12:E12)</f>
        <v>125</v>
      </c>
      <c r="G12" s="67">
        <v>16</v>
      </c>
      <c r="H12" s="385">
        <v>62</v>
      </c>
      <c r="I12" s="921">
        <v>23</v>
      </c>
      <c r="J12" s="1001">
        <f t="shared" ref="J12:J25" si="1">SUM(G12:I12)</f>
        <v>101</v>
      </c>
      <c r="K12" s="23"/>
      <c r="O12" s="456"/>
      <c r="P12" s="456"/>
      <c r="S12" s="384"/>
      <c r="T12" s="456"/>
    </row>
    <row r="13" spans="1:20" ht="13.2" x14ac:dyDescent="0.25">
      <c r="A13" s="82">
        <v>3</v>
      </c>
      <c r="B13" s="25" t="s">
        <v>16</v>
      </c>
      <c r="C13" s="67">
        <v>27</v>
      </c>
      <c r="D13" s="385">
        <v>65</v>
      </c>
      <c r="E13" s="921">
        <v>29</v>
      </c>
      <c r="F13" s="998">
        <f t="shared" si="0"/>
        <v>121</v>
      </c>
      <c r="G13" s="67">
        <v>19</v>
      </c>
      <c r="H13" s="385">
        <v>53</v>
      </c>
      <c r="I13" s="921">
        <v>25</v>
      </c>
      <c r="J13" s="1001">
        <f t="shared" si="1"/>
        <v>97</v>
      </c>
      <c r="K13" s="384"/>
      <c r="O13" s="456"/>
      <c r="P13" s="456"/>
      <c r="S13" s="384"/>
      <c r="T13" s="456"/>
    </row>
    <row r="14" spans="1:20" ht="13.2" x14ac:dyDescent="0.25">
      <c r="A14" s="82">
        <v>4</v>
      </c>
      <c r="B14" s="25" t="s">
        <v>17</v>
      </c>
      <c r="C14" s="67">
        <v>10</v>
      </c>
      <c r="D14" s="385">
        <v>13</v>
      </c>
      <c r="E14" s="921">
        <v>5</v>
      </c>
      <c r="F14" s="998">
        <f t="shared" si="0"/>
        <v>28</v>
      </c>
      <c r="G14" s="67">
        <v>10</v>
      </c>
      <c r="H14" s="385">
        <v>13</v>
      </c>
      <c r="I14" s="921">
        <v>5</v>
      </c>
      <c r="J14" s="1001">
        <f t="shared" si="1"/>
        <v>28</v>
      </c>
      <c r="K14" s="23"/>
      <c r="O14" s="456"/>
      <c r="P14" s="456"/>
      <c r="S14" s="384"/>
      <c r="T14" s="456"/>
    </row>
    <row r="15" spans="1:20" ht="13.2" x14ac:dyDescent="0.25">
      <c r="A15" s="82">
        <v>5</v>
      </c>
      <c r="B15" s="25" t="s">
        <v>18</v>
      </c>
      <c r="C15" s="67">
        <v>23</v>
      </c>
      <c r="D15" s="385">
        <v>46</v>
      </c>
      <c r="E15" s="921">
        <v>20</v>
      </c>
      <c r="F15" s="998">
        <f t="shared" si="0"/>
        <v>89</v>
      </c>
      <c r="G15" s="67">
        <v>17</v>
      </c>
      <c r="H15" s="385">
        <v>40</v>
      </c>
      <c r="I15" s="921">
        <v>20</v>
      </c>
      <c r="J15" s="1001">
        <f t="shared" si="1"/>
        <v>77</v>
      </c>
      <c r="K15" s="23"/>
      <c r="S15" s="384"/>
      <c r="T15" s="456"/>
    </row>
    <row r="16" spans="1:20" ht="13.2" x14ac:dyDescent="0.25">
      <c r="A16" s="83">
        <v>6</v>
      </c>
      <c r="B16" s="27" t="s">
        <v>19</v>
      </c>
      <c r="C16" s="67">
        <v>30</v>
      </c>
      <c r="D16" s="385">
        <v>74</v>
      </c>
      <c r="E16" s="921">
        <v>14</v>
      </c>
      <c r="F16" s="998">
        <f t="shared" si="0"/>
        <v>118</v>
      </c>
      <c r="G16" s="67">
        <v>17</v>
      </c>
      <c r="H16" s="385">
        <v>72</v>
      </c>
      <c r="I16" s="921">
        <v>14</v>
      </c>
      <c r="J16" s="1001">
        <f t="shared" si="1"/>
        <v>103</v>
      </c>
      <c r="K16" s="23"/>
      <c r="S16" s="384"/>
      <c r="T16" s="456"/>
    </row>
    <row r="17" spans="1:20" ht="13.2" x14ac:dyDescent="0.25">
      <c r="A17" s="83">
        <v>7</v>
      </c>
      <c r="B17" s="27" t="s">
        <v>20</v>
      </c>
      <c r="C17" s="67">
        <v>34</v>
      </c>
      <c r="D17" s="385">
        <v>98</v>
      </c>
      <c r="E17" s="921">
        <v>46</v>
      </c>
      <c r="F17" s="998">
        <f t="shared" si="0"/>
        <v>178</v>
      </c>
      <c r="G17" s="67">
        <v>32</v>
      </c>
      <c r="H17" s="385">
        <v>96</v>
      </c>
      <c r="I17" s="921">
        <v>46</v>
      </c>
      <c r="J17" s="1001">
        <f t="shared" si="1"/>
        <v>174</v>
      </c>
      <c r="K17" s="23"/>
      <c r="S17" s="384"/>
      <c r="T17" s="456"/>
    </row>
    <row r="18" spans="1:20" ht="13.2" x14ac:dyDescent="0.25">
      <c r="A18" s="82">
        <v>8</v>
      </c>
      <c r="B18" s="25" t="s">
        <v>21</v>
      </c>
      <c r="C18" s="67">
        <v>29</v>
      </c>
      <c r="D18" s="385">
        <v>97</v>
      </c>
      <c r="E18" s="921">
        <v>28</v>
      </c>
      <c r="F18" s="998">
        <f t="shared" si="0"/>
        <v>154</v>
      </c>
      <c r="G18" s="67">
        <v>27</v>
      </c>
      <c r="H18" s="385">
        <v>96</v>
      </c>
      <c r="I18" s="921">
        <v>28</v>
      </c>
      <c r="J18" s="1001">
        <f t="shared" si="1"/>
        <v>151</v>
      </c>
      <c r="K18" s="488"/>
      <c r="S18" s="384"/>
      <c r="T18" s="456"/>
    </row>
    <row r="19" spans="1:20" ht="13.2" x14ac:dyDescent="0.25">
      <c r="A19" s="82">
        <v>9</v>
      </c>
      <c r="B19" s="25" t="s">
        <v>22</v>
      </c>
      <c r="C19" s="67">
        <v>31</v>
      </c>
      <c r="D19" s="385">
        <v>96</v>
      </c>
      <c r="E19" s="921">
        <v>30</v>
      </c>
      <c r="F19" s="998">
        <f t="shared" si="0"/>
        <v>157</v>
      </c>
      <c r="G19" s="67">
        <v>28</v>
      </c>
      <c r="H19" s="385">
        <v>81</v>
      </c>
      <c r="I19" s="921">
        <v>28</v>
      </c>
      <c r="J19" s="1001">
        <f t="shared" si="1"/>
        <v>137</v>
      </c>
      <c r="S19" s="384"/>
      <c r="T19" s="456"/>
    </row>
    <row r="20" spans="1:20" ht="13.2" x14ac:dyDescent="0.25">
      <c r="A20" s="82">
        <v>10</v>
      </c>
      <c r="B20" s="25" t="s">
        <v>23</v>
      </c>
      <c r="C20" s="67">
        <v>49</v>
      </c>
      <c r="D20" s="385">
        <v>111</v>
      </c>
      <c r="E20" s="921">
        <v>33</v>
      </c>
      <c r="F20" s="998">
        <f t="shared" si="0"/>
        <v>193</v>
      </c>
      <c r="G20" s="67">
        <v>46</v>
      </c>
      <c r="H20" s="385">
        <v>97</v>
      </c>
      <c r="I20" s="921">
        <v>31</v>
      </c>
      <c r="J20" s="1001">
        <f t="shared" si="1"/>
        <v>174</v>
      </c>
      <c r="K20" s="23"/>
      <c r="S20" s="384"/>
      <c r="T20" s="456"/>
    </row>
    <row r="21" spans="1:20" ht="13.2" x14ac:dyDescent="0.25">
      <c r="A21" s="83">
        <v>11</v>
      </c>
      <c r="B21" s="27" t="s">
        <v>24</v>
      </c>
      <c r="C21" s="67">
        <v>46</v>
      </c>
      <c r="D21" s="385">
        <v>143</v>
      </c>
      <c r="E21" s="921">
        <v>21</v>
      </c>
      <c r="F21" s="998">
        <f t="shared" si="0"/>
        <v>210</v>
      </c>
      <c r="G21" s="67">
        <v>27</v>
      </c>
      <c r="H21" s="385">
        <v>125</v>
      </c>
      <c r="I21" s="921">
        <v>20</v>
      </c>
      <c r="J21" s="1001">
        <f t="shared" si="1"/>
        <v>172</v>
      </c>
      <c r="K21" s="23"/>
      <c r="S21" s="384"/>
      <c r="T21" s="456"/>
    </row>
    <row r="22" spans="1:20" ht="13.2" x14ac:dyDescent="0.25">
      <c r="A22" s="82">
        <v>12</v>
      </c>
      <c r="B22" s="25" t="s">
        <v>25</v>
      </c>
      <c r="C22" s="67">
        <v>73</v>
      </c>
      <c r="D22" s="385">
        <v>173</v>
      </c>
      <c r="E22" s="921">
        <v>37</v>
      </c>
      <c r="F22" s="998">
        <f t="shared" si="0"/>
        <v>283</v>
      </c>
      <c r="G22" s="67">
        <v>73</v>
      </c>
      <c r="H22" s="385">
        <v>144</v>
      </c>
      <c r="I22" s="921">
        <v>37</v>
      </c>
      <c r="J22" s="1001">
        <f t="shared" si="1"/>
        <v>254</v>
      </c>
      <c r="K22" s="23"/>
      <c r="S22" s="384"/>
      <c r="T22" s="456"/>
    </row>
    <row r="23" spans="1:20" s="456" customFormat="1" ht="13.2" x14ac:dyDescent="0.25">
      <c r="A23" s="82">
        <v>13</v>
      </c>
      <c r="B23" s="25" t="s">
        <v>26</v>
      </c>
      <c r="C23" s="67">
        <v>40</v>
      </c>
      <c r="D23" s="385">
        <v>102</v>
      </c>
      <c r="E23" s="921">
        <v>38</v>
      </c>
      <c r="F23" s="998">
        <f t="shared" si="0"/>
        <v>180</v>
      </c>
      <c r="G23" s="67">
        <v>28</v>
      </c>
      <c r="H23" s="385">
        <v>91</v>
      </c>
      <c r="I23" s="921">
        <v>38</v>
      </c>
      <c r="J23" s="1001">
        <f t="shared" si="1"/>
        <v>157</v>
      </c>
      <c r="K23" s="384"/>
      <c r="S23" s="384"/>
    </row>
    <row r="24" spans="1:20" ht="13.2" x14ac:dyDescent="0.25">
      <c r="A24" s="82">
        <v>14</v>
      </c>
      <c r="B24" s="25" t="s">
        <v>27</v>
      </c>
      <c r="C24" s="67">
        <v>39</v>
      </c>
      <c r="D24" s="385">
        <v>94</v>
      </c>
      <c r="E24" s="921">
        <v>47</v>
      </c>
      <c r="F24" s="998">
        <f t="shared" si="0"/>
        <v>180</v>
      </c>
      <c r="G24" s="67">
        <v>34</v>
      </c>
      <c r="H24" s="385">
        <v>93</v>
      </c>
      <c r="I24" s="921">
        <v>46</v>
      </c>
      <c r="J24" s="1001">
        <f t="shared" si="1"/>
        <v>173</v>
      </c>
      <c r="K24" s="23"/>
      <c r="S24" s="384"/>
      <c r="T24" s="456"/>
    </row>
    <row r="25" spans="1:20" ht="13.8" thickBot="1" x14ac:dyDescent="0.3">
      <c r="A25" s="88">
        <v>15</v>
      </c>
      <c r="B25" s="29" t="s">
        <v>28</v>
      </c>
      <c r="C25" s="1175">
        <v>50</v>
      </c>
      <c r="D25" s="1176">
        <v>151</v>
      </c>
      <c r="E25" s="1177">
        <v>30</v>
      </c>
      <c r="F25" s="999">
        <f t="shared" si="0"/>
        <v>231</v>
      </c>
      <c r="G25" s="1175">
        <v>42</v>
      </c>
      <c r="H25" s="1176">
        <v>126</v>
      </c>
      <c r="I25" s="1177">
        <v>28</v>
      </c>
      <c r="J25" s="1002">
        <f t="shared" si="1"/>
        <v>196</v>
      </c>
      <c r="K25" s="384"/>
      <c r="N25" s="140"/>
      <c r="S25" s="384"/>
      <c r="T25" s="456"/>
    </row>
    <row r="26" spans="1:20" s="366" customFormat="1" ht="12.6" thickBot="1" x14ac:dyDescent="0.3">
      <c r="A26" s="1351"/>
      <c r="B26" s="1509" t="s">
        <v>517</v>
      </c>
      <c r="C26" s="1510">
        <f>SUM(C11:C25)</f>
        <v>544</v>
      </c>
      <c r="D26" s="1511">
        <f t="shared" ref="D26:J26" si="2">SUM(D11:D25)</f>
        <v>1416</v>
      </c>
      <c r="E26" s="1511">
        <f t="shared" si="2"/>
        <v>418</v>
      </c>
      <c r="F26" s="1512">
        <f t="shared" si="2"/>
        <v>2378</v>
      </c>
      <c r="G26" s="1510">
        <f t="shared" si="2"/>
        <v>454</v>
      </c>
      <c r="H26" s="1511">
        <f t="shared" si="2"/>
        <v>1253</v>
      </c>
      <c r="I26" s="1511">
        <f t="shared" si="2"/>
        <v>404</v>
      </c>
      <c r="J26" s="1512">
        <f t="shared" si="2"/>
        <v>2111</v>
      </c>
      <c r="K26" s="52"/>
      <c r="L26" s="52"/>
      <c r="M26" s="52"/>
      <c r="N26" s="52"/>
      <c r="O26" s="52"/>
      <c r="S26" s="52"/>
      <c r="T26" s="456"/>
    </row>
    <row r="27" spans="1:20" s="456" customFormat="1" x14ac:dyDescent="0.2">
      <c r="A27" s="459"/>
      <c r="B27" s="732" t="s">
        <v>450</v>
      </c>
      <c r="C27" s="1382">
        <v>576</v>
      </c>
      <c r="D27" s="924">
        <v>1444</v>
      </c>
      <c r="E27" s="924">
        <v>410</v>
      </c>
      <c r="F27" s="1383">
        <v>2430</v>
      </c>
      <c r="G27" s="1382">
        <v>458</v>
      </c>
      <c r="H27" s="924">
        <v>1301</v>
      </c>
      <c r="I27" s="924">
        <v>396</v>
      </c>
      <c r="J27" s="1383">
        <v>2155</v>
      </c>
      <c r="K27" s="384"/>
    </row>
    <row r="28" spans="1:20" s="366" customFormat="1" ht="12" x14ac:dyDescent="0.25">
      <c r="A28" s="920"/>
      <c r="B28" s="197" t="s">
        <v>396</v>
      </c>
      <c r="C28" s="67">
        <v>570</v>
      </c>
      <c r="D28" s="385">
        <v>1404</v>
      </c>
      <c r="E28" s="385">
        <v>411</v>
      </c>
      <c r="F28" s="921">
        <v>2385</v>
      </c>
      <c r="G28" s="67">
        <v>460</v>
      </c>
      <c r="H28" s="385">
        <v>1270</v>
      </c>
      <c r="I28" s="385">
        <v>392</v>
      </c>
      <c r="J28" s="921">
        <v>2122</v>
      </c>
      <c r="K28" s="52"/>
      <c r="T28" s="456"/>
    </row>
    <row r="29" spans="1:20" s="366" customFormat="1" ht="12" x14ac:dyDescent="0.25">
      <c r="A29" s="920"/>
      <c r="B29" s="197" t="s">
        <v>357</v>
      </c>
      <c r="C29" s="67">
        <v>626</v>
      </c>
      <c r="D29" s="385">
        <v>1388</v>
      </c>
      <c r="E29" s="385">
        <v>385</v>
      </c>
      <c r="F29" s="921">
        <v>2399</v>
      </c>
      <c r="G29" s="67">
        <v>480</v>
      </c>
      <c r="H29" s="385">
        <v>1237</v>
      </c>
      <c r="I29" s="385">
        <v>375</v>
      </c>
      <c r="J29" s="921">
        <v>2092</v>
      </c>
      <c r="K29" s="52"/>
      <c r="T29" s="456"/>
    </row>
    <row r="30" spans="1:20" s="366" customFormat="1" ht="12" x14ac:dyDescent="0.25">
      <c r="A30" s="920"/>
      <c r="B30" s="197" t="s">
        <v>316</v>
      </c>
      <c r="C30" s="67">
        <v>637</v>
      </c>
      <c r="D30" s="385">
        <v>1299</v>
      </c>
      <c r="E30" s="385">
        <v>366</v>
      </c>
      <c r="F30" s="921">
        <v>2302</v>
      </c>
      <c r="G30" s="67">
        <v>523</v>
      </c>
      <c r="H30" s="385">
        <v>1163</v>
      </c>
      <c r="I30" s="385">
        <v>357</v>
      </c>
      <c r="J30" s="921">
        <v>2043</v>
      </c>
      <c r="K30" s="52"/>
    </row>
    <row r="31" spans="1:20" s="366" customFormat="1" ht="12.6" thickBot="1" x14ac:dyDescent="0.3">
      <c r="A31" s="922"/>
      <c r="B31" s="198" t="s">
        <v>179</v>
      </c>
      <c r="C31" s="590">
        <v>629</v>
      </c>
      <c r="D31" s="386">
        <v>1249</v>
      </c>
      <c r="E31" s="386">
        <v>339</v>
      </c>
      <c r="F31" s="923">
        <v>2217</v>
      </c>
      <c r="G31" s="590">
        <v>529</v>
      </c>
      <c r="H31" s="386">
        <v>1131</v>
      </c>
      <c r="I31" s="386">
        <v>335</v>
      </c>
      <c r="J31" s="923">
        <v>1995</v>
      </c>
      <c r="K31" s="52"/>
    </row>
    <row r="32" spans="1:20" x14ac:dyDescent="0.2">
      <c r="A32" s="1"/>
    </row>
    <row r="33" spans="1:16" x14ac:dyDescent="0.2">
      <c r="A33" s="1"/>
    </row>
    <row r="42" spans="1:16" x14ac:dyDescent="0.2">
      <c r="L42" s="2" t="s">
        <v>130</v>
      </c>
    </row>
    <row r="45" spans="1:16" x14ac:dyDescent="0.2">
      <c r="P45" s="2" t="s">
        <v>130</v>
      </c>
    </row>
  </sheetData>
  <mergeCells count="2">
    <mergeCell ref="C9:E9"/>
    <mergeCell ref="G9:J9"/>
  </mergeCells>
  <pageMargins left="0.7" right="0.7" top="0.75" bottom="0.75" header="0.3" footer="0.3"/>
  <pageSetup paperSize="9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0">
    <tabColor rgb="FFFF0000"/>
  </sheetPr>
  <dimension ref="A1:O35"/>
  <sheetViews>
    <sheetView showGridLines="0" topLeftCell="B7" zoomScaleNormal="100" workbookViewId="0">
      <selection activeCell="G39" sqref="G39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2.5546875" style="2" customWidth="1"/>
    <col min="4" max="4" width="14.88671875" style="2" customWidth="1"/>
    <col min="5" max="6" width="17" style="2" customWidth="1"/>
    <col min="7" max="7" width="13.44140625" style="2" customWidth="1"/>
    <col min="8" max="8" width="19.33203125" style="2" customWidth="1"/>
    <col min="9" max="9" width="13.5546875" style="2" customWidth="1"/>
    <col min="10" max="10" width="6.44140625" style="2" customWidth="1"/>
    <col min="11" max="11" width="7.109375" style="2" customWidth="1"/>
    <col min="12" max="12" width="11.44140625" style="2" customWidth="1"/>
    <col min="13" max="16384" width="11.44140625" style="2"/>
  </cols>
  <sheetData>
    <row r="1" spans="1:15" x14ac:dyDescent="0.2">
      <c r="A1" s="136" t="s">
        <v>164</v>
      </c>
      <c r="B1" s="137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tr">
        <f>A8</f>
        <v>Tabell 3 -11 - A -  Boforhold for utviklingshemmede pr. 31.12.</v>
      </c>
    </row>
    <row r="5" spans="1:15" x14ac:dyDescent="0.2">
      <c r="A5" s="1"/>
    </row>
    <row r="6" spans="1:15" x14ac:dyDescent="0.2">
      <c r="A6" s="1"/>
    </row>
    <row r="7" spans="1:15" x14ac:dyDescent="0.2">
      <c r="E7" s="140"/>
    </row>
    <row r="8" spans="1:15" s="8" customFormat="1" ht="13.8" thickBot="1" x14ac:dyDescent="0.3">
      <c r="A8" s="7" t="s">
        <v>256</v>
      </c>
    </row>
    <row r="9" spans="1:15" s="98" customFormat="1" ht="12.6" thickBot="1" x14ac:dyDescent="0.3">
      <c r="A9" s="9"/>
      <c r="B9" s="10"/>
      <c r="C9" s="1618" t="s">
        <v>257</v>
      </c>
      <c r="D9" s="1618"/>
      <c r="E9" s="1618"/>
      <c r="F9" s="1618"/>
      <c r="G9" s="1618"/>
      <c r="H9" s="1618"/>
      <c r="I9" s="1618"/>
      <c r="J9" s="43"/>
    </row>
    <row r="10" spans="1:15" s="98" customFormat="1" ht="48.6" thickBot="1" x14ac:dyDescent="0.3">
      <c r="A10" s="13" t="s">
        <v>2</v>
      </c>
      <c r="B10" s="14" t="s">
        <v>3</v>
      </c>
      <c r="C10" s="13" t="s">
        <v>258</v>
      </c>
      <c r="D10" s="37" t="s">
        <v>259</v>
      </c>
      <c r="E10" s="174" t="s">
        <v>260</v>
      </c>
      <c r="F10" s="174" t="s">
        <v>261</v>
      </c>
      <c r="G10" s="98" t="s">
        <v>262</v>
      </c>
      <c r="H10" s="45" t="s">
        <v>263</v>
      </c>
      <c r="I10" s="45" t="s">
        <v>264</v>
      </c>
    </row>
    <row r="11" spans="1:15" x14ac:dyDescent="0.2">
      <c r="A11" s="17">
        <v>1</v>
      </c>
      <c r="B11" s="18" t="s">
        <v>14</v>
      </c>
      <c r="C11" s="1179">
        <v>13</v>
      </c>
      <c r="D11" s="1180">
        <v>36</v>
      </c>
      <c r="E11" s="1180">
        <v>47</v>
      </c>
      <c r="F11" s="1180">
        <v>28</v>
      </c>
      <c r="G11" s="1181">
        <v>7</v>
      </c>
      <c r="H11" s="1003">
        <f t="shared" ref="H11:H25" si="0">E11+F11</f>
        <v>75</v>
      </c>
      <c r="I11" s="1004">
        <f t="shared" ref="I11:I25" si="1">C11+D11+H11+G11</f>
        <v>131</v>
      </c>
      <c r="J11" s="23"/>
      <c r="K11" s="23"/>
      <c r="M11" s="1384"/>
    </row>
    <row r="12" spans="1:15" x14ac:dyDescent="0.2">
      <c r="A12" s="24">
        <v>2</v>
      </c>
      <c r="B12" s="25" t="s">
        <v>15</v>
      </c>
      <c r="C12" s="1182">
        <v>37</v>
      </c>
      <c r="D12" s="20">
        <v>31</v>
      </c>
      <c r="E12" s="20">
        <v>28</v>
      </c>
      <c r="F12" s="20">
        <v>25</v>
      </c>
      <c r="G12" s="1183">
        <v>4</v>
      </c>
      <c r="H12" s="1005">
        <f t="shared" si="0"/>
        <v>53</v>
      </c>
      <c r="I12" s="1006">
        <f t="shared" si="1"/>
        <v>125</v>
      </c>
      <c r="J12" s="23"/>
      <c r="K12" s="23"/>
      <c r="M12" s="1384"/>
    </row>
    <row r="13" spans="1:15" x14ac:dyDescent="0.2">
      <c r="A13" s="24">
        <v>3</v>
      </c>
      <c r="B13" s="25" t="s">
        <v>16</v>
      </c>
      <c r="C13" s="1182">
        <v>22</v>
      </c>
      <c r="D13" s="20">
        <v>41</v>
      </c>
      <c r="E13" s="20">
        <v>29</v>
      </c>
      <c r="F13" s="20">
        <v>23</v>
      </c>
      <c r="G13" s="1183">
        <v>6</v>
      </c>
      <c r="H13" s="1005">
        <f t="shared" si="0"/>
        <v>52</v>
      </c>
      <c r="I13" s="1006">
        <f t="shared" si="1"/>
        <v>121</v>
      </c>
      <c r="J13" s="23"/>
      <c r="K13" s="23"/>
      <c r="M13" s="1384"/>
    </row>
    <row r="14" spans="1:15" x14ac:dyDescent="0.2">
      <c r="A14" s="24">
        <v>4</v>
      </c>
      <c r="B14" s="25" t="s">
        <v>17</v>
      </c>
      <c r="C14" s="1182">
        <v>9</v>
      </c>
      <c r="D14" s="20">
        <v>4</v>
      </c>
      <c r="E14" s="20">
        <v>13</v>
      </c>
      <c r="F14" s="20">
        <v>1</v>
      </c>
      <c r="G14" s="1183">
        <v>1</v>
      </c>
      <c r="H14" s="1005">
        <f t="shared" si="0"/>
        <v>14</v>
      </c>
      <c r="I14" s="1006">
        <f t="shared" si="1"/>
        <v>28</v>
      </c>
      <c r="J14" s="23"/>
      <c r="K14" s="23"/>
      <c r="M14" s="1384"/>
    </row>
    <row r="15" spans="1:15" x14ac:dyDescent="0.2">
      <c r="A15" s="24">
        <v>5</v>
      </c>
      <c r="B15" s="25" t="s">
        <v>18</v>
      </c>
      <c r="C15" s="1182">
        <v>8</v>
      </c>
      <c r="D15" s="20">
        <v>36</v>
      </c>
      <c r="E15" s="20">
        <v>29</v>
      </c>
      <c r="F15" s="20">
        <v>13</v>
      </c>
      <c r="G15" s="1183">
        <v>3</v>
      </c>
      <c r="H15" s="1005">
        <f t="shared" si="0"/>
        <v>42</v>
      </c>
      <c r="I15" s="1006">
        <f t="shared" si="1"/>
        <v>89</v>
      </c>
      <c r="J15" s="23"/>
      <c r="K15" s="23"/>
      <c r="M15" s="1384"/>
      <c r="O15" s="456"/>
    </row>
    <row r="16" spans="1:15" x14ac:dyDescent="0.2">
      <c r="A16" s="26">
        <v>6</v>
      </c>
      <c r="B16" s="27" t="s">
        <v>19</v>
      </c>
      <c r="C16" s="1182">
        <v>12</v>
      </c>
      <c r="D16" s="20">
        <v>44</v>
      </c>
      <c r="E16" s="20">
        <v>30</v>
      </c>
      <c r="F16" s="20">
        <v>25</v>
      </c>
      <c r="G16" s="1183">
        <v>7</v>
      </c>
      <c r="H16" s="1005">
        <f t="shared" si="0"/>
        <v>55</v>
      </c>
      <c r="I16" s="1006">
        <f t="shared" si="1"/>
        <v>118</v>
      </c>
      <c r="J16" s="488"/>
      <c r="K16" s="23"/>
      <c r="M16" s="1384"/>
      <c r="O16" s="456"/>
    </row>
    <row r="17" spans="1:15" x14ac:dyDescent="0.2">
      <c r="A17" s="26">
        <v>7</v>
      </c>
      <c r="B17" s="27" t="s">
        <v>20</v>
      </c>
      <c r="C17" s="1182">
        <v>9</v>
      </c>
      <c r="D17" s="20">
        <v>91</v>
      </c>
      <c r="E17" s="20">
        <v>36</v>
      </c>
      <c r="F17" s="20">
        <v>32</v>
      </c>
      <c r="G17" s="1183">
        <v>10</v>
      </c>
      <c r="H17" s="1005">
        <f t="shared" si="0"/>
        <v>68</v>
      </c>
      <c r="I17" s="1006">
        <f t="shared" si="1"/>
        <v>178</v>
      </c>
      <c r="J17" s="23"/>
      <c r="K17" s="23"/>
      <c r="M17" s="1384"/>
      <c r="O17" s="456"/>
    </row>
    <row r="18" spans="1:15" x14ac:dyDescent="0.2">
      <c r="A18" s="24">
        <v>8</v>
      </c>
      <c r="B18" s="25" t="s">
        <v>21</v>
      </c>
      <c r="C18" s="1182">
        <v>10</v>
      </c>
      <c r="D18" s="20">
        <v>85</v>
      </c>
      <c r="E18" s="20">
        <v>31</v>
      </c>
      <c r="F18" s="20">
        <v>25</v>
      </c>
      <c r="G18" s="1183">
        <v>3</v>
      </c>
      <c r="H18" s="1005">
        <f t="shared" si="0"/>
        <v>56</v>
      </c>
      <c r="I18" s="1006">
        <f t="shared" si="1"/>
        <v>154</v>
      </c>
      <c r="J18" s="23"/>
      <c r="K18" s="23"/>
      <c r="M18" s="1384"/>
      <c r="O18" s="456"/>
    </row>
    <row r="19" spans="1:15" s="456" customFormat="1" x14ac:dyDescent="0.2">
      <c r="A19" s="117">
        <v>9</v>
      </c>
      <c r="B19" s="27" t="s">
        <v>22</v>
      </c>
      <c r="C19" s="1182">
        <v>21</v>
      </c>
      <c r="D19" s="20">
        <v>61</v>
      </c>
      <c r="E19" s="20">
        <v>34</v>
      </c>
      <c r="F19" s="20">
        <v>32</v>
      </c>
      <c r="G19" s="1183">
        <v>9</v>
      </c>
      <c r="H19" s="1515">
        <f t="shared" si="0"/>
        <v>66</v>
      </c>
      <c r="I19" s="1012">
        <f t="shared" si="1"/>
        <v>157</v>
      </c>
      <c r="J19" s="384"/>
      <c r="K19" s="384"/>
      <c r="M19" s="1384"/>
    </row>
    <row r="20" spans="1:15" x14ac:dyDescent="0.2">
      <c r="A20" s="24">
        <v>10</v>
      </c>
      <c r="B20" s="25" t="s">
        <v>23</v>
      </c>
      <c r="C20" s="1182">
        <v>29</v>
      </c>
      <c r="D20" s="20">
        <v>65</v>
      </c>
      <c r="E20" s="20">
        <v>54</v>
      </c>
      <c r="F20" s="20">
        <v>40</v>
      </c>
      <c r="G20" s="1183">
        <v>5</v>
      </c>
      <c r="H20" s="1005">
        <f t="shared" si="0"/>
        <v>94</v>
      </c>
      <c r="I20" s="1006">
        <f t="shared" si="1"/>
        <v>193</v>
      </c>
      <c r="J20" s="23"/>
      <c r="K20" s="23"/>
      <c r="M20" s="1384"/>
      <c r="O20" s="456"/>
    </row>
    <row r="21" spans="1:15" x14ac:dyDescent="0.2">
      <c r="A21" s="26">
        <v>11</v>
      </c>
      <c r="B21" s="27" t="s">
        <v>24</v>
      </c>
      <c r="C21" s="1182">
        <v>14</v>
      </c>
      <c r="D21" s="20">
        <v>66</v>
      </c>
      <c r="E21" s="20">
        <v>56</v>
      </c>
      <c r="F21" s="20">
        <v>67</v>
      </c>
      <c r="G21" s="1183">
        <v>7</v>
      </c>
      <c r="H21" s="1005">
        <f t="shared" si="0"/>
        <v>123</v>
      </c>
      <c r="I21" s="1006">
        <f t="shared" si="1"/>
        <v>210</v>
      </c>
      <c r="J21" s="23"/>
      <c r="K21" s="23"/>
      <c r="M21" s="1384"/>
      <c r="O21" s="456"/>
    </row>
    <row r="22" spans="1:15" x14ac:dyDescent="0.2">
      <c r="A22" s="24">
        <v>12</v>
      </c>
      <c r="B22" s="25" t="s">
        <v>25</v>
      </c>
      <c r="C22" s="1182">
        <v>21</v>
      </c>
      <c r="D22" s="20">
        <v>79</v>
      </c>
      <c r="E22" s="20">
        <v>69</v>
      </c>
      <c r="F22" s="20">
        <v>111</v>
      </c>
      <c r="G22" s="1183">
        <v>3</v>
      </c>
      <c r="H22" s="1005">
        <f t="shared" si="0"/>
        <v>180</v>
      </c>
      <c r="I22" s="1006">
        <f t="shared" si="1"/>
        <v>283</v>
      </c>
      <c r="J22" s="23"/>
      <c r="K22" s="23"/>
      <c r="M22" s="1384"/>
      <c r="O22" s="456"/>
    </row>
    <row r="23" spans="1:15" s="456" customFormat="1" x14ac:dyDescent="0.2">
      <c r="A23" s="24">
        <v>13</v>
      </c>
      <c r="B23" s="25" t="s">
        <v>26</v>
      </c>
      <c r="C23" s="1182">
        <v>23</v>
      </c>
      <c r="D23" s="20">
        <v>62</v>
      </c>
      <c r="E23" s="20">
        <v>54</v>
      </c>
      <c r="F23" s="20">
        <v>38</v>
      </c>
      <c r="G23" s="1183">
        <v>3</v>
      </c>
      <c r="H23" s="1005">
        <f t="shared" si="0"/>
        <v>92</v>
      </c>
      <c r="I23" s="1006">
        <f t="shared" si="1"/>
        <v>180</v>
      </c>
      <c r="J23" s="384"/>
      <c r="K23" s="384"/>
      <c r="M23" s="1384"/>
    </row>
    <row r="24" spans="1:15" x14ac:dyDescent="0.2">
      <c r="A24" s="24">
        <v>14</v>
      </c>
      <c r="B24" s="25" t="s">
        <v>27</v>
      </c>
      <c r="C24" s="1182">
        <v>16</v>
      </c>
      <c r="D24" s="20">
        <v>81</v>
      </c>
      <c r="E24" s="20">
        <v>49</v>
      </c>
      <c r="F24" s="20">
        <v>33</v>
      </c>
      <c r="G24" s="1183">
        <v>1</v>
      </c>
      <c r="H24" s="1005">
        <f t="shared" si="0"/>
        <v>82</v>
      </c>
      <c r="I24" s="1006">
        <f t="shared" si="1"/>
        <v>180</v>
      </c>
      <c r="J24" s="23"/>
      <c r="K24" s="23"/>
      <c r="M24" s="1384"/>
    </row>
    <row r="25" spans="1:15" ht="12" thickBot="1" x14ac:dyDescent="0.25">
      <c r="A25" s="28">
        <v>15</v>
      </c>
      <c r="B25" s="29" t="s">
        <v>28</v>
      </c>
      <c r="C25" s="1184">
        <v>27</v>
      </c>
      <c r="D25" s="111">
        <v>56</v>
      </c>
      <c r="E25" s="111">
        <v>66</v>
      </c>
      <c r="F25" s="111">
        <v>75</v>
      </c>
      <c r="G25" s="1185">
        <v>7</v>
      </c>
      <c r="H25" s="1007">
        <f t="shared" si="0"/>
        <v>141</v>
      </c>
      <c r="I25" s="1008">
        <f t="shared" si="1"/>
        <v>231</v>
      </c>
      <c r="J25" s="23"/>
      <c r="K25" s="23"/>
      <c r="M25" s="1384"/>
    </row>
    <row r="26" spans="1:15" s="31" customFormat="1" ht="12" x14ac:dyDescent="0.25">
      <c r="A26" s="70"/>
      <c r="B26" s="71" t="s">
        <v>517</v>
      </c>
      <c r="C26" s="939">
        <f t="shared" ref="C26:I26" si="2">SUM(C11:C25)</f>
        <v>271</v>
      </c>
      <c r="D26" s="940">
        <f t="shared" si="2"/>
        <v>838</v>
      </c>
      <c r="E26" s="940">
        <f t="shared" si="2"/>
        <v>625</v>
      </c>
      <c r="F26" s="940">
        <f t="shared" si="2"/>
        <v>568</v>
      </c>
      <c r="G26" s="941">
        <f t="shared" si="2"/>
        <v>76</v>
      </c>
      <c r="H26" s="1009">
        <f t="shared" si="2"/>
        <v>1193</v>
      </c>
      <c r="I26" s="1010">
        <f t="shared" si="2"/>
        <v>2378</v>
      </c>
      <c r="J26" s="52"/>
      <c r="K26" s="52"/>
      <c r="M26" s="1384"/>
    </row>
    <row r="27" spans="1:15" s="456" customFormat="1" x14ac:dyDescent="0.2">
      <c r="A27" s="117"/>
      <c r="B27" s="63" t="s">
        <v>450</v>
      </c>
      <c r="C27" s="19">
        <v>271</v>
      </c>
      <c r="D27" s="20">
        <v>841</v>
      </c>
      <c r="E27" s="20">
        <v>689</v>
      </c>
      <c r="F27" s="20">
        <v>544</v>
      </c>
      <c r="G27" s="21">
        <v>69</v>
      </c>
      <c r="H27" s="1011">
        <v>1233</v>
      </c>
      <c r="I27" s="1012">
        <v>2414</v>
      </c>
      <c r="J27" s="384"/>
      <c r="K27" s="384"/>
      <c r="M27" s="582"/>
    </row>
    <row r="28" spans="1:15" s="456" customFormat="1" x14ac:dyDescent="0.2">
      <c r="A28" s="117"/>
      <c r="B28" s="63" t="s">
        <v>396</v>
      </c>
      <c r="C28" s="19">
        <v>312</v>
      </c>
      <c r="D28" s="20">
        <v>776</v>
      </c>
      <c r="E28" s="20">
        <v>639</v>
      </c>
      <c r="F28" s="20">
        <v>576</v>
      </c>
      <c r="G28" s="21">
        <v>82</v>
      </c>
      <c r="H28" s="1011">
        <v>1215</v>
      </c>
      <c r="I28" s="1012">
        <v>2385</v>
      </c>
      <c r="J28" s="384"/>
      <c r="K28" s="384"/>
      <c r="M28" s="582"/>
    </row>
    <row r="29" spans="1:15" s="366" customFormat="1" ht="12" x14ac:dyDescent="0.25">
      <c r="A29" s="72"/>
      <c r="B29" s="63" t="s">
        <v>357</v>
      </c>
      <c r="C29" s="19">
        <v>263</v>
      </c>
      <c r="D29" s="20">
        <v>739</v>
      </c>
      <c r="E29" s="20">
        <v>781</v>
      </c>
      <c r="F29" s="20">
        <v>502</v>
      </c>
      <c r="G29" s="21">
        <v>114</v>
      </c>
      <c r="H29" s="1011">
        <v>1283</v>
      </c>
      <c r="I29" s="1012">
        <v>2399</v>
      </c>
      <c r="J29" s="52"/>
      <c r="K29" s="52"/>
      <c r="L29" s="456"/>
      <c r="M29" s="98"/>
    </row>
    <row r="30" spans="1:15" s="456" customFormat="1" x14ac:dyDescent="0.2">
      <c r="A30" s="117"/>
      <c r="B30" s="63" t="s">
        <v>316</v>
      </c>
      <c r="C30" s="19">
        <v>239</v>
      </c>
      <c r="D30" s="20">
        <v>733</v>
      </c>
      <c r="E30" s="20">
        <v>744</v>
      </c>
      <c r="F30" s="20">
        <v>495</v>
      </c>
      <c r="G30" s="21">
        <v>91</v>
      </c>
      <c r="H30" s="1011">
        <v>1239</v>
      </c>
      <c r="I30" s="1012">
        <v>2302</v>
      </c>
      <c r="J30" s="384"/>
      <c r="K30" s="384"/>
      <c r="M30" s="1535"/>
      <c r="N30" s="1536"/>
    </row>
    <row r="31" spans="1:15" s="366" customFormat="1" ht="12.6" thickBot="1" x14ac:dyDescent="0.3">
      <c r="A31" s="86"/>
      <c r="B31" s="894" t="s">
        <v>179</v>
      </c>
      <c r="C31" s="110">
        <v>222</v>
      </c>
      <c r="D31" s="111">
        <v>687</v>
      </c>
      <c r="E31" s="111">
        <v>755</v>
      </c>
      <c r="F31" s="111">
        <v>441</v>
      </c>
      <c r="G31" s="119">
        <v>122</v>
      </c>
      <c r="H31" s="206">
        <v>1196</v>
      </c>
      <c r="I31" s="207">
        <v>2227</v>
      </c>
      <c r="J31" s="52"/>
      <c r="K31" s="52"/>
      <c r="L31" s="456"/>
      <c r="M31" s="98"/>
    </row>
    <row r="32" spans="1:15" x14ac:dyDescent="0.2">
      <c r="M32" s="1302"/>
    </row>
    <row r="33" spans="3:13" x14ac:dyDescent="0.2">
      <c r="M33" s="1302"/>
    </row>
    <row r="34" spans="3:13" x14ac:dyDescent="0.2">
      <c r="M34" s="22"/>
    </row>
    <row r="35" spans="3:13" ht="13.2" x14ac:dyDescent="0.25">
      <c r="C35" s="1013"/>
      <c r="D35" s="1013"/>
      <c r="E35" s="1013"/>
      <c r="F35" s="1013"/>
      <c r="G35" s="1013"/>
      <c r="M35" s="1536"/>
    </row>
  </sheetData>
  <mergeCells count="1">
    <mergeCell ref="C9:I9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AE270"/>
  <sheetViews>
    <sheetView showGridLines="0" topLeftCell="A201" zoomScaleNormal="100" zoomScaleSheetLayoutView="100" workbookViewId="0">
      <selection activeCell="P221" sqref="P221"/>
    </sheetView>
  </sheetViews>
  <sheetFormatPr baseColWidth="10" defaultColWidth="11.44140625" defaultRowHeight="11.4" x14ac:dyDescent="0.2"/>
  <cols>
    <col min="1" max="1" width="6.44140625" style="5" bestFit="1" customWidth="1"/>
    <col min="2" max="2" width="22" style="2" bestFit="1" customWidth="1"/>
    <col min="3" max="3" width="9.6640625" style="2" customWidth="1"/>
    <col min="4" max="5" width="9.88671875" style="2" bestFit="1" customWidth="1"/>
    <col min="6" max="6" width="9.88671875" style="2" customWidth="1"/>
    <col min="7" max="7" width="11.109375" style="2" bestFit="1" customWidth="1"/>
    <col min="8" max="8" width="8.88671875" style="2" customWidth="1"/>
    <col min="9" max="9" width="9.88671875" style="2" bestFit="1" customWidth="1"/>
    <col min="10" max="10" width="9.88671875" style="456" customWidth="1"/>
    <col min="11" max="11" width="10.5546875" style="2" bestFit="1" customWidth="1"/>
    <col min="12" max="12" width="9.88671875" style="2" customWidth="1"/>
    <col min="13" max="13" width="11.109375" style="2" customWidth="1"/>
    <col min="14" max="15" width="11.44140625" style="2"/>
    <col min="16" max="16" width="15.88671875" style="2" customWidth="1"/>
    <col min="17" max="16384" width="11.44140625" style="2"/>
  </cols>
  <sheetData>
    <row r="1" spans="1:22" x14ac:dyDescent="0.2">
      <c r="A1" s="1" t="s">
        <v>0</v>
      </c>
    </row>
    <row r="2" spans="1:22" x14ac:dyDescent="0.2">
      <c r="A2" s="1"/>
    </row>
    <row r="3" spans="1:22" x14ac:dyDescent="0.2">
      <c r="A3" s="3" t="str">
        <f>A15</f>
        <v>Tabell 3 -1 - B - A1 - Beboere i institusjon som bydelen betaler for - pr. 31.12.  - Aldersfordeling - sum kvinner og menn</v>
      </c>
      <c r="B3" s="4"/>
      <c r="C3" s="4"/>
      <c r="D3" s="4"/>
      <c r="E3" s="4"/>
      <c r="F3" s="4"/>
    </row>
    <row r="4" spans="1:22" x14ac:dyDescent="0.2">
      <c r="A4" s="1" t="str">
        <f>A42</f>
        <v>Tabell 3 -1 - B - A2 - Beboere i institusjon som bydelen betaler for - pr. 31.12.  - Aldersfordeling - sum menn</v>
      </c>
    </row>
    <row r="5" spans="1:22" x14ac:dyDescent="0.2">
      <c r="A5" s="1" t="str">
        <f>A69</f>
        <v xml:space="preserve">Tabell 3 -1 - B - A3 - Beboere i institusjon som bydelen betaler for - pr. 31.12.  - Aldersfordeling - sum kvinner </v>
      </c>
    </row>
    <row r="6" spans="1:22" x14ac:dyDescent="0.2">
      <c r="A6" s="1" t="str">
        <f>A96</f>
        <v>Tabell 3 -1 - B - A4 - Aldersfordeling for beboere i sykehjem pr. 31.12 - Sum kvinner og menn</v>
      </c>
    </row>
    <row r="7" spans="1:22" x14ac:dyDescent="0.2">
      <c r="A7" s="1" t="str">
        <f>A123</f>
        <v>Tabell 3 -1 - B - A5 - Aldersfordeling for beboere i aldershjem pr. 31.12.  - Sum kvinner og menn</v>
      </c>
    </row>
    <row r="8" spans="1:22" ht="13.2" x14ac:dyDescent="0.25">
      <c r="A8" s="1" t="str">
        <f>A150</f>
        <v>Tabell 3 -1 - B - A6 - Aldersfordeling for beboere i boform m/heldøgns pleie og omsorg pr. 31.12.  - Sum kvinner og menn</v>
      </c>
      <c r="O8" s="1306"/>
      <c r="P8" s="1306"/>
    </row>
    <row r="9" spans="1:22" ht="13.2" x14ac:dyDescent="0.25">
      <c r="A9" s="1" t="str">
        <f>A177</f>
        <v>Tabell 3 -1 - B - A7 - Aldersfordeling for beboere i barneboliger og avlastningsboliger pr. 31.12.  - Sum kvinner og menn</v>
      </c>
      <c r="O9" s="1306"/>
      <c r="P9" s="1306"/>
      <c r="Q9" s="456"/>
    </row>
    <row r="10" spans="1:22" ht="13.2" x14ac:dyDescent="0.25">
      <c r="A10" s="1" t="str">
        <f>A204</f>
        <v>Tabell 3 -1 - B - A8 - Aldersfordeling for beboere med vedtak om korttidsopphold pr. 31.12.  - Sum kvinner og menn</v>
      </c>
      <c r="O10" s="1306"/>
      <c r="P10" s="1307"/>
      <c r="Q10" s="1384"/>
    </row>
    <row r="11" spans="1:22" ht="13.2" x14ac:dyDescent="0.25">
      <c r="A11" s="1" t="str">
        <f>A231</f>
        <v>Tabell 3 -1 - B - A9 - Aldersfordeling for beboere i skjermet plass for demente pr. 31.12.  - Sum kvinner og menn</v>
      </c>
      <c r="O11" s="1306"/>
      <c r="P11" s="1307"/>
      <c r="Q11" s="1384"/>
    </row>
    <row r="12" spans="1:22" ht="13.2" x14ac:dyDescent="0.25">
      <c r="I12" s="6"/>
      <c r="J12" s="6"/>
      <c r="K12" s="6"/>
      <c r="L12" s="6"/>
      <c r="M12" s="6"/>
      <c r="O12" s="1306"/>
      <c r="P12" s="1307"/>
      <c r="Q12" s="456"/>
    </row>
    <row r="13" spans="1:22" ht="13.2" x14ac:dyDescent="0.25">
      <c r="A13" s="1"/>
      <c r="O13" s="1306"/>
      <c r="P13" s="1307"/>
      <c r="Q13" s="456"/>
    </row>
    <row r="14" spans="1:22" ht="29.4" customHeight="1" x14ac:dyDescent="0.25">
      <c r="O14" s="1306"/>
    </row>
    <row r="15" spans="1:22" s="8" customFormat="1" ht="13.8" thickBot="1" x14ac:dyDescent="0.3">
      <c r="A15" s="7" t="s">
        <v>449</v>
      </c>
      <c r="P15" s="1306"/>
      <c r="Q15" s="456"/>
      <c r="R15" s="456"/>
    </row>
    <row r="16" spans="1:22" s="11" customFormat="1" ht="13.8" thickBot="1" x14ac:dyDescent="0.3">
      <c r="A16" s="75"/>
      <c r="B16" s="76"/>
      <c r="C16" s="1570" t="s">
        <v>1</v>
      </c>
      <c r="D16" s="1570"/>
      <c r="E16" s="1570"/>
      <c r="F16" s="1570"/>
      <c r="G16" s="1570"/>
      <c r="H16" s="1570"/>
      <c r="I16" s="1570"/>
      <c r="J16" s="1570"/>
      <c r="K16" s="1570"/>
      <c r="L16" s="1571"/>
      <c r="M16" s="1572"/>
      <c r="N16" s="2"/>
      <c r="O16" s="1306"/>
      <c r="P16" s="1306"/>
      <c r="Q16" s="456"/>
      <c r="R16" s="2"/>
      <c r="S16" s="2"/>
      <c r="T16" s="2"/>
      <c r="U16" s="2"/>
      <c r="V16" s="2"/>
    </row>
    <row r="17" spans="1:22" s="11" customFormat="1" ht="13.8" thickBot="1" x14ac:dyDescent="0.3">
      <c r="A17" s="79" t="s">
        <v>2</v>
      </c>
      <c r="B17" s="14" t="s">
        <v>3</v>
      </c>
      <c r="C17" s="659" t="s">
        <v>4</v>
      </c>
      <c r="D17" s="660" t="s">
        <v>5</v>
      </c>
      <c r="E17" s="660" t="s">
        <v>6</v>
      </c>
      <c r="F17" s="660" t="s">
        <v>7</v>
      </c>
      <c r="G17" s="660" t="s">
        <v>8</v>
      </c>
      <c r="H17" s="660" t="s">
        <v>9</v>
      </c>
      <c r="I17" s="660" t="s">
        <v>10</v>
      </c>
      <c r="J17" s="660" t="s">
        <v>341</v>
      </c>
      <c r="K17" s="661" t="s">
        <v>342</v>
      </c>
      <c r="L17" s="662" t="s">
        <v>11</v>
      </c>
      <c r="M17" s="1572"/>
      <c r="N17" s="2"/>
      <c r="O17" s="1306"/>
      <c r="P17" s="1307"/>
      <c r="Q17" s="1537"/>
      <c r="R17" s="456"/>
      <c r="S17" s="2"/>
      <c r="T17" s="2"/>
      <c r="U17" s="2"/>
      <c r="V17" s="2"/>
    </row>
    <row r="18" spans="1:22" ht="13.2" x14ac:dyDescent="0.25">
      <c r="A18" s="81">
        <v>1</v>
      </c>
      <c r="B18" s="18" t="s">
        <v>14</v>
      </c>
      <c r="C18" s="809">
        <f t="shared" ref="C18:K18" si="0">C45+C72</f>
        <v>36</v>
      </c>
      <c r="D18" s="810">
        <f t="shared" si="0"/>
        <v>17</v>
      </c>
      <c r="E18" s="810">
        <f t="shared" si="0"/>
        <v>23</v>
      </c>
      <c r="F18" s="810">
        <f t="shared" si="0"/>
        <v>32</v>
      </c>
      <c r="G18" s="810">
        <f t="shared" si="0"/>
        <v>20</v>
      </c>
      <c r="H18" s="810">
        <f t="shared" si="0"/>
        <v>22</v>
      </c>
      <c r="I18" s="810">
        <f t="shared" si="0"/>
        <v>29</v>
      </c>
      <c r="J18" s="810">
        <f t="shared" si="0"/>
        <v>43</v>
      </c>
      <c r="K18" s="811">
        <f t="shared" si="0"/>
        <v>19</v>
      </c>
      <c r="L18" s="812">
        <f t="shared" ref="L18:L32" si="1">SUM(C18:K18)</f>
        <v>241</v>
      </c>
      <c r="M18" s="22"/>
      <c r="O18" s="1306"/>
      <c r="P18" s="1307"/>
      <c r="Q18" s="1538"/>
    </row>
    <row r="19" spans="1:22" ht="13.2" x14ac:dyDescent="0.25">
      <c r="A19" s="82">
        <v>2</v>
      </c>
      <c r="B19" s="25" t="s">
        <v>15</v>
      </c>
      <c r="C19" s="813">
        <f t="shared" ref="C19:K19" si="2">C46+C73</f>
        <v>11</v>
      </c>
      <c r="D19" s="814">
        <f t="shared" si="2"/>
        <v>9</v>
      </c>
      <c r="E19" s="814">
        <f t="shared" si="2"/>
        <v>18</v>
      </c>
      <c r="F19" s="814">
        <f t="shared" si="2"/>
        <v>35</v>
      </c>
      <c r="G19" s="814">
        <f t="shared" si="2"/>
        <v>21</v>
      </c>
      <c r="H19" s="814">
        <f t="shared" si="2"/>
        <v>26</v>
      </c>
      <c r="I19" s="814">
        <f t="shared" si="2"/>
        <v>30</v>
      </c>
      <c r="J19" s="814">
        <f t="shared" si="2"/>
        <v>41</v>
      </c>
      <c r="K19" s="815">
        <f t="shared" si="2"/>
        <v>24</v>
      </c>
      <c r="L19" s="816">
        <f t="shared" si="1"/>
        <v>215</v>
      </c>
      <c r="M19" s="22"/>
      <c r="O19" s="1306"/>
      <c r="P19" s="1307"/>
      <c r="Q19" s="456"/>
    </row>
    <row r="20" spans="1:22" ht="13.2" x14ac:dyDescent="0.25">
      <c r="A20" s="82">
        <v>3</v>
      </c>
      <c r="B20" s="25" t="s">
        <v>16</v>
      </c>
      <c r="C20" s="813">
        <f t="shared" ref="C20:K20" si="3">C47+C74</f>
        <v>5</v>
      </c>
      <c r="D20" s="814">
        <f t="shared" si="3"/>
        <v>8</v>
      </c>
      <c r="E20" s="814">
        <f t="shared" si="3"/>
        <v>28</v>
      </c>
      <c r="F20" s="814">
        <f t="shared" si="3"/>
        <v>31</v>
      </c>
      <c r="G20" s="814">
        <f t="shared" si="3"/>
        <v>24</v>
      </c>
      <c r="H20" s="814">
        <f t="shared" si="3"/>
        <v>21</v>
      </c>
      <c r="I20" s="814">
        <f t="shared" si="3"/>
        <v>40</v>
      </c>
      <c r="J20" s="814">
        <f t="shared" si="3"/>
        <v>33</v>
      </c>
      <c r="K20" s="815">
        <f t="shared" si="3"/>
        <v>33</v>
      </c>
      <c r="L20" s="816">
        <f t="shared" si="1"/>
        <v>223</v>
      </c>
      <c r="M20" s="22"/>
      <c r="O20" s="1306"/>
      <c r="P20" s="1307"/>
      <c r="Q20" s="456"/>
    </row>
    <row r="21" spans="1:22" x14ac:dyDescent="0.2">
      <c r="A21" s="82">
        <v>4</v>
      </c>
      <c r="B21" s="25" t="s">
        <v>17</v>
      </c>
      <c r="C21" s="813">
        <f t="shared" ref="C21:K21" si="4">C48+C75</f>
        <v>2</v>
      </c>
      <c r="D21" s="814">
        <f t="shared" si="4"/>
        <v>2</v>
      </c>
      <c r="E21" s="814">
        <f t="shared" si="4"/>
        <v>12</v>
      </c>
      <c r="F21" s="814">
        <f t="shared" si="4"/>
        <v>12</v>
      </c>
      <c r="G21" s="814">
        <f t="shared" si="4"/>
        <v>10</v>
      </c>
      <c r="H21" s="814">
        <f t="shared" si="4"/>
        <v>7</v>
      </c>
      <c r="I21" s="814">
        <f t="shared" si="4"/>
        <v>23</v>
      </c>
      <c r="J21" s="814">
        <f t="shared" si="4"/>
        <v>19</v>
      </c>
      <c r="K21" s="815">
        <f t="shared" si="4"/>
        <v>22</v>
      </c>
      <c r="L21" s="816">
        <f t="shared" si="1"/>
        <v>109</v>
      </c>
      <c r="M21" s="22"/>
      <c r="P21" s="456"/>
    </row>
    <row r="22" spans="1:22" ht="13.2" x14ac:dyDescent="0.25">
      <c r="A22" s="82">
        <v>5</v>
      </c>
      <c r="B22" s="25" t="s">
        <v>18</v>
      </c>
      <c r="C22" s="813">
        <f t="shared" ref="C22:K22" si="5">C49+C76</f>
        <v>4</v>
      </c>
      <c r="D22" s="814">
        <f t="shared" si="5"/>
        <v>4</v>
      </c>
      <c r="E22" s="814">
        <f t="shared" si="5"/>
        <v>20</v>
      </c>
      <c r="F22" s="814">
        <f t="shared" si="5"/>
        <v>43</v>
      </c>
      <c r="G22" s="814">
        <f t="shared" si="5"/>
        <v>40</v>
      </c>
      <c r="H22" s="814">
        <f t="shared" si="5"/>
        <v>61</v>
      </c>
      <c r="I22" s="814">
        <f t="shared" si="5"/>
        <v>76</v>
      </c>
      <c r="J22" s="814">
        <f t="shared" si="5"/>
        <v>96</v>
      </c>
      <c r="K22" s="815">
        <f t="shared" si="5"/>
        <v>62</v>
      </c>
      <c r="L22" s="816">
        <f t="shared" si="1"/>
        <v>406</v>
      </c>
      <c r="M22" s="22"/>
      <c r="O22" s="1306"/>
      <c r="P22" s="1306"/>
      <c r="Q22" s="456"/>
      <c r="R22" s="456"/>
    </row>
    <row r="23" spans="1:22" ht="13.2" x14ac:dyDescent="0.25">
      <c r="A23" s="83">
        <v>6</v>
      </c>
      <c r="B23" s="27" t="s">
        <v>19</v>
      </c>
      <c r="C23" s="813">
        <f t="shared" ref="C23:K23" si="6">C50+C77</f>
        <v>5</v>
      </c>
      <c r="D23" s="814">
        <f t="shared" si="6"/>
        <v>9</v>
      </c>
      <c r="E23" s="814">
        <f t="shared" si="6"/>
        <v>17</v>
      </c>
      <c r="F23" s="814">
        <f t="shared" si="6"/>
        <v>23</v>
      </c>
      <c r="G23" s="814">
        <f t="shared" si="6"/>
        <v>30</v>
      </c>
      <c r="H23" s="814">
        <f t="shared" si="6"/>
        <v>42</v>
      </c>
      <c r="I23" s="814">
        <f t="shared" si="6"/>
        <v>71</v>
      </c>
      <c r="J23" s="814">
        <f t="shared" si="6"/>
        <v>72</v>
      </c>
      <c r="K23" s="815">
        <f t="shared" si="6"/>
        <v>37</v>
      </c>
      <c r="L23" s="816">
        <f t="shared" si="1"/>
        <v>306</v>
      </c>
      <c r="M23" s="22"/>
      <c r="O23" s="1306"/>
      <c r="P23" s="1306"/>
      <c r="Q23" s="456"/>
    </row>
    <row r="24" spans="1:22" ht="13.2" x14ac:dyDescent="0.25">
      <c r="A24" s="83">
        <v>7</v>
      </c>
      <c r="B24" s="27" t="s">
        <v>20</v>
      </c>
      <c r="C24" s="813">
        <f t="shared" ref="C24:K24" si="7">C51+C78</f>
        <v>14</v>
      </c>
      <c r="D24" s="814">
        <f t="shared" si="7"/>
        <v>14</v>
      </c>
      <c r="E24" s="814">
        <f t="shared" si="7"/>
        <v>21</v>
      </c>
      <c r="F24" s="814">
        <f t="shared" si="7"/>
        <v>31</v>
      </c>
      <c r="G24" s="814">
        <f t="shared" si="7"/>
        <v>31</v>
      </c>
      <c r="H24" s="814">
        <f t="shared" si="7"/>
        <v>39</v>
      </c>
      <c r="I24" s="814">
        <f t="shared" si="7"/>
        <v>77</v>
      </c>
      <c r="J24" s="814">
        <f t="shared" si="7"/>
        <v>75</v>
      </c>
      <c r="K24" s="815">
        <f t="shared" si="7"/>
        <v>72</v>
      </c>
      <c r="L24" s="816">
        <f t="shared" si="1"/>
        <v>374</v>
      </c>
      <c r="M24" s="22"/>
      <c r="O24" s="1306"/>
      <c r="P24" s="1307"/>
      <c r="Q24" s="1384"/>
    </row>
    <row r="25" spans="1:22" ht="13.2" x14ac:dyDescent="0.25">
      <c r="A25" s="82">
        <v>8</v>
      </c>
      <c r="B25" s="25" t="s">
        <v>21</v>
      </c>
      <c r="C25" s="813">
        <f t="shared" ref="C25:K25" si="8">C52+C79</f>
        <v>17</v>
      </c>
      <c r="D25" s="814">
        <f t="shared" si="8"/>
        <v>2</v>
      </c>
      <c r="E25" s="814">
        <f t="shared" si="8"/>
        <v>16</v>
      </c>
      <c r="F25" s="814">
        <f t="shared" si="8"/>
        <v>30</v>
      </c>
      <c r="G25" s="814">
        <f t="shared" si="8"/>
        <v>34</v>
      </c>
      <c r="H25" s="814">
        <f t="shared" si="8"/>
        <v>50</v>
      </c>
      <c r="I25" s="814">
        <f t="shared" si="8"/>
        <v>82</v>
      </c>
      <c r="J25" s="814">
        <f t="shared" si="8"/>
        <v>88</v>
      </c>
      <c r="K25" s="815">
        <f t="shared" si="8"/>
        <v>39</v>
      </c>
      <c r="L25" s="816">
        <f t="shared" si="1"/>
        <v>358</v>
      </c>
      <c r="M25" s="22"/>
      <c r="O25" s="1306"/>
      <c r="P25" s="1307"/>
      <c r="Q25" s="1384"/>
    </row>
    <row r="26" spans="1:22" ht="13.2" x14ac:dyDescent="0.25">
      <c r="A26" s="82">
        <v>9</v>
      </c>
      <c r="B26" s="25" t="s">
        <v>22</v>
      </c>
      <c r="C26" s="813">
        <f t="shared" ref="C26:K26" si="9">C53+C80</f>
        <v>3</v>
      </c>
      <c r="D26" s="814">
        <f t="shared" si="9"/>
        <v>8</v>
      </c>
      <c r="E26" s="814">
        <f t="shared" si="9"/>
        <v>10</v>
      </c>
      <c r="F26" s="814">
        <f t="shared" si="9"/>
        <v>25</v>
      </c>
      <c r="G26" s="814">
        <f t="shared" si="9"/>
        <v>13</v>
      </c>
      <c r="H26" s="814">
        <f t="shared" si="9"/>
        <v>34</v>
      </c>
      <c r="I26" s="814">
        <f t="shared" si="9"/>
        <v>55</v>
      </c>
      <c r="J26" s="814">
        <f t="shared" si="9"/>
        <v>37</v>
      </c>
      <c r="K26" s="815">
        <f t="shared" si="9"/>
        <v>21</v>
      </c>
      <c r="L26" s="816">
        <f t="shared" si="1"/>
        <v>206</v>
      </c>
      <c r="M26" s="22"/>
      <c r="O26" s="1306"/>
      <c r="P26" s="1307"/>
      <c r="Q26" s="456"/>
    </row>
    <row r="27" spans="1:22" ht="13.2" x14ac:dyDescent="0.25">
      <c r="A27" s="82">
        <v>10</v>
      </c>
      <c r="B27" s="25" t="s">
        <v>23</v>
      </c>
      <c r="C27" s="813">
        <f t="shared" ref="C27:K27" si="10">C54+C81</f>
        <v>2</v>
      </c>
      <c r="D27" s="814">
        <f t="shared" si="10"/>
        <v>1</v>
      </c>
      <c r="E27" s="814">
        <f t="shared" si="10"/>
        <v>12</v>
      </c>
      <c r="F27" s="814">
        <f t="shared" si="10"/>
        <v>30</v>
      </c>
      <c r="G27" s="814">
        <f t="shared" si="10"/>
        <v>18</v>
      </c>
      <c r="H27" s="814">
        <f t="shared" si="10"/>
        <v>31</v>
      </c>
      <c r="I27" s="814">
        <f t="shared" si="10"/>
        <v>48</v>
      </c>
      <c r="J27" s="814">
        <f t="shared" si="10"/>
        <v>42</v>
      </c>
      <c r="K27" s="815">
        <f t="shared" si="10"/>
        <v>24</v>
      </c>
      <c r="L27" s="816">
        <f t="shared" si="1"/>
        <v>208</v>
      </c>
      <c r="M27" s="22"/>
      <c r="O27" s="1306"/>
      <c r="P27" s="1307"/>
      <c r="Q27" s="456"/>
    </row>
    <row r="28" spans="1:22" x14ac:dyDescent="0.2">
      <c r="A28" s="83">
        <v>11</v>
      </c>
      <c r="B28" s="27" t="s">
        <v>24</v>
      </c>
      <c r="C28" s="813">
        <f t="shared" ref="C28:K28" si="11">C55+C82</f>
        <v>20</v>
      </c>
      <c r="D28" s="814">
        <f t="shared" si="11"/>
        <v>9</v>
      </c>
      <c r="E28" s="814">
        <f t="shared" si="11"/>
        <v>11</v>
      </c>
      <c r="F28" s="814">
        <f t="shared" si="11"/>
        <v>28</v>
      </c>
      <c r="G28" s="814">
        <f t="shared" si="11"/>
        <v>25</v>
      </c>
      <c r="H28" s="814">
        <f t="shared" si="11"/>
        <v>45</v>
      </c>
      <c r="I28" s="814">
        <f t="shared" si="11"/>
        <v>46</v>
      </c>
      <c r="J28" s="814">
        <f t="shared" si="11"/>
        <v>39</v>
      </c>
      <c r="K28" s="815">
        <f t="shared" si="11"/>
        <v>16</v>
      </c>
      <c r="L28" s="816">
        <f t="shared" si="1"/>
        <v>239</v>
      </c>
      <c r="M28" s="22"/>
      <c r="P28" s="456"/>
    </row>
    <row r="29" spans="1:22" ht="13.2" x14ac:dyDescent="0.25">
      <c r="A29" s="82">
        <v>12</v>
      </c>
      <c r="B29" s="25" t="s">
        <v>25</v>
      </c>
      <c r="C29" s="813">
        <f t="shared" ref="C29:K29" si="12">C56+C83</f>
        <v>21</v>
      </c>
      <c r="D29" s="814">
        <f t="shared" si="12"/>
        <v>19</v>
      </c>
      <c r="E29" s="814">
        <f t="shared" si="12"/>
        <v>41</v>
      </c>
      <c r="F29" s="814">
        <f t="shared" si="12"/>
        <v>50</v>
      </c>
      <c r="G29" s="814">
        <f t="shared" si="12"/>
        <v>37</v>
      </c>
      <c r="H29" s="814">
        <f t="shared" si="12"/>
        <v>64</v>
      </c>
      <c r="I29" s="814">
        <f t="shared" si="12"/>
        <v>81</v>
      </c>
      <c r="J29" s="814">
        <f t="shared" si="12"/>
        <v>80</v>
      </c>
      <c r="K29" s="815">
        <f t="shared" si="12"/>
        <v>35</v>
      </c>
      <c r="L29" s="816">
        <f t="shared" si="1"/>
        <v>428</v>
      </c>
      <c r="M29" s="22"/>
      <c r="O29" s="1306"/>
      <c r="P29" s="1306"/>
      <c r="Q29" s="456"/>
      <c r="R29" s="456"/>
    </row>
    <row r="30" spans="1:22" ht="13.2" x14ac:dyDescent="0.25">
      <c r="A30" s="82">
        <v>13</v>
      </c>
      <c r="B30" s="25" t="s">
        <v>26</v>
      </c>
      <c r="C30" s="813">
        <f t="shared" ref="C30:K30" si="13">C57+C84</f>
        <v>9</v>
      </c>
      <c r="D30" s="814">
        <f t="shared" si="13"/>
        <v>7</v>
      </c>
      <c r="E30" s="814">
        <f t="shared" si="13"/>
        <v>17</v>
      </c>
      <c r="F30" s="814">
        <f t="shared" si="13"/>
        <v>43</v>
      </c>
      <c r="G30" s="814">
        <f t="shared" si="13"/>
        <v>35</v>
      </c>
      <c r="H30" s="814">
        <f t="shared" si="13"/>
        <v>79</v>
      </c>
      <c r="I30" s="814">
        <f t="shared" si="13"/>
        <v>147</v>
      </c>
      <c r="J30" s="814">
        <f t="shared" si="13"/>
        <v>133</v>
      </c>
      <c r="K30" s="815">
        <f t="shared" si="13"/>
        <v>63</v>
      </c>
      <c r="L30" s="816">
        <f t="shared" si="1"/>
        <v>533</v>
      </c>
      <c r="M30" s="22"/>
      <c r="O30" s="1307"/>
      <c r="P30" s="1306"/>
      <c r="Q30" s="1384"/>
      <c r="R30" s="1384"/>
    </row>
    <row r="31" spans="1:22" ht="13.2" x14ac:dyDescent="0.25">
      <c r="A31" s="82">
        <v>14</v>
      </c>
      <c r="B31" s="25" t="s">
        <v>27</v>
      </c>
      <c r="C31" s="813">
        <f t="shared" ref="C31:K31" si="14">C58+C85</f>
        <v>11</v>
      </c>
      <c r="D31" s="814">
        <f t="shared" si="14"/>
        <v>7</v>
      </c>
      <c r="E31" s="814">
        <f t="shared" si="14"/>
        <v>24</v>
      </c>
      <c r="F31" s="814">
        <f t="shared" si="14"/>
        <v>33</v>
      </c>
      <c r="G31" s="814">
        <f t="shared" si="14"/>
        <v>54</v>
      </c>
      <c r="H31" s="814">
        <f t="shared" si="14"/>
        <v>61</v>
      </c>
      <c r="I31" s="814">
        <f t="shared" si="14"/>
        <v>115</v>
      </c>
      <c r="J31" s="814">
        <f t="shared" si="14"/>
        <v>130</v>
      </c>
      <c r="K31" s="815">
        <f t="shared" si="14"/>
        <v>76</v>
      </c>
      <c r="L31" s="816">
        <f t="shared" si="1"/>
        <v>511</v>
      </c>
      <c r="M31" s="22"/>
      <c r="O31" s="1306"/>
      <c r="P31" s="1307"/>
      <c r="Q31" s="1384"/>
      <c r="R31" s="1384"/>
    </row>
    <row r="32" spans="1:22" ht="13.8" thickBot="1" x14ac:dyDescent="0.3">
      <c r="A32" s="88">
        <v>15</v>
      </c>
      <c r="B32" s="29" t="s">
        <v>28</v>
      </c>
      <c r="C32" s="817">
        <f t="shared" ref="C32:K32" si="15">C59+C86</f>
        <v>23</v>
      </c>
      <c r="D32" s="818">
        <f t="shared" si="15"/>
        <v>14</v>
      </c>
      <c r="E32" s="818">
        <f t="shared" si="15"/>
        <v>20</v>
      </c>
      <c r="F32" s="818">
        <f t="shared" si="15"/>
        <v>17</v>
      </c>
      <c r="G32" s="818">
        <f t="shared" si="15"/>
        <v>12</v>
      </c>
      <c r="H32" s="818">
        <f t="shared" si="15"/>
        <v>21</v>
      </c>
      <c r="I32" s="818">
        <f t="shared" si="15"/>
        <v>28</v>
      </c>
      <c r="J32" s="818">
        <f t="shared" si="15"/>
        <v>21</v>
      </c>
      <c r="K32" s="819">
        <f t="shared" si="15"/>
        <v>12</v>
      </c>
      <c r="L32" s="820">
        <f t="shared" si="1"/>
        <v>168</v>
      </c>
      <c r="M32" s="22" t="s">
        <v>130</v>
      </c>
      <c r="O32" s="1306"/>
      <c r="P32" s="1307"/>
      <c r="Q32" s="456"/>
      <c r="R32" s="456"/>
    </row>
    <row r="33" spans="1:31" s="31" customFormat="1" ht="13.2" x14ac:dyDescent="0.25">
      <c r="A33" s="445"/>
      <c r="B33" s="735" t="s">
        <v>504</v>
      </c>
      <c r="C33" s="737">
        <f t="shared" ref="C33:L33" si="16">SUM(C18:C32)</f>
        <v>183</v>
      </c>
      <c r="D33" s="122">
        <f t="shared" si="16"/>
        <v>130</v>
      </c>
      <c r="E33" s="122">
        <f t="shared" si="16"/>
        <v>290</v>
      </c>
      <c r="F33" s="122">
        <f t="shared" si="16"/>
        <v>463</v>
      </c>
      <c r="G33" s="122">
        <f t="shared" si="16"/>
        <v>404</v>
      </c>
      <c r="H33" s="122">
        <f t="shared" si="16"/>
        <v>603</v>
      </c>
      <c r="I33" s="122">
        <f t="shared" si="16"/>
        <v>948</v>
      </c>
      <c r="J33" s="122">
        <f t="shared" si="16"/>
        <v>949</v>
      </c>
      <c r="K33" s="733">
        <f t="shared" si="16"/>
        <v>555</v>
      </c>
      <c r="L33" s="736">
        <f t="shared" si="16"/>
        <v>4525</v>
      </c>
      <c r="M33" s="879"/>
      <c r="N33" s="2"/>
      <c r="O33" s="1307"/>
      <c r="P33" s="1307"/>
      <c r="Q33" s="456"/>
      <c r="R33" s="456"/>
      <c r="S33" s="2"/>
      <c r="T33" s="2"/>
      <c r="U33" s="2"/>
      <c r="V33" s="2"/>
      <c r="AC33" s="2"/>
      <c r="AD33" s="2"/>
      <c r="AE33" s="2"/>
    </row>
    <row r="34" spans="1:31" s="366" customFormat="1" ht="13.2" x14ac:dyDescent="0.25">
      <c r="A34" s="1084"/>
      <c r="B34" s="1085" t="s">
        <v>503</v>
      </c>
      <c r="C34" s="1086">
        <v>162</v>
      </c>
      <c r="D34" s="1087">
        <v>140</v>
      </c>
      <c r="E34" s="1087">
        <v>298</v>
      </c>
      <c r="F34" s="1087">
        <v>462</v>
      </c>
      <c r="G34" s="1087">
        <v>414</v>
      </c>
      <c r="H34" s="1087">
        <v>601</v>
      </c>
      <c r="I34" s="1087">
        <v>988</v>
      </c>
      <c r="J34" s="1087">
        <v>945</v>
      </c>
      <c r="K34" s="1088">
        <v>557</v>
      </c>
      <c r="L34" s="1089">
        <v>4567</v>
      </c>
      <c r="M34" s="879"/>
      <c r="N34" s="456"/>
      <c r="O34" s="1307"/>
      <c r="P34" s="1307"/>
      <c r="Q34" s="456"/>
      <c r="R34" s="456"/>
      <c r="S34" s="456"/>
      <c r="T34" s="456"/>
      <c r="U34" s="456"/>
      <c r="V34" s="456"/>
      <c r="AC34" s="2"/>
      <c r="AD34" s="2"/>
      <c r="AE34" s="2"/>
    </row>
    <row r="35" spans="1:31" s="456" customFormat="1" ht="13.2" x14ac:dyDescent="0.25">
      <c r="A35" s="587"/>
      <c r="B35" s="834" t="s">
        <v>448</v>
      </c>
      <c r="C35" s="835">
        <v>149</v>
      </c>
      <c r="D35" s="836">
        <v>148</v>
      </c>
      <c r="E35" s="836">
        <v>309</v>
      </c>
      <c r="F35" s="836">
        <v>426</v>
      </c>
      <c r="G35" s="836">
        <v>426</v>
      </c>
      <c r="H35" s="836">
        <v>622</v>
      </c>
      <c r="I35" s="836">
        <v>996</v>
      </c>
      <c r="J35" s="836">
        <v>981</v>
      </c>
      <c r="K35" s="837">
        <v>563</v>
      </c>
      <c r="L35" s="838">
        <v>4620</v>
      </c>
      <c r="M35" s="879"/>
      <c r="O35" s="1307"/>
      <c r="P35" s="1307"/>
      <c r="S35" s="2"/>
      <c r="AC35" s="2"/>
      <c r="AD35" s="2"/>
      <c r="AE35" s="2"/>
    </row>
    <row r="36" spans="1:31" s="456" customFormat="1" ht="13.2" x14ac:dyDescent="0.25">
      <c r="A36" s="587"/>
      <c r="B36" s="834" t="s">
        <v>411</v>
      </c>
      <c r="C36" s="835">
        <v>140</v>
      </c>
      <c r="D36" s="836">
        <v>173</v>
      </c>
      <c r="E36" s="836">
        <v>325</v>
      </c>
      <c r="F36" s="836">
        <v>451</v>
      </c>
      <c r="G36" s="836">
        <v>413</v>
      </c>
      <c r="H36" s="836">
        <v>637</v>
      </c>
      <c r="I36" s="836">
        <v>1007</v>
      </c>
      <c r="J36" s="836">
        <v>980</v>
      </c>
      <c r="K36" s="837">
        <v>544</v>
      </c>
      <c r="L36" s="838">
        <v>4670</v>
      </c>
      <c r="M36" s="22"/>
      <c r="O36" s="1307"/>
      <c r="S36" s="2"/>
    </row>
    <row r="37" spans="1:31" s="456" customFormat="1" x14ac:dyDescent="0.2">
      <c r="A37" s="587"/>
      <c r="B37" s="834" t="s">
        <v>395</v>
      </c>
      <c r="C37" s="835">
        <v>133</v>
      </c>
      <c r="D37" s="836">
        <v>169</v>
      </c>
      <c r="E37" s="836">
        <v>350</v>
      </c>
      <c r="F37" s="836">
        <v>477</v>
      </c>
      <c r="G37" s="836">
        <v>409</v>
      </c>
      <c r="H37" s="836">
        <v>649</v>
      </c>
      <c r="I37" s="836">
        <v>1020</v>
      </c>
      <c r="J37" s="836">
        <v>1043</v>
      </c>
      <c r="K37" s="837">
        <v>565</v>
      </c>
      <c r="L37" s="838">
        <v>4815</v>
      </c>
      <c r="M37" s="22"/>
    </row>
    <row r="38" spans="1:31" s="456" customFormat="1" x14ac:dyDescent="0.2">
      <c r="A38" s="587"/>
      <c r="B38" s="834" t="s">
        <v>356</v>
      </c>
      <c r="C38" s="835">
        <v>131</v>
      </c>
      <c r="D38" s="836">
        <v>191</v>
      </c>
      <c r="E38" s="836">
        <v>356</v>
      </c>
      <c r="F38" s="836">
        <v>449</v>
      </c>
      <c r="G38" s="836">
        <v>380</v>
      </c>
      <c r="H38" s="836">
        <v>687</v>
      </c>
      <c r="I38" s="836">
        <v>1102</v>
      </c>
      <c r="J38" s="836">
        <v>1088</v>
      </c>
      <c r="K38" s="837">
        <v>569</v>
      </c>
      <c r="L38" s="838">
        <v>4953</v>
      </c>
      <c r="M38" s="22"/>
    </row>
    <row r="39" spans="1:31" s="456" customFormat="1" ht="13.2" x14ac:dyDescent="0.25">
      <c r="A39" s="389"/>
      <c r="B39" s="197" t="s">
        <v>314</v>
      </c>
      <c r="C39" s="185">
        <v>129</v>
      </c>
      <c r="D39" s="123">
        <v>176</v>
      </c>
      <c r="E39" s="123">
        <v>373</v>
      </c>
      <c r="F39" s="123">
        <v>428</v>
      </c>
      <c r="G39" s="123">
        <v>415</v>
      </c>
      <c r="H39" s="123">
        <v>750</v>
      </c>
      <c r="I39" s="186">
        <v>1045</v>
      </c>
      <c r="J39" s="663" t="s">
        <v>151</v>
      </c>
      <c r="K39" s="664" t="s">
        <v>151</v>
      </c>
      <c r="L39" s="658">
        <v>5038</v>
      </c>
      <c r="M39" s="22"/>
      <c r="N39" s="1307"/>
      <c r="O39" s="1307"/>
      <c r="P39" s="1307"/>
      <c r="Q39" s="1307"/>
      <c r="R39" s="1307"/>
      <c r="S39" s="1307"/>
      <c r="T39" s="1307"/>
    </row>
    <row r="40" spans="1:31" ht="13.8" thickBot="1" x14ac:dyDescent="0.3">
      <c r="A40" s="86"/>
      <c r="B40" s="118" t="s">
        <v>160</v>
      </c>
      <c r="C40" s="113">
        <v>108</v>
      </c>
      <c r="D40" s="112">
        <v>178</v>
      </c>
      <c r="E40" s="112">
        <v>368</v>
      </c>
      <c r="F40" s="112">
        <v>425</v>
      </c>
      <c r="G40" s="112">
        <v>434</v>
      </c>
      <c r="H40" s="112">
        <v>773</v>
      </c>
      <c r="I40" s="112">
        <v>1141</v>
      </c>
      <c r="J40" s="903" t="s">
        <v>151</v>
      </c>
      <c r="K40" s="904" t="s">
        <v>151</v>
      </c>
      <c r="L40" s="126">
        <v>5072</v>
      </c>
      <c r="M40" s="22"/>
      <c r="N40" s="1307"/>
      <c r="O40" s="1307"/>
      <c r="P40" s="1307"/>
      <c r="Q40" s="1307"/>
      <c r="R40" s="1307"/>
      <c r="S40" s="1307"/>
      <c r="T40" s="1307"/>
    </row>
    <row r="41" spans="1:31" s="456" customFormat="1" ht="13.2" x14ac:dyDescent="0.25">
      <c r="A41" s="906"/>
      <c r="B41" s="907"/>
      <c r="C41" s="93"/>
      <c r="D41" s="93"/>
      <c r="E41" s="93"/>
      <c r="F41" s="93"/>
      <c r="G41" s="93"/>
      <c r="H41" s="93"/>
      <c r="I41" s="93"/>
      <c r="J41" s="908"/>
      <c r="K41" s="908"/>
      <c r="L41" s="93"/>
      <c r="M41" s="22"/>
      <c r="N41" s="1307"/>
      <c r="O41" s="1307"/>
      <c r="P41" s="1307"/>
      <c r="Q41" s="1307"/>
      <c r="R41" s="1307"/>
      <c r="S41" s="1307"/>
      <c r="T41" s="1307"/>
    </row>
    <row r="42" spans="1:31" s="11" customFormat="1" ht="13.8" thickBot="1" x14ac:dyDescent="0.3">
      <c r="A42" s="7" t="s">
        <v>459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32"/>
      <c r="N42" s="1307"/>
      <c r="O42" s="1307"/>
      <c r="P42" s="1307"/>
      <c r="Q42" s="1307"/>
      <c r="R42" s="1307"/>
      <c r="S42" s="1307"/>
      <c r="T42" s="1307"/>
      <c r="U42" s="2"/>
      <c r="V42" s="2"/>
    </row>
    <row r="43" spans="1:31" s="98" customFormat="1" ht="13.8" thickBot="1" x14ac:dyDescent="0.3">
      <c r="A43" s="75"/>
      <c r="B43" s="76"/>
      <c r="C43" s="1570" t="s">
        <v>29</v>
      </c>
      <c r="D43" s="1570"/>
      <c r="E43" s="1570"/>
      <c r="F43" s="1570"/>
      <c r="G43" s="1570"/>
      <c r="H43" s="1570"/>
      <c r="I43" s="1570"/>
      <c r="J43" s="1570"/>
      <c r="K43" s="1570"/>
      <c r="L43" s="1571"/>
      <c r="M43" s="43"/>
      <c r="N43" s="1307"/>
      <c r="O43" s="1307"/>
      <c r="P43" s="1307"/>
      <c r="Q43" s="1307"/>
      <c r="R43" s="1307"/>
      <c r="S43" s="1307"/>
      <c r="T43" s="1307"/>
      <c r="U43" s="383"/>
      <c r="V43" s="366"/>
    </row>
    <row r="44" spans="1:31" customFormat="1" ht="13.8" thickBot="1" x14ac:dyDescent="0.3">
      <c r="A44" s="99" t="s">
        <v>2</v>
      </c>
      <c r="B44" s="100" t="s">
        <v>3</v>
      </c>
      <c r="C44" s="1340" t="s">
        <v>4</v>
      </c>
      <c r="D44" s="1341" t="s">
        <v>5</v>
      </c>
      <c r="E44" s="1341" t="s">
        <v>6</v>
      </c>
      <c r="F44" s="1341" t="s">
        <v>7</v>
      </c>
      <c r="G44" s="1341" t="s">
        <v>8</v>
      </c>
      <c r="H44" s="1341" t="s">
        <v>9</v>
      </c>
      <c r="I44" s="1341" t="s">
        <v>10</v>
      </c>
      <c r="J44" s="1341" t="s">
        <v>339</v>
      </c>
      <c r="K44" s="1342" t="s">
        <v>340</v>
      </c>
      <c r="L44" s="662" t="s">
        <v>11</v>
      </c>
      <c r="M44" s="98"/>
      <c r="N44" s="1307"/>
      <c r="O44" s="1307"/>
      <c r="P44" s="1307"/>
      <c r="Q44" s="1307"/>
      <c r="R44" s="1307"/>
      <c r="S44" s="1307"/>
      <c r="T44" s="1307"/>
      <c r="U44" s="383"/>
      <c r="V44" s="383"/>
    </row>
    <row r="45" spans="1:31" customFormat="1" ht="13.2" x14ac:dyDescent="0.25">
      <c r="A45" s="26">
        <v>1</v>
      </c>
      <c r="B45" s="27" t="s">
        <v>14</v>
      </c>
      <c r="C45" s="1090">
        <v>25</v>
      </c>
      <c r="D45" s="1091">
        <v>12</v>
      </c>
      <c r="E45" s="1091">
        <v>11</v>
      </c>
      <c r="F45" s="1091">
        <v>13</v>
      </c>
      <c r="G45" s="1091">
        <v>9</v>
      </c>
      <c r="H45" s="1091">
        <v>9</v>
      </c>
      <c r="I45" s="1091">
        <v>10</v>
      </c>
      <c r="J45" s="1091">
        <v>6</v>
      </c>
      <c r="K45" s="1092">
        <v>1</v>
      </c>
      <c r="L45" s="1338">
        <f t="shared" ref="L45:L59" si="17">SUM(C45:K45)</f>
        <v>96</v>
      </c>
      <c r="M45" s="384"/>
      <c r="N45" s="1307"/>
      <c r="O45" s="1307"/>
      <c r="P45" s="1307"/>
      <c r="Q45" s="1307"/>
      <c r="R45" s="1307"/>
      <c r="S45" s="1307"/>
      <c r="T45" s="1307"/>
      <c r="U45" s="383"/>
      <c r="V45" s="383"/>
    </row>
    <row r="46" spans="1:31" ht="13.2" x14ac:dyDescent="0.25">
      <c r="A46" s="24">
        <v>2</v>
      </c>
      <c r="B46" s="25" t="s">
        <v>15</v>
      </c>
      <c r="C46" s="835">
        <v>9</v>
      </c>
      <c r="D46" s="836">
        <v>6</v>
      </c>
      <c r="E46" s="836">
        <v>11</v>
      </c>
      <c r="F46" s="836">
        <v>19</v>
      </c>
      <c r="G46" s="836">
        <v>10</v>
      </c>
      <c r="H46" s="836">
        <v>3</v>
      </c>
      <c r="I46" s="836">
        <v>9</v>
      </c>
      <c r="J46" s="836">
        <v>8</v>
      </c>
      <c r="K46" s="837">
        <v>2</v>
      </c>
      <c r="L46" s="838">
        <f t="shared" si="17"/>
        <v>77</v>
      </c>
      <c r="M46" s="40"/>
      <c r="N46" s="1307"/>
      <c r="O46" s="1307"/>
      <c r="P46" s="1307"/>
      <c r="Q46" s="1307"/>
      <c r="R46" s="1307"/>
      <c r="S46" s="1307"/>
      <c r="T46" s="1307"/>
    </row>
    <row r="47" spans="1:31" ht="13.2" x14ac:dyDescent="0.25">
      <c r="A47" s="24">
        <v>3</v>
      </c>
      <c r="B47" s="25" t="s">
        <v>16</v>
      </c>
      <c r="C47" s="835">
        <v>3</v>
      </c>
      <c r="D47" s="836">
        <v>4</v>
      </c>
      <c r="E47" s="836">
        <v>17</v>
      </c>
      <c r="F47" s="836">
        <v>20</v>
      </c>
      <c r="G47" s="836">
        <v>9</v>
      </c>
      <c r="H47" s="836">
        <v>9</v>
      </c>
      <c r="I47" s="836">
        <v>13</v>
      </c>
      <c r="J47" s="836">
        <v>5</v>
      </c>
      <c r="K47" s="837">
        <v>4</v>
      </c>
      <c r="L47" s="838">
        <f t="shared" si="17"/>
        <v>84</v>
      </c>
      <c r="M47" s="40"/>
      <c r="N47" s="1307"/>
      <c r="O47" s="1307"/>
      <c r="P47" s="1307"/>
      <c r="Q47" s="1307"/>
      <c r="R47" s="1307"/>
      <c r="S47" s="1307"/>
      <c r="T47" s="1307"/>
    </row>
    <row r="48" spans="1:31" ht="13.2" x14ac:dyDescent="0.25">
      <c r="A48" s="24">
        <v>4</v>
      </c>
      <c r="B48" s="25" t="s">
        <v>17</v>
      </c>
      <c r="C48" s="835">
        <v>1</v>
      </c>
      <c r="D48" s="836">
        <v>2</v>
      </c>
      <c r="E48" s="836">
        <v>6</v>
      </c>
      <c r="F48" s="836">
        <v>4</v>
      </c>
      <c r="G48" s="836">
        <v>2</v>
      </c>
      <c r="H48" s="836">
        <v>0</v>
      </c>
      <c r="I48" s="836">
        <v>7</v>
      </c>
      <c r="J48" s="836">
        <v>3</v>
      </c>
      <c r="K48" s="837">
        <v>1</v>
      </c>
      <c r="L48" s="838">
        <f t="shared" si="17"/>
        <v>26</v>
      </c>
      <c r="M48" s="40"/>
      <c r="N48" s="1307"/>
      <c r="O48" s="1307"/>
      <c r="P48" s="1307"/>
      <c r="Q48" s="1307"/>
      <c r="R48" s="1307"/>
      <c r="S48" s="1307"/>
      <c r="T48" s="1307"/>
    </row>
    <row r="49" spans="1:22" ht="13.2" x14ac:dyDescent="0.25">
      <c r="A49" s="24">
        <v>5</v>
      </c>
      <c r="B49" s="25" t="s">
        <v>18</v>
      </c>
      <c r="C49" s="835">
        <v>1</v>
      </c>
      <c r="D49" s="836">
        <v>2</v>
      </c>
      <c r="E49" s="836">
        <v>9</v>
      </c>
      <c r="F49" s="836">
        <v>20</v>
      </c>
      <c r="G49" s="836">
        <v>12</v>
      </c>
      <c r="H49" s="836">
        <v>16</v>
      </c>
      <c r="I49" s="836">
        <v>17</v>
      </c>
      <c r="J49" s="836">
        <v>24</v>
      </c>
      <c r="K49" s="837">
        <v>6</v>
      </c>
      <c r="L49" s="838">
        <f t="shared" si="17"/>
        <v>107</v>
      </c>
      <c r="M49" s="40"/>
      <c r="N49" s="1307"/>
      <c r="O49" s="1307"/>
      <c r="P49" s="1307"/>
      <c r="Q49" s="1307"/>
      <c r="R49" s="1307"/>
      <c r="S49" s="1307"/>
      <c r="T49" s="1307"/>
    </row>
    <row r="50" spans="1:22" ht="13.2" x14ac:dyDescent="0.25">
      <c r="A50" s="26">
        <v>6</v>
      </c>
      <c r="B50" s="27" t="s">
        <v>19</v>
      </c>
      <c r="C50" s="835">
        <v>4</v>
      </c>
      <c r="D50" s="836">
        <v>4</v>
      </c>
      <c r="E50" s="836">
        <v>8</v>
      </c>
      <c r="F50" s="836">
        <v>9</v>
      </c>
      <c r="G50" s="836">
        <v>14</v>
      </c>
      <c r="H50" s="836">
        <v>14</v>
      </c>
      <c r="I50" s="836">
        <v>20</v>
      </c>
      <c r="J50" s="836">
        <v>19</v>
      </c>
      <c r="K50" s="837">
        <v>7</v>
      </c>
      <c r="L50" s="838">
        <f t="shared" si="17"/>
        <v>99</v>
      </c>
      <c r="M50" s="40"/>
      <c r="N50" s="1307"/>
      <c r="O50" s="1307"/>
      <c r="P50" s="1307"/>
      <c r="Q50" s="1307"/>
      <c r="R50" s="1307"/>
      <c r="S50" s="1307"/>
      <c r="T50" s="1307"/>
    </row>
    <row r="51" spans="1:22" ht="13.2" x14ac:dyDescent="0.25">
      <c r="A51" s="26">
        <v>7</v>
      </c>
      <c r="B51" s="27" t="s">
        <v>20</v>
      </c>
      <c r="C51" s="835">
        <v>11</v>
      </c>
      <c r="D51" s="836">
        <v>5</v>
      </c>
      <c r="E51" s="836">
        <v>8</v>
      </c>
      <c r="F51" s="836">
        <v>17</v>
      </c>
      <c r="G51" s="836">
        <v>11</v>
      </c>
      <c r="H51" s="836">
        <v>15</v>
      </c>
      <c r="I51" s="836">
        <v>19</v>
      </c>
      <c r="J51" s="836">
        <v>19</v>
      </c>
      <c r="K51" s="837">
        <v>10</v>
      </c>
      <c r="L51" s="838">
        <f t="shared" si="17"/>
        <v>115</v>
      </c>
      <c r="M51" s="40"/>
      <c r="N51" s="1307"/>
      <c r="O51" s="1307"/>
      <c r="P51" s="1307"/>
      <c r="Q51" s="1307"/>
      <c r="R51" s="1307"/>
      <c r="S51" s="1307"/>
      <c r="T51" s="1307"/>
    </row>
    <row r="52" spans="1:22" ht="13.2" x14ac:dyDescent="0.25">
      <c r="A52" s="24">
        <v>8</v>
      </c>
      <c r="B52" s="25" t="s">
        <v>21</v>
      </c>
      <c r="C52" s="835">
        <v>14</v>
      </c>
      <c r="D52" s="836">
        <v>1</v>
      </c>
      <c r="E52" s="836">
        <v>9</v>
      </c>
      <c r="F52" s="836">
        <v>14</v>
      </c>
      <c r="G52" s="836">
        <v>14</v>
      </c>
      <c r="H52" s="836">
        <v>21</v>
      </c>
      <c r="I52" s="836">
        <v>20</v>
      </c>
      <c r="J52" s="836">
        <v>18</v>
      </c>
      <c r="K52" s="837">
        <v>5</v>
      </c>
      <c r="L52" s="838">
        <f t="shared" si="17"/>
        <v>116</v>
      </c>
      <c r="M52" s="40"/>
      <c r="N52" s="1307"/>
      <c r="O52" s="1307"/>
      <c r="P52" s="1307"/>
      <c r="Q52" s="1307"/>
      <c r="R52" s="1307"/>
      <c r="S52" s="1307"/>
      <c r="T52" s="1307"/>
    </row>
    <row r="53" spans="1:22" ht="13.2" x14ac:dyDescent="0.25">
      <c r="A53" s="24">
        <v>9</v>
      </c>
      <c r="B53" s="25" t="s">
        <v>22</v>
      </c>
      <c r="C53" s="835">
        <v>2</v>
      </c>
      <c r="D53" s="836">
        <v>4</v>
      </c>
      <c r="E53" s="836">
        <v>4</v>
      </c>
      <c r="F53" s="836">
        <v>12</v>
      </c>
      <c r="G53" s="836">
        <v>4</v>
      </c>
      <c r="H53" s="836">
        <v>14</v>
      </c>
      <c r="I53" s="836">
        <v>16</v>
      </c>
      <c r="J53" s="836">
        <v>5</v>
      </c>
      <c r="K53" s="837">
        <v>1</v>
      </c>
      <c r="L53" s="838">
        <f t="shared" si="17"/>
        <v>62</v>
      </c>
      <c r="M53" s="40"/>
      <c r="N53" s="1307"/>
      <c r="O53" s="1307"/>
      <c r="P53" s="1307"/>
      <c r="Q53" s="1307"/>
      <c r="R53" s="1307"/>
      <c r="S53" s="1307"/>
      <c r="T53" s="1307"/>
    </row>
    <row r="54" spans="1:22" ht="13.2" x14ac:dyDescent="0.25">
      <c r="A54" s="24">
        <v>10</v>
      </c>
      <c r="B54" s="25" t="s">
        <v>23</v>
      </c>
      <c r="C54" s="835">
        <v>2</v>
      </c>
      <c r="D54" s="836">
        <v>0</v>
      </c>
      <c r="E54" s="836">
        <v>6</v>
      </c>
      <c r="F54" s="836">
        <v>10</v>
      </c>
      <c r="G54" s="836">
        <v>8</v>
      </c>
      <c r="H54" s="836">
        <v>12</v>
      </c>
      <c r="I54" s="836">
        <v>15</v>
      </c>
      <c r="J54" s="836">
        <v>5</v>
      </c>
      <c r="K54" s="837">
        <v>3</v>
      </c>
      <c r="L54" s="838">
        <f t="shared" si="17"/>
        <v>61</v>
      </c>
      <c r="M54" s="40"/>
      <c r="N54" s="1307"/>
      <c r="O54" s="1307"/>
      <c r="P54" s="1307"/>
      <c r="Q54" s="1307"/>
      <c r="R54" s="1307"/>
      <c r="S54" s="1307"/>
      <c r="T54" s="1307"/>
    </row>
    <row r="55" spans="1:22" ht="13.2" x14ac:dyDescent="0.25">
      <c r="A55" s="26">
        <v>11</v>
      </c>
      <c r="B55" s="27" t="s">
        <v>24</v>
      </c>
      <c r="C55" s="835">
        <v>13</v>
      </c>
      <c r="D55" s="836">
        <v>4</v>
      </c>
      <c r="E55" s="836">
        <v>7</v>
      </c>
      <c r="F55" s="836">
        <v>10</v>
      </c>
      <c r="G55" s="836">
        <v>10</v>
      </c>
      <c r="H55" s="836">
        <v>14</v>
      </c>
      <c r="I55" s="836">
        <v>11</v>
      </c>
      <c r="J55" s="836">
        <v>8</v>
      </c>
      <c r="K55" s="837">
        <v>1</v>
      </c>
      <c r="L55" s="838">
        <f t="shared" si="17"/>
        <v>78</v>
      </c>
      <c r="M55" s="40"/>
      <c r="N55" s="1307"/>
      <c r="O55" s="1307"/>
      <c r="P55" s="1307"/>
      <c r="Q55" s="1307"/>
      <c r="R55" s="1307"/>
      <c r="S55" s="1307"/>
      <c r="T55" s="1307"/>
    </row>
    <row r="56" spans="1:22" ht="13.2" x14ac:dyDescent="0.25">
      <c r="A56" s="24">
        <v>12</v>
      </c>
      <c r="B56" s="25" t="s">
        <v>25</v>
      </c>
      <c r="C56" s="835">
        <v>13</v>
      </c>
      <c r="D56" s="836">
        <v>16</v>
      </c>
      <c r="E56" s="836">
        <v>24</v>
      </c>
      <c r="F56" s="836">
        <v>23</v>
      </c>
      <c r="G56" s="836">
        <v>15</v>
      </c>
      <c r="H56" s="836">
        <v>30</v>
      </c>
      <c r="I56" s="836">
        <v>26</v>
      </c>
      <c r="J56" s="836">
        <v>15</v>
      </c>
      <c r="K56" s="837">
        <v>4</v>
      </c>
      <c r="L56" s="838">
        <f t="shared" si="17"/>
        <v>166</v>
      </c>
      <c r="M56" s="40"/>
      <c r="N56" s="1307"/>
      <c r="O56" s="1307"/>
      <c r="P56" s="1307"/>
      <c r="Q56" s="1307"/>
      <c r="R56" s="1307"/>
      <c r="S56" s="1307"/>
      <c r="T56" s="1307"/>
    </row>
    <row r="57" spans="1:22" ht="13.2" x14ac:dyDescent="0.25">
      <c r="A57" s="24">
        <v>13</v>
      </c>
      <c r="B57" s="25" t="s">
        <v>26</v>
      </c>
      <c r="C57" s="835">
        <v>5</v>
      </c>
      <c r="D57" s="836">
        <v>6</v>
      </c>
      <c r="E57" s="836">
        <v>10</v>
      </c>
      <c r="F57" s="836">
        <v>18</v>
      </c>
      <c r="G57" s="836">
        <v>14</v>
      </c>
      <c r="H57" s="836">
        <v>25</v>
      </c>
      <c r="I57" s="836">
        <v>36</v>
      </c>
      <c r="J57" s="836">
        <v>22</v>
      </c>
      <c r="K57" s="837">
        <v>11</v>
      </c>
      <c r="L57" s="838">
        <f t="shared" si="17"/>
        <v>147</v>
      </c>
      <c r="M57" s="40"/>
      <c r="N57" s="1307"/>
      <c r="O57" s="1307"/>
      <c r="P57" s="1307"/>
      <c r="Q57" s="1307"/>
      <c r="R57" s="1307"/>
      <c r="S57" s="1307"/>
      <c r="T57" s="1307"/>
    </row>
    <row r="58" spans="1:22" ht="13.2" x14ac:dyDescent="0.25">
      <c r="A58" s="24">
        <v>14</v>
      </c>
      <c r="B58" s="25" t="s">
        <v>27</v>
      </c>
      <c r="C58" s="835">
        <v>7</v>
      </c>
      <c r="D58" s="836">
        <v>2</v>
      </c>
      <c r="E58" s="836">
        <v>11</v>
      </c>
      <c r="F58" s="836">
        <v>15</v>
      </c>
      <c r="G58" s="836">
        <v>26</v>
      </c>
      <c r="H58" s="836">
        <v>17</v>
      </c>
      <c r="I58" s="836">
        <v>37</v>
      </c>
      <c r="J58" s="836">
        <v>27</v>
      </c>
      <c r="K58" s="837">
        <v>11</v>
      </c>
      <c r="L58" s="838">
        <f t="shared" si="17"/>
        <v>153</v>
      </c>
      <c r="M58" s="40"/>
      <c r="N58" s="1307"/>
      <c r="O58" s="1307"/>
      <c r="P58" s="1307"/>
      <c r="Q58" s="1307"/>
      <c r="R58" s="1307"/>
      <c r="S58" s="1307"/>
      <c r="T58" s="1307"/>
    </row>
    <row r="59" spans="1:22" s="31" customFormat="1" ht="13.8" thickBot="1" x14ac:dyDescent="0.3">
      <c r="A59" s="28">
        <v>15</v>
      </c>
      <c r="B59" s="29" t="s">
        <v>28</v>
      </c>
      <c r="C59" s="135">
        <v>14</v>
      </c>
      <c r="D59" s="134">
        <v>9</v>
      </c>
      <c r="E59" s="134">
        <v>6</v>
      </c>
      <c r="F59" s="134">
        <v>10</v>
      </c>
      <c r="G59" s="134">
        <v>7</v>
      </c>
      <c r="H59" s="134">
        <v>9</v>
      </c>
      <c r="I59" s="134">
        <v>9</v>
      </c>
      <c r="J59" s="134">
        <v>4</v>
      </c>
      <c r="K59" s="734">
        <v>3</v>
      </c>
      <c r="L59" s="1339">
        <f t="shared" si="17"/>
        <v>71</v>
      </c>
      <c r="M59" s="40"/>
      <c r="N59" s="1307"/>
      <c r="O59" s="1307"/>
      <c r="P59" s="1307"/>
      <c r="Q59" s="1307"/>
      <c r="R59" s="1307"/>
      <c r="S59" s="1307"/>
      <c r="T59" s="1307"/>
      <c r="U59" s="2"/>
      <c r="V59" s="2"/>
    </row>
    <row r="60" spans="1:22" s="366" customFormat="1" ht="13.2" x14ac:dyDescent="0.25">
      <c r="A60" s="445"/>
      <c r="B60" s="735" t="s">
        <v>504</v>
      </c>
      <c r="C60" s="1343">
        <f>SUM(C45:C59)</f>
        <v>124</v>
      </c>
      <c r="D60" s="944">
        <f t="shared" ref="D60:L60" si="18">SUM(D45:D59)</f>
        <v>77</v>
      </c>
      <c r="E60" s="944">
        <f t="shared" si="18"/>
        <v>147</v>
      </c>
      <c r="F60" s="944">
        <f t="shared" si="18"/>
        <v>214</v>
      </c>
      <c r="G60" s="944">
        <f t="shared" si="18"/>
        <v>165</v>
      </c>
      <c r="H60" s="944">
        <f t="shared" si="18"/>
        <v>208</v>
      </c>
      <c r="I60" s="944">
        <f t="shared" si="18"/>
        <v>265</v>
      </c>
      <c r="J60" s="944">
        <f t="shared" si="18"/>
        <v>188</v>
      </c>
      <c r="K60" s="1344">
        <f t="shared" si="18"/>
        <v>70</v>
      </c>
      <c r="L60" s="736">
        <f t="shared" si="18"/>
        <v>1458</v>
      </c>
      <c r="M60" s="879"/>
      <c r="N60" s="1307"/>
      <c r="O60" s="1307"/>
      <c r="P60" s="1307"/>
      <c r="Q60" s="1307"/>
      <c r="R60" s="1307"/>
      <c r="S60" s="1307"/>
      <c r="T60" s="1307"/>
      <c r="U60" s="383"/>
      <c r="V60" s="383"/>
    </row>
    <row r="61" spans="1:22" s="366" customFormat="1" ht="13.2" x14ac:dyDescent="0.25">
      <c r="A61" s="587"/>
      <c r="B61" s="834" t="s">
        <v>503</v>
      </c>
      <c r="C61" s="835">
        <v>114</v>
      </c>
      <c r="D61" s="836">
        <v>85</v>
      </c>
      <c r="E61" s="836">
        <v>159</v>
      </c>
      <c r="F61" s="836">
        <v>207</v>
      </c>
      <c r="G61" s="836">
        <v>166</v>
      </c>
      <c r="H61" s="836">
        <v>205</v>
      </c>
      <c r="I61" s="836">
        <v>274</v>
      </c>
      <c r="J61" s="836">
        <v>193</v>
      </c>
      <c r="K61" s="837">
        <v>67</v>
      </c>
      <c r="L61" s="838">
        <v>1470</v>
      </c>
      <c r="N61" s="1307"/>
      <c r="O61" s="1307"/>
      <c r="P61" s="1307"/>
      <c r="Q61" s="1307"/>
      <c r="R61" s="1307"/>
      <c r="S61" s="1307"/>
      <c r="T61" s="1307"/>
      <c r="U61" s="456"/>
      <c r="V61" s="456"/>
    </row>
    <row r="62" spans="1:22" s="366" customFormat="1" ht="13.2" x14ac:dyDescent="0.25">
      <c r="A62" s="587"/>
      <c r="B62" s="834" t="s">
        <v>448</v>
      </c>
      <c r="C62" s="835">
        <v>100</v>
      </c>
      <c r="D62" s="836">
        <v>97</v>
      </c>
      <c r="E62" s="836">
        <v>152</v>
      </c>
      <c r="F62" s="836">
        <v>197</v>
      </c>
      <c r="G62" s="836">
        <v>183</v>
      </c>
      <c r="H62" s="836">
        <v>206</v>
      </c>
      <c r="I62" s="836">
        <v>269</v>
      </c>
      <c r="J62" s="836">
        <v>183</v>
      </c>
      <c r="K62" s="837">
        <v>65</v>
      </c>
      <c r="L62" s="838">
        <v>1452</v>
      </c>
      <c r="N62" s="1307"/>
      <c r="O62" s="1307"/>
      <c r="P62" s="1307"/>
      <c r="Q62" s="1307"/>
      <c r="R62" s="1307"/>
      <c r="S62" s="1307"/>
      <c r="T62" s="1307"/>
      <c r="U62" s="456"/>
      <c r="V62" s="456"/>
    </row>
    <row r="63" spans="1:22" s="366" customFormat="1" ht="12" x14ac:dyDescent="0.25">
      <c r="A63" s="587"/>
      <c r="B63" s="834" t="s">
        <v>411</v>
      </c>
      <c r="C63" s="835">
        <v>96</v>
      </c>
      <c r="D63" s="836">
        <v>106</v>
      </c>
      <c r="E63" s="836">
        <v>166</v>
      </c>
      <c r="F63" s="836">
        <v>215</v>
      </c>
      <c r="G63" s="836">
        <v>177</v>
      </c>
      <c r="H63" s="836">
        <v>222</v>
      </c>
      <c r="I63" s="836">
        <v>277</v>
      </c>
      <c r="J63" s="836">
        <v>180</v>
      </c>
      <c r="K63" s="837">
        <v>70</v>
      </c>
      <c r="L63" s="838">
        <v>1509</v>
      </c>
      <c r="N63" s="456"/>
      <c r="O63" s="456"/>
      <c r="P63" s="456"/>
      <c r="Q63" s="456"/>
      <c r="R63" s="456"/>
      <c r="S63" s="456"/>
      <c r="T63" s="456"/>
      <c r="U63" s="456"/>
      <c r="V63" s="456"/>
    </row>
    <row r="64" spans="1:22" s="366" customFormat="1" ht="12" x14ac:dyDescent="0.25">
      <c r="A64" s="587"/>
      <c r="B64" s="834" t="s">
        <v>395</v>
      </c>
      <c r="C64" s="835">
        <v>95</v>
      </c>
      <c r="D64" s="836">
        <v>104</v>
      </c>
      <c r="E64" s="836">
        <v>176</v>
      </c>
      <c r="F64" s="836">
        <v>225</v>
      </c>
      <c r="G64" s="836">
        <v>161</v>
      </c>
      <c r="H64" s="836">
        <v>222</v>
      </c>
      <c r="I64" s="836">
        <v>273</v>
      </c>
      <c r="J64" s="836">
        <v>188</v>
      </c>
      <c r="K64" s="837">
        <v>69</v>
      </c>
      <c r="L64" s="838">
        <v>1513</v>
      </c>
      <c r="N64" s="456"/>
      <c r="O64" s="456"/>
      <c r="P64" s="456"/>
      <c r="Q64" s="456"/>
      <c r="R64" s="456"/>
      <c r="S64" s="456"/>
      <c r="T64" s="456"/>
      <c r="U64" s="456"/>
      <c r="V64" s="456"/>
    </row>
    <row r="65" spans="1:22" s="366" customFormat="1" ht="12" x14ac:dyDescent="0.25">
      <c r="A65" s="587"/>
      <c r="B65" s="834" t="s">
        <v>356</v>
      </c>
      <c r="C65" s="835">
        <v>90</v>
      </c>
      <c r="D65" s="836">
        <v>122</v>
      </c>
      <c r="E65" s="836">
        <v>180</v>
      </c>
      <c r="F65" s="836">
        <v>199</v>
      </c>
      <c r="G65" s="836">
        <v>156</v>
      </c>
      <c r="H65" s="836">
        <v>232</v>
      </c>
      <c r="I65" s="836">
        <v>306</v>
      </c>
      <c r="J65" s="836">
        <v>192</v>
      </c>
      <c r="K65" s="837">
        <v>72</v>
      </c>
      <c r="L65" s="838">
        <v>1549</v>
      </c>
      <c r="N65" s="456"/>
      <c r="O65" s="456"/>
      <c r="P65" s="456"/>
      <c r="Q65" s="456"/>
      <c r="R65" s="456"/>
      <c r="S65" s="456"/>
      <c r="T65" s="456"/>
      <c r="U65" s="456"/>
      <c r="V65" s="456"/>
    </row>
    <row r="66" spans="1:22" s="456" customFormat="1" x14ac:dyDescent="0.2">
      <c r="A66" s="389"/>
      <c r="B66" s="197" t="s">
        <v>314</v>
      </c>
      <c r="C66" s="185">
        <v>90</v>
      </c>
      <c r="D66" s="123">
        <v>103</v>
      </c>
      <c r="E66" s="123">
        <v>190</v>
      </c>
      <c r="F66" s="123">
        <v>211</v>
      </c>
      <c r="G66" s="123">
        <v>152</v>
      </c>
      <c r="H66" s="123">
        <v>238</v>
      </c>
      <c r="I66" s="186">
        <v>275</v>
      </c>
      <c r="J66" s="663" t="s">
        <v>151</v>
      </c>
      <c r="K66" s="664" t="s">
        <v>151</v>
      </c>
      <c r="L66" s="658">
        <v>1525</v>
      </c>
    </row>
    <row r="67" spans="1:22" ht="12" thickBot="1" x14ac:dyDescent="0.25">
      <c r="A67" s="86"/>
      <c r="B67" s="118" t="s">
        <v>160</v>
      </c>
      <c r="C67" s="113">
        <v>74</v>
      </c>
      <c r="D67" s="112">
        <v>103</v>
      </c>
      <c r="E67" s="112">
        <v>180</v>
      </c>
      <c r="F67" s="112">
        <v>209</v>
      </c>
      <c r="G67" s="112">
        <v>164</v>
      </c>
      <c r="H67" s="112">
        <v>242</v>
      </c>
      <c r="I67" s="112">
        <v>293</v>
      </c>
      <c r="J67" s="903" t="s">
        <v>151</v>
      </c>
      <c r="K67" s="904" t="s">
        <v>151</v>
      </c>
      <c r="L67" s="126">
        <v>1549</v>
      </c>
      <c r="M67" s="6"/>
    </row>
    <row r="68" spans="1:22" s="456" customFormat="1" x14ac:dyDescent="0.2">
      <c r="A68" s="906"/>
      <c r="B68" s="907"/>
      <c r="C68" s="93"/>
      <c r="D68" s="93"/>
      <c r="E68" s="93"/>
      <c r="F68" s="93"/>
      <c r="G68" s="93"/>
      <c r="H68" s="93"/>
      <c r="I68" s="93"/>
      <c r="J68" s="908"/>
      <c r="K68" s="908"/>
      <c r="L68" s="93"/>
      <c r="M68" s="6"/>
      <c r="O68" s="456" t="s">
        <v>130</v>
      </c>
    </row>
    <row r="69" spans="1:22" s="11" customFormat="1" ht="13.8" thickBot="1" x14ac:dyDescent="0.3">
      <c r="A69" s="7" t="s">
        <v>458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"/>
      <c r="O69" s="2"/>
      <c r="P69" s="2"/>
      <c r="Q69" s="2"/>
      <c r="R69" s="2"/>
      <c r="S69" s="2"/>
      <c r="T69" s="2"/>
      <c r="U69" s="2"/>
      <c r="V69" s="2"/>
    </row>
    <row r="70" spans="1:22" s="11" customFormat="1" ht="12.6" thickBot="1" x14ac:dyDescent="0.3">
      <c r="A70" s="75"/>
      <c r="B70" s="76"/>
      <c r="C70" s="1570" t="s">
        <v>30</v>
      </c>
      <c r="D70" s="1570"/>
      <c r="E70" s="1570"/>
      <c r="F70" s="1570"/>
      <c r="G70" s="1570"/>
      <c r="H70" s="1570"/>
      <c r="I70" s="1570"/>
      <c r="J70" s="1570"/>
      <c r="K70" s="1570"/>
      <c r="L70" s="1571"/>
      <c r="M70" s="43"/>
      <c r="N70" s="2"/>
      <c r="O70" s="2"/>
      <c r="P70" s="2"/>
      <c r="Q70" s="2"/>
      <c r="R70" s="2"/>
      <c r="S70" s="2"/>
      <c r="T70" s="2"/>
      <c r="U70" s="2"/>
      <c r="V70" s="2"/>
    </row>
    <row r="71" spans="1:22" customFormat="1" ht="13.8" thickBot="1" x14ac:dyDescent="0.3">
      <c r="A71" s="99" t="s">
        <v>2</v>
      </c>
      <c r="B71" s="100" t="s">
        <v>3</v>
      </c>
      <c r="C71" s="659" t="s">
        <v>4</v>
      </c>
      <c r="D71" s="660" t="s">
        <v>5</v>
      </c>
      <c r="E71" s="660" t="s">
        <v>6</v>
      </c>
      <c r="F71" s="660" t="s">
        <v>7</v>
      </c>
      <c r="G71" s="660" t="s">
        <v>8</v>
      </c>
      <c r="H71" s="660" t="s">
        <v>9</v>
      </c>
      <c r="I71" s="660" t="s">
        <v>10</v>
      </c>
      <c r="J71" s="660" t="s">
        <v>341</v>
      </c>
      <c r="K71" s="661" t="s">
        <v>342</v>
      </c>
      <c r="L71" s="662" t="s">
        <v>11</v>
      </c>
      <c r="M71" s="11"/>
      <c r="N71" s="2"/>
      <c r="O71" s="2"/>
      <c r="P71" s="2"/>
      <c r="Q71" s="2"/>
      <c r="R71" s="2"/>
      <c r="S71" s="2"/>
      <c r="T71" s="2"/>
      <c r="U71" s="2"/>
      <c r="V71" s="2"/>
    </row>
    <row r="72" spans="1:22" customFormat="1" ht="13.2" x14ac:dyDescent="0.25">
      <c r="A72" s="26">
        <v>1</v>
      </c>
      <c r="B72" s="27" t="s">
        <v>14</v>
      </c>
      <c r="C72" s="1090">
        <v>11</v>
      </c>
      <c r="D72" s="1091">
        <v>5</v>
      </c>
      <c r="E72" s="1091">
        <v>12</v>
      </c>
      <c r="F72" s="1091">
        <v>19</v>
      </c>
      <c r="G72" s="1091">
        <v>11</v>
      </c>
      <c r="H72" s="1091">
        <v>13</v>
      </c>
      <c r="I72" s="1091">
        <v>19</v>
      </c>
      <c r="J72" s="1091">
        <v>37</v>
      </c>
      <c r="K72" s="1092">
        <v>18</v>
      </c>
      <c r="L72" s="1093">
        <f t="shared" ref="L72:L86" si="19">SUM(C72:K72)</f>
        <v>145</v>
      </c>
      <c r="M72" s="23"/>
      <c r="N72" s="425"/>
      <c r="O72" s="425"/>
      <c r="P72" s="425"/>
      <c r="Q72" s="425"/>
      <c r="R72" s="425"/>
      <c r="S72" s="425"/>
      <c r="T72" s="2"/>
      <c r="U72" s="2"/>
      <c r="V72" s="2"/>
    </row>
    <row r="73" spans="1:22" customFormat="1" ht="13.2" x14ac:dyDescent="0.25">
      <c r="A73" s="24">
        <v>2</v>
      </c>
      <c r="B73" s="25" t="s">
        <v>15</v>
      </c>
      <c r="C73" s="835">
        <v>2</v>
      </c>
      <c r="D73" s="836">
        <v>3</v>
      </c>
      <c r="E73" s="836">
        <v>7</v>
      </c>
      <c r="F73" s="836">
        <v>16</v>
      </c>
      <c r="G73" s="836">
        <v>11</v>
      </c>
      <c r="H73" s="836">
        <v>23</v>
      </c>
      <c r="I73" s="836">
        <v>21</v>
      </c>
      <c r="J73" s="836">
        <v>33</v>
      </c>
      <c r="K73" s="837">
        <v>22</v>
      </c>
      <c r="L73" s="996">
        <f t="shared" si="19"/>
        <v>138</v>
      </c>
      <c r="M73" s="23"/>
      <c r="N73" s="2"/>
      <c r="O73" s="2"/>
      <c r="P73" s="2"/>
      <c r="Q73" s="2"/>
      <c r="R73" s="2"/>
      <c r="S73" s="2"/>
      <c r="T73" s="2"/>
      <c r="U73" s="2"/>
      <c r="V73" s="2"/>
    </row>
    <row r="74" spans="1:22" customFormat="1" ht="13.2" x14ac:dyDescent="0.25">
      <c r="A74" s="24">
        <v>3</v>
      </c>
      <c r="B74" s="25" t="s">
        <v>16</v>
      </c>
      <c r="C74" s="835">
        <v>2</v>
      </c>
      <c r="D74" s="836">
        <v>4</v>
      </c>
      <c r="E74" s="836">
        <v>11</v>
      </c>
      <c r="F74" s="836">
        <v>11</v>
      </c>
      <c r="G74" s="836">
        <v>15</v>
      </c>
      <c r="H74" s="836">
        <v>12</v>
      </c>
      <c r="I74" s="836">
        <v>27</v>
      </c>
      <c r="J74" s="836">
        <v>28</v>
      </c>
      <c r="K74" s="837">
        <v>29</v>
      </c>
      <c r="L74" s="996">
        <f t="shared" si="19"/>
        <v>139</v>
      </c>
      <c r="M74" s="23"/>
      <c r="N74" s="2"/>
      <c r="O74" s="2"/>
      <c r="P74" s="2"/>
      <c r="Q74" s="2"/>
      <c r="R74" s="2"/>
      <c r="S74" s="2"/>
      <c r="T74" s="2"/>
      <c r="U74" s="2"/>
      <c r="V74" s="2"/>
    </row>
    <row r="75" spans="1:22" customFormat="1" ht="13.2" x14ac:dyDescent="0.25">
      <c r="A75" s="24">
        <v>4</v>
      </c>
      <c r="B75" s="25" t="s">
        <v>17</v>
      </c>
      <c r="C75" s="835">
        <v>1</v>
      </c>
      <c r="D75" s="836">
        <v>0</v>
      </c>
      <c r="E75" s="836">
        <v>6</v>
      </c>
      <c r="F75" s="836">
        <v>8</v>
      </c>
      <c r="G75" s="836">
        <v>8</v>
      </c>
      <c r="H75" s="836">
        <v>7</v>
      </c>
      <c r="I75" s="836">
        <v>16</v>
      </c>
      <c r="J75" s="836">
        <v>16</v>
      </c>
      <c r="K75" s="837">
        <v>21</v>
      </c>
      <c r="L75" s="996">
        <f t="shared" si="19"/>
        <v>83</v>
      </c>
      <c r="M75" s="23"/>
      <c r="N75" s="2"/>
      <c r="O75" s="2"/>
      <c r="P75" s="2"/>
      <c r="Q75" s="2"/>
      <c r="R75" s="2"/>
      <c r="S75" s="2"/>
      <c r="T75" s="2"/>
      <c r="U75" s="2"/>
      <c r="V75" s="2"/>
    </row>
    <row r="76" spans="1:22" customFormat="1" ht="13.2" x14ac:dyDescent="0.25">
      <c r="A76" s="24">
        <v>5</v>
      </c>
      <c r="B76" s="25" t="s">
        <v>18</v>
      </c>
      <c r="C76" s="835">
        <v>3</v>
      </c>
      <c r="D76" s="836">
        <v>2</v>
      </c>
      <c r="E76" s="836">
        <v>11</v>
      </c>
      <c r="F76" s="836">
        <v>23</v>
      </c>
      <c r="G76" s="836">
        <v>28</v>
      </c>
      <c r="H76" s="836">
        <v>45</v>
      </c>
      <c r="I76" s="836">
        <v>59</v>
      </c>
      <c r="J76" s="836">
        <v>72</v>
      </c>
      <c r="K76" s="837">
        <v>56</v>
      </c>
      <c r="L76" s="996">
        <f t="shared" si="19"/>
        <v>299</v>
      </c>
      <c r="M76" s="23"/>
      <c r="N76" s="2"/>
      <c r="O76" s="2"/>
      <c r="P76" s="2"/>
      <c r="Q76" s="2"/>
      <c r="R76" s="2"/>
      <c r="S76" s="2"/>
      <c r="T76" s="2"/>
      <c r="U76" s="2"/>
      <c r="V76" s="2"/>
    </row>
    <row r="77" spans="1:22" customFormat="1" ht="13.2" x14ac:dyDescent="0.25">
      <c r="A77" s="26">
        <v>6</v>
      </c>
      <c r="B77" s="27" t="s">
        <v>19</v>
      </c>
      <c r="C77" s="835">
        <v>1</v>
      </c>
      <c r="D77" s="836">
        <v>5</v>
      </c>
      <c r="E77" s="836">
        <v>9</v>
      </c>
      <c r="F77" s="836">
        <v>14</v>
      </c>
      <c r="G77" s="836">
        <v>16</v>
      </c>
      <c r="H77" s="836">
        <v>28</v>
      </c>
      <c r="I77" s="836">
        <v>51</v>
      </c>
      <c r="J77" s="836">
        <v>53</v>
      </c>
      <c r="K77" s="837">
        <v>30</v>
      </c>
      <c r="L77" s="996">
        <f t="shared" si="19"/>
        <v>207</v>
      </c>
      <c r="M77" s="23"/>
      <c r="N77" s="2"/>
      <c r="O77" s="2"/>
      <c r="P77" s="2"/>
      <c r="Q77" s="2"/>
      <c r="R77" s="2"/>
      <c r="S77" s="2"/>
      <c r="T77" s="2"/>
      <c r="U77" s="2"/>
      <c r="V77" s="2"/>
    </row>
    <row r="78" spans="1:22" customFormat="1" ht="13.2" x14ac:dyDescent="0.25">
      <c r="A78" s="26">
        <v>7</v>
      </c>
      <c r="B78" s="27" t="s">
        <v>20</v>
      </c>
      <c r="C78" s="835">
        <v>3</v>
      </c>
      <c r="D78" s="836">
        <v>9</v>
      </c>
      <c r="E78" s="836">
        <v>13</v>
      </c>
      <c r="F78" s="836">
        <v>14</v>
      </c>
      <c r="G78" s="836">
        <v>20</v>
      </c>
      <c r="H78" s="836">
        <v>24</v>
      </c>
      <c r="I78" s="836">
        <v>58</v>
      </c>
      <c r="J78" s="836">
        <v>56</v>
      </c>
      <c r="K78" s="837">
        <v>62</v>
      </c>
      <c r="L78" s="996">
        <f t="shared" si="19"/>
        <v>259</v>
      </c>
      <c r="M78" s="23"/>
      <c r="N78" s="2"/>
      <c r="O78" s="2"/>
      <c r="P78" s="2"/>
      <c r="Q78" s="2"/>
      <c r="R78" s="2"/>
      <c r="S78" s="2"/>
      <c r="T78" s="2"/>
      <c r="U78" s="2"/>
      <c r="V78" s="2"/>
    </row>
    <row r="79" spans="1:22" customFormat="1" ht="13.2" x14ac:dyDescent="0.25">
      <c r="A79" s="24">
        <v>8</v>
      </c>
      <c r="B79" s="25" t="s">
        <v>21</v>
      </c>
      <c r="C79" s="835">
        <v>3</v>
      </c>
      <c r="D79" s="836">
        <v>1</v>
      </c>
      <c r="E79" s="836">
        <v>7</v>
      </c>
      <c r="F79" s="836">
        <v>16</v>
      </c>
      <c r="G79" s="836">
        <v>20</v>
      </c>
      <c r="H79" s="836">
        <v>29</v>
      </c>
      <c r="I79" s="836">
        <v>62</v>
      </c>
      <c r="J79" s="836">
        <v>70</v>
      </c>
      <c r="K79" s="837">
        <v>34</v>
      </c>
      <c r="L79" s="996">
        <f t="shared" si="19"/>
        <v>242</v>
      </c>
      <c r="M79" s="23"/>
      <c r="N79" s="2"/>
      <c r="O79" s="2"/>
      <c r="P79" s="2"/>
      <c r="Q79" s="2"/>
      <c r="R79" s="2"/>
      <c r="S79" s="2"/>
      <c r="T79" s="2"/>
      <c r="U79" s="2"/>
      <c r="V79" s="2"/>
    </row>
    <row r="80" spans="1:22" customFormat="1" ht="13.2" x14ac:dyDescent="0.25">
      <c r="A80" s="24">
        <v>9</v>
      </c>
      <c r="B80" s="25" t="s">
        <v>22</v>
      </c>
      <c r="C80" s="835">
        <v>1</v>
      </c>
      <c r="D80" s="836">
        <v>4</v>
      </c>
      <c r="E80" s="836">
        <v>6</v>
      </c>
      <c r="F80" s="836">
        <v>13</v>
      </c>
      <c r="G80" s="836">
        <v>9</v>
      </c>
      <c r="H80" s="836">
        <v>20</v>
      </c>
      <c r="I80" s="836">
        <v>39</v>
      </c>
      <c r="J80" s="836">
        <v>32</v>
      </c>
      <c r="K80" s="837">
        <v>20</v>
      </c>
      <c r="L80" s="996">
        <f t="shared" si="19"/>
        <v>144</v>
      </c>
      <c r="M80" s="23"/>
      <c r="N80" s="2"/>
      <c r="O80" s="2"/>
      <c r="P80" s="2"/>
      <c r="Q80" s="2"/>
      <c r="R80" s="2"/>
      <c r="S80" s="2"/>
      <c r="T80" s="2"/>
      <c r="U80" s="2"/>
      <c r="V80" s="2"/>
    </row>
    <row r="81" spans="1:22" customFormat="1" ht="13.2" x14ac:dyDescent="0.25">
      <c r="A81" s="24">
        <v>10</v>
      </c>
      <c r="B81" s="25" t="s">
        <v>23</v>
      </c>
      <c r="C81" s="835">
        <v>0</v>
      </c>
      <c r="D81" s="836">
        <v>1</v>
      </c>
      <c r="E81" s="836">
        <v>6</v>
      </c>
      <c r="F81" s="836">
        <v>20</v>
      </c>
      <c r="G81" s="836">
        <v>10</v>
      </c>
      <c r="H81" s="836">
        <v>19</v>
      </c>
      <c r="I81" s="836">
        <v>33</v>
      </c>
      <c r="J81" s="836">
        <v>37</v>
      </c>
      <c r="K81" s="837">
        <v>21</v>
      </c>
      <c r="L81" s="996">
        <f t="shared" si="19"/>
        <v>147</v>
      </c>
      <c r="M81" s="23"/>
      <c r="N81" s="2"/>
      <c r="O81" s="2"/>
      <c r="P81" s="2"/>
      <c r="Q81" s="2"/>
      <c r="R81" s="2"/>
      <c r="S81" s="2"/>
      <c r="T81" s="2"/>
      <c r="U81" s="2"/>
      <c r="V81" s="2"/>
    </row>
    <row r="82" spans="1:22" customFormat="1" ht="13.2" x14ac:dyDescent="0.25">
      <c r="A82" s="26">
        <v>11</v>
      </c>
      <c r="B82" s="27" t="s">
        <v>24</v>
      </c>
      <c r="C82" s="835">
        <v>7</v>
      </c>
      <c r="D82" s="836">
        <v>5</v>
      </c>
      <c r="E82" s="836">
        <v>4</v>
      </c>
      <c r="F82" s="836">
        <v>18</v>
      </c>
      <c r="G82" s="836">
        <v>15</v>
      </c>
      <c r="H82" s="836">
        <v>31</v>
      </c>
      <c r="I82" s="836">
        <v>35</v>
      </c>
      <c r="J82" s="836">
        <v>31</v>
      </c>
      <c r="K82" s="837">
        <v>15</v>
      </c>
      <c r="L82" s="996">
        <f t="shared" si="19"/>
        <v>161</v>
      </c>
      <c r="M82" s="23"/>
      <c r="N82" s="2"/>
      <c r="O82" s="2"/>
      <c r="P82" s="2"/>
      <c r="Q82" s="2"/>
      <c r="R82" s="2"/>
      <c r="S82" s="2"/>
      <c r="T82" s="2"/>
      <c r="U82" s="2"/>
      <c r="V82" s="2"/>
    </row>
    <row r="83" spans="1:22" customFormat="1" ht="13.2" x14ac:dyDescent="0.25">
      <c r="A83" s="24">
        <v>12</v>
      </c>
      <c r="B83" s="25" t="s">
        <v>25</v>
      </c>
      <c r="C83" s="835">
        <v>8</v>
      </c>
      <c r="D83" s="836">
        <v>3</v>
      </c>
      <c r="E83" s="836">
        <v>17</v>
      </c>
      <c r="F83" s="836">
        <v>27</v>
      </c>
      <c r="G83" s="836">
        <v>22</v>
      </c>
      <c r="H83" s="836">
        <v>34</v>
      </c>
      <c r="I83" s="836">
        <v>55</v>
      </c>
      <c r="J83" s="836">
        <v>65</v>
      </c>
      <c r="K83" s="837">
        <v>31</v>
      </c>
      <c r="L83" s="996">
        <f t="shared" si="19"/>
        <v>262</v>
      </c>
      <c r="M83" s="23"/>
      <c r="N83" s="2"/>
      <c r="O83" s="2"/>
      <c r="P83" s="2"/>
      <c r="Q83" s="2"/>
      <c r="R83" s="2"/>
      <c r="S83" s="2"/>
      <c r="T83" s="2"/>
      <c r="U83" s="2"/>
      <c r="V83" s="2"/>
    </row>
    <row r="84" spans="1:22" customFormat="1" ht="13.2" x14ac:dyDescent="0.25">
      <c r="A84" s="24">
        <v>13</v>
      </c>
      <c r="B84" s="25" t="s">
        <v>26</v>
      </c>
      <c r="C84" s="835">
        <v>4</v>
      </c>
      <c r="D84" s="836">
        <v>1</v>
      </c>
      <c r="E84" s="836">
        <v>7</v>
      </c>
      <c r="F84" s="836">
        <v>25</v>
      </c>
      <c r="G84" s="836">
        <v>21</v>
      </c>
      <c r="H84" s="836">
        <v>54</v>
      </c>
      <c r="I84" s="836">
        <v>111</v>
      </c>
      <c r="J84" s="836">
        <v>111</v>
      </c>
      <c r="K84" s="837">
        <v>52</v>
      </c>
      <c r="L84" s="996">
        <f t="shared" si="19"/>
        <v>386</v>
      </c>
      <c r="M84" s="23"/>
      <c r="N84" s="2"/>
      <c r="O84" s="2"/>
      <c r="P84" s="2"/>
      <c r="Q84" s="2"/>
      <c r="R84" s="2"/>
      <c r="S84" s="2"/>
      <c r="T84" s="2"/>
      <c r="U84" s="2"/>
      <c r="V84" s="2"/>
    </row>
    <row r="85" spans="1:22" customFormat="1" ht="13.2" x14ac:dyDescent="0.25">
      <c r="A85" s="24">
        <v>14</v>
      </c>
      <c r="B85" s="25" t="s">
        <v>27</v>
      </c>
      <c r="C85" s="835">
        <v>4</v>
      </c>
      <c r="D85" s="836">
        <v>5</v>
      </c>
      <c r="E85" s="836">
        <v>13</v>
      </c>
      <c r="F85" s="836">
        <v>18</v>
      </c>
      <c r="G85" s="836">
        <v>28</v>
      </c>
      <c r="H85" s="836">
        <v>44</v>
      </c>
      <c r="I85" s="836">
        <v>78</v>
      </c>
      <c r="J85" s="836">
        <v>103</v>
      </c>
      <c r="K85" s="837">
        <v>65</v>
      </c>
      <c r="L85" s="996">
        <f t="shared" si="19"/>
        <v>358</v>
      </c>
      <c r="M85" s="23"/>
      <c r="N85" s="2"/>
      <c r="O85" s="2"/>
      <c r="P85" s="2"/>
      <c r="Q85" s="2"/>
      <c r="R85" s="2"/>
      <c r="S85" s="2"/>
      <c r="T85" s="2"/>
      <c r="U85" s="2"/>
      <c r="V85" s="2"/>
    </row>
    <row r="86" spans="1:22" s="31" customFormat="1" ht="12.6" thickBot="1" x14ac:dyDescent="0.3">
      <c r="A86" s="28">
        <v>15</v>
      </c>
      <c r="B86" s="29" t="s">
        <v>28</v>
      </c>
      <c r="C86" s="135">
        <v>9</v>
      </c>
      <c r="D86" s="134">
        <v>5</v>
      </c>
      <c r="E86" s="134">
        <v>14</v>
      </c>
      <c r="F86" s="134">
        <v>7</v>
      </c>
      <c r="G86" s="134">
        <v>5</v>
      </c>
      <c r="H86" s="134">
        <v>12</v>
      </c>
      <c r="I86" s="134">
        <v>19</v>
      </c>
      <c r="J86" s="134">
        <v>17</v>
      </c>
      <c r="K86" s="734">
        <v>9</v>
      </c>
      <c r="L86" s="1094">
        <f t="shared" si="19"/>
        <v>97</v>
      </c>
      <c r="M86" s="23"/>
      <c r="N86" s="2"/>
      <c r="O86" s="2"/>
      <c r="P86" s="2"/>
      <c r="Q86" s="2"/>
      <c r="R86" s="2"/>
      <c r="S86" s="2"/>
      <c r="T86" s="2"/>
      <c r="U86" s="2"/>
      <c r="V86" s="2"/>
    </row>
    <row r="87" spans="1:22" s="31" customFormat="1" ht="12" x14ac:dyDescent="0.25">
      <c r="A87" s="445"/>
      <c r="B87" s="735" t="s">
        <v>504</v>
      </c>
      <c r="C87" s="737">
        <f t="shared" ref="C87:L87" si="20">SUM(C72:C86)</f>
        <v>59</v>
      </c>
      <c r="D87" s="122">
        <f t="shared" si="20"/>
        <v>53</v>
      </c>
      <c r="E87" s="122">
        <f t="shared" si="20"/>
        <v>143</v>
      </c>
      <c r="F87" s="122">
        <f t="shared" si="20"/>
        <v>249</v>
      </c>
      <c r="G87" s="122">
        <f t="shared" si="20"/>
        <v>239</v>
      </c>
      <c r="H87" s="122">
        <f t="shared" si="20"/>
        <v>395</v>
      </c>
      <c r="I87" s="122">
        <f t="shared" si="20"/>
        <v>683</v>
      </c>
      <c r="J87" s="122">
        <f t="shared" si="20"/>
        <v>761</v>
      </c>
      <c r="K87" s="733">
        <f t="shared" si="20"/>
        <v>485</v>
      </c>
      <c r="L87" s="736">
        <f t="shared" si="20"/>
        <v>3067</v>
      </c>
      <c r="M87" s="879"/>
      <c r="N87" s="2"/>
      <c r="O87" s="2"/>
      <c r="P87" s="2"/>
      <c r="Q87" s="2"/>
      <c r="R87" s="2"/>
      <c r="S87" s="2"/>
      <c r="T87" s="2"/>
      <c r="U87" s="2"/>
      <c r="V87" s="2"/>
    </row>
    <row r="88" spans="1:22" s="456" customFormat="1" x14ac:dyDescent="0.2">
      <c r="A88" s="1084"/>
      <c r="B88" s="1085" t="s">
        <v>503</v>
      </c>
      <c r="C88" s="1086">
        <v>48</v>
      </c>
      <c r="D88" s="1087">
        <v>55</v>
      </c>
      <c r="E88" s="1087">
        <v>139</v>
      </c>
      <c r="F88" s="1087">
        <v>255</v>
      </c>
      <c r="G88" s="1087">
        <v>248</v>
      </c>
      <c r="H88" s="1087">
        <v>396</v>
      </c>
      <c r="I88" s="1087">
        <v>714</v>
      </c>
      <c r="J88" s="1087">
        <v>752</v>
      </c>
      <c r="K88" s="1088">
        <v>490</v>
      </c>
      <c r="L88" s="1089">
        <v>3097</v>
      </c>
    </row>
    <row r="89" spans="1:22" s="456" customFormat="1" x14ac:dyDescent="0.2">
      <c r="A89" s="587"/>
      <c r="B89" s="834" t="s">
        <v>448</v>
      </c>
      <c r="C89" s="835">
        <v>49</v>
      </c>
      <c r="D89" s="836">
        <v>51</v>
      </c>
      <c r="E89" s="836">
        <v>157</v>
      </c>
      <c r="F89" s="836">
        <v>229</v>
      </c>
      <c r="G89" s="836">
        <v>243</v>
      </c>
      <c r="H89" s="836">
        <v>416</v>
      </c>
      <c r="I89" s="836">
        <v>727</v>
      </c>
      <c r="J89" s="836">
        <v>798</v>
      </c>
      <c r="K89" s="837">
        <v>498</v>
      </c>
      <c r="L89" s="838">
        <v>3168</v>
      </c>
    </row>
    <row r="90" spans="1:22" s="456" customFormat="1" x14ac:dyDescent="0.2">
      <c r="A90" s="587"/>
      <c r="B90" s="834" t="s">
        <v>411</v>
      </c>
      <c r="C90" s="835">
        <v>44</v>
      </c>
      <c r="D90" s="836">
        <v>67</v>
      </c>
      <c r="E90" s="836">
        <v>159</v>
      </c>
      <c r="F90" s="836">
        <v>236</v>
      </c>
      <c r="G90" s="836">
        <v>236</v>
      </c>
      <c r="H90" s="836">
        <v>415</v>
      </c>
      <c r="I90" s="836">
        <v>730</v>
      </c>
      <c r="J90" s="836">
        <v>800</v>
      </c>
      <c r="K90" s="837">
        <v>474</v>
      </c>
      <c r="L90" s="838">
        <v>3161</v>
      </c>
    </row>
    <row r="91" spans="1:22" s="456" customFormat="1" x14ac:dyDescent="0.2">
      <c r="A91" s="587"/>
      <c r="B91" s="834" t="s">
        <v>395</v>
      </c>
      <c r="C91" s="835">
        <v>38</v>
      </c>
      <c r="D91" s="836">
        <v>65</v>
      </c>
      <c r="E91" s="836">
        <v>174</v>
      </c>
      <c r="F91" s="836">
        <v>252</v>
      </c>
      <c r="G91" s="836">
        <v>248</v>
      </c>
      <c r="H91" s="836">
        <v>427</v>
      </c>
      <c r="I91" s="836">
        <v>747</v>
      </c>
      <c r="J91" s="836">
        <v>855</v>
      </c>
      <c r="K91" s="837">
        <v>496</v>
      </c>
      <c r="L91" s="838">
        <v>3302</v>
      </c>
    </row>
    <row r="92" spans="1:22" s="456" customFormat="1" x14ac:dyDescent="0.2">
      <c r="A92" s="587"/>
      <c r="B92" s="834" t="s">
        <v>356</v>
      </c>
      <c r="C92" s="835">
        <v>41</v>
      </c>
      <c r="D92" s="836">
        <v>69</v>
      </c>
      <c r="E92" s="836">
        <v>176</v>
      </c>
      <c r="F92" s="836">
        <v>250</v>
      </c>
      <c r="G92" s="836">
        <v>224</v>
      </c>
      <c r="H92" s="836">
        <v>455</v>
      </c>
      <c r="I92" s="836">
        <v>796</v>
      </c>
      <c r="J92" s="836">
        <v>896</v>
      </c>
      <c r="K92" s="837">
        <v>497</v>
      </c>
      <c r="L92" s="838">
        <v>3404</v>
      </c>
    </row>
    <row r="93" spans="1:22" s="456" customFormat="1" x14ac:dyDescent="0.2">
      <c r="A93" s="389"/>
      <c r="B93" s="197" t="s">
        <v>314</v>
      </c>
      <c r="C93" s="185">
        <v>39</v>
      </c>
      <c r="D93" s="123">
        <v>73</v>
      </c>
      <c r="E93" s="123">
        <v>183</v>
      </c>
      <c r="F93" s="123">
        <v>217</v>
      </c>
      <c r="G93" s="123">
        <v>263</v>
      </c>
      <c r="H93" s="123">
        <v>512</v>
      </c>
      <c r="I93" s="186">
        <v>770</v>
      </c>
      <c r="J93" s="663" t="s">
        <v>151</v>
      </c>
      <c r="K93" s="664" t="s">
        <v>151</v>
      </c>
      <c r="L93" s="658">
        <v>3513</v>
      </c>
    </row>
    <row r="94" spans="1:22" ht="12" thickBot="1" x14ac:dyDescent="0.25">
      <c r="A94" s="86"/>
      <c r="B94" s="118" t="s">
        <v>160</v>
      </c>
      <c r="C94" s="113">
        <v>34</v>
      </c>
      <c r="D94" s="112">
        <v>75</v>
      </c>
      <c r="E94" s="112">
        <v>188</v>
      </c>
      <c r="F94" s="112">
        <v>216</v>
      </c>
      <c r="G94" s="112">
        <v>270</v>
      </c>
      <c r="H94" s="112">
        <v>531</v>
      </c>
      <c r="I94" s="112">
        <v>848</v>
      </c>
      <c r="J94" s="903" t="s">
        <v>151</v>
      </c>
      <c r="K94" s="904" t="s">
        <v>151</v>
      </c>
      <c r="L94" s="126">
        <v>3523</v>
      </c>
    </row>
    <row r="95" spans="1:22" s="456" customFormat="1" x14ac:dyDescent="0.2">
      <c r="A95" s="906"/>
      <c r="B95" s="907"/>
      <c r="C95" s="93"/>
      <c r="D95" s="93"/>
      <c r="E95" s="93"/>
      <c r="F95" s="93"/>
      <c r="G95" s="93"/>
      <c r="H95" s="93"/>
      <c r="I95" s="93"/>
      <c r="J95" s="908"/>
      <c r="K95" s="908"/>
      <c r="L95" s="93"/>
    </row>
    <row r="96" spans="1:22" s="11" customFormat="1" ht="13.8" thickBot="1" x14ac:dyDescent="0.3">
      <c r="A96" s="7" t="s">
        <v>460</v>
      </c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2"/>
      <c r="O96" s="2"/>
      <c r="P96" s="2"/>
      <c r="Q96" s="2"/>
      <c r="R96" s="2"/>
      <c r="S96" s="2"/>
      <c r="T96" s="2"/>
      <c r="U96" s="2"/>
      <c r="V96" s="2"/>
    </row>
    <row r="97" spans="1:22" s="11" customFormat="1" ht="12.6" thickBot="1" x14ac:dyDescent="0.3">
      <c r="A97" s="493"/>
      <c r="B97" s="494"/>
      <c r="C97" s="1577" t="s">
        <v>31</v>
      </c>
      <c r="D97" s="1577"/>
      <c r="E97" s="1577"/>
      <c r="F97" s="1577"/>
      <c r="G97" s="1577"/>
      <c r="H97" s="1577"/>
      <c r="I97" s="1577"/>
      <c r="J97" s="1577"/>
      <c r="K97" s="1577"/>
      <c r="L97" s="1577"/>
      <c r="M97" s="486"/>
      <c r="N97" s="2"/>
      <c r="O97" s="2"/>
      <c r="P97" s="2"/>
      <c r="Q97" s="2"/>
      <c r="R97" s="2"/>
      <c r="S97" s="2"/>
      <c r="T97" s="2"/>
      <c r="U97" s="2"/>
      <c r="V97" s="2"/>
    </row>
    <row r="98" spans="1:22" customFormat="1" ht="13.8" thickBot="1" x14ac:dyDescent="0.3">
      <c r="A98" s="495" t="s">
        <v>2</v>
      </c>
      <c r="B98" s="496" t="s">
        <v>3</v>
      </c>
      <c r="C98" s="659" t="s">
        <v>4</v>
      </c>
      <c r="D98" s="660" t="s">
        <v>5</v>
      </c>
      <c r="E98" s="660" t="s">
        <v>6</v>
      </c>
      <c r="F98" s="660" t="s">
        <v>7</v>
      </c>
      <c r="G98" s="660" t="s">
        <v>8</v>
      </c>
      <c r="H98" s="660" t="s">
        <v>9</v>
      </c>
      <c r="I98" s="660" t="s">
        <v>10</v>
      </c>
      <c r="J98" s="660" t="s">
        <v>341</v>
      </c>
      <c r="K98" s="661" t="s">
        <v>342</v>
      </c>
      <c r="L98" s="662" t="s">
        <v>11</v>
      </c>
      <c r="M98" s="487"/>
      <c r="N98" s="2"/>
      <c r="O98" s="2"/>
      <c r="P98" s="2"/>
      <c r="Q98" s="2"/>
      <c r="R98" s="2"/>
      <c r="S98" s="2"/>
      <c r="T98" s="2"/>
      <c r="U98" s="2"/>
      <c r="V98" s="2"/>
    </row>
    <row r="99" spans="1:22" customFormat="1" ht="13.2" x14ac:dyDescent="0.25">
      <c r="A99" s="503">
        <v>1</v>
      </c>
      <c r="B99" s="504" t="s">
        <v>14</v>
      </c>
      <c r="C99" s="1090">
        <v>0</v>
      </c>
      <c r="D99" s="1091">
        <v>2</v>
      </c>
      <c r="E99" s="1091">
        <v>15</v>
      </c>
      <c r="F99" s="1091">
        <v>28</v>
      </c>
      <c r="G99" s="1091">
        <v>19</v>
      </c>
      <c r="H99" s="1091">
        <v>22</v>
      </c>
      <c r="I99" s="1091">
        <v>27</v>
      </c>
      <c r="J99" s="1091">
        <v>43</v>
      </c>
      <c r="K99" s="1092">
        <v>19</v>
      </c>
      <c r="L99" s="505">
        <f t="shared" ref="L99:L113" si="21">SUM(C99:K99)</f>
        <v>175</v>
      </c>
      <c r="M99" s="488"/>
      <c r="N99" s="2"/>
      <c r="O99" s="2"/>
      <c r="P99" s="2"/>
      <c r="Q99" s="2"/>
      <c r="R99" s="2"/>
      <c r="S99" s="2"/>
      <c r="T99" s="2"/>
      <c r="U99" s="2"/>
      <c r="V99" s="2"/>
    </row>
    <row r="100" spans="1:22" customFormat="1" ht="13.2" x14ac:dyDescent="0.25">
      <c r="A100" s="506">
        <v>2</v>
      </c>
      <c r="B100" s="507" t="s">
        <v>15</v>
      </c>
      <c r="C100" s="835">
        <v>0</v>
      </c>
      <c r="D100" s="836">
        <v>4</v>
      </c>
      <c r="E100" s="836">
        <v>15</v>
      </c>
      <c r="F100" s="836">
        <v>35</v>
      </c>
      <c r="G100" s="836">
        <v>21</v>
      </c>
      <c r="H100" s="836">
        <v>26</v>
      </c>
      <c r="I100" s="836">
        <v>30</v>
      </c>
      <c r="J100" s="836">
        <v>40</v>
      </c>
      <c r="K100" s="837">
        <v>24</v>
      </c>
      <c r="L100" s="508">
        <f t="shared" si="21"/>
        <v>195</v>
      </c>
      <c r="M100" s="488"/>
      <c r="N100" s="426"/>
      <c r="O100" s="426"/>
      <c r="P100" s="426"/>
      <c r="Q100" s="426"/>
      <c r="R100" s="426"/>
      <c r="S100" s="426"/>
      <c r="T100" s="2"/>
      <c r="U100" s="2"/>
      <c r="V100" s="2"/>
    </row>
    <row r="101" spans="1:22" customFormat="1" ht="13.2" x14ac:dyDescent="0.25">
      <c r="A101" s="506">
        <v>3</v>
      </c>
      <c r="B101" s="507" t="s">
        <v>16</v>
      </c>
      <c r="C101" s="835">
        <v>0</v>
      </c>
      <c r="D101" s="836">
        <v>2</v>
      </c>
      <c r="E101" s="836">
        <v>15</v>
      </c>
      <c r="F101" s="836">
        <v>29</v>
      </c>
      <c r="G101" s="836">
        <v>21</v>
      </c>
      <c r="H101" s="836">
        <v>21</v>
      </c>
      <c r="I101" s="836">
        <v>38</v>
      </c>
      <c r="J101" s="836">
        <v>33</v>
      </c>
      <c r="K101" s="837">
        <v>31</v>
      </c>
      <c r="L101" s="508">
        <f t="shared" si="21"/>
        <v>190</v>
      </c>
      <c r="M101" s="488"/>
      <c r="N101" s="2"/>
      <c r="O101" s="2"/>
      <c r="P101" s="2"/>
      <c r="Q101" s="2"/>
      <c r="R101" s="2"/>
      <c r="S101" s="2"/>
      <c r="T101" s="2"/>
      <c r="U101" s="2"/>
      <c r="V101" s="2"/>
    </row>
    <row r="102" spans="1:22" customFormat="1" ht="13.2" x14ac:dyDescent="0.25">
      <c r="A102" s="506">
        <v>4</v>
      </c>
      <c r="B102" s="507" t="s">
        <v>17</v>
      </c>
      <c r="C102" s="835">
        <v>0</v>
      </c>
      <c r="D102" s="836">
        <v>1</v>
      </c>
      <c r="E102" s="836">
        <v>8</v>
      </c>
      <c r="F102" s="836">
        <v>12</v>
      </c>
      <c r="G102" s="836">
        <v>10</v>
      </c>
      <c r="H102" s="836">
        <v>6</v>
      </c>
      <c r="I102" s="836">
        <v>23</v>
      </c>
      <c r="J102" s="836">
        <v>19</v>
      </c>
      <c r="K102" s="837">
        <v>22</v>
      </c>
      <c r="L102" s="508">
        <f t="shared" si="21"/>
        <v>101</v>
      </c>
      <c r="M102" s="488"/>
      <c r="N102" s="2"/>
      <c r="O102" s="2"/>
      <c r="P102" s="2"/>
      <c r="Q102" s="2"/>
      <c r="R102" s="2"/>
      <c r="S102" s="2"/>
      <c r="T102" s="2"/>
      <c r="U102" s="2"/>
      <c r="V102" s="2"/>
    </row>
    <row r="103" spans="1:22" customFormat="1" ht="13.2" x14ac:dyDescent="0.25">
      <c r="A103" s="506">
        <v>5</v>
      </c>
      <c r="B103" s="507" t="s">
        <v>18</v>
      </c>
      <c r="C103" s="835">
        <v>0</v>
      </c>
      <c r="D103" s="836">
        <v>2</v>
      </c>
      <c r="E103" s="836">
        <v>20</v>
      </c>
      <c r="F103" s="836">
        <v>43</v>
      </c>
      <c r="G103" s="836">
        <v>40</v>
      </c>
      <c r="H103" s="836">
        <v>61</v>
      </c>
      <c r="I103" s="836">
        <v>74</v>
      </c>
      <c r="J103" s="836">
        <v>96</v>
      </c>
      <c r="K103" s="837">
        <v>61</v>
      </c>
      <c r="L103" s="508">
        <f t="shared" si="21"/>
        <v>397</v>
      </c>
      <c r="M103" s="488"/>
      <c r="N103" s="2"/>
      <c r="O103" s="2"/>
      <c r="P103" s="2"/>
      <c r="Q103" s="2"/>
      <c r="R103" s="2"/>
      <c r="S103" s="2"/>
      <c r="T103" s="2"/>
      <c r="U103" s="2"/>
      <c r="V103" s="2"/>
    </row>
    <row r="104" spans="1:22" customFormat="1" ht="13.2" x14ac:dyDescent="0.25">
      <c r="A104" s="509">
        <v>6</v>
      </c>
      <c r="B104" s="510" t="s">
        <v>19</v>
      </c>
      <c r="C104" s="835">
        <v>0</v>
      </c>
      <c r="D104" s="836">
        <v>3</v>
      </c>
      <c r="E104" s="836">
        <v>15</v>
      </c>
      <c r="F104" s="836">
        <v>23</v>
      </c>
      <c r="G104" s="836">
        <v>30</v>
      </c>
      <c r="H104" s="836">
        <v>41</v>
      </c>
      <c r="I104" s="836">
        <v>71</v>
      </c>
      <c r="J104" s="836">
        <v>72</v>
      </c>
      <c r="K104" s="837">
        <v>37</v>
      </c>
      <c r="L104" s="508">
        <f t="shared" si="21"/>
        <v>292</v>
      </c>
      <c r="M104" s="488"/>
      <c r="N104" s="2"/>
      <c r="O104" s="2"/>
      <c r="P104" s="2"/>
      <c r="Q104" s="2"/>
      <c r="R104" s="2"/>
      <c r="S104" s="2"/>
      <c r="T104" s="2"/>
      <c r="U104" s="2"/>
      <c r="V104" s="2"/>
    </row>
    <row r="105" spans="1:22" customFormat="1" ht="13.2" x14ac:dyDescent="0.25">
      <c r="A105" s="509">
        <v>7</v>
      </c>
      <c r="B105" s="510" t="s">
        <v>20</v>
      </c>
      <c r="C105" s="835">
        <v>0</v>
      </c>
      <c r="D105" s="836">
        <v>2</v>
      </c>
      <c r="E105" s="836">
        <v>19</v>
      </c>
      <c r="F105" s="836">
        <v>30</v>
      </c>
      <c r="G105" s="836">
        <v>31</v>
      </c>
      <c r="H105" s="836">
        <v>39</v>
      </c>
      <c r="I105" s="836">
        <v>77</v>
      </c>
      <c r="J105" s="836">
        <v>75</v>
      </c>
      <c r="K105" s="837">
        <v>72</v>
      </c>
      <c r="L105" s="508">
        <f t="shared" si="21"/>
        <v>345</v>
      </c>
      <c r="M105" s="488"/>
      <c r="N105" s="2"/>
      <c r="O105" s="2"/>
      <c r="P105" s="2"/>
      <c r="Q105" s="2"/>
      <c r="R105" s="2"/>
      <c r="S105" s="2"/>
      <c r="T105" s="2"/>
      <c r="U105" s="2"/>
      <c r="V105" s="2"/>
    </row>
    <row r="106" spans="1:22" customFormat="1" ht="13.2" x14ac:dyDescent="0.25">
      <c r="A106" s="506">
        <v>8</v>
      </c>
      <c r="B106" s="507" t="s">
        <v>21</v>
      </c>
      <c r="C106" s="835">
        <v>0</v>
      </c>
      <c r="D106" s="836">
        <v>0</v>
      </c>
      <c r="E106" s="836">
        <v>13</v>
      </c>
      <c r="F106" s="836">
        <v>29</v>
      </c>
      <c r="G106" s="836">
        <v>34</v>
      </c>
      <c r="H106" s="836">
        <v>50</v>
      </c>
      <c r="I106" s="836">
        <v>82</v>
      </c>
      <c r="J106" s="836">
        <v>88</v>
      </c>
      <c r="K106" s="837">
        <v>39</v>
      </c>
      <c r="L106" s="508">
        <f t="shared" si="21"/>
        <v>335</v>
      </c>
      <c r="M106" s="488"/>
      <c r="N106" s="2"/>
      <c r="O106" s="2"/>
      <c r="P106" s="2"/>
      <c r="Q106" s="2"/>
      <c r="R106" s="2"/>
      <c r="S106" s="2"/>
      <c r="T106" s="2"/>
      <c r="U106" s="2"/>
      <c r="V106" s="2"/>
    </row>
    <row r="107" spans="1:22" customFormat="1" ht="13.2" x14ac:dyDescent="0.25">
      <c r="A107" s="506">
        <v>9</v>
      </c>
      <c r="B107" s="507" t="s">
        <v>22</v>
      </c>
      <c r="C107" s="835">
        <v>0</v>
      </c>
      <c r="D107" s="836">
        <v>2</v>
      </c>
      <c r="E107" s="836">
        <v>10</v>
      </c>
      <c r="F107" s="836">
        <v>24</v>
      </c>
      <c r="G107" s="836">
        <v>13</v>
      </c>
      <c r="H107" s="836">
        <v>34</v>
      </c>
      <c r="I107" s="836">
        <v>54</v>
      </c>
      <c r="J107" s="836">
        <v>36</v>
      </c>
      <c r="K107" s="837">
        <v>21</v>
      </c>
      <c r="L107" s="508">
        <f t="shared" si="21"/>
        <v>194</v>
      </c>
      <c r="M107" s="488"/>
      <c r="N107" s="2"/>
      <c r="O107" s="2"/>
      <c r="P107" s="2"/>
      <c r="Q107" s="2"/>
      <c r="R107" s="2"/>
      <c r="S107" s="2"/>
      <c r="T107" s="2"/>
      <c r="U107" s="2"/>
      <c r="V107" s="2"/>
    </row>
    <row r="108" spans="1:22" customFormat="1" ht="13.2" x14ac:dyDescent="0.25">
      <c r="A108" s="506">
        <v>10</v>
      </c>
      <c r="B108" s="507" t="s">
        <v>23</v>
      </c>
      <c r="C108" s="835">
        <v>0</v>
      </c>
      <c r="D108" s="836">
        <v>0</v>
      </c>
      <c r="E108" s="836">
        <v>10</v>
      </c>
      <c r="F108" s="836">
        <v>29</v>
      </c>
      <c r="G108" s="836">
        <v>18</v>
      </c>
      <c r="H108" s="836">
        <v>31</v>
      </c>
      <c r="I108" s="836">
        <v>48</v>
      </c>
      <c r="J108" s="836">
        <v>42</v>
      </c>
      <c r="K108" s="837">
        <v>24</v>
      </c>
      <c r="L108" s="508">
        <f t="shared" si="21"/>
        <v>202</v>
      </c>
      <c r="M108" s="488"/>
      <c r="N108" s="2"/>
      <c r="O108" s="2"/>
      <c r="P108" s="2"/>
      <c r="Q108" s="2"/>
      <c r="R108" s="2"/>
      <c r="S108" s="2"/>
      <c r="T108" s="2"/>
      <c r="U108" s="2"/>
      <c r="V108" s="2"/>
    </row>
    <row r="109" spans="1:22" customFormat="1" ht="13.2" x14ac:dyDescent="0.25">
      <c r="A109" s="509">
        <v>11</v>
      </c>
      <c r="B109" s="510" t="s">
        <v>24</v>
      </c>
      <c r="C109" s="835">
        <v>0</v>
      </c>
      <c r="D109" s="836">
        <v>1</v>
      </c>
      <c r="E109" s="836">
        <v>9</v>
      </c>
      <c r="F109" s="836">
        <v>27</v>
      </c>
      <c r="G109" s="836">
        <v>25</v>
      </c>
      <c r="H109" s="836">
        <v>44</v>
      </c>
      <c r="I109" s="836">
        <v>46</v>
      </c>
      <c r="J109" s="836">
        <v>39</v>
      </c>
      <c r="K109" s="837">
        <v>16</v>
      </c>
      <c r="L109" s="508">
        <f t="shared" si="21"/>
        <v>207</v>
      </c>
      <c r="M109" s="488"/>
      <c r="N109" s="2"/>
      <c r="O109" s="2"/>
      <c r="P109" s="2"/>
      <c r="Q109" s="2"/>
      <c r="R109" s="2"/>
      <c r="S109" s="2"/>
      <c r="T109" s="2"/>
      <c r="U109" s="2"/>
      <c r="V109" s="2"/>
    </row>
    <row r="110" spans="1:22" customFormat="1" ht="13.2" x14ac:dyDescent="0.25">
      <c r="A110" s="506">
        <v>12</v>
      </c>
      <c r="B110" s="507" t="s">
        <v>25</v>
      </c>
      <c r="C110" s="835">
        <v>0</v>
      </c>
      <c r="D110" s="836">
        <v>4</v>
      </c>
      <c r="E110" s="836">
        <v>28</v>
      </c>
      <c r="F110" s="836">
        <v>44</v>
      </c>
      <c r="G110" s="836">
        <v>37</v>
      </c>
      <c r="H110" s="836">
        <v>64</v>
      </c>
      <c r="I110" s="836">
        <v>81</v>
      </c>
      <c r="J110" s="836">
        <v>80</v>
      </c>
      <c r="K110" s="837">
        <v>35</v>
      </c>
      <c r="L110" s="508">
        <f t="shared" si="21"/>
        <v>373</v>
      </c>
      <c r="M110" s="488"/>
      <c r="N110" s="2"/>
      <c r="O110" s="2"/>
      <c r="P110" s="2"/>
      <c r="Q110" s="2"/>
      <c r="R110" s="2"/>
      <c r="S110" s="2"/>
      <c r="T110" s="2"/>
      <c r="U110" s="2"/>
      <c r="V110" s="2"/>
    </row>
    <row r="111" spans="1:22" customFormat="1" ht="13.2" x14ac:dyDescent="0.25">
      <c r="A111" s="506">
        <v>13</v>
      </c>
      <c r="B111" s="507" t="s">
        <v>26</v>
      </c>
      <c r="C111" s="835">
        <v>0</v>
      </c>
      <c r="D111" s="836">
        <v>1</v>
      </c>
      <c r="E111" s="836">
        <v>15</v>
      </c>
      <c r="F111" s="836">
        <v>42</v>
      </c>
      <c r="G111" s="836">
        <v>34</v>
      </c>
      <c r="H111" s="836">
        <v>76</v>
      </c>
      <c r="I111" s="836">
        <v>145</v>
      </c>
      <c r="J111" s="836">
        <v>131</v>
      </c>
      <c r="K111" s="837">
        <v>62</v>
      </c>
      <c r="L111" s="508">
        <f t="shared" si="21"/>
        <v>506</v>
      </c>
      <c r="M111" s="488"/>
      <c r="N111" s="2"/>
      <c r="O111" s="2"/>
      <c r="P111" s="2"/>
      <c r="Q111" s="2"/>
      <c r="R111" s="2"/>
      <c r="S111" s="2"/>
      <c r="T111" s="2"/>
      <c r="U111" s="2"/>
      <c r="V111" s="2"/>
    </row>
    <row r="112" spans="1:22" customFormat="1" ht="13.2" x14ac:dyDescent="0.25">
      <c r="A112" s="506">
        <v>14</v>
      </c>
      <c r="B112" s="507" t="s">
        <v>27</v>
      </c>
      <c r="C112" s="835">
        <v>0</v>
      </c>
      <c r="D112" s="836">
        <v>1</v>
      </c>
      <c r="E112" s="836">
        <v>16</v>
      </c>
      <c r="F112" s="836">
        <v>31</v>
      </c>
      <c r="G112" s="836">
        <v>53</v>
      </c>
      <c r="H112" s="836">
        <v>61</v>
      </c>
      <c r="I112" s="836">
        <v>113</v>
      </c>
      <c r="J112" s="836">
        <v>129</v>
      </c>
      <c r="K112" s="837">
        <v>71</v>
      </c>
      <c r="L112" s="508">
        <f t="shared" si="21"/>
        <v>475</v>
      </c>
      <c r="M112" s="488"/>
      <c r="N112" s="2"/>
      <c r="O112" s="2"/>
      <c r="P112" s="2"/>
      <c r="Q112" s="2"/>
      <c r="R112" s="2"/>
      <c r="S112" s="2"/>
      <c r="T112" s="2"/>
      <c r="U112" s="2"/>
      <c r="V112" s="2"/>
    </row>
    <row r="113" spans="1:22" s="31" customFormat="1" ht="12.6" thickBot="1" x14ac:dyDescent="0.3">
      <c r="A113" s="511">
        <v>15</v>
      </c>
      <c r="B113" s="512" t="s">
        <v>28</v>
      </c>
      <c r="C113" s="135">
        <v>0</v>
      </c>
      <c r="D113" s="134">
        <v>0</v>
      </c>
      <c r="E113" s="134">
        <v>16</v>
      </c>
      <c r="F113" s="134">
        <v>14</v>
      </c>
      <c r="G113" s="134">
        <v>11</v>
      </c>
      <c r="H113" s="134">
        <v>20</v>
      </c>
      <c r="I113" s="134">
        <v>28</v>
      </c>
      <c r="J113" s="134">
        <v>20</v>
      </c>
      <c r="K113" s="734">
        <v>12</v>
      </c>
      <c r="L113" s="513">
        <f t="shared" si="21"/>
        <v>121</v>
      </c>
      <c r="M113" s="488"/>
      <c r="N113" s="2"/>
      <c r="O113" s="2"/>
      <c r="P113" s="2"/>
      <c r="Q113" s="2"/>
      <c r="R113" s="2"/>
      <c r="S113" s="2"/>
      <c r="T113" s="2"/>
      <c r="U113" s="2"/>
      <c r="V113" s="2"/>
    </row>
    <row r="114" spans="1:22" s="31" customFormat="1" ht="12" x14ac:dyDescent="0.25">
      <c r="A114" s="445"/>
      <c r="B114" s="735" t="s">
        <v>504</v>
      </c>
      <c r="C114" s="737">
        <f t="shared" ref="C114:L114" si="22">SUM(C99:C113)</f>
        <v>0</v>
      </c>
      <c r="D114" s="122">
        <f t="shared" si="22"/>
        <v>25</v>
      </c>
      <c r="E114" s="122">
        <f t="shared" si="22"/>
        <v>224</v>
      </c>
      <c r="F114" s="122">
        <f t="shared" si="22"/>
        <v>440</v>
      </c>
      <c r="G114" s="122">
        <f t="shared" si="22"/>
        <v>397</v>
      </c>
      <c r="H114" s="122">
        <f t="shared" si="22"/>
        <v>596</v>
      </c>
      <c r="I114" s="122">
        <f t="shared" si="22"/>
        <v>937</v>
      </c>
      <c r="J114" s="122">
        <f t="shared" si="22"/>
        <v>943</v>
      </c>
      <c r="K114" s="733">
        <f t="shared" si="22"/>
        <v>546</v>
      </c>
      <c r="L114" s="736">
        <f t="shared" si="22"/>
        <v>4108</v>
      </c>
      <c r="M114" s="49"/>
      <c r="N114" s="2"/>
      <c r="O114" s="2"/>
      <c r="P114" s="2"/>
      <c r="Q114" s="2"/>
      <c r="R114" s="2"/>
      <c r="S114" s="2"/>
      <c r="T114" s="2"/>
      <c r="U114" s="2"/>
      <c r="V114" s="2"/>
    </row>
    <row r="115" spans="1:22" s="456" customFormat="1" x14ac:dyDescent="0.2">
      <c r="A115" s="1084"/>
      <c r="B115" s="1085" t="s">
        <v>503</v>
      </c>
      <c r="C115" s="1086">
        <v>0</v>
      </c>
      <c r="D115" s="1087">
        <v>34</v>
      </c>
      <c r="E115" s="1087">
        <v>229</v>
      </c>
      <c r="F115" s="1087">
        <v>439</v>
      </c>
      <c r="G115" s="1087">
        <v>407</v>
      </c>
      <c r="H115" s="1087">
        <v>593</v>
      </c>
      <c r="I115" s="1087">
        <v>978</v>
      </c>
      <c r="J115" s="1087">
        <v>942</v>
      </c>
      <c r="K115" s="1088">
        <v>538</v>
      </c>
      <c r="L115" s="1089">
        <v>4160</v>
      </c>
      <c r="M115" s="140"/>
    </row>
    <row r="116" spans="1:22" s="366" customFormat="1" ht="12" x14ac:dyDescent="0.25">
      <c r="A116" s="587"/>
      <c r="B116" s="834" t="s">
        <v>448</v>
      </c>
      <c r="C116" s="835">
        <v>0</v>
      </c>
      <c r="D116" s="836">
        <v>25</v>
      </c>
      <c r="E116" s="836">
        <v>234</v>
      </c>
      <c r="F116" s="836">
        <v>403</v>
      </c>
      <c r="G116" s="836">
        <v>417</v>
      </c>
      <c r="H116" s="836">
        <v>611</v>
      </c>
      <c r="I116" s="836">
        <v>981</v>
      </c>
      <c r="J116" s="836">
        <v>965</v>
      </c>
      <c r="K116" s="837">
        <v>544</v>
      </c>
      <c r="L116" s="838">
        <v>4180</v>
      </c>
      <c r="M116" s="49"/>
      <c r="N116" s="456"/>
      <c r="O116" s="456"/>
      <c r="P116" s="456"/>
      <c r="Q116" s="456"/>
      <c r="R116" s="456"/>
      <c r="S116" s="456"/>
      <c r="T116" s="456"/>
      <c r="U116" s="456"/>
      <c r="V116" s="456"/>
    </row>
    <row r="117" spans="1:22" s="366" customFormat="1" ht="12" x14ac:dyDescent="0.25">
      <c r="A117" s="587"/>
      <c r="B117" s="834" t="s">
        <v>411</v>
      </c>
      <c r="C117" s="835">
        <v>0</v>
      </c>
      <c r="D117" s="836">
        <v>28</v>
      </c>
      <c r="E117" s="836">
        <v>238</v>
      </c>
      <c r="F117" s="836">
        <v>424</v>
      </c>
      <c r="G117" s="836">
        <v>401</v>
      </c>
      <c r="H117" s="836">
        <v>626</v>
      </c>
      <c r="I117" s="836">
        <v>990</v>
      </c>
      <c r="J117" s="836">
        <v>963</v>
      </c>
      <c r="K117" s="837">
        <v>527</v>
      </c>
      <c r="L117" s="838">
        <v>4197</v>
      </c>
      <c r="M117" s="49"/>
      <c r="N117" s="456"/>
      <c r="O117" s="456"/>
      <c r="P117" s="456"/>
      <c r="Q117" s="456"/>
      <c r="R117" s="456"/>
      <c r="S117" s="456"/>
      <c r="T117" s="456"/>
      <c r="U117" s="456"/>
      <c r="V117" s="456"/>
    </row>
    <row r="118" spans="1:22" s="366" customFormat="1" ht="12" x14ac:dyDescent="0.25">
      <c r="A118" s="587"/>
      <c r="B118" s="834" t="s">
        <v>395</v>
      </c>
      <c r="C118" s="835">
        <v>0</v>
      </c>
      <c r="D118" s="836">
        <v>33</v>
      </c>
      <c r="E118" s="836">
        <v>244</v>
      </c>
      <c r="F118" s="836">
        <v>439</v>
      </c>
      <c r="G118" s="836">
        <v>398</v>
      </c>
      <c r="H118" s="836">
        <v>632</v>
      </c>
      <c r="I118" s="836">
        <v>1003</v>
      </c>
      <c r="J118" s="836">
        <v>1020</v>
      </c>
      <c r="K118" s="837">
        <v>546</v>
      </c>
      <c r="L118" s="838">
        <v>4315</v>
      </c>
      <c r="M118" s="49"/>
      <c r="N118" s="456"/>
      <c r="O118" s="456"/>
      <c r="P118" s="456"/>
      <c r="Q118" s="456"/>
      <c r="R118" s="456"/>
      <c r="S118" s="456"/>
      <c r="T118" s="456"/>
      <c r="U118" s="456"/>
      <c r="V118" s="456"/>
    </row>
    <row r="119" spans="1:22" s="366" customFormat="1" ht="12" x14ac:dyDescent="0.25">
      <c r="A119" s="587"/>
      <c r="B119" s="834" t="s">
        <v>356</v>
      </c>
      <c r="C119" s="835">
        <v>0</v>
      </c>
      <c r="D119" s="836">
        <v>45</v>
      </c>
      <c r="E119" s="836">
        <v>243</v>
      </c>
      <c r="F119" s="836">
        <v>404</v>
      </c>
      <c r="G119" s="836">
        <v>365</v>
      </c>
      <c r="H119" s="836">
        <v>673</v>
      </c>
      <c r="I119" s="836">
        <v>1079</v>
      </c>
      <c r="J119" s="836">
        <v>1071</v>
      </c>
      <c r="K119" s="837">
        <v>557</v>
      </c>
      <c r="L119" s="838">
        <v>4437</v>
      </c>
      <c r="M119" s="49"/>
      <c r="N119" s="456"/>
      <c r="O119" s="456"/>
      <c r="P119" s="456"/>
      <c r="Q119" s="456"/>
      <c r="R119" s="456"/>
      <c r="S119" s="456"/>
      <c r="T119" s="456"/>
      <c r="U119" s="456"/>
      <c r="V119" s="456"/>
    </row>
    <row r="120" spans="1:22" s="456" customFormat="1" x14ac:dyDescent="0.2">
      <c r="A120" s="389"/>
      <c r="B120" s="197" t="s">
        <v>314</v>
      </c>
      <c r="C120" s="185">
        <v>0</v>
      </c>
      <c r="D120" s="123">
        <v>42</v>
      </c>
      <c r="E120" s="123">
        <v>254</v>
      </c>
      <c r="F120" s="123">
        <v>384</v>
      </c>
      <c r="G120" s="123">
        <v>401</v>
      </c>
      <c r="H120" s="123">
        <v>728</v>
      </c>
      <c r="I120" s="186">
        <v>1026</v>
      </c>
      <c r="J120" s="663" t="s">
        <v>151</v>
      </c>
      <c r="K120" s="664" t="s">
        <v>151</v>
      </c>
      <c r="L120" s="658">
        <v>4517</v>
      </c>
      <c r="M120" s="140"/>
    </row>
    <row r="121" spans="1:22" ht="12" thickBot="1" x14ac:dyDescent="0.25">
      <c r="A121" s="86"/>
      <c r="B121" s="118" t="s">
        <v>160</v>
      </c>
      <c r="C121" s="113">
        <v>0</v>
      </c>
      <c r="D121" s="112">
        <v>41</v>
      </c>
      <c r="E121" s="112">
        <v>242</v>
      </c>
      <c r="F121" s="112">
        <v>378</v>
      </c>
      <c r="G121" s="112">
        <v>416</v>
      </c>
      <c r="H121" s="112">
        <v>757</v>
      </c>
      <c r="I121" s="112">
        <v>1123</v>
      </c>
      <c r="J121" s="903" t="s">
        <v>151</v>
      </c>
      <c r="K121" s="904" t="s">
        <v>151</v>
      </c>
      <c r="L121" s="126">
        <v>4556</v>
      </c>
      <c r="M121" s="140"/>
      <c r="Q121" s="1302"/>
    </row>
    <row r="122" spans="1:22" s="456" customFormat="1" x14ac:dyDescent="0.2">
      <c r="A122" s="906"/>
      <c r="B122" s="907"/>
      <c r="C122" s="93"/>
      <c r="D122" s="93"/>
      <c r="E122" s="93"/>
      <c r="F122" s="93"/>
      <c r="G122" s="93"/>
      <c r="H122" s="93"/>
      <c r="I122" s="93"/>
      <c r="J122" s="908"/>
      <c r="K122" s="908"/>
      <c r="L122" s="93"/>
      <c r="M122" s="140"/>
    </row>
    <row r="123" spans="1:22" customFormat="1" ht="13.8" thickBot="1" x14ac:dyDescent="0.3">
      <c r="A123" s="514" t="s">
        <v>457</v>
      </c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140"/>
      <c r="N123" s="2"/>
      <c r="O123" s="2"/>
      <c r="P123" s="2"/>
      <c r="Q123" s="2"/>
      <c r="R123" s="2"/>
      <c r="S123" s="2"/>
      <c r="T123" s="2"/>
      <c r="U123" s="2"/>
      <c r="V123" s="2"/>
    </row>
    <row r="124" spans="1:22" customFormat="1" ht="13.8" thickBot="1" x14ac:dyDescent="0.3">
      <c r="A124" s="493"/>
      <c r="B124" s="494"/>
      <c r="C124" s="1577" t="s">
        <v>32</v>
      </c>
      <c r="D124" s="1577"/>
      <c r="E124" s="1577"/>
      <c r="F124" s="1577"/>
      <c r="G124" s="1577"/>
      <c r="H124" s="1577"/>
      <c r="I124" s="1577"/>
      <c r="J124" s="1577"/>
      <c r="K124" s="1577"/>
      <c r="L124" s="1577"/>
      <c r="M124" s="140"/>
      <c r="N124" s="2"/>
      <c r="O124" s="2"/>
      <c r="P124" s="2"/>
      <c r="Q124" s="2"/>
      <c r="R124" s="2"/>
      <c r="S124" s="2"/>
      <c r="T124" s="2"/>
      <c r="U124" s="2"/>
      <c r="V124" s="2"/>
    </row>
    <row r="125" spans="1:22" customFormat="1" ht="13.8" thickBot="1" x14ac:dyDescent="0.3">
      <c r="A125" s="495" t="s">
        <v>2</v>
      </c>
      <c r="B125" s="496" t="s">
        <v>3</v>
      </c>
      <c r="C125" s="659" t="s">
        <v>4</v>
      </c>
      <c r="D125" s="660" t="s">
        <v>5</v>
      </c>
      <c r="E125" s="660" t="s">
        <v>6</v>
      </c>
      <c r="F125" s="660" t="s">
        <v>7</v>
      </c>
      <c r="G125" s="660" t="s">
        <v>8</v>
      </c>
      <c r="H125" s="660" t="s">
        <v>9</v>
      </c>
      <c r="I125" s="660" t="s">
        <v>10</v>
      </c>
      <c r="J125" s="660" t="s">
        <v>341</v>
      </c>
      <c r="K125" s="661" t="s">
        <v>342</v>
      </c>
      <c r="L125" s="662" t="s">
        <v>11</v>
      </c>
      <c r="M125" s="140"/>
      <c r="N125" s="2"/>
      <c r="O125" s="2"/>
      <c r="P125" s="2"/>
      <c r="Q125" s="2"/>
      <c r="R125" s="2"/>
      <c r="S125" s="2"/>
      <c r="T125" s="2"/>
      <c r="U125" s="2"/>
      <c r="V125" s="2"/>
    </row>
    <row r="126" spans="1:22" customFormat="1" ht="13.2" x14ac:dyDescent="0.25">
      <c r="A126" s="503">
        <v>1</v>
      </c>
      <c r="B126" s="504" t="s">
        <v>14</v>
      </c>
      <c r="C126" s="1090">
        <v>0</v>
      </c>
      <c r="D126" s="1091">
        <v>0</v>
      </c>
      <c r="E126" s="1091">
        <v>0</v>
      </c>
      <c r="F126" s="1091">
        <v>0</v>
      </c>
      <c r="G126" s="1091">
        <v>0</v>
      </c>
      <c r="H126" s="1091">
        <v>0</v>
      </c>
      <c r="I126" s="1091">
        <v>0</v>
      </c>
      <c r="J126" s="1091">
        <v>0</v>
      </c>
      <c r="K126" s="1092">
        <v>0</v>
      </c>
      <c r="L126" s="505">
        <f t="shared" ref="L126:L140" si="23">SUM(C126:K126)</f>
        <v>0</v>
      </c>
      <c r="M126" s="140"/>
      <c r="N126" s="2"/>
      <c r="O126" s="2"/>
      <c r="P126" s="2"/>
      <c r="Q126" s="2"/>
      <c r="R126" s="2"/>
      <c r="S126" s="2"/>
      <c r="T126" s="2"/>
      <c r="U126" s="2"/>
      <c r="V126" s="2"/>
    </row>
    <row r="127" spans="1:22" customFormat="1" ht="13.2" x14ac:dyDescent="0.25">
      <c r="A127" s="506">
        <v>2</v>
      </c>
      <c r="B127" s="507" t="s">
        <v>15</v>
      </c>
      <c r="C127" s="835">
        <v>0</v>
      </c>
      <c r="D127" s="836">
        <v>0</v>
      </c>
      <c r="E127" s="836">
        <v>0</v>
      </c>
      <c r="F127" s="836">
        <v>0</v>
      </c>
      <c r="G127" s="836">
        <v>0</v>
      </c>
      <c r="H127" s="836">
        <v>0</v>
      </c>
      <c r="I127" s="836">
        <v>0</v>
      </c>
      <c r="J127" s="836">
        <v>0</v>
      </c>
      <c r="K127" s="837">
        <v>0</v>
      </c>
      <c r="L127" s="508">
        <f t="shared" si="23"/>
        <v>0</v>
      </c>
      <c r="M127" s="140"/>
      <c r="N127" s="2"/>
      <c r="O127" s="2"/>
      <c r="P127" s="2"/>
      <c r="Q127" s="2"/>
      <c r="R127" s="2"/>
      <c r="S127" s="2"/>
      <c r="T127" s="2"/>
      <c r="U127" s="2"/>
      <c r="V127" s="2"/>
    </row>
    <row r="128" spans="1:22" customFormat="1" ht="13.2" x14ac:dyDescent="0.25">
      <c r="A128" s="506">
        <v>3</v>
      </c>
      <c r="B128" s="507" t="s">
        <v>16</v>
      </c>
      <c r="C128" s="835">
        <v>0</v>
      </c>
      <c r="D128" s="836">
        <v>0</v>
      </c>
      <c r="E128" s="836">
        <v>10</v>
      </c>
      <c r="F128" s="836">
        <v>2</v>
      </c>
      <c r="G128" s="836">
        <v>2</v>
      </c>
      <c r="H128" s="836">
        <v>0</v>
      </c>
      <c r="I128" s="836">
        <v>1</v>
      </c>
      <c r="J128" s="836">
        <v>0</v>
      </c>
      <c r="K128" s="837">
        <v>2</v>
      </c>
      <c r="L128" s="508">
        <f t="shared" si="23"/>
        <v>17</v>
      </c>
      <c r="M128" s="140"/>
      <c r="N128" s="427"/>
      <c r="O128" s="427"/>
      <c r="P128" s="427"/>
      <c r="Q128" s="427"/>
      <c r="R128" s="427"/>
      <c r="S128" s="427"/>
      <c r="T128" s="2"/>
      <c r="U128" s="2"/>
      <c r="V128" s="2"/>
    </row>
    <row r="129" spans="1:22" customFormat="1" ht="13.2" x14ac:dyDescent="0.25">
      <c r="A129" s="506">
        <v>4</v>
      </c>
      <c r="B129" s="507" t="s">
        <v>17</v>
      </c>
      <c r="C129" s="835">
        <v>0</v>
      </c>
      <c r="D129" s="836">
        <v>0</v>
      </c>
      <c r="E129" s="836">
        <v>0</v>
      </c>
      <c r="F129" s="836">
        <v>0</v>
      </c>
      <c r="G129" s="836">
        <v>0</v>
      </c>
      <c r="H129" s="836">
        <v>0</v>
      </c>
      <c r="I129" s="836">
        <v>0</v>
      </c>
      <c r="J129" s="836">
        <v>0</v>
      </c>
      <c r="K129" s="837">
        <v>0</v>
      </c>
      <c r="L129" s="508">
        <f t="shared" si="23"/>
        <v>0</v>
      </c>
      <c r="M129" s="140"/>
      <c r="N129" s="2"/>
      <c r="O129" s="2"/>
      <c r="P129" s="2"/>
      <c r="Q129" s="2"/>
      <c r="R129" s="2"/>
      <c r="S129" s="2"/>
      <c r="T129" s="2"/>
      <c r="U129" s="2"/>
      <c r="V129" s="2"/>
    </row>
    <row r="130" spans="1:22" customFormat="1" ht="13.2" x14ac:dyDescent="0.25">
      <c r="A130" s="506">
        <v>5</v>
      </c>
      <c r="B130" s="507" t="s">
        <v>18</v>
      </c>
      <c r="C130" s="835">
        <v>0</v>
      </c>
      <c r="D130" s="836">
        <v>0</v>
      </c>
      <c r="E130" s="836">
        <v>0</v>
      </c>
      <c r="F130" s="836">
        <v>0</v>
      </c>
      <c r="G130" s="836">
        <v>0</v>
      </c>
      <c r="H130" s="836">
        <v>0</v>
      </c>
      <c r="I130" s="836">
        <v>2</v>
      </c>
      <c r="J130" s="836">
        <v>0</v>
      </c>
      <c r="K130" s="837">
        <v>1</v>
      </c>
      <c r="L130" s="508">
        <f t="shared" si="23"/>
        <v>3</v>
      </c>
      <c r="M130" s="140"/>
      <c r="N130" s="2"/>
      <c r="O130" s="2"/>
      <c r="P130" s="2"/>
      <c r="Q130" s="2"/>
      <c r="R130" s="2"/>
      <c r="S130" s="2">
        <f>25-12</f>
        <v>13</v>
      </c>
      <c r="T130" s="2"/>
      <c r="U130" s="2"/>
      <c r="V130" s="2"/>
    </row>
    <row r="131" spans="1:22" customFormat="1" ht="13.2" x14ac:dyDescent="0.25">
      <c r="A131" s="509">
        <v>6</v>
      </c>
      <c r="B131" s="510" t="s">
        <v>19</v>
      </c>
      <c r="C131" s="835">
        <v>0</v>
      </c>
      <c r="D131" s="836">
        <v>0</v>
      </c>
      <c r="E131" s="836">
        <v>0</v>
      </c>
      <c r="F131" s="836">
        <v>0</v>
      </c>
      <c r="G131" s="836">
        <v>0</v>
      </c>
      <c r="H131" s="836">
        <v>0</v>
      </c>
      <c r="I131" s="836">
        <v>0</v>
      </c>
      <c r="J131" s="836">
        <v>0</v>
      </c>
      <c r="K131" s="837">
        <v>0</v>
      </c>
      <c r="L131" s="508">
        <f t="shared" si="23"/>
        <v>0</v>
      </c>
      <c r="M131" s="140"/>
      <c r="N131" s="2"/>
      <c r="O131" s="2"/>
      <c r="P131" s="2"/>
      <c r="Q131" s="2"/>
      <c r="R131" s="2"/>
      <c r="S131" s="2"/>
      <c r="T131" s="2"/>
      <c r="U131" s="2"/>
      <c r="V131" s="2"/>
    </row>
    <row r="132" spans="1:22" customFormat="1" ht="13.2" x14ac:dyDescent="0.25">
      <c r="A132" s="509">
        <v>7</v>
      </c>
      <c r="B132" s="510" t="s">
        <v>20</v>
      </c>
      <c r="C132" s="835">
        <v>0</v>
      </c>
      <c r="D132" s="836">
        <v>0</v>
      </c>
      <c r="E132" s="836">
        <v>0</v>
      </c>
      <c r="F132" s="836">
        <v>0</v>
      </c>
      <c r="G132" s="836">
        <v>0</v>
      </c>
      <c r="H132" s="836">
        <v>0</v>
      </c>
      <c r="I132" s="836">
        <v>0</v>
      </c>
      <c r="J132" s="836">
        <v>0</v>
      </c>
      <c r="K132" s="837">
        <v>0</v>
      </c>
      <c r="L132" s="508">
        <f t="shared" si="23"/>
        <v>0</v>
      </c>
      <c r="M132" s="140"/>
    </row>
    <row r="133" spans="1:22" customFormat="1" ht="13.2" x14ac:dyDescent="0.25">
      <c r="A133" s="506">
        <v>8</v>
      </c>
      <c r="B133" s="507" t="s">
        <v>21</v>
      </c>
      <c r="C133" s="835">
        <v>0</v>
      </c>
      <c r="D133" s="836">
        <v>0</v>
      </c>
      <c r="E133" s="836">
        <v>0</v>
      </c>
      <c r="F133" s="836">
        <v>0</v>
      </c>
      <c r="G133" s="836">
        <v>0</v>
      </c>
      <c r="H133" s="836">
        <v>0</v>
      </c>
      <c r="I133" s="836">
        <v>0</v>
      </c>
      <c r="J133" s="836">
        <v>0</v>
      </c>
      <c r="K133" s="837">
        <v>0</v>
      </c>
      <c r="L133" s="508">
        <f t="shared" si="23"/>
        <v>0</v>
      </c>
      <c r="M133" s="140"/>
    </row>
    <row r="134" spans="1:22" customFormat="1" ht="13.2" x14ac:dyDescent="0.25">
      <c r="A134" s="506">
        <v>9</v>
      </c>
      <c r="B134" s="507" t="s">
        <v>22</v>
      </c>
      <c r="C134" s="835">
        <v>0</v>
      </c>
      <c r="D134" s="836">
        <v>0</v>
      </c>
      <c r="E134" s="836">
        <v>0</v>
      </c>
      <c r="F134" s="836">
        <v>0</v>
      </c>
      <c r="G134" s="836">
        <v>0</v>
      </c>
      <c r="H134" s="836">
        <v>0</v>
      </c>
      <c r="I134" s="836">
        <v>1</v>
      </c>
      <c r="J134" s="836">
        <v>1</v>
      </c>
      <c r="K134" s="837">
        <v>0</v>
      </c>
      <c r="L134" s="508">
        <f t="shared" si="23"/>
        <v>2</v>
      </c>
      <c r="M134" s="140"/>
    </row>
    <row r="135" spans="1:22" customFormat="1" ht="13.2" x14ac:dyDescent="0.25">
      <c r="A135" s="506">
        <v>10</v>
      </c>
      <c r="B135" s="507" t="s">
        <v>23</v>
      </c>
      <c r="C135" s="835">
        <v>0</v>
      </c>
      <c r="D135" s="836">
        <v>0</v>
      </c>
      <c r="E135" s="836">
        <v>0</v>
      </c>
      <c r="F135" s="836">
        <v>0</v>
      </c>
      <c r="G135" s="836">
        <v>0</v>
      </c>
      <c r="H135" s="836">
        <v>0</v>
      </c>
      <c r="I135" s="836">
        <v>0</v>
      </c>
      <c r="J135" s="836">
        <v>0</v>
      </c>
      <c r="K135" s="837">
        <v>0</v>
      </c>
      <c r="L135" s="508">
        <f t="shared" si="23"/>
        <v>0</v>
      </c>
      <c r="M135" s="140"/>
    </row>
    <row r="136" spans="1:22" customFormat="1" ht="13.2" x14ac:dyDescent="0.25">
      <c r="A136" s="509">
        <v>11</v>
      </c>
      <c r="B136" s="510" t="s">
        <v>24</v>
      </c>
      <c r="C136" s="835">
        <v>0</v>
      </c>
      <c r="D136" s="836">
        <v>0</v>
      </c>
      <c r="E136" s="836">
        <v>0</v>
      </c>
      <c r="F136" s="836">
        <v>0</v>
      </c>
      <c r="G136" s="836">
        <v>0</v>
      </c>
      <c r="H136" s="836">
        <v>0</v>
      </c>
      <c r="I136" s="836">
        <v>0</v>
      </c>
      <c r="J136" s="836">
        <v>0</v>
      </c>
      <c r="K136" s="837">
        <v>0</v>
      </c>
      <c r="L136" s="508">
        <f t="shared" si="23"/>
        <v>0</v>
      </c>
      <c r="M136" s="140"/>
    </row>
    <row r="137" spans="1:22" customFormat="1" ht="13.2" x14ac:dyDescent="0.25">
      <c r="A137" s="506">
        <v>12</v>
      </c>
      <c r="B137" s="507" t="s">
        <v>25</v>
      </c>
      <c r="C137" s="835">
        <v>0</v>
      </c>
      <c r="D137" s="836">
        <v>0</v>
      </c>
      <c r="E137" s="836">
        <v>0</v>
      </c>
      <c r="F137" s="836">
        <v>1</v>
      </c>
      <c r="G137" s="836">
        <v>0</v>
      </c>
      <c r="H137" s="836">
        <v>0</v>
      </c>
      <c r="I137" s="836">
        <v>0</v>
      </c>
      <c r="J137" s="836">
        <v>0</v>
      </c>
      <c r="K137" s="837">
        <v>0</v>
      </c>
      <c r="L137" s="508">
        <f t="shared" si="23"/>
        <v>1</v>
      </c>
      <c r="M137" s="140"/>
    </row>
    <row r="138" spans="1:22" customFormat="1" ht="13.2" x14ac:dyDescent="0.25">
      <c r="A138" s="506">
        <v>13</v>
      </c>
      <c r="B138" s="507" t="s">
        <v>26</v>
      </c>
      <c r="C138" s="835">
        <v>0</v>
      </c>
      <c r="D138" s="836">
        <v>0</v>
      </c>
      <c r="E138" s="836">
        <v>1</v>
      </c>
      <c r="F138" s="836">
        <v>0</v>
      </c>
      <c r="G138" s="836">
        <v>1</v>
      </c>
      <c r="H138" s="836">
        <v>3</v>
      </c>
      <c r="I138" s="836">
        <v>2</v>
      </c>
      <c r="J138" s="836">
        <v>2</v>
      </c>
      <c r="K138" s="837">
        <v>1</v>
      </c>
      <c r="L138" s="508">
        <f t="shared" si="23"/>
        <v>10</v>
      </c>
      <c r="M138" s="140"/>
    </row>
    <row r="139" spans="1:22" customFormat="1" ht="13.2" x14ac:dyDescent="0.25">
      <c r="A139" s="506">
        <v>14</v>
      </c>
      <c r="B139" s="507" t="s">
        <v>27</v>
      </c>
      <c r="C139" s="835">
        <v>0</v>
      </c>
      <c r="D139" s="836">
        <v>0</v>
      </c>
      <c r="E139" s="836">
        <v>1</v>
      </c>
      <c r="F139" s="836">
        <v>1</v>
      </c>
      <c r="G139" s="836">
        <v>0</v>
      </c>
      <c r="H139" s="836">
        <v>0</v>
      </c>
      <c r="I139" s="836">
        <v>2</v>
      </c>
      <c r="J139" s="836">
        <v>6</v>
      </c>
      <c r="K139" s="837">
        <v>0</v>
      </c>
      <c r="L139" s="508">
        <f t="shared" si="23"/>
        <v>10</v>
      </c>
      <c r="M139" s="140"/>
    </row>
    <row r="140" spans="1:22" customFormat="1" ht="13.8" thickBot="1" x14ac:dyDescent="0.3">
      <c r="A140" s="511">
        <v>15</v>
      </c>
      <c r="B140" s="512" t="s">
        <v>28</v>
      </c>
      <c r="C140" s="135">
        <v>0</v>
      </c>
      <c r="D140" s="134">
        <v>0</v>
      </c>
      <c r="E140" s="134">
        <v>0</v>
      </c>
      <c r="F140" s="134">
        <v>0</v>
      </c>
      <c r="G140" s="134">
        <v>1</v>
      </c>
      <c r="H140" s="134">
        <v>0</v>
      </c>
      <c r="I140" s="134">
        <v>0</v>
      </c>
      <c r="J140" s="134">
        <v>1</v>
      </c>
      <c r="K140" s="734">
        <v>0</v>
      </c>
      <c r="L140" s="513">
        <f t="shared" si="23"/>
        <v>2</v>
      </c>
      <c r="M140" s="140"/>
    </row>
    <row r="141" spans="1:22" customFormat="1" ht="13.2" x14ac:dyDescent="0.25">
      <c r="A141" s="445"/>
      <c r="B141" s="735" t="s">
        <v>504</v>
      </c>
      <c r="C141" s="737">
        <f t="shared" ref="C141:L141" si="24">SUM(C126:C140)</f>
        <v>0</v>
      </c>
      <c r="D141" s="122">
        <f t="shared" si="24"/>
        <v>0</v>
      </c>
      <c r="E141" s="122">
        <f t="shared" si="24"/>
        <v>12</v>
      </c>
      <c r="F141" s="122">
        <f t="shared" si="24"/>
        <v>4</v>
      </c>
      <c r="G141" s="122">
        <f t="shared" si="24"/>
        <v>4</v>
      </c>
      <c r="H141" s="122">
        <f t="shared" si="24"/>
        <v>3</v>
      </c>
      <c r="I141" s="122">
        <f t="shared" si="24"/>
        <v>8</v>
      </c>
      <c r="J141" s="122">
        <f t="shared" si="24"/>
        <v>10</v>
      </c>
      <c r="K141" s="733">
        <f t="shared" si="24"/>
        <v>4</v>
      </c>
      <c r="L141" s="736">
        <f t="shared" si="24"/>
        <v>45</v>
      </c>
      <c r="M141" s="140"/>
    </row>
    <row r="142" spans="1:22" s="453" customFormat="1" ht="13.2" x14ac:dyDescent="0.25">
      <c r="A142" s="587"/>
      <c r="B142" s="834" t="s">
        <v>503</v>
      </c>
      <c r="C142" s="835">
        <v>0</v>
      </c>
      <c r="D142" s="836">
        <v>0</v>
      </c>
      <c r="E142" s="836">
        <v>10</v>
      </c>
      <c r="F142" s="836">
        <v>5</v>
      </c>
      <c r="G142" s="836">
        <v>4</v>
      </c>
      <c r="H142" s="836">
        <v>3</v>
      </c>
      <c r="I142" s="836">
        <v>7</v>
      </c>
      <c r="J142" s="836">
        <v>7</v>
      </c>
      <c r="K142" s="837">
        <v>15</v>
      </c>
      <c r="L142" s="838">
        <v>51</v>
      </c>
      <c r="M142" s="140"/>
    </row>
    <row r="143" spans="1:22" s="453" customFormat="1" ht="13.2" x14ac:dyDescent="0.25">
      <c r="A143" s="587"/>
      <c r="B143" s="834" t="s">
        <v>448</v>
      </c>
      <c r="C143" s="835">
        <v>0</v>
      </c>
      <c r="D143" s="836">
        <v>0</v>
      </c>
      <c r="E143" s="836">
        <v>8</v>
      </c>
      <c r="F143" s="836">
        <v>5</v>
      </c>
      <c r="G143" s="836">
        <v>4</v>
      </c>
      <c r="H143" s="836">
        <v>5</v>
      </c>
      <c r="I143" s="836">
        <v>13</v>
      </c>
      <c r="J143" s="836">
        <v>14</v>
      </c>
      <c r="K143" s="837">
        <v>19</v>
      </c>
      <c r="L143" s="838">
        <v>68</v>
      </c>
      <c r="M143" s="140"/>
    </row>
    <row r="144" spans="1:22" s="453" customFormat="1" ht="13.2" x14ac:dyDescent="0.25">
      <c r="A144" s="587"/>
      <c r="B144" s="834" t="s">
        <v>411</v>
      </c>
      <c r="C144" s="835">
        <v>0</v>
      </c>
      <c r="D144" s="836">
        <v>0</v>
      </c>
      <c r="E144" s="836">
        <v>8</v>
      </c>
      <c r="F144" s="836">
        <v>5</v>
      </c>
      <c r="G144" s="836">
        <v>6</v>
      </c>
      <c r="H144" s="836">
        <v>4</v>
      </c>
      <c r="I144" s="836">
        <v>15</v>
      </c>
      <c r="J144" s="836">
        <v>16</v>
      </c>
      <c r="K144" s="837">
        <v>17</v>
      </c>
      <c r="L144" s="838">
        <v>71</v>
      </c>
      <c r="M144" s="140"/>
    </row>
    <row r="145" spans="1:19" s="453" customFormat="1" ht="13.2" x14ac:dyDescent="0.25">
      <c r="A145" s="587"/>
      <c r="B145" s="834" t="s">
        <v>395</v>
      </c>
      <c r="C145" s="835">
        <v>0</v>
      </c>
      <c r="D145" s="836">
        <v>1</v>
      </c>
      <c r="E145" s="836">
        <v>4</v>
      </c>
      <c r="F145" s="836">
        <v>7</v>
      </c>
      <c r="G145" s="836">
        <v>5</v>
      </c>
      <c r="H145" s="836">
        <v>9</v>
      </c>
      <c r="I145" s="836">
        <v>15</v>
      </c>
      <c r="J145" s="836">
        <v>20</v>
      </c>
      <c r="K145" s="837">
        <v>19</v>
      </c>
      <c r="L145" s="838">
        <v>80</v>
      </c>
      <c r="M145" s="140"/>
      <c r="Q145" s="453" t="s">
        <v>130</v>
      </c>
    </row>
    <row r="146" spans="1:19" s="453" customFormat="1" ht="13.2" x14ac:dyDescent="0.25">
      <c r="A146" s="587"/>
      <c r="B146" s="834" t="s">
        <v>356</v>
      </c>
      <c r="C146" s="835">
        <v>0</v>
      </c>
      <c r="D146" s="836">
        <v>0</v>
      </c>
      <c r="E146" s="836">
        <v>5</v>
      </c>
      <c r="F146" s="836">
        <v>10</v>
      </c>
      <c r="G146" s="836">
        <v>4</v>
      </c>
      <c r="H146" s="836">
        <v>10</v>
      </c>
      <c r="I146" s="836">
        <v>19</v>
      </c>
      <c r="J146" s="836">
        <v>19</v>
      </c>
      <c r="K146" s="837">
        <v>9</v>
      </c>
      <c r="L146" s="838">
        <v>76</v>
      </c>
      <c r="M146" s="140"/>
    </row>
    <row r="147" spans="1:19" s="458" customFormat="1" ht="13.2" x14ac:dyDescent="0.25">
      <c r="A147" s="389"/>
      <c r="B147" s="197" t="s">
        <v>314</v>
      </c>
      <c r="C147" s="185">
        <v>0</v>
      </c>
      <c r="D147" s="123">
        <v>1</v>
      </c>
      <c r="E147" s="123">
        <v>5</v>
      </c>
      <c r="F147" s="123">
        <v>13</v>
      </c>
      <c r="G147" s="123">
        <v>4</v>
      </c>
      <c r="H147" s="123">
        <v>19</v>
      </c>
      <c r="I147" s="186">
        <v>14</v>
      </c>
      <c r="J147" s="663" t="s">
        <v>151</v>
      </c>
      <c r="K147" s="664" t="s">
        <v>151</v>
      </c>
      <c r="L147" s="658">
        <v>96</v>
      </c>
      <c r="M147" s="140"/>
    </row>
    <row r="148" spans="1:19" s="101" customFormat="1" ht="13.8" thickBot="1" x14ac:dyDescent="0.3">
      <c r="A148" s="86"/>
      <c r="B148" s="118" t="s">
        <v>160</v>
      </c>
      <c r="C148" s="113">
        <v>0</v>
      </c>
      <c r="D148" s="112">
        <v>0</v>
      </c>
      <c r="E148" s="112">
        <v>7</v>
      </c>
      <c r="F148" s="112">
        <v>14</v>
      </c>
      <c r="G148" s="112">
        <v>6</v>
      </c>
      <c r="H148" s="112">
        <v>9</v>
      </c>
      <c r="I148" s="112">
        <v>11</v>
      </c>
      <c r="J148" s="903" t="s">
        <v>151</v>
      </c>
      <c r="K148" s="904" t="s">
        <v>151</v>
      </c>
      <c r="L148" s="126">
        <v>91</v>
      </c>
      <c r="M148" s="140"/>
    </row>
    <row r="149" spans="1:19" s="458" customFormat="1" ht="13.2" x14ac:dyDescent="0.25">
      <c r="A149" s="906"/>
      <c r="B149" s="907"/>
      <c r="C149" s="93"/>
      <c r="D149" s="93"/>
      <c r="E149" s="93"/>
      <c r="F149" s="93"/>
      <c r="G149" s="93"/>
      <c r="H149" s="93"/>
      <c r="I149" s="93"/>
      <c r="J149" s="908"/>
      <c r="K149" s="908"/>
      <c r="L149" s="93"/>
      <c r="M149" s="140"/>
    </row>
    <row r="150" spans="1:19" customFormat="1" ht="13.8" thickBot="1" x14ac:dyDescent="0.3">
      <c r="A150" s="514" t="s">
        <v>451</v>
      </c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140"/>
    </row>
    <row r="151" spans="1:19" customFormat="1" ht="13.8" thickBot="1" x14ac:dyDescent="0.3">
      <c r="A151" s="493"/>
      <c r="B151" s="494"/>
      <c r="C151" s="1577" t="s">
        <v>33</v>
      </c>
      <c r="D151" s="1577"/>
      <c r="E151" s="1577"/>
      <c r="F151" s="1577"/>
      <c r="G151" s="1577"/>
      <c r="H151" s="1577"/>
      <c r="I151" s="1577"/>
      <c r="J151" s="1577"/>
      <c r="K151" s="1577"/>
      <c r="L151" s="1577"/>
      <c r="M151" s="140"/>
    </row>
    <row r="152" spans="1:19" customFormat="1" ht="13.8" thickBot="1" x14ac:dyDescent="0.3">
      <c r="A152" s="495" t="s">
        <v>2</v>
      </c>
      <c r="B152" s="496" t="s">
        <v>3</v>
      </c>
      <c r="C152" s="659" t="s">
        <v>4</v>
      </c>
      <c r="D152" s="660" t="s">
        <v>5</v>
      </c>
      <c r="E152" s="660" t="s">
        <v>6</v>
      </c>
      <c r="F152" s="660" t="s">
        <v>7</v>
      </c>
      <c r="G152" s="660" t="s">
        <v>8</v>
      </c>
      <c r="H152" s="660" t="s">
        <v>9</v>
      </c>
      <c r="I152" s="660" t="s">
        <v>10</v>
      </c>
      <c r="J152" s="660" t="s">
        <v>341</v>
      </c>
      <c r="K152" s="661" t="s">
        <v>342</v>
      </c>
      <c r="L152" s="662" t="s">
        <v>11</v>
      </c>
      <c r="M152" s="140"/>
    </row>
    <row r="153" spans="1:19" customFormat="1" ht="13.2" x14ac:dyDescent="0.25">
      <c r="A153" s="503">
        <v>1</v>
      </c>
      <c r="B153" s="504" t="s">
        <v>14</v>
      </c>
      <c r="C153" s="1090">
        <v>0</v>
      </c>
      <c r="D153" s="1091">
        <v>15</v>
      </c>
      <c r="E153" s="1091">
        <v>8</v>
      </c>
      <c r="F153" s="1091">
        <v>4</v>
      </c>
      <c r="G153" s="1091">
        <v>1</v>
      </c>
      <c r="H153" s="1091">
        <v>0</v>
      </c>
      <c r="I153" s="1091">
        <v>2</v>
      </c>
      <c r="J153" s="1091">
        <v>0</v>
      </c>
      <c r="K153" s="1092">
        <v>0</v>
      </c>
      <c r="L153" s="505">
        <f t="shared" ref="L153:L167" si="25">SUM(C153:K153)</f>
        <v>30</v>
      </c>
      <c r="M153" s="140"/>
    </row>
    <row r="154" spans="1:19" customFormat="1" ht="13.2" x14ac:dyDescent="0.25">
      <c r="A154" s="506">
        <v>2</v>
      </c>
      <c r="B154" s="507" t="s">
        <v>15</v>
      </c>
      <c r="C154" s="835">
        <v>0</v>
      </c>
      <c r="D154" s="836">
        <v>2</v>
      </c>
      <c r="E154" s="836">
        <v>3</v>
      </c>
      <c r="F154" s="836">
        <v>0</v>
      </c>
      <c r="G154" s="836">
        <v>0</v>
      </c>
      <c r="H154" s="836">
        <v>0</v>
      </c>
      <c r="I154" s="836">
        <v>0</v>
      </c>
      <c r="J154" s="836">
        <v>1</v>
      </c>
      <c r="K154" s="837">
        <v>0</v>
      </c>
      <c r="L154" s="508">
        <f t="shared" si="25"/>
        <v>6</v>
      </c>
      <c r="M154" s="140"/>
    </row>
    <row r="155" spans="1:19" customFormat="1" ht="13.2" x14ac:dyDescent="0.25">
      <c r="A155" s="506">
        <v>3</v>
      </c>
      <c r="B155" s="507" t="s">
        <v>16</v>
      </c>
      <c r="C155" s="835">
        <v>0</v>
      </c>
      <c r="D155" s="836">
        <v>0</v>
      </c>
      <c r="E155" s="836">
        <v>3</v>
      </c>
      <c r="F155" s="836">
        <v>0</v>
      </c>
      <c r="G155" s="836">
        <v>1</v>
      </c>
      <c r="H155" s="836">
        <v>0</v>
      </c>
      <c r="I155" s="836">
        <v>1</v>
      </c>
      <c r="J155" s="836">
        <v>0</v>
      </c>
      <c r="K155" s="837">
        <v>0</v>
      </c>
      <c r="L155" s="508">
        <f t="shared" si="25"/>
        <v>5</v>
      </c>
      <c r="M155" s="140"/>
      <c r="N155" s="428"/>
      <c r="O155" s="428"/>
      <c r="P155" s="428"/>
      <c r="Q155" s="428"/>
      <c r="R155" s="428"/>
      <c r="S155" s="428"/>
    </row>
    <row r="156" spans="1:19" customFormat="1" ht="13.2" x14ac:dyDescent="0.25">
      <c r="A156" s="506">
        <v>4</v>
      </c>
      <c r="B156" s="507" t="s">
        <v>17</v>
      </c>
      <c r="C156" s="835">
        <v>0</v>
      </c>
      <c r="D156" s="836">
        <v>1</v>
      </c>
      <c r="E156" s="836">
        <v>4</v>
      </c>
      <c r="F156" s="836">
        <v>0</v>
      </c>
      <c r="G156" s="836">
        <v>0</v>
      </c>
      <c r="H156" s="836">
        <v>1</v>
      </c>
      <c r="I156" s="836">
        <v>0</v>
      </c>
      <c r="J156" s="836">
        <v>0</v>
      </c>
      <c r="K156" s="837">
        <v>0</v>
      </c>
      <c r="L156" s="508">
        <f t="shared" si="25"/>
        <v>6</v>
      </c>
      <c r="M156" s="140"/>
    </row>
    <row r="157" spans="1:19" customFormat="1" ht="13.2" x14ac:dyDescent="0.25">
      <c r="A157" s="506">
        <v>5</v>
      </c>
      <c r="B157" s="507" t="s">
        <v>18</v>
      </c>
      <c r="C157" s="835">
        <v>0</v>
      </c>
      <c r="D157" s="836">
        <v>2</v>
      </c>
      <c r="E157" s="836">
        <v>0</v>
      </c>
      <c r="F157" s="836">
        <v>0</v>
      </c>
      <c r="G157" s="836">
        <v>0</v>
      </c>
      <c r="H157" s="836">
        <v>0</v>
      </c>
      <c r="I157" s="836">
        <v>0</v>
      </c>
      <c r="J157" s="836">
        <v>0</v>
      </c>
      <c r="K157" s="837">
        <v>0</v>
      </c>
      <c r="L157" s="508">
        <f t="shared" si="25"/>
        <v>2</v>
      </c>
      <c r="M157" s="140"/>
    </row>
    <row r="158" spans="1:19" customFormat="1" ht="13.2" x14ac:dyDescent="0.25">
      <c r="A158" s="509">
        <v>6</v>
      </c>
      <c r="B158" s="510" t="s">
        <v>19</v>
      </c>
      <c r="C158" s="835">
        <v>0</v>
      </c>
      <c r="D158" s="836">
        <v>0</v>
      </c>
      <c r="E158" s="836">
        <v>2</v>
      </c>
      <c r="F158" s="836">
        <v>0</v>
      </c>
      <c r="G158" s="836">
        <v>0</v>
      </c>
      <c r="H158" s="836">
        <v>1</v>
      </c>
      <c r="I158" s="836">
        <v>0</v>
      </c>
      <c r="J158" s="836">
        <v>0</v>
      </c>
      <c r="K158" s="837">
        <v>0</v>
      </c>
      <c r="L158" s="508">
        <f t="shared" si="25"/>
        <v>3</v>
      </c>
      <c r="M158" s="140"/>
    </row>
    <row r="159" spans="1:19" customFormat="1" ht="13.2" x14ac:dyDescent="0.25">
      <c r="A159" s="509">
        <v>7</v>
      </c>
      <c r="B159" s="510" t="s">
        <v>20</v>
      </c>
      <c r="C159" s="835">
        <v>0</v>
      </c>
      <c r="D159" s="836">
        <v>5</v>
      </c>
      <c r="E159" s="836">
        <v>2</v>
      </c>
      <c r="F159" s="836">
        <v>1</v>
      </c>
      <c r="G159" s="836">
        <v>0</v>
      </c>
      <c r="H159" s="836">
        <v>0</v>
      </c>
      <c r="I159" s="836">
        <v>0</v>
      </c>
      <c r="J159" s="836">
        <v>0</v>
      </c>
      <c r="K159" s="837">
        <v>0</v>
      </c>
      <c r="L159" s="508">
        <f t="shared" si="25"/>
        <v>8</v>
      </c>
      <c r="M159" s="140"/>
    </row>
    <row r="160" spans="1:19" customFormat="1" ht="13.2" x14ac:dyDescent="0.25">
      <c r="A160" s="506">
        <v>8</v>
      </c>
      <c r="B160" s="507" t="s">
        <v>21</v>
      </c>
      <c r="C160" s="835">
        <v>0</v>
      </c>
      <c r="D160" s="836">
        <v>0</v>
      </c>
      <c r="E160" s="836">
        <v>3</v>
      </c>
      <c r="F160" s="836">
        <v>1</v>
      </c>
      <c r="G160" s="836">
        <v>0</v>
      </c>
      <c r="H160" s="836">
        <v>0</v>
      </c>
      <c r="I160" s="836">
        <v>0</v>
      </c>
      <c r="J160" s="836">
        <v>0</v>
      </c>
      <c r="K160" s="837">
        <v>0</v>
      </c>
      <c r="L160" s="508">
        <f t="shared" si="25"/>
        <v>4</v>
      </c>
      <c r="M160" s="140"/>
    </row>
    <row r="161" spans="1:13" customFormat="1" ht="13.2" x14ac:dyDescent="0.25">
      <c r="A161" s="506">
        <v>9</v>
      </c>
      <c r="B161" s="507" t="s">
        <v>22</v>
      </c>
      <c r="C161" s="835">
        <v>0</v>
      </c>
      <c r="D161" s="836">
        <v>2</v>
      </c>
      <c r="E161" s="836">
        <v>0</v>
      </c>
      <c r="F161" s="836">
        <v>1</v>
      </c>
      <c r="G161" s="836">
        <v>0</v>
      </c>
      <c r="H161" s="836">
        <v>0</v>
      </c>
      <c r="I161" s="836">
        <v>0</v>
      </c>
      <c r="J161" s="836">
        <v>0</v>
      </c>
      <c r="K161" s="837">
        <v>0</v>
      </c>
      <c r="L161" s="508">
        <f t="shared" si="25"/>
        <v>3</v>
      </c>
      <c r="M161" s="140"/>
    </row>
    <row r="162" spans="1:13" customFormat="1" ht="13.2" x14ac:dyDescent="0.25">
      <c r="A162" s="506">
        <v>10</v>
      </c>
      <c r="B162" s="507" t="s">
        <v>23</v>
      </c>
      <c r="C162" s="835">
        <v>0</v>
      </c>
      <c r="D162" s="836">
        <v>1</v>
      </c>
      <c r="E162" s="836">
        <v>2</v>
      </c>
      <c r="F162" s="836">
        <v>1</v>
      </c>
      <c r="G162" s="836">
        <v>0</v>
      </c>
      <c r="H162" s="836">
        <v>0</v>
      </c>
      <c r="I162" s="836">
        <v>0</v>
      </c>
      <c r="J162" s="836">
        <v>0</v>
      </c>
      <c r="K162" s="837">
        <v>0</v>
      </c>
      <c r="L162" s="508">
        <f t="shared" si="25"/>
        <v>4</v>
      </c>
      <c r="M162" s="140"/>
    </row>
    <row r="163" spans="1:13" customFormat="1" ht="13.2" x14ac:dyDescent="0.25">
      <c r="A163" s="509">
        <v>11</v>
      </c>
      <c r="B163" s="510" t="s">
        <v>24</v>
      </c>
      <c r="C163" s="835">
        <v>0</v>
      </c>
      <c r="D163" s="836">
        <v>2</v>
      </c>
      <c r="E163" s="836">
        <v>2</v>
      </c>
      <c r="F163" s="836">
        <v>1</v>
      </c>
      <c r="G163" s="836">
        <v>0</v>
      </c>
      <c r="H163" s="836">
        <v>1</v>
      </c>
      <c r="I163" s="836">
        <v>0</v>
      </c>
      <c r="J163" s="836">
        <v>0</v>
      </c>
      <c r="K163" s="837">
        <v>0</v>
      </c>
      <c r="L163" s="508">
        <f t="shared" si="25"/>
        <v>6</v>
      </c>
      <c r="M163" s="140"/>
    </row>
    <row r="164" spans="1:13" customFormat="1" ht="13.2" x14ac:dyDescent="0.25">
      <c r="A164" s="506">
        <v>12</v>
      </c>
      <c r="B164" s="507" t="s">
        <v>25</v>
      </c>
      <c r="C164" s="835">
        <v>0</v>
      </c>
      <c r="D164" s="836">
        <v>4</v>
      </c>
      <c r="E164" s="836">
        <v>11</v>
      </c>
      <c r="F164" s="836">
        <v>5</v>
      </c>
      <c r="G164" s="836">
        <v>0</v>
      </c>
      <c r="H164" s="836">
        <v>0</v>
      </c>
      <c r="I164" s="836">
        <v>0</v>
      </c>
      <c r="J164" s="836">
        <v>0</v>
      </c>
      <c r="K164" s="837">
        <v>0</v>
      </c>
      <c r="L164" s="508">
        <f t="shared" si="25"/>
        <v>20</v>
      </c>
      <c r="M164" s="140"/>
    </row>
    <row r="165" spans="1:13" customFormat="1" ht="13.2" x14ac:dyDescent="0.25">
      <c r="A165" s="506">
        <v>13</v>
      </c>
      <c r="B165" s="507" t="s">
        <v>26</v>
      </c>
      <c r="C165" s="835">
        <v>0</v>
      </c>
      <c r="D165" s="836">
        <v>0</v>
      </c>
      <c r="E165" s="836">
        <v>1</v>
      </c>
      <c r="F165" s="836">
        <v>1</v>
      </c>
      <c r="G165" s="836">
        <v>0</v>
      </c>
      <c r="H165" s="836">
        <v>0</v>
      </c>
      <c r="I165" s="836">
        <v>0</v>
      </c>
      <c r="J165" s="836">
        <v>0</v>
      </c>
      <c r="K165" s="837">
        <v>0</v>
      </c>
      <c r="L165" s="508">
        <f t="shared" si="25"/>
        <v>2</v>
      </c>
      <c r="M165" s="140"/>
    </row>
    <row r="166" spans="1:13" customFormat="1" ht="13.2" x14ac:dyDescent="0.25">
      <c r="A166" s="506">
        <v>14</v>
      </c>
      <c r="B166" s="507" t="s">
        <v>27</v>
      </c>
      <c r="C166" s="835">
        <v>0</v>
      </c>
      <c r="D166" s="836">
        <v>1</v>
      </c>
      <c r="E166" s="836">
        <v>7</v>
      </c>
      <c r="F166" s="836">
        <v>1</v>
      </c>
      <c r="G166" s="836">
        <v>1</v>
      </c>
      <c r="H166" s="836">
        <v>0</v>
      </c>
      <c r="I166" s="836">
        <v>0</v>
      </c>
      <c r="J166" s="836">
        <v>0</v>
      </c>
      <c r="K166" s="837">
        <v>0</v>
      </c>
      <c r="L166" s="508">
        <f t="shared" si="25"/>
        <v>10</v>
      </c>
      <c r="M166" s="140"/>
    </row>
    <row r="167" spans="1:13" customFormat="1" ht="13.8" thickBot="1" x14ac:dyDescent="0.3">
      <c r="A167" s="511">
        <v>15</v>
      </c>
      <c r="B167" s="512" t="s">
        <v>28</v>
      </c>
      <c r="C167" s="135">
        <v>0</v>
      </c>
      <c r="D167" s="134">
        <v>3</v>
      </c>
      <c r="E167" s="134">
        <v>4</v>
      </c>
      <c r="F167" s="134">
        <v>3</v>
      </c>
      <c r="G167" s="134">
        <v>0</v>
      </c>
      <c r="H167" s="134">
        <v>1</v>
      </c>
      <c r="I167" s="134">
        <v>0</v>
      </c>
      <c r="J167" s="134">
        <v>0</v>
      </c>
      <c r="K167" s="734">
        <v>0</v>
      </c>
      <c r="L167" s="513">
        <f t="shared" si="25"/>
        <v>11</v>
      </c>
      <c r="M167" s="140"/>
    </row>
    <row r="168" spans="1:13" customFormat="1" ht="13.2" x14ac:dyDescent="0.25">
      <c r="A168" s="445"/>
      <c r="B168" s="735" t="s">
        <v>504</v>
      </c>
      <c r="C168" s="737">
        <f t="shared" ref="C168:L168" si="26">SUM(C153:C167)</f>
        <v>0</v>
      </c>
      <c r="D168" s="122">
        <f t="shared" si="26"/>
        <v>38</v>
      </c>
      <c r="E168" s="122">
        <f t="shared" si="26"/>
        <v>52</v>
      </c>
      <c r="F168" s="122">
        <f t="shared" si="26"/>
        <v>19</v>
      </c>
      <c r="G168" s="122">
        <f t="shared" si="26"/>
        <v>3</v>
      </c>
      <c r="H168" s="122">
        <f t="shared" si="26"/>
        <v>4</v>
      </c>
      <c r="I168" s="122">
        <f t="shared" si="26"/>
        <v>3</v>
      </c>
      <c r="J168" s="122">
        <f t="shared" si="26"/>
        <v>1</v>
      </c>
      <c r="K168" s="733">
        <f t="shared" si="26"/>
        <v>0</v>
      </c>
      <c r="L168" s="736">
        <f t="shared" si="26"/>
        <v>120</v>
      </c>
      <c r="M168" s="140"/>
    </row>
    <row r="169" spans="1:13" s="458" customFormat="1" ht="13.2" x14ac:dyDescent="0.25">
      <c r="A169" s="1084"/>
      <c r="B169" s="1085" t="s">
        <v>503</v>
      </c>
      <c r="C169" s="1086">
        <v>0</v>
      </c>
      <c r="D169" s="1087">
        <v>39</v>
      </c>
      <c r="E169" s="1087">
        <v>56</v>
      </c>
      <c r="F169" s="1087">
        <v>18</v>
      </c>
      <c r="G169" s="1087">
        <v>3</v>
      </c>
      <c r="H169" s="1087">
        <v>5</v>
      </c>
      <c r="I169" s="1087">
        <v>2</v>
      </c>
      <c r="J169" s="1087">
        <v>1</v>
      </c>
      <c r="K169" s="1088">
        <v>0</v>
      </c>
      <c r="L169" s="1089">
        <v>124</v>
      </c>
      <c r="M169" s="140"/>
    </row>
    <row r="170" spans="1:13" s="453" customFormat="1" ht="13.2" x14ac:dyDescent="0.25">
      <c r="A170" s="587"/>
      <c r="B170" s="834" t="s">
        <v>448</v>
      </c>
      <c r="C170" s="835">
        <v>0</v>
      </c>
      <c r="D170" s="836">
        <v>46</v>
      </c>
      <c r="E170" s="836">
        <v>64</v>
      </c>
      <c r="F170" s="836">
        <v>18</v>
      </c>
      <c r="G170" s="836">
        <v>5</v>
      </c>
      <c r="H170" s="836">
        <v>6</v>
      </c>
      <c r="I170" s="836">
        <v>2</v>
      </c>
      <c r="J170" s="836">
        <v>2</v>
      </c>
      <c r="K170" s="837">
        <v>0</v>
      </c>
      <c r="L170" s="838">
        <v>143</v>
      </c>
      <c r="M170" s="140"/>
    </row>
    <row r="171" spans="1:13" s="453" customFormat="1" ht="13.2" x14ac:dyDescent="0.25">
      <c r="A171" s="587"/>
      <c r="B171" s="834" t="s">
        <v>411</v>
      </c>
      <c r="C171" s="835">
        <v>0</v>
      </c>
      <c r="D171" s="836">
        <v>61</v>
      </c>
      <c r="E171" s="836">
        <v>77</v>
      </c>
      <c r="F171" s="836">
        <v>22</v>
      </c>
      <c r="G171" s="836">
        <v>6</v>
      </c>
      <c r="H171" s="836">
        <v>7</v>
      </c>
      <c r="I171" s="836">
        <v>2</v>
      </c>
      <c r="J171" s="836">
        <v>1</v>
      </c>
      <c r="K171" s="837">
        <v>0</v>
      </c>
      <c r="L171" s="838">
        <v>176</v>
      </c>
      <c r="M171" s="140"/>
    </row>
    <row r="172" spans="1:13" s="453" customFormat="1" ht="13.2" x14ac:dyDescent="0.25">
      <c r="A172" s="587"/>
      <c r="B172" s="834" t="s">
        <v>395</v>
      </c>
      <c r="C172" s="835">
        <v>0</v>
      </c>
      <c r="D172" s="836">
        <v>62</v>
      </c>
      <c r="E172" s="836">
        <v>100</v>
      </c>
      <c r="F172" s="836">
        <v>30</v>
      </c>
      <c r="G172" s="836">
        <v>6</v>
      </c>
      <c r="H172" s="836">
        <v>8</v>
      </c>
      <c r="I172" s="836">
        <v>2</v>
      </c>
      <c r="J172" s="836">
        <v>3</v>
      </c>
      <c r="K172" s="837">
        <v>0</v>
      </c>
      <c r="L172" s="838">
        <v>211</v>
      </c>
      <c r="M172" s="140"/>
    </row>
    <row r="173" spans="1:13" s="453" customFormat="1" ht="13.2" x14ac:dyDescent="0.25">
      <c r="A173" s="587"/>
      <c r="B173" s="834" t="s">
        <v>356</v>
      </c>
      <c r="C173" s="835">
        <v>0</v>
      </c>
      <c r="D173" s="836">
        <v>79</v>
      </c>
      <c r="E173" s="836">
        <v>105</v>
      </c>
      <c r="F173" s="836">
        <v>34</v>
      </c>
      <c r="G173" s="836">
        <v>11</v>
      </c>
      <c r="H173" s="836">
        <v>4</v>
      </c>
      <c r="I173" s="836">
        <v>4</v>
      </c>
      <c r="J173" s="836">
        <v>1</v>
      </c>
      <c r="K173" s="837">
        <v>0</v>
      </c>
      <c r="L173" s="838">
        <v>238</v>
      </c>
      <c r="M173" s="140"/>
    </row>
    <row r="174" spans="1:13" s="458" customFormat="1" ht="13.2" x14ac:dyDescent="0.25">
      <c r="A174" s="389"/>
      <c r="B174" s="197" t="s">
        <v>314</v>
      </c>
      <c r="C174" s="185">
        <v>7</v>
      </c>
      <c r="D174" s="123">
        <v>80</v>
      </c>
      <c r="E174" s="123">
        <v>112</v>
      </c>
      <c r="F174" s="123">
        <v>30</v>
      </c>
      <c r="G174" s="123">
        <v>10</v>
      </c>
      <c r="H174" s="123">
        <v>3</v>
      </c>
      <c r="I174" s="186">
        <v>4</v>
      </c>
      <c r="J174" s="663" t="s">
        <v>151</v>
      </c>
      <c r="K174" s="664" t="s">
        <v>151</v>
      </c>
      <c r="L174" s="658">
        <v>247</v>
      </c>
      <c r="M174" s="140"/>
    </row>
    <row r="175" spans="1:13" s="101" customFormat="1" ht="13.8" thickBot="1" x14ac:dyDescent="0.3">
      <c r="A175" s="86"/>
      <c r="B175" s="118" t="s">
        <v>160</v>
      </c>
      <c r="C175" s="113">
        <v>1</v>
      </c>
      <c r="D175" s="112">
        <v>83</v>
      </c>
      <c r="E175" s="112">
        <v>117</v>
      </c>
      <c r="F175" s="112">
        <v>32</v>
      </c>
      <c r="G175" s="112">
        <v>12</v>
      </c>
      <c r="H175" s="112">
        <v>7</v>
      </c>
      <c r="I175" s="112">
        <v>7</v>
      </c>
      <c r="J175" s="903" t="s">
        <v>151</v>
      </c>
      <c r="K175" s="904" t="s">
        <v>151</v>
      </c>
      <c r="L175" s="126">
        <v>261</v>
      </c>
      <c r="M175" s="140"/>
    </row>
    <row r="176" spans="1:13" s="458" customFormat="1" ht="13.2" x14ac:dyDescent="0.25">
      <c r="A176" s="906"/>
      <c r="B176" s="907"/>
      <c r="C176" s="93"/>
      <c r="D176" s="93"/>
      <c r="E176" s="93"/>
      <c r="F176" s="93"/>
      <c r="G176" s="93"/>
      <c r="H176" s="93"/>
      <c r="I176" s="93"/>
      <c r="J176" s="908"/>
      <c r="K176" s="908"/>
      <c r="L176" s="93"/>
      <c r="M176" s="140"/>
    </row>
    <row r="177" spans="1:19" customFormat="1" ht="13.8" thickBot="1" x14ac:dyDescent="0.3">
      <c r="A177" s="514" t="s">
        <v>452</v>
      </c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191"/>
    </row>
    <row r="178" spans="1:19" customFormat="1" ht="13.8" thickBot="1" x14ac:dyDescent="0.3">
      <c r="A178" s="493"/>
      <c r="B178" s="494"/>
      <c r="C178" s="1578" t="s">
        <v>127</v>
      </c>
      <c r="D178" s="1578"/>
      <c r="E178" s="1578"/>
      <c r="F178" s="1578"/>
      <c r="G178" s="1578"/>
      <c r="H178" s="1578"/>
      <c r="I178" s="1578"/>
      <c r="J178" s="1578"/>
      <c r="K178" s="1578"/>
      <c r="L178" s="1578"/>
      <c r="M178" s="487"/>
    </row>
    <row r="179" spans="1:19" customFormat="1" ht="13.8" thickBot="1" x14ac:dyDescent="0.3">
      <c r="A179" s="495" t="s">
        <v>2</v>
      </c>
      <c r="B179" s="496" t="s">
        <v>3</v>
      </c>
      <c r="C179" s="659" t="s">
        <v>4</v>
      </c>
      <c r="D179" s="660" t="s">
        <v>5</v>
      </c>
      <c r="E179" s="660" t="s">
        <v>6</v>
      </c>
      <c r="F179" s="660" t="s">
        <v>7</v>
      </c>
      <c r="G179" s="660" t="s">
        <v>8</v>
      </c>
      <c r="H179" s="660" t="s">
        <v>9</v>
      </c>
      <c r="I179" s="660" t="s">
        <v>10</v>
      </c>
      <c r="J179" s="660" t="s">
        <v>341</v>
      </c>
      <c r="K179" s="661" t="s">
        <v>342</v>
      </c>
      <c r="L179" s="662" t="s">
        <v>11</v>
      </c>
      <c r="M179" s="487"/>
    </row>
    <row r="180" spans="1:19" customFormat="1" ht="13.2" x14ac:dyDescent="0.25">
      <c r="A180" s="503">
        <v>1</v>
      </c>
      <c r="B180" s="504" t="s">
        <v>14</v>
      </c>
      <c r="C180" s="1090">
        <v>36</v>
      </c>
      <c r="D180" s="1091">
        <v>0</v>
      </c>
      <c r="E180" s="1091">
        <v>0</v>
      </c>
      <c r="F180" s="1091">
        <v>0</v>
      </c>
      <c r="G180" s="1091">
        <v>0</v>
      </c>
      <c r="H180" s="1091">
        <v>0</v>
      </c>
      <c r="I180" s="1091">
        <v>0</v>
      </c>
      <c r="J180" s="1091">
        <v>0</v>
      </c>
      <c r="K180" s="1092">
        <v>0</v>
      </c>
      <c r="L180" s="505">
        <f t="shared" ref="L180:L194" si="27">SUM(C180:K180)</f>
        <v>36</v>
      </c>
      <c r="M180" s="140"/>
      <c r="N180" s="429"/>
      <c r="O180" s="429"/>
      <c r="P180" s="429"/>
      <c r="Q180" s="429"/>
      <c r="R180" s="429"/>
      <c r="S180" s="429"/>
    </row>
    <row r="181" spans="1:19" customFormat="1" ht="13.2" x14ac:dyDescent="0.25">
      <c r="A181" s="506">
        <v>2</v>
      </c>
      <c r="B181" s="507" t="s">
        <v>15</v>
      </c>
      <c r="C181" s="835">
        <v>11</v>
      </c>
      <c r="D181" s="836">
        <v>3</v>
      </c>
      <c r="E181" s="836">
        <v>0</v>
      </c>
      <c r="F181" s="836">
        <v>0</v>
      </c>
      <c r="G181" s="836">
        <v>0</v>
      </c>
      <c r="H181" s="836">
        <v>0</v>
      </c>
      <c r="I181" s="836">
        <v>0</v>
      </c>
      <c r="J181" s="836">
        <v>0</v>
      </c>
      <c r="K181" s="837">
        <v>0</v>
      </c>
      <c r="L181" s="508">
        <f t="shared" si="27"/>
        <v>14</v>
      </c>
      <c r="M181" s="140"/>
    </row>
    <row r="182" spans="1:19" customFormat="1" ht="13.2" x14ac:dyDescent="0.25">
      <c r="A182" s="506">
        <v>3</v>
      </c>
      <c r="B182" s="507" t="s">
        <v>16</v>
      </c>
      <c r="C182" s="835">
        <v>5</v>
      </c>
      <c r="D182" s="836">
        <v>6</v>
      </c>
      <c r="E182" s="836">
        <v>0</v>
      </c>
      <c r="F182" s="836">
        <v>0</v>
      </c>
      <c r="G182" s="836">
        <v>0</v>
      </c>
      <c r="H182" s="836">
        <v>0</v>
      </c>
      <c r="I182" s="836">
        <v>0</v>
      </c>
      <c r="J182" s="836">
        <v>0</v>
      </c>
      <c r="K182" s="837">
        <v>0</v>
      </c>
      <c r="L182" s="508">
        <f t="shared" si="27"/>
        <v>11</v>
      </c>
      <c r="M182" s="140"/>
    </row>
    <row r="183" spans="1:19" customFormat="1" ht="13.2" x14ac:dyDescent="0.25">
      <c r="A183" s="506">
        <v>4</v>
      </c>
      <c r="B183" s="507" t="s">
        <v>17</v>
      </c>
      <c r="C183" s="835">
        <v>2</v>
      </c>
      <c r="D183" s="836">
        <v>0</v>
      </c>
      <c r="E183" s="836">
        <v>0</v>
      </c>
      <c r="F183" s="836">
        <v>0</v>
      </c>
      <c r="G183" s="836">
        <v>0</v>
      </c>
      <c r="H183" s="836">
        <v>0</v>
      </c>
      <c r="I183" s="836">
        <v>0</v>
      </c>
      <c r="J183" s="836">
        <v>0</v>
      </c>
      <c r="K183" s="837">
        <v>0</v>
      </c>
      <c r="L183" s="508">
        <f t="shared" si="27"/>
        <v>2</v>
      </c>
      <c r="M183" s="140"/>
    </row>
    <row r="184" spans="1:19" customFormat="1" ht="13.2" x14ac:dyDescent="0.25">
      <c r="A184" s="506">
        <v>5</v>
      </c>
      <c r="B184" s="507" t="s">
        <v>18</v>
      </c>
      <c r="C184" s="835">
        <v>4</v>
      </c>
      <c r="D184" s="836">
        <v>0</v>
      </c>
      <c r="E184" s="836">
        <v>0</v>
      </c>
      <c r="F184" s="836">
        <v>0</v>
      </c>
      <c r="G184" s="836">
        <v>0</v>
      </c>
      <c r="H184" s="836">
        <v>0</v>
      </c>
      <c r="I184" s="836">
        <v>0</v>
      </c>
      <c r="J184" s="836">
        <v>0</v>
      </c>
      <c r="K184" s="837">
        <v>0</v>
      </c>
      <c r="L184" s="508">
        <f t="shared" si="27"/>
        <v>4</v>
      </c>
      <c r="M184" s="140"/>
    </row>
    <row r="185" spans="1:19" customFormat="1" ht="13.2" x14ac:dyDescent="0.25">
      <c r="A185" s="509">
        <v>6</v>
      </c>
      <c r="B185" s="510" t="s">
        <v>19</v>
      </c>
      <c r="C185" s="835">
        <v>5</v>
      </c>
      <c r="D185" s="836">
        <v>6</v>
      </c>
      <c r="E185" s="836">
        <v>0</v>
      </c>
      <c r="F185" s="836">
        <v>0</v>
      </c>
      <c r="G185" s="836">
        <v>0</v>
      </c>
      <c r="H185" s="836">
        <v>0</v>
      </c>
      <c r="I185" s="836">
        <v>0</v>
      </c>
      <c r="J185" s="836">
        <v>0</v>
      </c>
      <c r="K185" s="837">
        <v>0</v>
      </c>
      <c r="L185" s="508">
        <f t="shared" si="27"/>
        <v>11</v>
      </c>
      <c r="M185" s="140"/>
    </row>
    <row r="186" spans="1:19" customFormat="1" ht="13.2" x14ac:dyDescent="0.25">
      <c r="A186" s="509">
        <v>7</v>
      </c>
      <c r="B186" s="510" t="s">
        <v>20</v>
      </c>
      <c r="C186" s="835">
        <v>14</v>
      </c>
      <c r="D186" s="836">
        <v>7</v>
      </c>
      <c r="E186" s="836">
        <v>0</v>
      </c>
      <c r="F186" s="836">
        <v>0</v>
      </c>
      <c r="G186" s="836">
        <v>0</v>
      </c>
      <c r="H186" s="836">
        <v>0</v>
      </c>
      <c r="I186" s="836">
        <v>0</v>
      </c>
      <c r="J186" s="836">
        <v>0</v>
      </c>
      <c r="K186" s="837">
        <v>0</v>
      </c>
      <c r="L186" s="508">
        <f t="shared" si="27"/>
        <v>21</v>
      </c>
      <c r="M186" s="140"/>
    </row>
    <row r="187" spans="1:19" customFormat="1" ht="13.2" x14ac:dyDescent="0.25">
      <c r="A187" s="506">
        <v>8</v>
      </c>
      <c r="B187" s="507" t="s">
        <v>21</v>
      </c>
      <c r="C187" s="835">
        <v>17</v>
      </c>
      <c r="D187" s="836">
        <v>2</v>
      </c>
      <c r="E187" s="836">
        <v>0</v>
      </c>
      <c r="F187" s="836">
        <v>0</v>
      </c>
      <c r="G187" s="836">
        <v>0</v>
      </c>
      <c r="H187" s="836">
        <v>0</v>
      </c>
      <c r="I187" s="836">
        <v>0</v>
      </c>
      <c r="J187" s="836">
        <v>0</v>
      </c>
      <c r="K187" s="837">
        <v>0</v>
      </c>
      <c r="L187" s="508">
        <f t="shared" si="27"/>
        <v>19</v>
      </c>
      <c r="M187" s="140"/>
    </row>
    <row r="188" spans="1:19" customFormat="1" ht="13.2" x14ac:dyDescent="0.25">
      <c r="A188" s="506">
        <v>9</v>
      </c>
      <c r="B188" s="507" t="s">
        <v>22</v>
      </c>
      <c r="C188" s="835">
        <v>3</v>
      </c>
      <c r="D188" s="836">
        <v>4</v>
      </c>
      <c r="E188" s="836">
        <v>0</v>
      </c>
      <c r="F188" s="836">
        <v>0</v>
      </c>
      <c r="G188" s="836">
        <v>0</v>
      </c>
      <c r="H188" s="836">
        <v>0</v>
      </c>
      <c r="I188" s="836">
        <v>0</v>
      </c>
      <c r="J188" s="836">
        <v>0</v>
      </c>
      <c r="K188" s="837">
        <v>0</v>
      </c>
      <c r="L188" s="508">
        <f t="shared" si="27"/>
        <v>7</v>
      </c>
      <c r="M188" s="140"/>
    </row>
    <row r="189" spans="1:19" customFormat="1" ht="13.2" x14ac:dyDescent="0.25">
      <c r="A189" s="506">
        <v>10</v>
      </c>
      <c r="B189" s="507" t="s">
        <v>23</v>
      </c>
      <c r="C189" s="835">
        <v>2</v>
      </c>
      <c r="D189" s="836">
        <v>0</v>
      </c>
      <c r="E189" s="836">
        <v>0</v>
      </c>
      <c r="F189" s="836">
        <v>0</v>
      </c>
      <c r="G189" s="836">
        <v>0</v>
      </c>
      <c r="H189" s="836">
        <v>0</v>
      </c>
      <c r="I189" s="836">
        <v>0</v>
      </c>
      <c r="J189" s="836">
        <v>0</v>
      </c>
      <c r="K189" s="837">
        <v>0</v>
      </c>
      <c r="L189" s="508">
        <f t="shared" si="27"/>
        <v>2</v>
      </c>
      <c r="M189" s="140"/>
    </row>
    <row r="190" spans="1:19" customFormat="1" ht="13.2" x14ac:dyDescent="0.25">
      <c r="A190" s="509">
        <v>11</v>
      </c>
      <c r="B190" s="510" t="s">
        <v>24</v>
      </c>
      <c r="C190" s="835">
        <v>20</v>
      </c>
      <c r="D190" s="836">
        <v>6</v>
      </c>
      <c r="E190" s="836">
        <v>0</v>
      </c>
      <c r="F190" s="836">
        <v>0</v>
      </c>
      <c r="G190" s="836">
        <v>0</v>
      </c>
      <c r="H190" s="836">
        <v>0</v>
      </c>
      <c r="I190" s="836">
        <v>0</v>
      </c>
      <c r="J190" s="836">
        <v>0</v>
      </c>
      <c r="K190" s="837">
        <v>0</v>
      </c>
      <c r="L190" s="508">
        <f t="shared" si="27"/>
        <v>26</v>
      </c>
      <c r="M190" s="140"/>
    </row>
    <row r="191" spans="1:19" customFormat="1" ht="13.2" x14ac:dyDescent="0.25">
      <c r="A191" s="506">
        <v>12</v>
      </c>
      <c r="B191" s="507" t="s">
        <v>25</v>
      </c>
      <c r="C191" s="835">
        <v>21</v>
      </c>
      <c r="D191" s="836">
        <v>11</v>
      </c>
      <c r="E191" s="836">
        <v>2</v>
      </c>
      <c r="F191" s="836">
        <v>0</v>
      </c>
      <c r="G191" s="836">
        <v>0</v>
      </c>
      <c r="H191" s="836">
        <v>0</v>
      </c>
      <c r="I191" s="836">
        <v>0</v>
      </c>
      <c r="J191" s="836">
        <v>0</v>
      </c>
      <c r="K191" s="837">
        <v>0</v>
      </c>
      <c r="L191" s="508">
        <f t="shared" si="27"/>
        <v>34</v>
      </c>
      <c r="M191" s="140"/>
    </row>
    <row r="192" spans="1:19" customFormat="1" ht="13.2" x14ac:dyDescent="0.25">
      <c r="A192" s="506">
        <v>13</v>
      </c>
      <c r="B192" s="507" t="s">
        <v>26</v>
      </c>
      <c r="C192" s="835">
        <v>9</v>
      </c>
      <c r="D192" s="836">
        <v>6</v>
      </c>
      <c r="E192" s="836">
        <v>0</v>
      </c>
      <c r="F192" s="836">
        <v>0</v>
      </c>
      <c r="G192" s="836">
        <v>0</v>
      </c>
      <c r="H192" s="836">
        <v>0</v>
      </c>
      <c r="I192" s="836">
        <v>0</v>
      </c>
      <c r="J192" s="836">
        <v>0</v>
      </c>
      <c r="K192" s="837">
        <v>0</v>
      </c>
      <c r="L192" s="508">
        <f t="shared" si="27"/>
        <v>15</v>
      </c>
      <c r="M192" s="140"/>
    </row>
    <row r="193" spans="1:29" customFormat="1" ht="13.2" x14ac:dyDescent="0.25">
      <c r="A193" s="506">
        <v>14</v>
      </c>
      <c r="B193" s="507" t="s">
        <v>27</v>
      </c>
      <c r="C193" s="835">
        <v>11</v>
      </c>
      <c r="D193" s="836">
        <v>5</v>
      </c>
      <c r="E193" s="836">
        <v>0</v>
      </c>
      <c r="F193" s="836">
        <v>0</v>
      </c>
      <c r="G193" s="836">
        <v>0</v>
      </c>
      <c r="H193" s="836">
        <v>0</v>
      </c>
      <c r="I193" s="836">
        <v>0</v>
      </c>
      <c r="J193" s="836">
        <v>0</v>
      </c>
      <c r="K193" s="837">
        <v>0</v>
      </c>
      <c r="L193" s="508">
        <f t="shared" si="27"/>
        <v>16</v>
      </c>
      <c r="M193" s="140"/>
    </row>
    <row r="194" spans="1:29" customFormat="1" ht="13.8" thickBot="1" x14ac:dyDescent="0.3">
      <c r="A194" s="511">
        <v>15</v>
      </c>
      <c r="B194" s="512" t="s">
        <v>28</v>
      </c>
      <c r="C194" s="135">
        <v>23</v>
      </c>
      <c r="D194" s="134">
        <v>11</v>
      </c>
      <c r="E194" s="134">
        <v>0</v>
      </c>
      <c r="F194" s="134">
        <v>0</v>
      </c>
      <c r="G194" s="134">
        <v>0</v>
      </c>
      <c r="H194" s="134">
        <v>0</v>
      </c>
      <c r="I194" s="134">
        <v>0</v>
      </c>
      <c r="J194" s="134">
        <v>0</v>
      </c>
      <c r="K194" s="734">
        <v>0</v>
      </c>
      <c r="L194" s="513">
        <f t="shared" si="27"/>
        <v>34</v>
      </c>
      <c r="M194" s="140"/>
    </row>
    <row r="195" spans="1:29" customFormat="1" ht="13.2" x14ac:dyDescent="0.25">
      <c r="A195" s="445"/>
      <c r="B195" s="735" t="s">
        <v>504</v>
      </c>
      <c r="C195" s="737">
        <f t="shared" ref="C195:L195" si="28">SUM(C180:C194)</f>
        <v>183</v>
      </c>
      <c r="D195" s="122">
        <f t="shared" si="28"/>
        <v>67</v>
      </c>
      <c r="E195" s="122">
        <f t="shared" si="28"/>
        <v>2</v>
      </c>
      <c r="F195" s="122">
        <f t="shared" si="28"/>
        <v>0</v>
      </c>
      <c r="G195" s="122">
        <f t="shared" si="28"/>
        <v>0</v>
      </c>
      <c r="H195" s="122">
        <f t="shared" si="28"/>
        <v>0</v>
      </c>
      <c r="I195" s="122">
        <f t="shared" si="28"/>
        <v>0</v>
      </c>
      <c r="J195" s="122">
        <f t="shared" si="28"/>
        <v>0</v>
      </c>
      <c r="K195" s="733">
        <f t="shared" si="28"/>
        <v>0</v>
      </c>
      <c r="L195" s="736">
        <f t="shared" si="28"/>
        <v>252</v>
      </c>
      <c r="M195" s="49"/>
    </row>
    <row r="196" spans="1:29" s="458" customFormat="1" ht="13.2" x14ac:dyDescent="0.25">
      <c r="A196" s="587"/>
      <c r="B196" s="834" t="s">
        <v>503</v>
      </c>
      <c r="C196" s="835">
        <v>162</v>
      </c>
      <c r="D196" s="836">
        <v>67</v>
      </c>
      <c r="E196" s="836">
        <v>3</v>
      </c>
      <c r="F196" s="836">
        <v>0</v>
      </c>
      <c r="G196" s="836">
        <v>0</v>
      </c>
      <c r="H196" s="836">
        <v>0</v>
      </c>
      <c r="I196" s="836">
        <v>0</v>
      </c>
      <c r="J196" s="836">
        <v>0</v>
      </c>
      <c r="K196" s="837">
        <v>0</v>
      </c>
      <c r="L196" s="838">
        <v>232</v>
      </c>
      <c r="M196" s="140"/>
    </row>
    <row r="197" spans="1:29" s="458" customFormat="1" ht="13.2" x14ac:dyDescent="0.25">
      <c r="A197" s="587"/>
      <c r="B197" s="834" t="s">
        <v>448</v>
      </c>
      <c r="C197" s="835">
        <v>149</v>
      </c>
      <c r="D197" s="836">
        <v>77</v>
      </c>
      <c r="E197" s="836">
        <v>3</v>
      </c>
      <c r="F197" s="836">
        <v>1</v>
      </c>
      <c r="G197" s="836">
        <v>0</v>
      </c>
      <c r="H197" s="836">
        <v>0</v>
      </c>
      <c r="I197" s="836">
        <v>0</v>
      </c>
      <c r="J197" s="836">
        <v>0</v>
      </c>
      <c r="K197" s="837">
        <v>0</v>
      </c>
      <c r="L197" s="838">
        <v>230</v>
      </c>
      <c r="M197" s="140"/>
    </row>
    <row r="198" spans="1:29" s="458" customFormat="1" ht="13.2" x14ac:dyDescent="0.25">
      <c r="A198" s="587"/>
      <c r="B198" s="834" t="s">
        <v>411</v>
      </c>
      <c r="C198" s="835">
        <v>140</v>
      </c>
      <c r="D198" s="836">
        <v>84</v>
      </c>
      <c r="E198" s="836">
        <v>2</v>
      </c>
      <c r="F198" s="836">
        <v>1</v>
      </c>
      <c r="G198" s="836">
        <v>0</v>
      </c>
      <c r="H198" s="836">
        <v>0</v>
      </c>
      <c r="I198" s="836">
        <v>0</v>
      </c>
      <c r="J198" s="836">
        <v>0</v>
      </c>
      <c r="K198" s="837">
        <v>0</v>
      </c>
      <c r="L198" s="838">
        <v>227</v>
      </c>
      <c r="M198" s="140"/>
    </row>
    <row r="199" spans="1:29" s="458" customFormat="1" ht="13.2" x14ac:dyDescent="0.25">
      <c r="A199" s="587"/>
      <c r="B199" s="834" t="s">
        <v>395</v>
      </c>
      <c r="C199" s="835">
        <v>133</v>
      </c>
      <c r="D199" s="836">
        <v>73</v>
      </c>
      <c r="E199" s="836">
        <v>2</v>
      </c>
      <c r="F199" s="836">
        <v>1</v>
      </c>
      <c r="G199" s="836">
        <v>0</v>
      </c>
      <c r="H199" s="836">
        <v>0</v>
      </c>
      <c r="I199" s="836">
        <v>0</v>
      </c>
      <c r="J199" s="836">
        <v>0</v>
      </c>
      <c r="K199" s="837">
        <v>0</v>
      </c>
      <c r="L199" s="838">
        <v>209</v>
      </c>
      <c r="M199" s="140"/>
    </row>
    <row r="200" spans="1:29" s="458" customFormat="1" ht="13.2" x14ac:dyDescent="0.25">
      <c r="A200" s="587"/>
      <c r="B200" s="834" t="s">
        <v>356</v>
      </c>
      <c r="C200" s="835">
        <v>131</v>
      </c>
      <c r="D200" s="836">
        <v>67</v>
      </c>
      <c r="E200" s="836">
        <v>3</v>
      </c>
      <c r="F200" s="836">
        <v>1</v>
      </c>
      <c r="G200" s="836">
        <v>0</v>
      </c>
      <c r="H200" s="836">
        <v>0</v>
      </c>
      <c r="I200" s="836">
        <v>0</v>
      </c>
      <c r="J200" s="836">
        <v>0</v>
      </c>
      <c r="K200" s="837">
        <v>0</v>
      </c>
      <c r="L200" s="838">
        <v>202</v>
      </c>
      <c r="M200" s="140"/>
    </row>
    <row r="201" spans="1:29" s="458" customFormat="1" ht="13.2" x14ac:dyDescent="0.25">
      <c r="A201" s="389"/>
      <c r="B201" s="197" t="s">
        <v>314</v>
      </c>
      <c r="C201" s="185">
        <v>122</v>
      </c>
      <c r="D201" s="123">
        <v>53</v>
      </c>
      <c r="E201" s="123">
        <v>2</v>
      </c>
      <c r="F201" s="123">
        <v>1</v>
      </c>
      <c r="G201" s="123">
        <v>0</v>
      </c>
      <c r="H201" s="123">
        <v>0</v>
      </c>
      <c r="I201" s="186">
        <v>0</v>
      </c>
      <c r="J201" s="663" t="s">
        <v>151</v>
      </c>
      <c r="K201" s="664" t="s">
        <v>151</v>
      </c>
      <c r="L201" s="658">
        <v>178</v>
      </c>
      <c r="M201" s="140"/>
    </row>
    <row r="202" spans="1:29" s="101" customFormat="1" ht="13.8" thickBot="1" x14ac:dyDescent="0.3">
      <c r="A202" s="86"/>
      <c r="B202" s="118" t="s">
        <v>160</v>
      </c>
      <c r="C202" s="113">
        <v>107</v>
      </c>
      <c r="D202" s="112">
        <v>54</v>
      </c>
      <c r="E202" s="112">
        <v>2</v>
      </c>
      <c r="F202" s="112">
        <v>1</v>
      </c>
      <c r="G202" s="112">
        <v>0</v>
      </c>
      <c r="H202" s="112">
        <v>0</v>
      </c>
      <c r="I202" s="112">
        <v>0</v>
      </c>
      <c r="J202" s="903" t="s">
        <v>151</v>
      </c>
      <c r="K202" s="904" t="s">
        <v>151</v>
      </c>
      <c r="L202" s="126">
        <v>164</v>
      </c>
      <c r="M202" s="140"/>
    </row>
    <row r="203" spans="1:29" s="458" customFormat="1" ht="13.2" x14ac:dyDescent="0.25">
      <c r="A203" s="906"/>
      <c r="B203" s="907"/>
      <c r="C203" s="93"/>
      <c r="D203" s="93"/>
      <c r="E203" s="93"/>
      <c r="F203" s="93"/>
      <c r="G203" s="93"/>
      <c r="H203" s="93"/>
      <c r="I203" s="93"/>
      <c r="J203" s="908"/>
      <c r="K203" s="908"/>
      <c r="L203" s="93"/>
      <c r="M203" s="140"/>
    </row>
    <row r="204" spans="1:29" customFormat="1" ht="13.8" thickBot="1" x14ac:dyDescent="0.3">
      <c r="A204" s="7" t="s">
        <v>453</v>
      </c>
      <c r="B204" s="191"/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</row>
    <row r="205" spans="1:29" customFormat="1" ht="13.8" thickBot="1" x14ac:dyDescent="0.3">
      <c r="A205" s="493"/>
      <c r="B205" s="494"/>
      <c r="C205" s="839" t="s">
        <v>34</v>
      </c>
      <c r="D205" s="840"/>
      <c r="E205" s="840"/>
      <c r="F205" s="840"/>
      <c r="G205" s="840"/>
      <c r="H205" s="840"/>
      <c r="I205" s="840"/>
      <c r="J205" s="840"/>
      <c r="K205" s="840"/>
      <c r="L205" s="840"/>
      <c r="M205" s="841"/>
    </row>
    <row r="206" spans="1:29" customFormat="1" ht="72.599999999999994" thickBot="1" x14ac:dyDescent="0.3">
      <c r="A206" s="495" t="s">
        <v>2</v>
      </c>
      <c r="B206" s="496" t="s">
        <v>3</v>
      </c>
      <c r="C206" s="723" t="s">
        <v>4</v>
      </c>
      <c r="D206" s="724" t="s">
        <v>5</v>
      </c>
      <c r="E206" s="724" t="s">
        <v>6</v>
      </c>
      <c r="F206" s="724" t="s">
        <v>7</v>
      </c>
      <c r="G206" s="724" t="s">
        <v>8</v>
      </c>
      <c r="H206" s="724" t="s">
        <v>9</v>
      </c>
      <c r="I206" s="724" t="s">
        <v>10</v>
      </c>
      <c r="J206" s="724" t="s">
        <v>341</v>
      </c>
      <c r="K206" s="725" t="s">
        <v>342</v>
      </c>
      <c r="L206" s="726" t="s">
        <v>11</v>
      </c>
      <c r="M206" s="727" t="s">
        <v>163</v>
      </c>
      <c r="T206" t="s">
        <v>130</v>
      </c>
    </row>
    <row r="207" spans="1:29" customFormat="1" ht="13.2" x14ac:dyDescent="0.25">
      <c r="A207" s="503">
        <v>1</v>
      </c>
      <c r="B207" s="504" t="s">
        <v>14</v>
      </c>
      <c r="C207" s="1090">
        <v>0</v>
      </c>
      <c r="D207" s="1091">
        <v>1</v>
      </c>
      <c r="E207" s="1091">
        <v>5</v>
      </c>
      <c r="F207" s="1091">
        <v>4</v>
      </c>
      <c r="G207" s="1091">
        <v>4</v>
      </c>
      <c r="H207" s="1091">
        <v>1</v>
      </c>
      <c r="I207" s="1091">
        <v>3</v>
      </c>
      <c r="J207" s="1091">
        <v>4</v>
      </c>
      <c r="K207" s="1092">
        <v>0</v>
      </c>
      <c r="L207" s="515">
        <f t="shared" ref="L207:L221" si="29">SUM(C207:K207)</f>
        <v>22</v>
      </c>
      <c r="M207" s="842">
        <f t="shared" ref="M207:M222" si="30">L207/L99</f>
        <v>0.12571428571428572</v>
      </c>
      <c r="N207" s="1017"/>
      <c r="O207" s="1337"/>
      <c r="P207" s="1337"/>
      <c r="Q207" s="1337"/>
      <c r="R207" s="1337"/>
      <c r="S207" s="1337"/>
      <c r="T207" s="1337"/>
      <c r="U207" s="1337"/>
      <c r="V207" s="1337"/>
      <c r="W207" s="1337"/>
      <c r="X207" s="1337"/>
      <c r="Y207" s="1337"/>
      <c r="Z207" s="1337"/>
      <c r="AA207" s="1337"/>
      <c r="AB207" s="1337"/>
      <c r="AC207" s="1337"/>
    </row>
    <row r="208" spans="1:29" customFormat="1" ht="13.2" x14ac:dyDescent="0.25">
      <c r="A208" s="506">
        <v>2</v>
      </c>
      <c r="B208" s="507" t="s">
        <v>15</v>
      </c>
      <c r="C208" s="835">
        <v>0</v>
      </c>
      <c r="D208" s="836">
        <v>2</v>
      </c>
      <c r="E208" s="836">
        <v>3</v>
      </c>
      <c r="F208" s="836">
        <v>5</v>
      </c>
      <c r="G208" s="836">
        <v>3</v>
      </c>
      <c r="H208" s="836">
        <v>1</v>
      </c>
      <c r="I208" s="836">
        <v>4</v>
      </c>
      <c r="J208" s="836">
        <v>4</v>
      </c>
      <c r="K208" s="837">
        <v>2</v>
      </c>
      <c r="L208" s="516">
        <f t="shared" si="29"/>
        <v>24</v>
      </c>
      <c r="M208" s="728">
        <f t="shared" si="30"/>
        <v>0.12307692307692308</v>
      </c>
      <c r="N208" s="1017"/>
      <c r="O208" s="2"/>
    </row>
    <row r="209" spans="1:15" customFormat="1" ht="13.2" x14ac:dyDescent="0.25">
      <c r="A209" s="506">
        <v>3</v>
      </c>
      <c r="B209" s="507" t="s">
        <v>16</v>
      </c>
      <c r="C209" s="835">
        <v>0</v>
      </c>
      <c r="D209" s="836">
        <v>1</v>
      </c>
      <c r="E209" s="836">
        <v>6</v>
      </c>
      <c r="F209" s="836">
        <v>9</v>
      </c>
      <c r="G209" s="836">
        <v>5</v>
      </c>
      <c r="H209" s="836">
        <v>4</v>
      </c>
      <c r="I209" s="836">
        <v>4</v>
      </c>
      <c r="J209" s="836">
        <v>2</v>
      </c>
      <c r="K209" s="837">
        <v>4</v>
      </c>
      <c r="L209" s="516">
        <f t="shared" si="29"/>
        <v>35</v>
      </c>
      <c r="M209" s="728">
        <f t="shared" si="30"/>
        <v>0.18421052631578946</v>
      </c>
      <c r="N209" s="1017"/>
      <c r="O209" s="2"/>
    </row>
    <row r="210" spans="1:15" customFormat="1" ht="13.2" x14ac:dyDescent="0.25">
      <c r="A210" s="506">
        <v>4</v>
      </c>
      <c r="B210" s="507" t="s">
        <v>17</v>
      </c>
      <c r="C210" s="835">
        <v>0</v>
      </c>
      <c r="D210" s="836">
        <v>0</v>
      </c>
      <c r="E210" s="836">
        <v>3</v>
      </c>
      <c r="F210" s="836">
        <v>1</v>
      </c>
      <c r="G210" s="836">
        <v>2</v>
      </c>
      <c r="H210" s="836">
        <v>0</v>
      </c>
      <c r="I210" s="836">
        <v>2</v>
      </c>
      <c r="J210" s="836">
        <v>0</v>
      </c>
      <c r="K210" s="837">
        <v>2</v>
      </c>
      <c r="L210" s="516">
        <f t="shared" si="29"/>
        <v>10</v>
      </c>
      <c r="M210" s="728">
        <f t="shared" si="30"/>
        <v>9.9009900990099015E-2</v>
      </c>
      <c r="N210" s="1017"/>
      <c r="O210" s="2"/>
    </row>
    <row r="211" spans="1:15" customFormat="1" ht="13.2" x14ac:dyDescent="0.25">
      <c r="A211" s="506">
        <v>5</v>
      </c>
      <c r="B211" s="507" t="s">
        <v>18</v>
      </c>
      <c r="C211" s="835">
        <v>0</v>
      </c>
      <c r="D211" s="836">
        <v>1</v>
      </c>
      <c r="E211" s="836">
        <v>5</v>
      </c>
      <c r="F211" s="836">
        <v>7</v>
      </c>
      <c r="G211" s="836">
        <v>5</v>
      </c>
      <c r="H211" s="836">
        <v>8</v>
      </c>
      <c r="I211" s="836">
        <v>4</v>
      </c>
      <c r="J211" s="836">
        <v>6</v>
      </c>
      <c r="K211" s="837">
        <v>3</v>
      </c>
      <c r="L211" s="516">
        <f t="shared" si="29"/>
        <v>39</v>
      </c>
      <c r="M211" s="728">
        <f t="shared" si="30"/>
        <v>9.8236775818639793E-2</v>
      </c>
      <c r="N211" s="1017"/>
      <c r="O211" s="2"/>
    </row>
    <row r="212" spans="1:15" customFormat="1" ht="13.2" x14ac:dyDescent="0.25">
      <c r="A212" s="509">
        <v>6</v>
      </c>
      <c r="B212" s="510" t="s">
        <v>19</v>
      </c>
      <c r="C212" s="835">
        <v>0</v>
      </c>
      <c r="D212" s="836">
        <v>1</v>
      </c>
      <c r="E212" s="836">
        <v>4</v>
      </c>
      <c r="F212" s="836">
        <v>3</v>
      </c>
      <c r="G212" s="836">
        <v>6</v>
      </c>
      <c r="H212" s="836">
        <v>3</v>
      </c>
      <c r="I212" s="836">
        <v>5</v>
      </c>
      <c r="J212" s="836">
        <v>4</v>
      </c>
      <c r="K212" s="837">
        <v>2</v>
      </c>
      <c r="L212" s="516">
        <f t="shared" si="29"/>
        <v>28</v>
      </c>
      <c r="M212" s="728">
        <f t="shared" si="30"/>
        <v>9.5890410958904104E-2</v>
      </c>
      <c r="N212" s="1017"/>
      <c r="O212" s="2"/>
    </row>
    <row r="213" spans="1:15" customFormat="1" ht="13.2" x14ac:dyDescent="0.25">
      <c r="A213" s="509">
        <v>7</v>
      </c>
      <c r="B213" s="510" t="s">
        <v>20</v>
      </c>
      <c r="C213" s="835">
        <v>0</v>
      </c>
      <c r="D213" s="836">
        <v>0</v>
      </c>
      <c r="E213" s="836">
        <v>2</v>
      </c>
      <c r="F213" s="836">
        <v>5</v>
      </c>
      <c r="G213" s="836">
        <v>4</v>
      </c>
      <c r="H213" s="836">
        <v>8</v>
      </c>
      <c r="I213" s="836">
        <v>13</v>
      </c>
      <c r="J213" s="836">
        <v>4</v>
      </c>
      <c r="K213" s="837">
        <v>6</v>
      </c>
      <c r="L213" s="516">
        <f t="shared" si="29"/>
        <v>42</v>
      </c>
      <c r="M213" s="728">
        <f t="shared" si="30"/>
        <v>0.12173913043478261</v>
      </c>
      <c r="N213" s="1017"/>
      <c r="O213" s="2"/>
    </row>
    <row r="214" spans="1:15" customFormat="1" ht="13.2" x14ac:dyDescent="0.25">
      <c r="A214" s="506">
        <v>8</v>
      </c>
      <c r="B214" s="507" t="s">
        <v>21</v>
      </c>
      <c r="C214" s="835">
        <v>0</v>
      </c>
      <c r="D214" s="836">
        <v>0</v>
      </c>
      <c r="E214" s="836">
        <v>1</v>
      </c>
      <c r="F214" s="836">
        <v>3</v>
      </c>
      <c r="G214" s="836">
        <v>4</v>
      </c>
      <c r="H214" s="836">
        <v>4</v>
      </c>
      <c r="I214" s="836">
        <v>3</v>
      </c>
      <c r="J214" s="836">
        <v>5</v>
      </c>
      <c r="K214" s="837">
        <v>2</v>
      </c>
      <c r="L214" s="516">
        <f t="shared" si="29"/>
        <v>22</v>
      </c>
      <c r="M214" s="728">
        <f t="shared" si="30"/>
        <v>6.5671641791044774E-2</v>
      </c>
      <c r="N214" s="1017"/>
      <c r="O214" s="2"/>
    </row>
    <row r="215" spans="1:15" customFormat="1" ht="13.2" x14ac:dyDescent="0.25">
      <c r="A215" s="506">
        <v>9</v>
      </c>
      <c r="B215" s="507" t="s">
        <v>22</v>
      </c>
      <c r="C215" s="835">
        <v>0</v>
      </c>
      <c r="D215" s="836">
        <v>2</v>
      </c>
      <c r="E215" s="836">
        <v>2</v>
      </c>
      <c r="F215" s="836">
        <v>6</v>
      </c>
      <c r="G215" s="836">
        <v>2</v>
      </c>
      <c r="H215" s="836">
        <v>5</v>
      </c>
      <c r="I215" s="836">
        <v>5</v>
      </c>
      <c r="J215" s="836">
        <v>6</v>
      </c>
      <c r="K215" s="837">
        <v>3</v>
      </c>
      <c r="L215" s="516">
        <f t="shared" si="29"/>
        <v>31</v>
      </c>
      <c r="M215" s="728">
        <f t="shared" si="30"/>
        <v>0.15979381443298968</v>
      </c>
      <c r="N215" s="1017"/>
      <c r="O215" s="2"/>
    </row>
    <row r="216" spans="1:15" customFormat="1" ht="13.2" x14ac:dyDescent="0.25">
      <c r="A216" s="506">
        <v>10</v>
      </c>
      <c r="B216" s="507" t="s">
        <v>23</v>
      </c>
      <c r="C216" s="835">
        <v>0</v>
      </c>
      <c r="D216" s="836">
        <v>0</v>
      </c>
      <c r="E216" s="836">
        <v>1</v>
      </c>
      <c r="F216" s="836">
        <v>10</v>
      </c>
      <c r="G216" s="836">
        <v>3</v>
      </c>
      <c r="H216" s="836">
        <v>4</v>
      </c>
      <c r="I216" s="836">
        <v>5</v>
      </c>
      <c r="J216" s="836">
        <v>4</v>
      </c>
      <c r="K216" s="837">
        <v>1</v>
      </c>
      <c r="L216" s="516">
        <f t="shared" si="29"/>
        <v>28</v>
      </c>
      <c r="M216" s="728">
        <f t="shared" si="30"/>
        <v>0.13861386138613863</v>
      </c>
      <c r="N216" s="1017"/>
      <c r="O216" s="2"/>
    </row>
    <row r="217" spans="1:15" customFormat="1" ht="13.2" x14ac:dyDescent="0.25">
      <c r="A217" s="509">
        <v>11</v>
      </c>
      <c r="B217" s="510" t="s">
        <v>24</v>
      </c>
      <c r="C217" s="835">
        <v>0</v>
      </c>
      <c r="D217" s="836">
        <v>1</v>
      </c>
      <c r="E217" s="836">
        <v>0</v>
      </c>
      <c r="F217" s="836">
        <v>3</v>
      </c>
      <c r="G217" s="836">
        <v>1</v>
      </c>
      <c r="H217" s="836">
        <v>5</v>
      </c>
      <c r="I217" s="836">
        <v>3</v>
      </c>
      <c r="J217" s="836">
        <v>2</v>
      </c>
      <c r="K217" s="837">
        <v>2</v>
      </c>
      <c r="L217" s="516">
        <f t="shared" si="29"/>
        <v>17</v>
      </c>
      <c r="M217" s="728">
        <f t="shared" si="30"/>
        <v>8.2125603864734303E-2</v>
      </c>
      <c r="N217" s="1017"/>
      <c r="O217" s="2"/>
    </row>
    <row r="218" spans="1:15" customFormat="1" ht="13.2" x14ac:dyDescent="0.25">
      <c r="A218" s="506">
        <v>12</v>
      </c>
      <c r="B218" s="507" t="s">
        <v>25</v>
      </c>
      <c r="C218" s="835">
        <v>0</v>
      </c>
      <c r="D218" s="836">
        <v>2</v>
      </c>
      <c r="E218" s="836">
        <v>7</v>
      </c>
      <c r="F218" s="836">
        <v>8</v>
      </c>
      <c r="G218" s="836">
        <v>3</v>
      </c>
      <c r="H218" s="836">
        <v>9</v>
      </c>
      <c r="I218" s="836">
        <v>11</v>
      </c>
      <c r="J218" s="836">
        <v>8</v>
      </c>
      <c r="K218" s="837">
        <v>3</v>
      </c>
      <c r="L218" s="516">
        <f t="shared" si="29"/>
        <v>51</v>
      </c>
      <c r="M218" s="728">
        <f t="shared" si="30"/>
        <v>0.13672922252010725</v>
      </c>
      <c r="N218" s="1017"/>
      <c r="O218" s="2"/>
    </row>
    <row r="219" spans="1:15" customFormat="1" ht="13.2" x14ac:dyDescent="0.25">
      <c r="A219" s="506">
        <v>13</v>
      </c>
      <c r="B219" s="507" t="s">
        <v>26</v>
      </c>
      <c r="C219" s="835">
        <v>0</v>
      </c>
      <c r="D219" s="836">
        <v>1</v>
      </c>
      <c r="E219" s="836">
        <v>4</v>
      </c>
      <c r="F219" s="836">
        <v>6</v>
      </c>
      <c r="G219" s="836">
        <v>3</v>
      </c>
      <c r="H219" s="836">
        <v>5</v>
      </c>
      <c r="I219" s="836">
        <v>12</v>
      </c>
      <c r="J219" s="836">
        <v>18</v>
      </c>
      <c r="K219" s="837">
        <v>5</v>
      </c>
      <c r="L219" s="516">
        <f t="shared" si="29"/>
        <v>54</v>
      </c>
      <c r="M219" s="728">
        <f t="shared" si="30"/>
        <v>0.1067193675889328</v>
      </c>
      <c r="N219" s="1017"/>
      <c r="O219" s="2"/>
    </row>
    <row r="220" spans="1:15" customFormat="1" ht="13.2" x14ac:dyDescent="0.25">
      <c r="A220" s="506">
        <v>14</v>
      </c>
      <c r="B220" s="507" t="s">
        <v>27</v>
      </c>
      <c r="C220" s="835">
        <v>0</v>
      </c>
      <c r="D220" s="836">
        <v>0</v>
      </c>
      <c r="E220" s="836">
        <v>1</v>
      </c>
      <c r="F220" s="836">
        <v>6</v>
      </c>
      <c r="G220" s="836">
        <v>6</v>
      </c>
      <c r="H220" s="836">
        <v>5</v>
      </c>
      <c r="I220" s="836">
        <v>13</v>
      </c>
      <c r="J220" s="836">
        <v>14</v>
      </c>
      <c r="K220" s="837">
        <v>4</v>
      </c>
      <c r="L220" s="516">
        <f t="shared" si="29"/>
        <v>49</v>
      </c>
      <c r="M220" s="728">
        <f t="shared" si="30"/>
        <v>0.1031578947368421</v>
      </c>
      <c r="N220" s="1017"/>
      <c r="O220" s="2"/>
    </row>
    <row r="221" spans="1:15" customFormat="1" ht="13.8" thickBot="1" x14ac:dyDescent="0.3">
      <c r="A221" s="511">
        <v>15</v>
      </c>
      <c r="B221" s="512" t="s">
        <v>28</v>
      </c>
      <c r="C221" s="135">
        <v>0</v>
      </c>
      <c r="D221" s="134">
        <v>0</v>
      </c>
      <c r="E221" s="134">
        <v>2</v>
      </c>
      <c r="F221" s="134">
        <v>3</v>
      </c>
      <c r="G221" s="134">
        <v>2</v>
      </c>
      <c r="H221" s="134">
        <v>2</v>
      </c>
      <c r="I221" s="134">
        <v>2</v>
      </c>
      <c r="J221" s="134">
        <v>1</v>
      </c>
      <c r="K221" s="734">
        <v>0</v>
      </c>
      <c r="L221" s="517">
        <f t="shared" si="29"/>
        <v>12</v>
      </c>
      <c r="M221" s="729">
        <f t="shared" si="30"/>
        <v>9.9173553719008267E-2</v>
      </c>
      <c r="N221" s="1017"/>
      <c r="O221" s="2"/>
    </row>
    <row r="222" spans="1:15" customFormat="1" ht="13.2" x14ac:dyDescent="0.25">
      <c r="A222" s="445"/>
      <c r="B222" s="735" t="s">
        <v>504</v>
      </c>
      <c r="C222" s="737">
        <f t="shared" ref="C222:L222" si="31">SUM(C207:C221)</f>
        <v>0</v>
      </c>
      <c r="D222" s="122">
        <f>SUM(D207:D221)</f>
        <v>12</v>
      </c>
      <c r="E222" s="122">
        <f>SUM(E207:E221)</f>
        <v>46</v>
      </c>
      <c r="F222" s="122">
        <f>SUM(F207:F221)</f>
        <v>79</v>
      </c>
      <c r="G222" s="122">
        <f>SUM(G207:G221)</f>
        <v>53</v>
      </c>
      <c r="H222" s="122">
        <f>SUM(H207:H221)</f>
        <v>64</v>
      </c>
      <c r="I222" s="122">
        <f t="shared" ref="I222:K222" si="32">SUM(I207:I221)</f>
        <v>89</v>
      </c>
      <c r="J222" s="122">
        <f t="shared" si="32"/>
        <v>82</v>
      </c>
      <c r="K222" s="122">
        <f t="shared" si="32"/>
        <v>39</v>
      </c>
      <c r="L222" s="736">
        <f t="shared" si="31"/>
        <v>464</v>
      </c>
      <c r="M222" s="739">
        <f t="shared" si="30"/>
        <v>0.11295034079844206</v>
      </c>
      <c r="N222" s="1017"/>
    </row>
    <row r="223" spans="1:15" s="453" customFormat="1" ht="13.2" x14ac:dyDescent="0.25">
      <c r="A223" s="587"/>
      <c r="B223" s="834" t="s">
        <v>503</v>
      </c>
      <c r="C223" s="835">
        <v>0</v>
      </c>
      <c r="D223" s="836">
        <v>18</v>
      </c>
      <c r="E223" s="836">
        <v>44</v>
      </c>
      <c r="F223" s="836">
        <v>71</v>
      </c>
      <c r="G223" s="836">
        <v>56</v>
      </c>
      <c r="H223" s="836">
        <v>74</v>
      </c>
      <c r="I223" s="836">
        <v>99</v>
      </c>
      <c r="J223" s="836">
        <v>74</v>
      </c>
      <c r="K223" s="837">
        <v>29</v>
      </c>
      <c r="L223" s="838">
        <v>465</v>
      </c>
      <c r="M223" s="730">
        <v>0.11177884615384616</v>
      </c>
      <c r="N223" s="1350"/>
    </row>
    <row r="224" spans="1:15" s="453" customFormat="1" ht="13.2" x14ac:dyDescent="0.25">
      <c r="A224" s="587"/>
      <c r="B224" s="834" t="s">
        <v>448</v>
      </c>
      <c r="C224" s="835">
        <v>0</v>
      </c>
      <c r="D224" s="836">
        <v>9</v>
      </c>
      <c r="E224" s="836">
        <v>35</v>
      </c>
      <c r="F224" s="836">
        <v>57</v>
      </c>
      <c r="G224" s="836">
        <v>59</v>
      </c>
      <c r="H224" s="836">
        <v>70</v>
      </c>
      <c r="I224" s="836">
        <v>109</v>
      </c>
      <c r="J224" s="836">
        <v>97</v>
      </c>
      <c r="K224" s="837">
        <v>27</v>
      </c>
      <c r="L224" s="838">
        <v>463</v>
      </c>
      <c r="M224" s="730">
        <v>0.11076555023923446</v>
      </c>
      <c r="N224" s="1350"/>
    </row>
    <row r="225" spans="1:20" s="453" customFormat="1" ht="13.2" x14ac:dyDescent="0.25">
      <c r="A225" s="587"/>
      <c r="B225" s="834" t="s">
        <v>411</v>
      </c>
      <c r="C225" s="835">
        <v>0</v>
      </c>
      <c r="D225" s="836">
        <v>12</v>
      </c>
      <c r="E225" s="836">
        <v>39</v>
      </c>
      <c r="F225" s="836">
        <v>59</v>
      </c>
      <c r="G225" s="836">
        <v>62</v>
      </c>
      <c r="H225" s="836">
        <v>75</v>
      </c>
      <c r="I225" s="836">
        <v>99</v>
      </c>
      <c r="J225" s="836">
        <v>65</v>
      </c>
      <c r="K225" s="837">
        <v>27</v>
      </c>
      <c r="L225" s="838">
        <v>438</v>
      </c>
      <c r="M225" s="730">
        <v>0.1043602573266619</v>
      </c>
      <c r="N225" s="1350"/>
    </row>
    <row r="226" spans="1:20" s="453" customFormat="1" ht="13.2" x14ac:dyDescent="0.25">
      <c r="A226" s="587"/>
      <c r="B226" s="834" t="s">
        <v>395</v>
      </c>
      <c r="C226" s="835">
        <v>0</v>
      </c>
      <c r="D226" s="836">
        <v>12</v>
      </c>
      <c r="E226" s="836">
        <v>46</v>
      </c>
      <c r="F226" s="836">
        <v>69</v>
      </c>
      <c r="G226" s="836">
        <v>62</v>
      </c>
      <c r="H226" s="836">
        <v>95</v>
      </c>
      <c r="I226" s="836">
        <v>117</v>
      </c>
      <c r="J226" s="836">
        <v>78</v>
      </c>
      <c r="K226" s="837">
        <v>33</v>
      </c>
      <c r="L226" s="838">
        <v>512</v>
      </c>
      <c r="M226" s="730">
        <v>0.1186558516801854</v>
      </c>
    </row>
    <row r="227" spans="1:20" s="453" customFormat="1" ht="13.2" x14ac:dyDescent="0.25">
      <c r="A227" s="587"/>
      <c r="B227" s="834" t="s">
        <v>356</v>
      </c>
      <c r="C227" s="835">
        <v>0</v>
      </c>
      <c r="D227" s="836">
        <v>21</v>
      </c>
      <c r="E227" s="836">
        <v>45</v>
      </c>
      <c r="F227" s="836">
        <v>67</v>
      </c>
      <c r="G227" s="836">
        <v>57</v>
      </c>
      <c r="H227" s="836">
        <v>90</v>
      </c>
      <c r="I227" s="836">
        <v>134</v>
      </c>
      <c r="J227" s="836">
        <v>101</v>
      </c>
      <c r="K227" s="837">
        <v>26</v>
      </c>
      <c r="L227" s="838">
        <v>541</v>
      </c>
      <c r="M227" s="730">
        <v>0.12192923146270002</v>
      </c>
    </row>
    <row r="228" spans="1:20" s="458" customFormat="1" ht="13.2" x14ac:dyDescent="0.25">
      <c r="A228" s="389"/>
      <c r="B228" s="197" t="s">
        <v>314</v>
      </c>
      <c r="C228" s="185">
        <v>1</v>
      </c>
      <c r="D228" s="123">
        <v>9</v>
      </c>
      <c r="E228" s="123">
        <v>63</v>
      </c>
      <c r="F228" s="123">
        <v>62</v>
      </c>
      <c r="G228" s="123">
        <v>66</v>
      </c>
      <c r="H228" s="123">
        <v>101</v>
      </c>
      <c r="I228" s="186">
        <v>123</v>
      </c>
      <c r="J228" s="663" t="s">
        <v>151</v>
      </c>
      <c r="K228" s="664" t="s">
        <v>151</v>
      </c>
      <c r="L228" s="658" t="s">
        <v>151</v>
      </c>
      <c r="M228" s="730">
        <v>0.12154084569404472</v>
      </c>
    </row>
    <row r="229" spans="1:20" s="101" customFormat="1" ht="13.8" thickBot="1" x14ac:dyDescent="0.3">
      <c r="A229" s="86"/>
      <c r="B229" s="118" t="s">
        <v>160</v>
      </c>
      <c r="C229" s="113">
        <v>0</v>
      </c>
      <c r="D229" s="112">
        <v>9</v>
      </c>
      <c r="E229" s="112">
        <v>56</v>
      </c>
      <c r="F229" s="112">
        <v>78</v>
      </c>
      <c r="G229" s="112">
        <v>64</v>
      </c>
      <c r="H229" s="112">
        <v>106</v>
      </c>
      <c r="I229" s="112">
        <v>131</v>
      </c>
      <c r="J229" s="903" t="s">
        <v>151</v>
      </c>
      <c r="K229" s="904" t="s">
        <v>151</v>
      </c>
      <c r="L229" s="126" t="s">
        <v>151</v>
      </c>
      <c r="M229" s="731">
        <v>0.1213784021071115</v>
      </c>
    </row>
    <row r="230" spans="1:20" s="458" customFormat="1" ht="13.2" x14ac:dyDescent="0.25">
      <c r="A230" s="906"/>
      <c r="B230" s="907"/>
      <c r="C230" s="93"/>
      <c r="D230" s="93"/>
      <c r="E230" s="93"/>
      <c r="F230" s="93"/>
      <c r="G230" s="93"/>
      <c r="H230" s="93"/>
      <c r="I230" s="93"/>
      <c r="J230" s="908"/>
      <c r="K230" s="908"/>
      <c r="L230" s="93"/>
      <c r="M230" s="654"/>
    </row>
    <row r="231" spans="1:20" customFormat="1" ht="13.8" thickBot="1" x14ac:dyDescent="0.3">
      <c r="A231" s="7" t="s">
        <v>456</v>
      </c>
      <c r="B231" s="191"/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</row>
    <row r="232" spans="1:20" customFormat="1" ht="13.8" thickBot="1" x14ac:dyDescent="0.3">
      <c r="A232" s="9"/>
      <c r="B232" s="494"/>
      <c r="C232" s="1573" t="s">
        <v>35</v>
      </c>
      <c r="D232" s="1574"/>
      <c r="E232" s="1574"/>
      <c r="F232" s="1574"/>
      <c r="G232" s="1574"/>
      <c r="H232" s="1574"/>
      <c r="I232" s="1574"/>
      <c r="J232" s="1574"/>
      <c r="K232" s="1574"/>
      <c r="L232" s="1575"/>
      <c r="M232" s="1576"/>
    </row>
    <row r="233" spans="1:20" customFormat="1" ht="72.599999999999994" thickBot="1" x14ac:dyDescent="0.3">
      <c r="A233" s="13" t="s">
        <v>2</v>
      </c>
      <c r="B233" s="496" t="s">
        <v>3</v>
      </c>
      <c r="C233" s="659" t="s">
        <v>4</v>
      </c>
      <c r="D233" s="660" t="s">
        <v>5</v>
      </c>
      <c r="E233" s="660" t="s">
        <v>6</v>
      </c>
      <c r="F233" s="660" t="s">
        <v>7</v>
      </c>
      <c r="G233" s="660" t="s">
        <v>8</v>
      </c>
      <c r="H233" s="660" t="s">
        <v>9</v>
      </c>
      <c r="I233" s="660" t="s">
        <v>10</v>
      </c>
      <c r="J233" s="660" t="s">
        <v>341</v>
      </c>
      <c r="K233" s="661" t="s">
        <v>342</v>
      </c>
      <c r="L233" s="662" t="s">
        <v>11</v>
      </c>
      <c r="M233" s="497" t="s">
        <v>36</v>
      </c>
    </row>
    <row r="234" spans="1:20" customFormat="1" ht="13.2" x14ac:dyDescent="0.25">
      <c r="A234" s="17">
        <v>1</v>
      </c>
      <c r="B234" s="504" t="s">
        <v>14</v>
      </c>
      <c r="C234" s="1090">
        <v>0</v>
      </c>
      <c r="D234" s="1091">
        <v>0</v>
      </c>
      <c r="E234" s="1091">
        <v>0</v>
      </c>
      <c r="F234" s="1091">
        <v>4</v>
      </c>
      <c r="G234" s="1091">
        <v>4</v>
      </c>
      <c r="H234" s="1091">
        <v>3</v>
      </c>
      <c r="I234" s="1091">
        <v>8</v>
      </c>
      <c r="J234" s="1091">
        <v>7</v>
      </c>
      <c r="K234" s="1092">
        <v>2</v>
      </c>
      <c r="L234" s="519">
        <f t="shared" ref="L234:L248" si="33">SUM(C234:K234)</f>
        <v>28</v>
      </c>
      <c r="M234" s="520">
        <f t="shared" ref="M234:M249" si="34">L234/L18</f>
        <v>0.11618257261410789</v>
      </c>
    </row>
    <row r="235" spans="1:20" customFormat="1" ht="13.2" x14ac:dyDescent="0.25">
      <c r="A235" s="24">
        <v>2</v>
      </c>
      <c r="B235" s="507" t="s">
        <v>15</v>
      </c>
      <c r="C235" s="835">
        <v>0</v>
      </c>
      <c r="D235" s="836">
        <v>0</v>
      </c>
      <c r="E235" s="836">
        <v>1</v>
      </c>
      <c r="F235" s="836">
        <v>11</v>
      </c>
      <c r="G235" s="836">
        <v>4</v>
      </c>
      <c r="H235" s="836">
        <v>7</v>
      </c>
      <c r="I235" s="836">
        <v>7</v>
      </c>
      <c r="J235" s="836">
        <v>2</v>
      </c>
      <c r="K235" s="837">
        <v>3</v>
      </c>
      <c r="L235" s="521">
        <f t="shared" si="33"/>
        <v>35</v>
      </c>
      <c r="M235" s="522">
        <f t="shared" si="34"/>
        <v>0.16279069767441862</v>
      </c>
    </row>
    <row r="236" spans="1:20" customFormat="1" ht="13.2" x14ac:dyDescent="0.25">
      <c r="A236" s="24">
        <v>3</v>
      </c>
      <c r="B236" s="507" t="s">
        <v>16</v>
      </c>
      <c r="C236" s="835">
        <v>0</v>
      </c>
      <c r="D236" s="836">
        <v>0</v>
      </c>
      <c r="E236" s="836">
        <v>1</v>
      </c>
      <c r="F236" s="836">
        <v>6</v>
      </c>
      <c r="G236" s="836">
        <v>3</v>
      </c>
      <c r="H236" s="836">
        <v>8</v>
      </c>
      <c r="I236" s="836">
        <v>6</v>
      </c>
      <c r="J236" s="836">
        <v>9</v>
      </c>
      <c r="K236" s="837">
        <v>2</v>
      </c>
      <c r="L236" s="521">
        <f t="shared" si="33"/>
        <v>35</v>
      </c>
      <c r="M236" s="522">
        <f t="shared" si="34"/>
        <v>0.15695067264573992</v>
      </c>
    </row>
    <row r="237" spans="1:20" customFormat="1" ht="13.2" x14ac:dyDescent="0.25">
      <c r="A237" s="24">
        <v>4</v>
      </c>
      <c r="B237" s="507" t="s">
        <v>17</v>
      </c>
      <c r="C237" s="835">
        <v>0</v>
      </c>
      <c r="D237" s="836">
        <v>0</v>
      </c>
      <c r="E237" s="836">
        <v>4</v>
      </c>
      <c r="F237" s="836">
        <v>5</v>
      </c>
      <c r="G237" s="836">
        <v>3</v>
      </c>
      <c r="H237" s="836">
        <v>2</v>
      </c>
      <c r="I237" s="836">
        <v>4</v>
      </c>
      <c r="J237" s="836">
        <v>2</v>
      </c>
      <c r="K237" s="837">
        <v>2</v>
      </c>
      <c r="L237" s="521">
        <f t="shared" si="33"/>
        <v>22</v>
      </c>
      <c r="M237" s="522">
        <f t="shared" si="34"/>
        <v>0.20183486238532111</v>
      </c>
      <c r="P237" t="s">
        <v>130</v>
      </c>
    </row>
    <row r="238" spans="1:20" customFormat="1" ht="13.2" x14ac:dyDescent="0.25">
      <c r="A238" s="24">
        <v>5</v>
      </c>
      <c r="B238" s="507" t="s">
        <v>18</v>
      </c>
      <c r="C238" s="835">
        <v>0</v>
      </c>
      <c r="D238" s="836">
        <v>0</v>
      </c>
      <c r="E238" s="836">
        <v>1</v>
      </c>
      <c r="F238" s="836">
        <v>11</v>
      </c>
      <c r="G238" s="836">
        <v>6</v>
      </c>
      <c r="H238" s="836">
        <v>18</v>
      </c>
      <c r="I238" s="836">
        <v>13</v>
      </c>
      <c r="J238" s="836">
        <v>17</v>
      </c>
      <c r="K238" s="837">
        <v>2</v>
      </c>
      <c r="L238" s="521">
        <f t="shared" si="33"/>
        <v>68</v>
      </c>
      <c r="M238" s="522">
        <f t="shared" si="34"/>
        <v>0.16748768472906403</v>
      </c>
    </row>
    <row r="239" spans="1:20" customFormat="1" ht="13.2" x14ac:dyDescent="0.25">
      <c r="A239" s="26">
        <v>6</v>
      </c>
      <c r="B239" s="510" t="s">
        <v>19</v>
      </c>
      <c r="C239" s="835">
        <v>0</v>
      </c>
      <c r="D239" s="836">
        <v>0</v>
      </c>
      <c r="E239" s="836">
        <v>1</v>
      </c>
      <c r="F239" s="836">
        <v>9</v>
      </c>
      <c r="G239" s="836">
        <v>10</v>
      </c>
      <c r="H239" s="836">
        <v>7</v>
      </c>
      <c r="I239" s="836">
        <v>13</v>
      </c>
      <c r="J239" s="836">
        <v>7</v>
      </c>
      <c r="K239" s="837">
        <v>4</v>
      </c>
      <c r="L239" s="521">
        <f t="shared" si="33"/>
        <v>51</v>
      </c>
      <c r="M239" s="522">
        <f t="shared" si="34"/>
        <v>0.16666666666666666</v>
      </c>
      <c r="N239" s="430"/>
      <c r="O239" s="431"/>
      <c r="P239" s="431"/>
      <c r="Q239" s="431"/>
      <c r="R239" s="431"/>
      <c r="S239" s="431"/>
      <c r="T239" s="431"/>
    </row>
    <row r="240" spans="1:20" customFormat="1" ht="13.2" x14ac:dyDescent="0.25">
      <c r="A240" s="26">
        <v>7</v>
      </c>
      <c r="B240" s="510" t="s">
        <v>20</v>
      </c>
      <c r="C240" s="835">
        <v>0</v>
      </c>
      <c r="D240" s="836">
        <v>0</v>
      </c>
      <c r="E240" s="836">
        <v>3</v>
      </c>
      <c r="F240" s="836">
        <v>7</v>
      </c>
      <c r="G240" s="836">
        <v>8</v>
      </c>
      <c r="H240" s="836">
        <v>10</v>
      </c>
      <c r="I240" s="836">
        <v>16</v>
      </c>
      <c r="J240" s="836">
        <v>10</v>
      </c>
      <c r="K240" s="837">
        <v>5</v>
      </c>
      <c r="L240" s="521">
        <f t="shared" si="33"/>
        <v>59</v>
      </c>
      <c r="M240" s="522">
        <f t="shared" si="34"/>
        <v>0.15775401069518716</v>
      </c>
    </row>
    <row r="241" spans="1:19" customFormat="1" ht="13.2" x14ac:dyDescent="0.25">
      <c r="A241" s="24">
        <v>8</v>
      </c>
      <c r="B241" s="507" t="s">
        <v>21</v>
      </c>
      <c r="C241" s="835">
        <v>0</v>
      </c>
      <c r="D241" s="836">
        <v>0</v>
      </c>
      <c r="E241" s="836">
        <v>2</v>
      </c>
      <c r="F241" s="836">
        <v>6</v>
      </c>
      <c r="G241" s="836">
        <v>11</v>
      </c>
      <c r="H241" s="836">
        <v>20</v>
      </c>
      <c r="I241" s="836">
        <v>15</v>
      </c>
      <c r="J241" s="836">
        <v>9</v>
      </c>
      <c r="K241" s="837">
        <v>4</v>
      </c>
      <c r="L241" s="521">
        <f t="shared" si="33"/>
        <v>67</v>
      </c>
      <c r="M241" s="522">
        <f t="shared" si="34"/>
        <v>0.18715083798882681</v>
      </c>
      <c r="P241" t="s">
        <v>130</v>
      </c>
    </row>
    <row r="242" spans="1:19" customFormat="1" ht="13.2" x14ac:dyDescent="0.25">
      <c r="A242" s="24">
        <v>9</v>
      </c>
      <c r="B242" s="507" t="s">
        <v>22</v>
      </c>
      <c r="C242" s="835">
        <v>0</v>
      </c>
      <c r="D242" s="836">
        <v>0</v>
      </c>
      <c r="E242" s="836">
        <v>0</v>
      </c>
      <c r="F242" s="836">
        <v>7</v>
      </c>
      <c r="G242" s="836">
        <v>4</v>
      </c>
      <c r="H242" s="836">
        <v>8</v>
      </c>
      <c r="I242" s="836">
        <v>11</v>
      </c>
      <c r="J242" s="836">
        <v>4</v>
      </c>
      <c r="K242" s="837">
        <v>1</v>
      </c>
      <c r="L242" s="521">
        <f t="shared" si="33"/>
        <v>35</v>
      </c>
      <c r="M242" s="522">
        <f t="shared" si="34"/>
        <v>0.16990291262135923</v>
      </c>
    </row>
    <row r="243" spans="1:19" customFormat="1" ht="13.2" x14ac:dyDescent="0.25">
      <c r="A243" s="24">
        <v>10</v>
      </c>
      <c r="B243" s="507" t="s">
        <v>23</v>
      </c>
      <c r="C243" s="835">
        <v>0</v>
      </c>
      <c r="D243" s="836">
        <v>0</v>
      </c>
      <c r="E243" s="836">
        <v>2</v>
      </c>
      <c r="F243" s="836">
        <v>5</v>
      </c>
      <c r="G243" s="836">
        <v>4</v>
      </c>
      <c r="H243" s="836">
        <v>8</v>
      </c>
      <c r="I243" s="836">
        <v>13</v>
      </c>
      <c r="J243" s="836">
        <v>10</v>
      </c>
      <c r="K243" s="837">
        <v>2</v>
      </c>
      <c r="L243" s="521">
        <f t="shared" si="33"/>
        <v>44</v>
      </c>
      <c r="M243" s="522">
        <f t="shared" si="34"/>
        <v>0.21153846153846154</v>
      </c>
    </row>
    <row r="244" spans="1:19" customFormat="1" ht="13.2" x14ac:dyDescent="0.25">
      <c r="A244" s="26">
        <v>11</v>
      </c>
      <c r="B244" s="510" t="s">
        <v>24</v>
      </c>
      <c r="C244" s="835">
        <v>0</v>
      </c>
      <c r="D244" s="836">
        <v>0</v>
      </c>
      <c r="E244" s="836">
        <v>2</v>
      </c>
      <c r="F244" s="836">
        <v>3</v>
      </c>
      <c r="G244" s="836">
        <v>4</v>
      </c>
      <c r="H244" s="836">
        <v>12</v>
      </c>
      <c r="I244" s="836">
        <v>4</v>
      </c>
      <c r="J244" s="836">
        <v>4</v>
      </c>
      <c r="K244" s="837">
        <v>2</v>
      </c>
      <c r="L244" s="521">
        <f t="shared" si="33"/>
        <v>31</v>
      </c>
      <c r="M244" s="522">
        <f t="shared" si="34"/>
        <v>0.1297071129707113</v>
      </c>
    </row>
    <row r="245" spans="1:19" customFormat="1" ht="13.2" x14ac:dyDescent="0.25">
      <c r="A245" s="24">
        <v>12</v>
      </c>
      <c r="B245" s="507" t="s">
        <v>25</v>
      </c>
      <c r="C245" s="835">
        <v>0</v>
      </c>
      <c r="D245" s="836">
        <v>0</v>
      </c>
      <c r="E245" s="836">
        <v>2</v>
      </c>
      <c r="F245" s="836">
        <v>8</v>
      </c>
      <c r="G245" s="836">
        <v>9</v>
      </c>
      <c r="H245" s="836">
        <v>15</v>
      </c>
      <c r="I245" s="836">
        <v>15</v>
      </c>
      <c r="J245" s="836">
        <v>14</v>
      </c>
      <c r="K245" s="837">
        <v>3</v>
      </c>
      <c r="L245" s="521">
        <f t="shared" si="33"/>
        <v>66</v>
      </c>
      <c r="M245" s="522">
        <f t="shared" si="34"/>
        <v>0.1542056074766355</v>
      </c>
    </row>
    <row r="246" spans="1:19" customFormat="1" ht="13.2" x14ac:dyDescent="0.25">
      <c r="A246" s="24">
        <v>13</v>
      </c>
      <c r="B246" s="507" t="s">
        <v>26</v>
      </c>
      <c r="C246" s="835">
        <v>0</v>
      </c>
      <c r="D246" s="836">
        <v>0</v>
      </c>
      <c r="E246" s="836">
        <v>1</v>
      </c>
      <c r="F246" s="836">
        <v>11</v>
      </c>
      <c r="G246" s="836">
        <v>9</v>
      </c>
      <c r="H246" s="836">
        <v>16</v>
      </c>
      <c r="I246" s="836">
        <v>34</v>
      </c>
      <c r="J246" s="836">
        <v>16</v>
      </c>
      <c r="K246" s="837">
        <v>2</v>
      </c>
      <c r="L246" s="521">
        <f t="shared" si="33"/>
        <v>89</v>
      </c>
      <c r="M246" s="522">
        <f t="shared" si="34"/>
        <v>0.16697936210131331</v>
      </c>
    </row>
    <row r="247" spans="1:19" customFormat="1" ht="13.2" x14ac:dyDescent="0.25">
      <c r="A247" s="24">
        <v>14</v>
      </c>
      <c r="B247" s="507" t="s">
        <v>27</v>
      </c>
      <c r="C247" s="835">
        <v>0</v>
      </c>
      <c r="D247" s="836">
        <v>0</v>
      </c>
      <c r="E247" s="836">
        <v>5</v>
      </c>
      <c r="F247" s="836">
        <v>8</v>
      </c>
      <c r="G247" s="836">
        <v>14</v>
      </c>
      <c r="H247" s="836">
        <v>19</v>
      </c>
      <c r="I247" s="836">
        <v>26</v>
      </c>
      <c r="J247" s="836">
        <v>13</v>
      </c>
      <c r="K247" s="837">
        <v>4</v>
      </c>
      <c r="L247" s="521">
        <f t="shared" si="33"/>
        <v>89</v>
      </c>
      <c r="M247" s="522">
        <f t="shared" si="34"/>
        <v>0.17416829745596868</v>
      </c>
    </row>
    <row r="248" spans="1:19" customFormat="1" ht="13.8" thickBot="1" x14ac:dyDescent="0.3">
      <c r="A248" s="28">
        <v>15</v>
      </c>
      <c r="B248" s="512" t="s">
        <v>28</v>
      </c>
      <c r="C248" s="135">
        <v>0</v>
      </c>
      <c r="D248" s="134">
        <v>0</v>
      </c>
      <c r="E248" s="134">
        <v>3</v>
      </c>
      <c r="F248" s="134">
        <v>4</v>
      </c>
      <c r="G248" s="134">
        <v>2</v>
      </c>
      <c r="H248" s="134">
        <v>7</v>
      </c>
      <c r="I248" s="134">
        <v>6</v>
      </c>
      <c r="J248" s="134">
        <v>3</v>
      </c>
      <c r="K248" s="734">
        <v>1</v>
      </c>
      <c r="L248" s="665">
        <f t="shared" si="33"/>
        <v>26</v>
      </c>
      <c r="M248" s="523">
        <f t="shared" si="34"/>
        <v>0.15476190476190477</v>
      </c>
      <c r="S248" t="s">
        <v>130</v>
      </c>
    </row>
    <row r="249" spans="1:19" customFormat="1" ht="13.2" x14ac:dyDescent="0.25">
      <c r="A249" s="445"/>
      <c r="B249" s="735" t="s">
        <v>504</v>
      </c>
      <c r="C249" s="737">
        <f t="shared" ref="C249:L249" si="35">SUM(C234:C248)</f>
        <v>0</v>
      </c>
      <c r="D249" s="122">
        <f t="shared" si="35"/>
        <v>0</v>
      </c>
      <c r="E249" s="122">
        <f t="shared" si="35"/>
        <v>28</v>
      </c>
      <c r="F249" s="122">
        <f t="shared" si="35"/>
        <v>105</v>
      </c>
      <c r="G249" s="122">
        <f t="shared" si="35"/>
        <v>95</v>
      </c>
      <c r="H249" s="122">
        <f t="shared" si="35"/>
        <v>160</v>
      </c>
      <c r="I249" s="122">
        <f t="shared" si="35"/>
        <v>191</v>
      </c>
      <c r="J249" s="122">
        <f t="shared" si="35"/>
        <v>127</v>
      </c>
      <c r="K249" s="733">
        <f t="shared" si="35"/>
        <v>39</v>
      </c>
      <c r="L249" s="738">
        <f t="shared" si="35"/>
        <v>745</v>
      </c>
      <c r="M249" s="739">
        <f t="shared" si="34"/>
        <v>0.16464088397790055</v>
      </c>
    </row>
    <row r="250" spans="1:19" s="453" customFormat="1" ht="13.2" x14ac:dyDescent="0.25">
      <c r="A250" s="587"/>
      <c r="B250" s="834" t="s">
        <v>503</v>
      </c>
      <c r="C250" s="835">
        <v>0</v>
      </c>
      <c r="D250" s="836">
        <v>0</v>
      </c>
      <c r="E250" s="836">
        <v>27</v>
      </c>
      <c r="F250" s="836">
        <v>109</v>
      </c>
      <c r="G250" s="836">
        <v>96</v>
      </c>
      <c r="H250" s="836">
        <v>155</v>
      </c>
      <c r="I250" s="836">
        <v>200</v>
      </c>
      <c r="J250" s="836">
        <v>118</v>
      </c>
      <c r="K250" s="837">
        <v>53</v>
      </c>
      <c r="L250" s="843">
        <v>758</v>
      </c>
      <c r="M250" s="730">
        <v>0.1659732866214145</v>
      </c>
    </row>
    <row r="251" spans="1:19" s="453" customFormat="1" ht="13.2" x14ac:dyDescent="0.25">
      <c r="A251" s="587"/>
      <c r="B251" s="834" t="s">
        <v>448</v>
      </c>
      <c r="C251" s="835">
        <v>0</v>
      </c>
      <c r="D251" s="836">
        <v>0</v>
      </c>
      <c r="E251" s="836">
        <v>26</v>
      </c>
      <c r="F251" s="836">
        <v>113</v>
      </c>
      <c r="G251" s="836">
        <v>102</v>
      </c>
      <c r="H251" s="836">
        <v>156</v>
      </c>
      <c r="I251" s="836">
        <v>183</v>
      </c>
      <c r="J251" s="836">
        <v>145</v>
      </c>
      <c r="K251" s="837">
        <v>39</v>
      </c>
      <c r="L251" s="843">
        <v>764</v>
      </c>
      <c r="M251" s="730">
        <v>0.16536796536796536</v>
      </c>
    </row>
    <row r="252" spans="1:19" s="453" customFormat="1" ht="13.2" x14ac:dyDescent="0.25">
      <c r="A252" s="587"/>
      <c r="B252" s="834" t="s">
        <v>411</v>
      </c>
      <c r="C252" s="835">
        <v>0</v>
      </c>
      <c r="D252" s="836">
        <v>0</v>
      </c>
      <c r="E252" s="836">
        <v>22</v>
      </c>
      <c r="F252" s="836">
        <v>116</v>
      </c>
      <c r="G252" s="836">
        <v>100</v>
      </c>
      <c r="H252" s="836">
        <v>151</v>
      </c>
      <c r="I252" s="836">
        <v>188</v>
      </c>
      <c r="J252" s="836">
        <v>146</v>
      </c>
      <c r="K252" s="837">
        <v>45</v>
      </c>
      <c r="L252" s="843">
        <v>768</v>
      </c>
      <c r="M252" s="730">
        <v>0.16445396145610278</v>
      </c>
    </row>
    <row r="253" spans="1:19" s="453" customFormat="1" ht="13.2" x14ac:dyDescent="0.25">
      <c r="A253" s="587"/>
      <c r="B253" s="834" t="s">
        <v>395</v>
      </c>
      <c r="C253" s="835">
        <v>0</v>
      </c>
      <c r="D253" s="836">
        <v>1</v>
      </c>
      <c r="E253" s="836">
        <v>24</v>
      </c>
      <c r="F253" s="836">
        <v>104</v>
      </c>
      <c r="G253" s="836">
        <v>96</v>
      </c>
      <c r="H253" s="836">
        <v>153</v>
      </c>
      <c r="I253" s="836">
        <v>200</v>
      </c>
      <c r="J253" s="836">
        <v>156</v>
      </c>
      <c r="K253" s="837">
        <v>50</v>
      </c>
      <c r="L253" s="843">
        <v>784</v>
      </c>
      <c r="M253" s="730">
        <v>0.16282450674974039</v>
      </c>
    </row>
    <row r="254" spans="1:19" s="453" customFormat="1" ht="13.2" x14ac:dyDescent="0.25">
      <c r="A254" s="587"/>
      <c r="B254" s="834" t="s">
        <v>356</v>
      </c>
      <c r="C254" s="835">
        <v>0</v>
      </c>
      <c r="D254" s="836">
        <v>1</v>
      </c>
      <c r="E254" s="836">
        <v>27</v>
      </c>
      <c r="F254" s="836">
        <v>100</v>
      </c>
      <c r="G254" s="836">
        <v>95</v>
      </c>
      <c r="H254" s="836">
        <v>157</v>
      </c>
      <c r="I254" s="836">
        <v>217</v>
      </c>
      <c r="J254" s="836">
        <v>156</v>
      </c>
      <c r="K254" s="837">
        <v>62</v>
      </c>
      <c r="L254" s="843">
        <v>815</v>
      </c>
      <c r="M254" s="730">
        <v>0.16454673934988895</v>
      </c>
    </row>
    <row r="255" spans="1:19" s="458" customFormat="1" ht="13.2" x14ac:dyDescent="0.25">
      <c r="A255" s="389"/>
      <c r="B255" s="197" t="s">
        <v>314</v>
      </c>
      <c r="C255" s="185">
        <v>0</v>
      </c>
      <c r="D255" s="123">
        <v>2</v>
      </c>
      <c r="E255" s="123">
        <v>28</v>
      </c>
      <c r="F255" s="123">
        <v>82</v>
      </c>
      <c r="G255" s="123">
        <v>106</v>
      </c>
      <c r="H255" s="123">
        <v>172</v>
      </c>
      <c r="I255" s="186">
        <v>209</v>
      </c>
      <c r="J255" s="663" t="s">
        <v>151</v>
      </c>
      <c r="K255" s="664" t="s">
        <v>151</v>
      </c>
      <c r="L255" s="844" t="s">
        <v>151</v>
      </c>
      <c r="M255" s="730">
        <v>0.16216752679634774</v>
      </c>
    </row>
    <row r="256" spans="1:19" s="101" customFormat="1" ht="13.8" thickBot="1" x14ac:dyDescent="0.3">
      <c r="A256" s="86"/>
      <c r="B256" s="118" t="s">
        <v>160</v>
      </c>
      <c r="C256" s="113">
        <v>0</v>
      </c>
      <c r="D256" s="112">
        <v>2</v>
      </c>
      <c r="E256" s="112">
        <v>26</v>
      </c>
      <c r="F256" s="112">
        <v>76</v>
      </c>
      <c r="G256" s="112">
        <v>109</v>
      </c>
      <c r="H256" s="112">
        <v>177</v>
      </c>
      <c r="I256" s="112">
        <v>229</v>
      </c>
      <c r="J256" s="903" t="s">
        <v>151</v>
      </c>
      <c r="K256" s="904" t="s">
        <v>151</v>
      </c>
      <c r="L256" s="846" t="s">
        <v>151</v>
      </c>
      <c r="M256" s="731">
        <v>0.16660094637223974</v>
      </c>
    </row>
    <row r="257" spans="1:13" x14ac:dyDescent="0.2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</row>
    <row r="270" spans="1:13" x14ac:dyDescent="0.2">
      <c r="A270" s="2"/>
      <c r="G270" s="2" t="s">
        <v>130</v>
      </c>
      <c r="J270" s="2"/>
    </row>
  </sheetData>
  <mergeCells count="9">
    <mergeCell ref="C16:L16"/>
    <mergeCell ref="M16:M17"/>
    <mergeCell ref="C232:M232"/>
    <mergeCell ref="C43:L43"/>
    <mergeCell ref="C70:L70"/>
    <mergeCell ref="C97:L97"/>
    <mergeCell ref="C124:L124"/>
    <mergeCell ref="C151:L151"/>
    <mergeCell ref="C178:L17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9" manualBreakCount="9">
    <brk id="12" max="16383" man="1"/>
    <brk id="41" max="16383" man="1"/>
    <brk id="68" max="16383" man="1"/>
    <brk id="95" max="16383" man="1"/>
    <brk id="122" max="16383" man="1"/>
    <brk id="149" max="16383" man="1"/>
    <brk id="176" max="16383" man="1"/>
    <brk id="203" max="16383" man="1"/>
    <brk id="230" max="16383" man="1"/>
  </row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1">
    <tabColor rgb="FFFF0000"/>
  </sheetPr>
  <dimension ref="A1:S32"/>
  <sheetViews>
    <sheetView showGridLines="0" topLeftCell="A2" zoomScaleNormal="100" workbookViewId="0">
      <selection activeCell="L14" sqref="L14"/>
    </sheetView>
  </sheetViews>
  <sheetFormatPr baseColWidth="10" defaultColWidth="11.44140625" defaultRowHeight="12" x14ac:dyDescent="0.25"/>
  <cols>
    <col min="1" max="1" width="6.109375" style="5" bestFit="1" customWidth="1"/>
    <col min="2" max="2" width="22" style="2" bestFit="1" customWidth="1"/>
    <col min="3" max="3" width="15.6640625" style="2" customWidth="1"/>
    <col min="4" max="4" width="13" style="2" customWidth="1"/>
    <col min="5" max="5" width="13.33203125" style="2" customWidth="1"/>
    <col min="6" max="6" width="13.6640625" style="2" customWidth="1"/>
    <col min="7" max="7" width="12.109375" style="2" customWidth="1"/>
    <col min="8" max="8" width="13.5546875" style="31" customWidth="1"/>
    <col min="9" max="9" width="11.44140625" style="2" customWidth="1"/>
    <col min="10" max="16384" width="11.44140625" style="2"/>
  </cols>
  <sheetData>
    <row r="1" spans="1:13" x14ac:dyDescent="0.25">
      <c r="A1" s="136" t="s">
        <v>164</v>
      </c>
      <c r="B1" s="137"/>
    </row>
    <row r="2" spans="1:13" x14ac:dyDescent="0.25">
      <c r="A2" s="1" t="s">
        <v>0</v>
      </c>
    </row>
    <row r="3" spans="1:13" x14ac:dyDescent="0.25">
      <c r="A3" s="1"/>
    </row>
    <row r="4" spans="1:13" x14ac:dyDescent="0.25">
      <c r="A4" s="1"/>
    </row>
    <row r="5" spans="1:13" x14ac:dyDescent="0.25">
      <c r="A5" s="534" t="str">
        <f>A8</f>
        <v xml:space="preserve">Tabell 3-12 - Aktiviteter for psykisk utviklingshemmede i regi av bydelen - inkl. plasser kjøpt fra andre - pr. 31.12  *) </v>
      </c>
    </row>
    <row r="6" spans="1:13" x14ac:dyDescent="0.25">
      <c r="A6" s="1"/>
    </row>
    <row r="7" spans="1:13" x14ac:dyDescent="0.25">
      <c r="J7" s="8"/>
    </row>
    <row r="8" spans="1:13" s="8" customFormat="1" ht="30" customHeight="1" thickBot="1" x14ac:dyDescent="0.3">
      <c r="A8" s="7" t="s">
        <v>265</v>
      </c>
      <c r="H8" s="53"/>
      <c r="J8" s="98"/>
    </row>
    <row r="9" spans="1:13" s="98" customFormat="1" ht="12.6" thickBot="1" x14ac:dyDescent="0.3">
      <c r="A9" s="9"/>
      <c r="B9" s="62"/>
      <c r="C9" s="12"/>
      <c r="D9" s="1618" t="s">
        <v>266</v>
      </c>
      <c r="E9" s="1618"/>
      <c r="F9" s="1618"/>
      <c r="G9" s="1618"/>
      <c r="H9" s="1618"/>
    </row>
    <row r="10" spans="1:13" s="98" customFormat="1" ht="36.6" thickBot="1" x14ac:dyDescent="0.3">
      <c r="A10" s="1188" t="s">
        <v>2</v>
      </c>
      <c r="B10" s="1198" t="s">
        <v>3</v>
      </c>
      <c r="C10" s="1194" t="s">
        <v>267</v>
      </c>
      <c r="D10" s="33" t="s">
        <v>268</v>
      </c>
      <c r="E10" s="36" t="s">
        <v>269</v>
      </c>
      <c r="F10" s="36" t="s">
        <v>270</v>
      </c>
      <c r="G10" s="36" t="s">
        <v>271</v>
      </c>
      <c r="H10" s="15" t="s">
        <v>272</v>
      </c>
      <c r="J10" s="456"/>
    </row>
    <row r="11" spans="1:13" ht="11.4" x14ac:dyDescent="0.2">
      <c r="A11" s="1189">
        <v>1</v>
      </c>
      <c r="B11" s="1199" t="s">
        <v>14</v>
      </c>
      <c r="C11" s="1518">
        <v>81</v>
      </c>
      <c r="D11" s="1516">
        <v>36</v>
      </c>
      <c r="E11" s="176">
        <v>2</v>
      </c>
      <c r="F11" s="176">
        <v>13</v>
      </c>
      <c r="G11" s="173">
        <v>30</v>
      </c>
      <c r="H11" s="177">
        <f t="shared" ref="H11:H25" si="0">SUM(D11:G11)</f>
        <v>81</v>
      </c>
      <c r="I11" s="23"/>
      <c r="J11" s="456"/>
    </row>
    <row r="12" spans="1:13" ht="13.2" x14ac:dyDescent="0.25">
      <c r="A12" s="1190">
        <v>2</v>
      </c>
      <c r="B12" s="1200" t="s">
        <v>15</v>
      </c>
      <c r="C12" s="1519">
        <v>83</v>
      </c>
      <c r="D12" s="1196">
        <v>41</v>
      </c>
      <c r="E12" s="778">
        <v>5</v>
      </c>
      <c r="F12" s="778">
        <v>15</v>
      </c>
      <c r="G12" s="937">
        <v>22</v>
      </c>
      <c r="H12" s="179">
        <f t="shared" si="0"/>
        <v>83</v>
      </c>
      <c r="I12" s="23"/>
      <c r="J12" s="456"/>
      <c r="M12" s="1514"/>
    </row>
    <row r="13" spans="1:13" ht="13.2" x14ac:dyDescent="0.25">
      <c r="A13" s="1190">
        <v>3</v>
      </c>
      <c r="B13" s="1200" t="s">
        <v>16</v>
      </c>
      <c r="C13" s="1519">
        <v>82</v>
      </c>
      <c r="D13" s="1196">
        <v>42</v>
      </c>
      <c r="E13" s="778">
        <v>1</v>
      </c>
      <c r="F13" s="778">
        <v>15</v>
      </c>
      <c r="G13" s="937">
        <v>24</v>
      </c>
      <c r="H13" s="179">
        <f t="shared" si="0"/>
        <v>82</v>
      </c>
      <c r="I13" s="23"/>
      <c r="J13" s="456"/>
      <c r="M13" s="1514"/>
    </row>
    <row r="14" spans="1:13" ht="13.2" x14ac:dyDescent="0.25">
      <c r="A14" s="1190">
        <v>4</v>
      </c>
      <c r="B14" s="1200" t="s">
        <v>17</v>
      </c>
      <c r="C14" s="1519">
        <v>17</v>
      </c>
      <c r="D14" s="1196">
        <v>15</v>
      </c>
      <c r="E14" s="778">
        <v>1</v>
      </c>
      <c r="F14" s="778">
        <v>0</v>
      </c>
      <c r="G14" s="937">
        <v>1</v>
      </c>
      <c r="H14" s="179">
        <f t="shared" si="0"/>
        <v>17</v>
      </c>
      <c r="I14" s="23"/>
      <c r="J14" s="456"/>
      <c r="M14" s="1514"/>
    </row>
    <row r="15" spans="1:13" ht="13.2" x14ac:dyDescent="0.25">
      <c r="A15" s="1190">
        <v>5</v>
      </c>
      <c r="B15" s="1200" t="s">
        <v>18</v>
      </c>
      <c r="C15" s="1519">
        <v>59</v>
      </c>
      <c r="D15" s="1196">
        <v>15</v>
      </c>
      <c r="E15" s="778">
        <v>1</v>
      </c>
      <c r="F15" s="778">
        <v>12</v>
      </c>
      <c r="G15" s="937">
        <v>31</v>
      </c>
      <c r="H15" s="179">
        <f t="shared" si="0"/>
        <v>59</v>
      </c>
      <c r="I15" s="23"/>
      <c r="J15" s="456"/>
      <c r="M15" s="1514"/>
    </row>
    <row r="16" spans="1:13" ht="13.2" x14ac:dyDescent="0.25">
      <c r="A16" s="1191">
        <v>6</v>
      </c>
      <c r="B16" s="1201" t="s">
        <v>518</v>
      </c>
      <c r="C16" s="1519">
        <v>72</v>
      </c>
      <c r="D16" s="1196">
        <v>11</v>
      </c>
      <c r="E16" s="778">
        <v>2</v>
      </c>
      <c r="F16" s="778">
        <v>13</v>
      </c>
      <c r="G16" s="937">
        <v>43</v>
      </c>
      <c r="H16" s="179">
        <f t="shared" si="0"/>
        <v>69</v>
      </c>
      <c r="I16" s="23"/>
      <c r="J16" s="456"/>
      <c r="M16" s="1514"/>
    </row>
    <row r="17" spans="1:19" ht="13.2" x14ac:dyDescent="0.25">
      <c r="A17" s="1191">
        <v>7</v>
      </c>
      <c r="B17" s="1201" t="s">
        <v>20</v>
      </c>
      <c r="C17" s="1519">
        <v>124</v>
      </c>
      <c r="D17" s="1196">
        <v>33</v>
      </c>
      <c r="E17" s="778">
        <v>0</v>
      </c>
      <c r="F17" s="778">
        <v>25</v>
      </c>
      <c r="G17" s="937">
        <v>66</v>
      </c>
      <c r="H17" s="179">
        <f t="shared" si="0"/>
        <v>124</v>
      </c>
      <c r="I17" s="23"/>
      <c r="J17" s="456"/>
      <c r="M17" s="1514"/>
    </row>
    <row r="18" spans="1:19" ht="13.2" x14ac:dyDescent="0.25">
      <c r="A18" s="1190">
        <v>8</v>
      </c>
      <c r="B18" s="1200" t="s">
        <v>21</v>
      </c>
      <c r="C18" s="1519">
        <v>110</v>
      </c>
      <c r="D18" s="1196">
        <v>31</v>
      </c>
      <c r="E18" s="778">
        <v>1</v>
      </c>
      <c r="F18" s="778">
        <v>35</v>
      </c>
      <c r="G18" s="937">
        <v>43</v>
      </c>
      <c r="H18" s="179">
        <f t="shared" si="0"/>
        <v>110</v>
      </c>
      <c r="I18" s="23"/>
      <c r="M18" s="1514"/>
    </row>
    <row r="19" spans="1:19" ht="11.4" x14ac:dyDescent="0.2">
      <c r="A19" s="1190">
        <v>9</v>
      </c>
      <c r="B19" s="1200" t="s">
        <v>22</v>
      </c>
      <c r="C19" s="1519">
        <v>94</v>
      </c>
      <c r="D19" s="1196">
        <v>26</v>
      </c>
      <c r="E19" s="778">
        <v>0</v>
      </c>
      <c r="F19" s="778">
        <v>5</v>
      </c>
      <c r="G19" s="937">
        <v>63</v>
      </c>
      <c r="H19" s="179">
        <f t="shared" si="0"/>
        <v>94</v>
      </c>
      <c r="I19" s="23"/>
    </row>
    <row r="20" spans="1:19" ht="11.4" x14ac:dyDescent="0.2">
      <c r="A20" s="1190">
        <v>10</v>
      </c>
      <c r="B20" s="1200" t="s">
        <v>23</v>
      </c>
      <c r="C20" s="1519">
        <v>131</v>
      </c>
      <c r="D20" s="1196">
        <v>47</v>
      </c>
      <c r="E20" s="778">
        <v>4</v>
      </c>
      <c r="F20" s="778">
        <v>20</v>
      </c>
      <c r="G20" s="937">
        <v>60</v>
      </c>
      <c r="H20" s="179">
        <f t="shared" si="0"/>
        <v>131</v>
      </c>
      <c r="I20" s="23"/>
      <c r="L20" s="2" t="s">
        <v>130</v>
      </c>
    </row>
    <row r="21" spans="1:19" ht="11.4" x14ac:dyDescent="0.2">
      <c r="A21" s="1191">
        <v>11</v>
      </c>
      <c r="B21" s="1201" t="s">
        <v>24</v>
      </c>
      <c r="C21" s="1519">
        <v>127</v>
      </c>
      <c r="D21" s="1196">
        <v>23</v>
      </c>
      <c r="E21" s="778">
        <v>2</v>
      </c>
      <c r="F21" s="778">
        <v>9</v>
      </c>
      <c r="G21" s="937">
        <v>93</v>
      </c>
      <c r="H21" s="179">
        <f t="shared" si="0"/>
        <v>127</v>
      </c>
      <c r="I21" s="23"/>
    </row>
    <row r="22" spans="1:19" ht="11.4" x14ac:dyDescent="0.2">
      <c r="A22" s="1190">
        <v>12</v>
      </c>
      <c r="B22" s="1200" t="s">
        <v>25</v>
      </c>
      <c r="C22" s="1519">
        <v>151</v>
      </c>
      <c r="D22" s="1196">
        <v>54</v>
      </c>
      <c r="E22" s="778">
        <v>9</v>
      </c>
      <c r="F22" s="778">
        <v>24</v>
      </c>
      <c r="G22" s="937">
        <v>64</v>
      </c>
      <c r="H22" s="179">
        <f t="shared" si="0"/>
        <v>151</v>
      </c>
      <c r="I22" s="23"/>
      <c r="L22" s="2" t="s">
        <v>130</v>
      </c>
      <c r="S22" s="2" t="s">
        <v>130</v>
      </c>
    </row>
    <row r="23" spans="1:19" s="456" customFormat="1" ht="11.4" x14ac:dyDescent="0.2">
      <c r="A23" s="1191">
        <v>13</v>
      </c>
      <c r="B23" s="1201" t="s">
        <v>26</v>
      </c>
      <c r="C23" s="1519">
        <v>120</v>
      </c>
      <c r="D23" s="1196">
        <v>19</v>
      </c>
      <c r="E23" s="778">
        <v>8</v>
      </c>
      <c r="F23" s="778">
        <v>6</v>
      </c>
      <c r="G23" s="937">
        <v>87</v>
      </c>
      <c r="H23" s="179">
        <f t="shared" si="0"/>
        <v>120</v>
      </c>
      <c r="I23" s="384"/>
    </row>
    <row r="24" spans="1:19" ht="11.4" x14ac:dyDescent="0.2">
      <c r="A24" s="1190">
        <v>14</v>
      </c>
      <c r="B24" s="1200" t="s">
        <v>27</v>
      </c>
      <c r="C24" s="1519">
        <v>127</v>
      </c>
      <c r="D24" s="1196">
        <v>27</v>
      </c>
      <c r="E24" s="778">
        <v>1</v>
      </c>
      <c r="F24" s="778">
        <v>18</v>
      </c>
      <c r="G24" s="937">
        <v>81</v>
      </c>
      <c r="H24" s="179">
        <f t="shared" si="0"/>
        <v>127</v>
      </c>
      <c r="I24" s="23"/>
    </row>
    <row r="25" spans="1:19" thickBot="1" x14ac:dyDescent="0.25">
      <c r="A25" s="1192">
        <v>15</v>
      </c>
      <c r="B25" s="1202" t="s">
        <v>28</v>
      </c>
      <c r="C25" s="1520">
        <v>145</v>
      </c>
      <c r="D25" s="1517">
        <v>60</v>
      </c>
      <c r="E25" s="1186">
        <v>4</v>
      </c>
      <c r="F25" s="1186">
        <v>34</v>
      </c>
      <c r="G25" s="1187">
        <v>47</v>
      </c>
      <c r="H25" s="180">
        <f t="shared" si="0"/>
        <v>145</v>
      </c>
      <c r="I25" s="23"/>
      <c r="J25" s="2" t="s">
        <v>130</v>
      </c>
    </row>
    <row r="26" spans="1:19" s="456" customFormat="1" x14ac:dyDescent="0.25">
      <c r="A26" s="1193"/>
      <c r="B26" s="1203" t="s">
        <v>517</v>
      </c>
      <c r="C26" s="1195">
        <f t="shared" ref="C26:H26" si="1">SUM(C11:C25)</f>
        <v>1523</v>
      </c>
      <c r="D26" s="584">
        <f t="shared" si="1"/>
        <v>480</v>
      </c>
      <c r="E26" s="584">
        <f t="shared" si="1"/>
        <v>41</v>
      </c>
      <c r="F26" s="584">
        <f t="shared" si="1"/>
        <v>244</v>
      </c>
      <c r="G26" s="584">
        <f t="shared" si="1"/>
        <v>755</v>
      </c>
      <c r="H26" s="585">
        <f t="shared" si="1"/>
        <v>1520</v>
      </c>
      <c r="I26" s="384"/>
    </row>
    <row r="27" spans="1:19" s="456" customFormat="1" ht="11.4" x14ac:dyDescent="0.2">
      <c r="A27" s="378"/>
      <c r="B27" s="1204" t="s">
        <v>450</v>
      </c>
      <c r="C27" s="1196">
        <v>1449</v>
      </c>
      <c r="D27" s="778">
        <v>447</v>
      </c>
      <c r="E27" s="778">
        <v>50</v>
      </c>
      <c r="F27" s="778">
        <v>228</v>
      </c>
      <c r="G27" s="778">
        <v>724</v>
      </c>
      <c r="H27" s="779">
        <v>1449</v>
      </c>
      <c r="I27" s="384"/>
    </row>
    <row r="28" spans="1:19" s="456" customFormat="1" ht="11.4" x14ac:dyDescent="0.2">
      <c r="A28" s="378"/>
      <c r="B28" s="1204" t="s">
        <v>396</v>
      </c>
      <c r="C28" s="1196">
        <v>1441</v>
      </c>
      <c r="D28" s="778">
        <v>486</v>
      </c>
      <c r="E28" s="778">
        <v>59</v>
      </c>
      <c r="F28" s="778">
        <v>216</v>
      </c>
      <c r="G28" s="778">
        <v>682</v>
      </c>
      <c r="H28" s="779">
        <v>1443</v>
      </c>
      <c r="I28" s="384"/>
    </row>
    <row r="29" spans="1:19" s="456" customFormat="1" ht="11.4" x14ac:dyDescent="0.2">
      <c r="A29" s="378"/>
      <c r="B29" s="1204" t="s">
        <v>357</v>
      </c>
      <c r="C29" s="1196">
        <v>1399</v>
      </c>
      <c r="D29" s="778">
        <v>416</v>
      </c>
      <c r="E29" s="778">
        <v>51</v>
      </c>
      <c r="F29" s="778">
        <v>240</v>
      </c>
      <c r="G29" s="778">
        <v>692</v>
      </c>
      <c r="H29" s="779">
        <v>1399</v>
      </c>
      <c r="I29" s="384"/>
    </row>
    <row r="30" spans="1:19" s="456" customFormat="1" ht="11.4" x14ac:dyDescent="0.2">
      <c r="A30" s="378"/>
      <c r="B30" s="1204" t="s">
        <v>316</v>
      </c>
      <c r="C30" s="1196">
        <v>1344</v>
      </c>
      <c r="D30" s="778">
        <v>366</v>
      </c>
      <c r="E30" s="778">
        <v>54</v>
      </c>
      <c r="F30" s="778">
        <v>240</v>
      </c>
      <c r="G30" s="778">
        <v>684</v>
      </c>
      <c r="H30" s="779">
        <v>1344</v>
      </c>
      <c r="I30" s="384"/>
    </row>
    <row r="31" spans="1:19" s="456" customFormat="1" thickBot="1" x14ac:dyDescent="0.25">
      <c r="A31" s="146"/>
      <c r="B31" s="1205" t="s">
        <v>179</v>
      </c>
      <c r="C31" s="1197">
        <v>1206</v>
      </c>
      <c r="D31" s="583">
        <v>295</v>
      </c>
      <c r="E31" s="583">
        <v>52</v>
      </c>
      <c r="F31" s="583">
        <v>210</v>
      </c>
      <c r="G31" s="583">
        <v>649</v>
      </c>
      <c r="H31" s="586">
        <v>1206</v>
      </c>
      <c r="I31" s="384"/>
    </row>
    <row r="32" spans="1:19" x14ac:dyDescent="0.25">
      <c r="A32" s="1" t="s">
        <v>519</v>
      </c>
    </row>
  </sheetData>
  <mergeCells count="1">
    <mergeCell ref="D9:H9"/>
  </mergeCells>
  <pageMargins left="0.7" right="0.7" top="0.75" bottom="0.75" header="0.3" footer="0.3"/>
  <pageSetup paperSize="9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2">
    <tabColor rgb="FFFF0000"/>
  </sheetPr>
  <dimension ref="A1:I156"/>
  <sheetViews>
    <sheetView showGridLines="0" zoomScaleNormal="100" workbookViewId="0">
      <selection activeCell="K42" sqref="K42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9" style="2" customWidth="1"/>
    <col min="4" max="4" width="8.33203125" style="2" customWidth="1"/>
    <col min="5" max="5" width="10.44140625" style="2" customWidth="1"/>
    <col min="6" max="6" width="10.33203125" style="2" customWidth="1"/>
    <col min="7" max="8" width="11" style="2" customWidth="1"/>
    <col min="9" max="9" width="6.44140625" style="2" customWidth="1"/>
    <col min="10" max="16384" width="11.44140625" style="2"/>
  </cols>
  <sheetData>
    <row r="1" spans="1:9" x14ac:dyDescent="0.2">
      <c r="A1" s="136" t="s">
        <v>164</v>
      </c>
      <c r="B1" s="136"/>
    </row>
    <row r="2" spans="1:9" x14ac:dyDescent="0.2">
      <c r="A2" s="1" t="s">
        <v>0</v>
      </c>
    </row>
    <row r="3" spans="1:9" x14ac:dyDescent="0.2">
      <c r="A3" s="1"/>
    </row>
    <row r="4" spans="1:9" x14ac:dyDescent="0.2">
      <c r="A4" s="1" t="str">
        <f>A8</f>
        <v>Tabell 3 -14 - A1 -  Eldresentre - personell og årsverk pr. 31.12.</v>
      </c>
    </row>
    <row r="5" spans="1:9" x14ac:dyDescent="0.2">
      <c r="A5" s="1"/>
    </row>
    <row r="6" spans="1:9" x14ac:dyDescent="0.2">
      <c r="A6" s="1"/>
    </row>
    <row r="8" spans="1:9" s="8" customFormat="1" ht="13.8" thickBot="1" x14ac:dyDescent="0.3">
      <c r="A8" s="7" t="s">
        <v>273</v>
      </c>
    </row>
    <row r="9" spans="1:9" s="98" customFormat="1" ht="12.6" thickBot="1" x14ac:dyDescent="0.3">
      <c r="A9" s="9"/>
      <c r="B9" s="10"/>
      <c r="C9" s="1618" t="s">
        <v>257</v>
      </c>
      <c r="D9" s="1618"/>
      <c r="E9" s="1618" t="s">
        <v>274</v>
      </c>
      <c r="F9" s="1618"/>
      <c r="G9" s="1649"/>
      <c r="H9" s="1492"/>
      <c r="I9" s="43"/>
    </row>
    <row r="10" spans="1:9" s="98" customFormat="1" ht="24.6" thickBot="1" x14ac:dyDescent="0.3">
      <c r="A10" s="13" t="s">
        <v>2</v>
      </c>
      <c r="B10" s="14" t="s">
        <v>3</v>
      </c>
      <c r="C10" s="13" t="s">
        <v>275</v>
      </c>
      <c r="D10" s="174" t="s">
        <v>276</v>
      </c>
      <c r="E10" s="35" t="s">
        <v>275</v>
      </c>
      <c r="F10" s="36" t="s">
        <v>276</v>
      </c>
      <c r="G10" s="34" t="s">
        <v>277</v>
      </c>
      <c r="H10" s="1491" t="s">
        <v>278</v>
      </c>
      <c r="I10" s="43"/>
    </row>
    <row r="11" spans="1:9" ht="12" x14ac:dyDescent="0.25">
      <c r="A11" s="17">
        <v>1</v>
      </c>
      <c r="B11" s="18" t="s">
        <v>14</v>
      </c>
      <c r="C11" s="1095">
        <v>3</v>
      </c>
      <c r="D11" s="1097">
        <v>2</v>
      </c>
      <c r="E11" s="1095">
        <v>3.25</v>
      </c>
      <c r="F11" s="1097">
        <v>0</v>
      </c>
      <c r="G11" s="588">
        <f t="shared" ref="G11:G25" si="0">SUM(E11:F11)</f>
        <v>3.25</v>
      </c>
      <c r="H11" s="588">
        <v>4</v>
      </c>
      <c r="I11" s="43"/>
    </row>
    <row r="12" spans="1:9" ht="12" x14ac:dyDescent="0.25">
      <c r="A12" s="24">
        <v>2</v>
      </c>
      <c r="B12" s="25" t="s">
        <v>15</v>
      </c>
      <c r="C12" s="1382">
        <v>19</v>
      </c>
      <c r="D12" s="1383">
        <v>151</v>
      </c>
      <c r="E12" s="1382">
        <v>16.2</v>
      </c>
      <c r="F12" s="1383">
        <v>17.38</v>
      </c>
      <c r="G12" s="589">
        <f t="shared" si="0"/>
        <v>33.58</v>
      </c>
      <c r="H12" s="589">
        <v>17.2</v>
      </c>
      <c r="I12" s="43"/>
    </row>
    <row r="13" spans="1:9" ht="12" x14ac:dyDescent="0.25">
      <c r="A13" s="24">
        <v>3</v>
      </c>
      <c r="B13" s="25" t="s">
        <v>16</v>
      </c>
      <c r="C13" s="1382">
        <v>12</v>
      </c>
      <c r="D13" s="1383">
        <v>87</v>
      </c>
      <c r="E13" s="1382">
        <v>10.6</v>
      </c>
      <c r="F13" s="1383">
        <v>7.4</v>
      </c>
      <c r="G13" s="589">
        <f t="shared" si="0"/>
        <v>18</v>
      </c>
      <c r="H13" s="589">
        <v>12</v>
      </c>
      <c r="I13" s="43"/>
    </row>
    <row r="14" spans="1:9" ht="12" x14ac:dyDescent="0.25">
      <c r="A14" s="24">
        <v>4</v>
      </c>
      <c r="B14" s="25" t="s">
        <v>17</v>
      </c>
      <c r="C14" s="1382">
        <v>5</v>
      </c>
      <c r="D14" s="1383">
        <v>64</v>
      </c>
      <c r="E14" s="1382">
        <v>4</v>
      </c>
      <c r="F14" s="1383">
        <v>6</v>
      </c>
      <c r="G14" s="589">
        <f t="shared" si="0"/>
        <v>10</v>
      </c>
      <c r="H14" s="589">
        <v>5</v>
      </c>
      <c r="I14" s="43"/>
    </row>
    <row r="15" spans="1:9" ht="12" x14ac:dyDescent="0.25">
      <c r="A15" s="24">
        <v>5</v>
      </c>
      <c r="B15" s="25" t="s">
        <v>18</v>
      </c>
      <c r="C15" s="1382">
        <v>9</v>
      </c>
      <c r="D15" s="1383">
        <v>123</v>
      </c>
      <c r="E15" s="1382">
        <v>9</v>
      </c>
      <c r="F15" s="1383">
        <v>7.47</v>
      </c>
      <c r="G15" s="589">
        <f t="shared" si="0"/>
        <v>16.47</v>
      </c>
      <c r="H15" s="589">
        <v>9</v>
      </c>
      <c r="I15" s="43"/>
    </row>
    <row r="16" spans="1:9" ht="12" x14ac:dyDescent="0.25">
      <c r="A16" s="26">
        <v>6</v>
      </c>
      <c r="B16" s="27" t="s">
        <v>19</v>
      </c>
      <c r="C16" s="1382">
        <v>6</v>
      </c>
      <c r="D16" s="1383">
        <v>75</v>
      </c>
      <c r="E16" s="1382">
        <v>5</v>
      </c>
      <c r="F16" s="1383">
        <v>5</v>
      </c>
      <c r="G16" s="589">
        <f t="shared" si="0"/>
        <v>10</v>
      </c>
      <c r="H16" s="589">
        <v>4.5</v>
      </c>
      <c r="I16" s="43"/>
    </row>
    <row r="17" spans="1:9" ht="12" x14ac:dyDescent="0.25">
      <c r="A17" s="26">
        <v>7</v>
      </c>
      <c r="B17" s="27" t="s">
        <v>20</v>
      </c>
      <c r="C17" s="1382">
        <v>10</v>
      </c>
      <c r="D17" s="1383">
        <v>100</v>
      </c>
      <c r="E17" s="1382">
        <v>8.8000000000000007</v>
      </c>
      <c r="F17" s="1383">
        <v>0</v>
      </c>
      <c r="G17" s="589">
        <f t="shared" si="0"/>
        <v>8.8000000000000007</v>
      </c>
      <c r="H17" s="589">
        <v>9</v>
      </c>
      <c r="I17" s="43"/>
    </row>
    <row r="18" spans="1:9" ht="12" x14ac:dyDescent="0.25">
      <c r="A18" s="24">
        <v>8</v>
      </c>
      <c r="B18" s="25" t="s">
        <v>21</v>
      </c>
      <c r="C18" s="1382">
        <v>9</v>
      </c>
      <c r="D18" s="1383">
        <v>101</v>
      </c>
      <c r="E18" s="1382">
        <v>8.5</v>
      </c>
      <c r="F18" s="1383">
        <v>11.64</v>
      </c>
      <c r="G18" s="589">
        <f t="shared" si="0"/>
        <v>20.14</v>
      </c>
      <c r="H18" s="589">
        <v>9</v>
      </c>
      <c r="I18" s="43"/>
    </row>
    <row r="19" spans="1:9" ht="12" x14ac:dyDescent="0.25">
      <c r="A19" s="24">
        <v>9</v>
      </c>
      <c r="B19" s="25" t="s">
        <v>22</v>
      </c>
      <c r="C19" s="1382">
        <v>2</v>
      </c>
      <c r="D19" s="1383">
        <v>8</v>
      </c>
      <c r="E19" s="1382">
        <v>1.5</v>
      </c>
      <c r="F19" s="1383">
        <v>0.5</v>
      </c>
      <c r="G19" s="589">
        <f t="shared" si="0"/>
        <v>2</v>
      </c>
      <c r="H19" s="589">
        <v>2</v>
      </c>
      <c r="I19" s="43"/>
    </row>
    <row r="20" spans="1:9" ht="12" x14ac:dyDescent="0.25">
      <c r="A20" s="24">
        <v>10</v>
      </c>
      <c r="B20" s="25" t="s">
        <v>23</v>
      </c>
      <c r="C20" s="1382">
        <v>11</v>
      </c>
      <c r="D20" s="1383">
        <v>97</v>
      </c>
      <c r="E20" s="1382">
        <v>13.3</v>
      </c>
      <c r="F20" s="1383">
        <v>42</v>
      </c>
      <c r="G20" s="589">
        <f t="shared" si="0"/>
        <v>55.3</v>
      </c>
      <c r="H20" s="589">
        <v>14</v>
      </c>
      <c r="I20" s="43"/>
    </row>
    <row r="21" spans="1:9" ht="12" x14ac:dyDescent="0.25">
      <c r="A21" s="26">
        <v>11</v>
      </c>
      <c r="B21" s="27" t="s">
        <v>24</v>
      </c>
      <c r="C21" s="1382">
        <v>4.5999999999999996</v>
      </c>
      <c r="D21" s="1383">
        <v>47</v>
      </c>
      <c r="E21" s="1382">
        <v>5</v>
      </c>
      <c r="F21" s="1383">
        <v>0</v>
      </c>
      <c r="G21" s="589">
        <f t="shared" si="0"/>
        <v>5</v>
      </c>
      <c r="H21" s="589">
        <v>6</v>
      </c>
      <c r="I21" s="43"/>
    </row>
    <row r="22" spans="1:9" ht="12" x14ac:dyDescent="0.25">
      <c r="A22" s="24">
        <v>12</v>
      </c>
      <c r="B22" s="25" t="s">
        <v>25</v>
      </c>
      <c r="C22" s="1382">
        <v>12</v>
      </c>
      <c r="D22" s="1383">
        <v>63</v>
      </c>
      <c r="E22" s="1382">
        <v>9.6999999999999993</v>
      </c>
      <c r="F22" s="1383">
        <v>9</v>
      </c>
      <c r="G22" s="589">
        <f t="shared" si="0"/>
        <v>18.7</v>
      </c>
      <c r="H22" s="589">
        <v>9.6999999999999993</v>
      </c>
      <c r="I22" s="43"/>
    </row>
    <row r="23" spans="1:9" ht="12" x14ac:dyDescent="0.25">
      <c r="A23" s="24">
        <v>13</v>
      </c>
      <c r="B23" s="25" t="s">
        <v>26</v>
      </c>
      <c r="C23" s="1382">
        <v>28</v>
      </c>
      <c r="D23" s="1383">
        <v>172</v>
      </c>
      <c r="E23" s="1382">
        <v>19.5</v>
      </c>
      <c r="F23" s="1383">
        <v>0</v>
      </c>
      <c r="G23" s="589">
        <f t="shared" si="0"/>
        <v>19.5</v>
      </c>
      <c r="H23" s="589"/>
      <c r="I23" s="43"/>
    </row>
    <row r="24" spans="1:9" ht="12" x14ac:dyDescent="0.25">
      <c r="A24" s="24">
        <v>14</v>
      </c>
      <c r="B24" s="25" t="s">
        <v>27</v>
      </c>
      <c r="C24" s="1382">
        <v>16</v>
      </c>
      <c r="D24" s="1383">
        <v>284</v>
      </c>
      <c r="E24" s="1382">
        <v>12.55</v>
      </c>
      <c r="F24" s="1383">
        <v>40</v>
      </c>
      <c r="G24" s="589">
        <f t="shared" si="0"/>
        <v>52.55</v>
      </c>
      <c r="H24" s="589">
        <v>12.55</v>
      </c>
      <c r="I24" s="43"/>
    </row>
    <row r="25" spans="1:9" ht="12.6" thickBot="1" x14ac:dyDescent="0.3">
      <c r="A25" s="28">
        <v>15</v>
      </c>
      <c r="B25" s="29" t="s">
        <v>28</v>
      </c>
      <c r="C25" s="1489">
        <v>3</v>
      </c>
      <c r="D25" s="1490">
        <v>37</v>
      </c>
      <c r="E25" s="1489">
        <v>3</v>
      </c>
      <c r="F25" s="1490">
        <v>2.5</v>
      </c>
      <c r="G25" s="895">
        <f t="shared" si="0"/>
        <v>5.5</v>
      </c>
      <c r="H25" s="895">
        <v>3</v>
      </c>
      <c r="I25" s="43"/>
    </row>
    <row r="26" spans="1:9" s="31" customFormat="1" ht="12" x14ac:dyDescent="0.25">
      <c r="A26" s="445"/>
      <c r="B26" s="443" t="s">
        <v>517</v>
      </c>
      <c r="C26" s="584">
        <f t="shared" ref="C26:H26" si="1">SUM(C11:C25)</f>
        <v>149.6</v>
      </c>
      <c r="D26" s="898">
        <f t="shared" si="1"/>
        <v>1411</v>
      </c>
      <c r="E26" s="899">
        <f t="shared" si="1"/>
        <v>129.89999999999998</v>
      </c>
      <c r="F26" s="899">
        <f t="shared" si="1"/>
        <v>148.88999999999999</v>
      </c>
      <c r="G26" s="899">
        <f t="shared" si="1"/>
        <v>278.78999999999996</v>
      </c>
      <c r="H26" s="900">
        <f t="shared" si="1"/>
        <v>116.95</v>
      </c>
      <c r="I26" s="43"/>
    </row>
    <row r="27" spans="1:9" s="456" customFormat="1" x14ac:dyDescent="0.2">
      <c r="A27" s="459"/>
      <c r="B27" s="446" t="s">
        <v>450</v>
      </c>
      <c r="C27" s="778">
        <v>156.04</v>
      </c>
      <c r="D27" s="924">
        <v>2365</v>
      </c>
      <c r="E27" s="935">
        <v>122.55</v>
      </c>
      <c r="F27" s="935">
        <v>129.85000000000002</v>
      </c>
      <c r="G27" s="935">
        <v>252.4</v>
      </c>
      <c r="H27" s="936">
        <v>106.6</v>
      </c>
      <c r="I27" s="5"/>
    </row>
    <row r="28" spans="1:9" s="456" customFormat="1" x14ac:dyDescent="0.2">
      <c r="A28" s="459"/>
      <c r="B28" s="446" t="s">
        <v>396</v>
      </c>
      <c r="C28" s="778">
        <v>146.30000000000001</v>
      </c>
      <c r="D28" s="924">
        <v>1751</v>
      </c>
      <c r="E28" s="935">
        <v>119.64999999999999</v>
      </c>
      <c r="F28" s="935">
        <v>143.79</v>
      </c>
      <c r="G28" s="935">
        <v>263.44000000000005</v>
      </c>
      <c r="H28" s="936">
        <v>141.6</v>
      </c>
      <c r="I28" s="5"/>
    </row>
    <row r="29" spans="1:9" s="456" customFormat="1" x14ac:dyDescent="0.2">
      <c r="A29" s="459"/>
      <c r="B29" s="446" t="s">
        <v>357</v>
      </c>
      <c r="C29" s="778">
        <v>154</v>
      </c>
      <c r="D29" s="924">
        <v>1851</v>
      </c>
      <c r="E29" s="935">
        <v>119.49999999999999</v>
      </c>
      <c r="F29" s="935">
        <v>162.35</v>
      </c>
      <c r="G29" s="935">
        <v>281.85000000000002</v>
      </c>
      <c r="H29" s="936">
        <v>130.9</v>
      </c>
      <c r="I29" s="5"/>
    </row>
    <row r="30" spans="1:9" s="456" customFormat="1" x14ac:dyDescent="0.2">
      <c r="A30" s="389"/>
      <c r="B30" s="388" t="s">
        <v>316</v>
      </c>
      <c r="C30" s="178">
        <v>153</v>
      </c>
      <c r="D30" s="385">
        <v>1754</v>
      </c>
      <c r="E30" s="896">
        <v>122.28999999999999</v>
      </c>
      <c r="F30" s="896">
        <v>147.38</v>
      </c>
      <c r="G30" s="896">
        <v>269.66999999999996</v>
      </c>
      <c r="H30" s="897">
        <v>112.8</v>
      </c>
      <c r="I30" s="5"/>
    </row>
    <row r="31" spans="1:9" s="456" customFormat="1" ht="12" thickBot="1" x14ac:dyDescent="0.25">
      <c r="A31" s="442"/>
      <c r="B31" s="444" t="s">
        <v>179</v>
      </c>
      <c r="C31" s="583">
        <v>141</v>
      </c>
      <c r="D31" s="386">
        <v>1863</v>
      </c>
      <c r="E31" s="901">
        <v>116.53</v>
      </c>
      <c r="F31" s="901">
        <v>207.6</v>
      </c>
      <c r="G31" s="901">
        <v>324.13</v>
      </c>
      <c r="H31" s="902">
        <v>114.05</v>
      </c>
      <c r="I31" s="5"/>
    </row>
    <row r="32" spans="1:9" ht="25.95" customHeight="1" x14ac:dyDescent="0.2">
      <c r="A32" s="1648"/>
      <c r="B32" s="1648"/>
      <c r="C32" s="1648"/>
      <c r="D32" s="1648"/>
      <c r="E32" s="1648"/>
      <c r="F32" s="1648"/>
      <c r="G32" s="1648"/>
      <c r="H32" s="1648"/>
    </row>
    <row r="33" spans="6:8" x14ac:dyDescent="0.2">
      <c r="F33" s="8"/>
      <c r="G33" s="8"/>
      <c r="H33" s="8"/>
    </row>
    <row r="34" spans="6:8" x14ac:dyDescent="0.2">
      <c r="F34" s="8"/>
      <c r="G34" s="8"/>
      <c r="H34" s="8"/>
    </row>
    <row r="35" spans="6:8" x14ac:dyDescent="0.2">
      <c r="F35" s="8"/>
      <c r="G35" s="8"/>
      <c r="H35" s="8"/>
    </row>
    <row r="36" spans="6:8" x14ac:dyDescent="0.2">
      <c r="F36" s="8"/>
      <c r="G36" s="8"/>
      <c r="H36" s="8"/>
    </row>
    <row r="37" spans="6:8" x14ac:dyDescent="0.2">
      <c r="F37" s="8"/>
      <c r="G37" s="8"/>
      <c r="H37" s="8"/>
    </row>
    <row r="38" spans="6:8" x14ac:dyDescent="0.2">
      <c r="F38" s="8"/>
      <c r="G38" s="8"/>
      <c r="H38" s="8"/>
    </row>
    <row r="39" spans="6:8" x14ac:dyDescent="0.2">
      <c r="F39" s="8"/>
      <c r="G39" s="8"/>
      <c r="H39" s="8"/>
    </row>
    <row r="40" spans="6:8" x14ac:dyDescent="0.2">
      <c r="F40" s="8"/>
      <c r="G40" s="8"/>
      <c r="H40" s="8"/>
    </row>
    <row r="41" spans="6:8" x14ac:dyDescent="0.2">
      <c r="F41" s="8"/>
      <c r="G41" s="8"/>
      <c r="H41" s="8"/>
    </row>
    <row r="42" spans="6:8" x14ac:dyDescent="0.2">
      <c r="F42" s="8"/>
      <c r="G42" s="8"/>
      <c r="H42" s="8"/>
    </row>
    <row r="43" spans="6:8" x14ac:dyDescent="0.2">
      <c r="F43" s="8"/>
      <c r="G43" s="8"/>
      <c r="H43" s="8"/>
    </row>
    <row r="44" spans="6:8" x14ac:dyDescent="0.2">
      <c r="F44" s="8"/>
      <c r="G44" s="8"/>
      <c r="H44" s="8"/>
    </row>
    <row r="45" spans="6:8" x14ac:dyDescent="0.2">
      <c r="F45" s="8"/>
      <c r="G45" s="8"/>
      <c r="H45" s="8"/>
    </row>
    <row r="46" spans="6:8" x14ac:dyDescent="0.2">
      <c r="F46" s="8"/>
      <c r="G46" s="8"/>
      <c r="H46" s="8"/>
    </row>
    <row r="47" spans="6:8" x14ac:dyDescent="0.2">
      <c r="F47" s="8"/>
      <c r="G47" s="8"/>
      <c r="H47" s="8"/>
    </row>
    <row r="48" spans="6:8" x14ac:dyDescent="0.2">
      <c r="F48" s="8"/>
      <c r="G48" s="8"/>
      <c r="H48" s="8"/>
    </row>
    <row r="49" spans="6:8" x14ac:dyDescent="0.2">
      <c r="F49" s="8"/>
      <c r="G49" s="8"/>
      <c r="H49" s="8"/>
    </row>
    <row r="50" spans="6:8" x14ac:dyDescent="0.2">
      <c r="F50" s="8"/>
      <c r="G50" s="8"/>
      <c r="H50" s="8"/>
    </row>
    <row r="51" spans="6:8" x14ac:dyDescent="0.2">
      <c r="F51" s="8"/>
      <c r="G51" s="8"/>
      <c r="H51" s="8"/>
    </row>
    <row r="52" spans="6:8" x14ac:dyDescent="0.2">
      <c r="F52" s="8"/>
      <c r="G52" s="8"/>
      <c r="H52" s="8"/>
    </row>
    <row r="53" spans="6:8" x14ac:dyDescent="0.2">
      <c r="F53" s="8"/>
      <c r="G53" s="8"/>
      <c r="H53" s="8"/>
    </row>
    <row r="54" spans="6:8" x14ac:dyDescent="0.2">
      <c r="F54" s="8"/>
      <c r="G54" s="8"/>
      <c r="H54" s="8"/>
    </row>
    <row r="55" spans="6:8" x14ac:dyDescent="0.2">
      <c r="F55" s="8"/>
      <c r="G55" s="8"/>
      <c r="H55" s="8"/>
    </row>
    <row r="56" spans="6:8" x14ac:dyDescent="0.2">
      <c r="F56" s="8"/>
      <c r="G56" s="8"/>
      <c r="H56" s="8"/>
    </row>
    <row r="57" spans="6:8" x14ac:dyDescent="0.2">
      <c r="F57" s="8"/>
      <c r="G57" s="8"/>
      <c r="H57" s="8"/>
    </row>
    <row r="58" spans="6:8" x14ac:dyDescent="0.2">
      <c r="F58" s="8"/>
      <c r="G58" s="8"/>
      <c r="H58" s="8"/>
    </row>
    <row r="59" spans="6:8" x14ac:dyDescent="0.2">
      <c r="F59" s="8"/>
      <c r="G59" s="8"/>
      <c r="H59" s="8"/>
    </row>
    <row r="60" spans="6:8" x14ac:dyDescent="0.2">
      <c r="F60" s="8"/>
      <c r="G60" s="8"/>
      <c r="H60" s="8"/>
    </row>
    <row r="61" spans="6:8" x14ac:dyDescent="0.2">
      <c r="F61" s="8"/>
      <c r="G61" s="8"/>
      <c r="H61" s="8"/>
    </row>
    <row r="62" spans="6:8" x14ac:dyDescent="0.2">
      <c r="F62" s="8"/>
      <c r="G62" s="8"/>
      <c r="H62" s="8"/>
    </row>
    <row r="63" spans="6:8" x14ac:dyDescent="0.2">
      <c r="F63" s="8"/>
      <c r="G63" s="8"/>
      <c r="H63" s="8"/>
    </row>
    <row r="64" spans="6:8" x14ac:dyDescent="0.2">
      <c r="F64" s="8"/>
      <c r="G64" s="8"/>
      <c r="H64" s="8"/>
    </row>
    <row r="65" spans="6:8" x14ac:dyDescent="0.2">
      <c r="F65" s="8"/>
      <c r="G65" s="8"/>
      <c r="H65" s="8"/>
    </row>
    <row r="66" spans="6:8" x14ac:dyDescent="0.2">
      <c r="F66" s="8"/>
      <c r="G66" s="8"/>
      <c r="H66" s="8"/>
    </row>
    <row r="67" spans="6:8" x14ac:dyDescent="0.2">
      <c r="F67" s="8"/>
      <c r="G67" s="8"/>
      <c r="H67" s="8"/>
    </row>
    <row r="68" spans="6:8" x14ac:dyDescent="0.2">
      <c r="F68" s="8"/>
      <c r="G68" s="8"/>
      <c r="H68" s="8"/>
    </row>
    <row r="69" spans="6:8" x14ac:dyDescent="0.2">
      <c r="F69" s="8"/>
      <c r="G69" s="8"/>
      <c r="H69" s="8"/>
    </row>
    <row r="70" spans="6:8" x14ac:dyDescent="0.2">
      <c r="F70" s="8"/>
      <c r="G70" s="8"/>
      <c r="H70" s="8"/>
    </row>
    <row r="71" spans="6:8" x14ac:dyDescent="0.2">
      <c r="F71" s="8"/>
      <c r="G71" s="8"/>
      <c r="H71" s="8"/>
    </row>
    <row r="72" spans="6:8" x14ac:dyDescent="0.2">
      <c r="F72" s="8"/>
      <c r="G72" s="8"/>
      <c r="H72" s="8"/>
    </row>
    <row r="73" spans="6:8" x14ac:dyDescent="0.2">
      <c r="F73" s="8"/>
      <c r="G73" s="8"/>
      <c r="H73" s="8"/>
    </row>
    <row r="74" spans="6:8" x14ac:dyDescent="0.2">
      <c r="F74" s="8"/>
      <c r="G74" s="8"/>
      <c r="H74" s="8"/>
    </row>
    <row r="75" spans="6:8" x14ac:dyDescent="0.2">
      <c r="F75" s="8"/>
      <c r="G75" s="8"/>
      <c r="H75" s="8"/>
    </row>
    <row r="76" spans="6:8" x14ac:dyDescent="0.2">
      <c r="F76" s="8"/>
      <c r="G76" s="8"/>
      <c r="H76" s="8"/>
    </row>
    <row r="77" spans="6:8" x14ac:dyDescent="0.2">
      <c r="F77" s="8"/>
      <c r="G77" s="8"/>
      <c r="H77" s="8"/>
    </row>
    <row r="78" spans="6:8" x14ac:dyDescent="0.2">
      <c r="F78" s="8"/>
      <c r="G78" s="8"/>
      <c r="H78" s="8"/>
    </row>
    <row r="79" spans="6:8" x14ac:dyDescent="0.2">
      <c r="F79" s="8"/>
      <c r="G79" s="8"/>
      <c r="H79" s="8"/>
    </row>
    <row r="80" spans="6:8" x14ac:dyDescent="0.2">
      <c r="F80" s="8"/>
      <c r="G80" s="8"/>
      <c r="H80" s="8"/>
    </row>
    <row r="81" spans="6:8" x14ac:dyDescent="0.2">
      <c r="F81" s="8"/>
      <c r="G81" s="8"/>
      <c r="H81" s="8"/>
    </row>
    <row r="82" spans="6:8" x14ac:dyDescent="0.2">
      <c r="F82" s="8"/>
      <c r="G82" s="8"/>
      <c r="H82" s="8"/>
    </row>
    <row r="83" spans="6:8" x14ac:dyDescent="0.2">
      <c r="F83" s="8"/>
      <c r="G83" s="8"/>
      <c r="H83" s="8"/>
    </row>
    <row r="84" spans="6:8" x14ac:dyDescent="0.2">
      <c r="F84" s="8"/>
      <c r="G84" s="8"/>
      <c r="H84" s="8"/>
    </row>
    <row r="85" spans="6:8" x14ac:dyDescent="0.2">
      <c r="F85" s="8"/>
      <c r="G85" s="8"/>
      <c r="H85" s="8"/>
    </row>
    <row r="86" spans="6:8" x14ac:dyDescent="0.2">
      <c r="F86" s="8"/>
      <c r="G86" s="8"/>
      <c r="H86" s="8"/>
    </row>
    <row r="87" spans="6:8" x14ac:dyDescent="0.2">
      <c r="F87" s="8"/>
      <c r="G87" s="8"/>
      <c r="H87" s="8"/>
    </row>
    <row r="88" spans="6:8" x14ac:dyDescent="0.2">
      <c r="F88" s="8"/>
      <c r="G88" s="8"/>
      <c r="H88" s="8"/>
    </row>
    <row r="89" spans="6:8" x14ac:dyDescent="0.2">
      <c r="F89" s="8"/>
      <c r="G89" s="8"/>
      <c r="H89" s="8"/>
    </row>
    <row r="90" spans="6:8" x14ac:dyDescent="0.2">
      <c r="F90" s="8"/>
      <c r="G90" s="8"/>
      <c r="H90" s="8"/>
    </row>
    <row r="91" spans="6:8" x14ac:dyDescent="0.2">
      <c r="F91" s="8"/>
      <c r="G91" s="8"/>
      <c r="H91" s="8"/>
    </row>
    <row r="92" spans="6:8" x14ac:dyDescent="0.2">
      <c r="F92" s="8"/>
      <c r="G92" s="8"/>
      <c r="H92" s="8"/>
    </row>
    <row r="93" spans="6:8" x14ac:dyDescent="0.2">
      <c r="F93" s="8"/>
      <c r="G93" s="8"/>
      <c r="H93" s="8"/>
    </row>
    <row r="94" spans="6:8" x14ac:dyDescent="0.2">
      <c r="F94" s="8"/>
      <c r="G94" s="8"/>
      <c r="H94" s="8"/>
    </row>
    <row r="95" spans="6:8" x14ac:dyDescent="0.2">
      <c r="F95" s="8"/>
      <c r="G95" s="8"/>
      <c r="H95" s="8"/>
    </row>
    <row r="96" spans="6:8" x14ac:dyDescent="0.2">
      <c r="F96" s="8"/>
      <c r="G96" s="8"/>
      <c r="H96" s="8"/>
    </row>
    <row r="97" spans="6:8" x14ac:dyDescent="0.2">
      <c r="F97" s="8"/>
      <c r="G97" s="8"/>
      <c r="H97" s="8"/>
    </row>
    <row r="98" spans="6:8" x14ac:dyDescent="0.2">
      <c r="F98" s="8"/>
      <c r="G98" s="8"/>
      <c r="H98" s="8"/>
    </row>
    <row r="99" spans="6:8" x14ac:dyDescent="0.2">
      <c r="F99" s="8"/>
      <c r="G99" s="8"/>
      <c r="H99" s="8"/>
    </row>
    <row r="100" spans="6:8" x14ac:dyDescent="0.2">
      <c r="F100" s="8"/>
      <c r="G100" s="8"/>
      <c r="H100" s="8"/>
    </row>
    <row r="101" spans="6:8" x14ac:dyDescent="0.2">
      <c r="F101" s="8"/>
      <c r="G101" s="8"/>
      <c r="H101" s="8"/>
    </row>
    <row r="102" spans="6:8" x14ac:dyDescent="0.2">
      <c r="F102" s="8"/>
      <c r="G102" s="8"/>
      <c r="H102" s="8"/>
    </row>
    <row r="103" spans="6:8" x14ac:dyDescent="0.2">
      <c r="F103" s="8"/>
      <c r="G103" s="8"/>
      <c r="H103" s="8"/>
    </row>
    <row r="104" spans="6:8" x14ac:dyDescent="0.2">
      <c r="F104" s="8"/>
      <c r="G104" s="8"/>
      <c r="H104" s="8"/>
    </row>
    <row r="105" spans="6:8" x14ac:dyDescent="0.2">
      <c r="F105" s="8"/>
      <c r="G105" s="8"/>
      <c r="H105" s="8"/>
    </row>
    <row r="106" spans="6:8" x14ac:dyDescent="0.2">
      <c r="F106" s="8"/>
      <c r="G106" s="8"/>
      <c r="H106" s="8"/>
    </row>
    <row r="107" spans="6:8" x14ac:dyDescent="0.2">
      <c r="F107" s="8"/>
      <c r="G107" s="8"/>
      <c r="H107" s="8"/>
    </row>
    <row r="108" spans="6:8" x14ac:dyDescent="0.2">
      <c r="F108" s="8"/>
      <c r="G108" s="8"/>
      <c r="H108" s="8"/>
    </row>
    <row r="109" spans="6:8" x14ac:dyDescent="0.2">
      <c r="F109" s="8"/>
      <c r="G109" s="8"/>
      <c r="H109" s="8"/>
    </row>
    <row r="110" spans="6:8" x14ac:dyDescent="0.2">
      <c r="F110" s="8"/>
      <c r="G110" s="8"/>
      <c r="H110" s="8"/>
    </row>
    <row r="111" spans="6:8" x14ac:dyDescent="0.2">
      <c r="F111" s="8"/>
      <c r="G111" s="8"/>
      <c r="H111" s="8"/>
    </row>
    <row r="112" spans="6:8" x14ac:dyDescent="0.2">
      <c r="F112" s="8"/>
      <c r="G112" s="8"/>
      <c r="H112" s="8"/>
    </row>
    <row r="113" spans="6:8" x14ac:dyDescent="0.2">
      <c r="F113" s="8"/>
      <c r="G113" s="8"/>
      <c r="H113" s="8"/>
    </row>
    <row r="114" spans="6:8" x14ac:dyDescent="0.2">
      <c r="F114" s="8"/>
      <c r="G114" s="8"/>
      <c r="H114" s="8"/>
    </row>
    <row r="115" spans="6:8" x14ac:dyDescent="0.2">
      <c r="F115" s="8"/>
      <c r="G115" s="8"/>
      <c r="H115" s="8"/>
    </row>
    <row r="116" spans="6:8" x14ac:dyDescent="0.2">
      <c r="F116" s="8"/>
      <c r="G116" s="8"/>
      <c r="H116" s="8"/>
    </row>
    <row r="117" spans="6:8" x14ac:dyDescent="0.2">
      <c r="F117" s="8"/>
      <c r="G117" s="8"/>
      <c r="H117" s="8"/>
    </row>
    <row r="118" spans="6:8" x14ac:dyDescent="0.2">
      <c r="F118" s="8"/>
      <c r="G118" s="8"/>
      <c r="H118" s="8"/>
    </row>
    <row r="119" spans="6:8" x14ac:dyDescent="0.2">
      <c r="F119" s="8"/>
      <c r="G119" s="8"/>
      <c r="H119" s="8"/>
    </row>
    <row r="120" spans="6:8" x14ac:dyDescent="0.2">
      <c r="F120" s="8"/>
      <c r="G120" s="8"/>
      <c r="H120" s="8"/>
    </row>
    <row r="121" spans="6:8" x14ac:dyDescent="0.2">
      <c r="F121" s="8"/>
      <c r="G121" s="8"/>
      <c r="H121" s="8"/>
    </row>
    <row r="122" spans="6:8" x14ac:dyDescent="0.2">
      <c r="F122" s="8"/>
      <c r="G122" s="8"/>
      <c r="H122" s="8"/>
    </row>
    <row r="123" spans="6:8" x14ac:dyDescent="0.2">
      <c r="F123" s="8"/>
      <c r="G123" s="8"/>
      <c r="H123" s="8"/>
    </row>
    <row r="124" spans="6:8" x14ac:dyDescent="0.2">
      <c r="F124" s="8"/>
      <c r="G124" s="8"/>
      <c r="H124" s="8"/>
    </row>
    <row r="125" spans="6:8" x14ac:dyDescent="0.2">
      <c r="F125" s="8"/>
      <c r="G125" s="8"/>
      <c r="H125" s="8"/>
    </row>
    <row r="126" spans="6:8" x14ac:dyDescent="0.2">
      <c r="F126" s="8"/>
      <c r="G126" s="8"/>
      <c r="H126" s="8"/>
    </row>
    <row r="127" spans="6:8" x14ac:dyDescent="0.2">
      <c r="F127" s="8"/>
      <c r="G127" s="8"/>
      <c r="H127" s="8"/>
    </row>
    <row r="128" spans="6:8" x14ac:dyDescent="0.2">
      <c r="F128" s="8"/>
      <c r="G128" s="8"/>
      <c r="H128" s="8"/>
    </row>
    <row r="129" spans="6:8" x14ac:dyDescent="0.2">
      <c r="F129" s="8"/>
      <c r="G129" s="8"/>
      <c r="H129" s="8"/>
    </row>
    <row r="130" spans="6:8" x14ac:dyDescent="0.2">
      <c r="F130" s="8"/>
      <c r="G130" s="8"/>
      <c r="H130" s="8"/>
    </row>
    <row r="131" spans="6:8" x14ac:dyDescent="0.2">
      <c r="F131" s="8"/>
      <c r="G131" s="8"/>
      <c r="H131" s="8"/>
    </row>
    <row r="132" spans="6:8" x14ac:dyDescent="0.2">
      <c r="F132" s="8"/>
      <c r="G132" s="8"/>
      <c r="H132" s="8"/>
    </row>
    <row r="133" spans="6:8" x14ac:dyDescent="0.2">
      <c r="F133" s="8"/>
      <c r="G133" s="8"/>
      <c r="H133" s="8"/>
    </row>
    <row r="134" spans="6:8" x14ac:dyDescent="0.2">
      <c r="F134" s="8"/>
      <c r="G134" s="8"/>
      <c r="H134" s="8"/>
    </row>
    <row r="135" spans="6:8" x14ac:dyDescent="0.2">
      <c r="F135" s="8"/>
      <c r="G135" s="8"/>
      <c r="H135" s="8"/>
    </row>
    <row r="136" spans="6:8" x14ac:dyDescent="0.2">
      <c r="F136" s="8"/>
      <c r="G136" s="8"/>
      <c r="H136" s="8"/>
    </row>
    <row r="137" spans="6:8" x14ac:dyDescent="0.2">
      <c r="F137" s="8"/>
      <c r="G137" s="8"/>
      <c r="H137" s="8"/>
    </row>
    <row r="138" spans="6:8" x14ac:dyDescent="0.2">
      <c r="F138" s="8"/>
      <c r="G138" s="8"/>
      <c r="H138" s="8"/>
    </row>
    <row r="139" spans="6:8" x14ac:dyDescent="0.2">
      <c r="F139" s="8"/>
      <c r="G139" s="8"/>
      <c r="H139" s="8"/>
    </row>
    <row r="140" spans="6:8" x14ac:dyDescent="0.2">
      <c r="F140" s="8"/>
      <c r="G140" s="8"/>
      <c r="H140" s="8"/>
    </row>
    <row r="141" spans="6:8" x14ac:dyDescent="0.2">
      <c r="F141" s="8"/>
      <c r="G141" s="8"/>
      <c r="H141" s="8"/>
    </row>
    <row r="142" spans="6:8" x14ac:dyDescent="0.2">
      <c r="F142" s="8"/>
      <c r="G142" s="8"/>
      <c r="H142" s="8"/>
    </row>
    <row r="143" spans="6:8" x14ac:dyDescent="0.2">
      <c r="F143" s="8"/>
      <c r="G143" s="8"/>
      <c r="H143" s="8"/>
    </row>
    <row r="144" spans="6:8" x14ac:dyDescent="0.2">
      <c r="F144" s="8"/>
      <c r="G144" s="8"/>
      <c r="H144" s="8"/>
    </row>
    <row r="145" spans="6:8" x14ac:dyDescent="0.2">
      <c r="F145" s="8"/>
      <c r="G145" s="8"/>
      <c r="H145" s="8"/>
    </row>
    <row r="146" spans="6:8" x14ac:dyDescent="0.2">
      <c r="F146" s="8"/>
      <c r="G146" s="8"/>
      <c r="H146" s="8"/>
    </row>
    <row r="147" spans="6:8" x14ac:dyDescent="0.2">
      <c r="F147" s="8"/>
      <c r="G147" s="8"/>
      <c r="H147" s="8"/>
    </row>
    <row r="148" spans="6:8" x14ac:dyDescent="0.2">
      <c r="F148" s="8"/>
      <c r="G148" s="8"/>
      <c r="H148" s="8"/>
    </row>
    <row r="149" spans="6:8" x14ac:dyDescent="0.2">
      <c r="F149" s="8"/>
      <c r="G149" s="8"/>
      <c r="H149" s="8"/>
    </row>
    <row r="150" spans="6:8" x14ac:dyDescent="0.2">
      <c r="F150" s="8"/>
      <c r="G150" s="8"/>
      <c r="H150" s="8"/>
    </row>
    <row r="151" spans="6:8" x14ac:dyDescent="0.2">
      <c r="F151" s="8"/>
      <c r="G151" s="8"/>
      <c r="H151" s="8"/>
    </row>
    <row r="152" spans="6:8" x14ac:dyDescent="0.2">
      <c r="F152" s="8"/>
      <c r="G152" s="8"/>
      <c r="H152" s="8"/>
    </row>
    <row r="153" spans="6:8" x14ac:dyDescent="0.2">
      <c r="F153" s="8"/>
      <c r="G153" s="8"/>
      <c r="H153" s="8"/>
    </row>
    <row r="154" spans="6:8" x14ac:dyDescent="0.2">
      <c r="F154" s="8"/>
      <c r="G154" s="8"/>
      <c r="H154" s="8"/>
    </row>
    <row r="155" spans="6:8" x14ac:dyDescent="0.2">
      <c r="F155" s="8"/>
      <c r="G155" s="8"/>
      <c r="H155" s="8"/>
    </row>
    <row r="156" spans="6:8" x14ac:dyDescent="0.2">
      <c r="F156" s="8"/>
      <c r="G156" s="8"/>
      <c r="H156" s="8"/>
    </row>
  </sheetData>
  <mergeCells count="3">
    <mergeCell ref="A32:H32"/>
    <mergeCell ref="C9:D9"/>
    <mergeCell ref="E9:G9"/>
  </mergeCells>
  <pageMargins left="0.7" right="0.7" top="0.75" bottom="0.75" header="0.3" footer="0.3"/>
  <pageSetup paperSize="9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3">
    <tabColor rgb="FFFF0000"/>
  </sheetPr>
  <dimension ref="A1:R23"/>
  <sheetViews>
    <sheetView showGridLines="0" zoomScale="140" zoomScaleNormal="140" workbookViewId="0">
      <selection activeCell="J38" sqref="J38"/>
    </sheetView>
  </sheetViews>
  <sheetFormatPr baseColWidth="10" defaultRowHeight="13.2" x14ac:dyDescent="0.25"/>
  <cols>
    <col min="2" max="2" width="24" customWidth="1"/>
    <col min="5" max="5" width="11.44140625" style="453"/>
  </cols>
  <sheetData>
    <row r="1" spans="1:18" x14ac:dyDescent="0.25">
      <c r="A1" s="136" t="s">
        <v>164</v>
      </c>
      <c r="B1" s="136"/>
    </row>
    <row r="4" spans="1:18" x14ac:dyDescent="0.25">
      <c r="A4" s="171" t="s">
        <v>280</v>
      </c>
    </row>
    <row r="5" spans="1:18" ht="13.8" thickBot="1" x14ac:dyDescent="0.3"/>
    <row r="6" spans="1:18" ht="36.6" thickBot="1" x14ac:dyDescent="0.3">
      <c r="A6" s="94" t="s">
        <v>2</v>
      </c>
      <c r="B6" s="194" t="s">
        <v>3</v>
      </c>
      <c r="C6" s="194" t="s">
        <v>282</v>
      </c>
      <c r="D6" s="194" t="s">
        <v>283</v>
      </c>
      <c r="E6" s="194" t="s">
        <v>281</v>
      </c>
      <c r="F6" s="194" t="s">
        <v>338</v>
      </c>
    </row>
    <row r="7" spans="1:18" x14ac:dyDescent="0.25">
      <c r="A7" s="195">
        <v>1</v>
      </c>
      <c r="B7" s="196" t="s">
        <v>14</v>
      </c>
      <c r="C7" s="1493" t="s">
        <v>211</v>
      </c>
      <c r="D7" s="1494">
        <v>0</v>
      </c>
      <c r="E7" s="1494">
        <v>0</v>
      </c>
      <c r="F7" s="1495">
        <v>1</v>
      </c>
    </row>
    <row r="8" spans="1:18" x14ac:dyDescent="0.25">
      <c r="A8" s="192">
        <v>2</v>
      </c>
      <c r="B8" s="197" t="s">
        <v>15</v>
      </c>
      <c r="C8" s="1496" t="s">
        <v>211</v>
      </c>
      <c r="D8" s="1497">
        <v>0</v>
      </c>
      <c r="E8" s="1497">
        <v>0</v>
      </c>
      <c r="F8" s="1498">
        <v>1.6</v>
      </c>
    </row>
    <row r="9" spans="1:18" x14ac:dyDescent="0.25">
      <c r="A9" s="192">
        <v>3</v>
      </c>
      <c r="B9" s="197" t="s">
        <v>16</v>
      </c>
      <c r="C9" s="1496" t="s">
        <v>211</v>
      </c>
      <c r="D9" s="1497">
        <v>0</v>
      </c>
      <c r="E9" s="1497">
        <v>0</v>
      </c>
      <c r="F9" s="1498">
        <v>1</v>
      </c>
    </row>
    <row r="10" spans="1:18" x14ac:dyDescent="0.25">
      <c r="A10" s="192">
        <v>4</v>
      </c>
      <c r="B10" s="197" t="s">
        <v>17</v>
      </c>
      <c r="C10" s="1496">
        <v>0</v>
      </c>
      <c r="D10" s="1497" t="s">
        <v>542</v>
      </c>
      <c r="E10" s="1497">
        <v>0</v>
      </c>
      <c r="F10" s="1498">
        <v>1</v>
      </c>
    </row>
    <row r="11" spans="1:18" x14ac:dyDescent="0.25">
      <c r="A11" s="192">
        <v>5</v>
      </c>
      <c r="B11" s="197" t="s">
        <v>18</v>
      </c>
      <c r="C11" s="1496" t="s">
        <v>214</v>
      </c>
      <c r="D11" s="1497">
        <v>0</v>
      </c>
      <c r="E11" s="1497">
        <v>0</v>
      </c>
      <c r="F11" s="1498">
        <v>1</v>
      </c>
    </row>
    <row r="12" spans="1:18" x14ac:dyDescent="0.25">
      <c r="A12" s="192">
        <v>6</v>
      </c>
      <c r="B12" s="197" t="s">
        <v>19</v>
      </c>
      <c r="C12" s="1496" t="s">
        <v>211</v>
      </c>
      <c r="D12" s="1497">
        <v>0</v>
      </c>
      <c r="E12" s="1497">
        <v>0</v>
      </c>
      <c r="F12" s="1498">
        <v>1</v>
      </c>
    </row>
    <row r="13" spans="1:18" x14ac:dyDescent="0.25">
      <c r="A13" s="192">
        <v>7</v>
      </c>
      <c r="B13" s="197" t="s">
        <v>20</v>
      </c>
      <c r="C13" s="1496" t="s">
        <v>211</v>
      </c>
      <c r="D13" s="1497">
        <v>0</v>
      </c>
      <c r="E13" s="1497">
        <v>0</v>
      </c>
      <c r="F13" s="1498">
        <v>1</v>
      </c>
    </row>
    <row r="14" spans="1:18" x14ac:dyDescent="0.25">
      <c r="A14" s="192">
        <v>8</v>
      </c>
      <c r="B14" s="197" t="s">
        <v>21</v>
      </c>
      <c r="C14" s="1496">
        <v>0</v>
      </c>
      <c r="D14" s="1497" t="s">
        <v>542</v>
      </c>
      <c r="E14" s="1497">
        <v>0</v>
      </c>
      <c r="F14" s="1498">
        <v>1.2</v>
      </c>
      <c r="R14" t="s">
        <v>130</v>
      </c>
    </row>
    <row r="15" spans="1:18" x14ac:dyDescent="0.25">
      <c r="A15" s="192">
        <v>9</v>
      </c>
      <c r="B15" s="197" t="s">
        <v>22</v>
      </c>
      <c r="C15" s="1496">
        <v>0</v>
      </c>
      <c r="D15" s="1497" t="s">
        <v>542</v>
      </c>
      <c r="E15" s="1497">
        <v>0</v>
      </c>
      <c r="F15" s="1498">
        <v>1</v>
      </c>
    </row>
    <row r="16" spans="1:18" x14ac:dyDescent="0.25">
      <c r="A16" s="192">
        <v>10</v>
      </c>
      <c r="B16" s="197" t="s">
        <v>23</v>
      </c>
      <c r="C16" s="1496" t="s">
        <v>211</v>
      </c>
      <c r="D16" s="1497">
        <v>0</v>
      </c>
      <c r="E16" s="1497">
        <v>0</v>
      </c>
      <c r="F16" s="1498">
        <v>1</v>
      </c>
    </row>
    <row r="17" spans="1:10" x14ac:dyDescent="0.25">
      <c r="A17" s="192">
        <v>11</v>
      </c>
      <c r="B17" s="197" t="s">
        <v>24</v>
      </c>
      <c r="C17" s="1496">
        <v>0</v>
      </c>
      <c r="D17" s="1497" t="s">
        <v>542</v>
      </c>
      <c r="E17" s="1497">
        <v>0</v>
      </c>
      <c r="F17" s="1498">
        <v>2</v>
      </c>
    </row>
    <row r="18" spans="1:10" x14ac:dyDescent="0.25">
      <c r="A18" s="192">
        <v>12</v>
      </c>
      <c r="B18" s="197" t="s">
        <v>25</v>
      </c>
      <c r="C18" s="1496" t="s">
        <v>211</v>
      </c>
      <c r="D18" s="1497">
        <v>0</v>
      </c>
      <c r="E18" s="1497">
        <v>0</v>
      </c>
      <c r="F18" s="1498">
        <v>1</v>
      </c>
    </row>
    <row r="19" spans="1:10" x14ac:dyDescent="0.25">
      <c r="A19" s="192">
        <v>13</v>
      </c>
      <c r="B19" s="197" t="s">
        <v>26</v>
      </c>
      <c r="C19" s="1496" t="s">
        <v>211</v>
      </c>
      <c r="D19" s="1497">
        <v>0</v>
      </c>
      <c r="E19" s="1497">
        <v>0</v>
      </c>
      <c r="F19" s="1498">
        <v>1</v>
      </c>
    </row>
    <row r="20" spans="1:10" x14ac:dyDescent="0.25">
      <c r="A20" s="192">
        <v>14</v>
      </c>
      <c r="B20" s="197" t="s">
        <v>27</v>
      </c>
      <c r="C20" s="1496" t="s">
        <v>211</v>
      </c>
      <c r="D20" s="1497">
        <v>0</v>
      </c>
      <c r="E20" s="1497">
        <v>0</v>
      </c>
      <c r="F20" s="1498">
        <v>1</v>
      </c>
      <c r="J20" t="s">
        <v>130</v>
      </c>
    </row>
    <row r="21" spans="1:10" ht="13.8" thickBot="1" x14ac:dyDescent="0.3">
      <c r="A21" s="193">
        <v>15</v>
      </c>
      <c r="B21" s="198" t="s">
        <v>336</v>
      </c>
      <c r="C21" s="1499" t="s">
        <v>235</v>
      </c>
      <c r="D21" s="1500" t="s">
        <v>235</v>
      </c>
      <c r="E21" s="1500">
        <v>0</v>
      </c>
      <c r="F21" s="1501">
        <v>0.8</v>
      </c>
    </row>
    <row r="22" spans="1:10" ht="13.8" thickBot="1" x14ac:dyDescent="0.3">
      <c r="A22" s="199"/>
      <c r="B22" s="200" t="s">
        <v>543</v>
      </c>
      <c r="C22" s="201">
        <v>10</v>
      </c>
      <c r="D22" s="201">
        <v>4</v>
      </c>
      <c r="E22" s="201">
        <f>SUM(E7:E21)</f>
        <v>0</v>
      </c>
      <c r="F22" s="202">
        <f>SUM(F7:F21)</f>
        <v>16.599999999999998</v>
      </c>
    </row>
    <row r="23" spans="1:10" x14ac:dyDescent="0.25">
      <c r="A23" t="s">
        <v>337</v>
      </c>
    </row>
  </sheetData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AH35"/>
  <sheetViews>
    <sheetView zoomScaleNormal="100" workbookViewId="0">
      <selection activeCell="V24" sqref="V24"/>
    </sheetView>
  </sheetViews>
  <sheetFormatPr baseColWidth="10" defaultColWidth="11.44140625" defaultRowHeight="13.2" x14ac:dyDescent="0.25"/>
  <cols>
    <col min="1" max="1" width="25.44140625" style="789" customWidth="1"/>
    <col min="2" max="2" width="10.6640625" style="632" customWidth="1"/>
    <col min="3" max="19" width="8.6640625" style="633" customWidth="1"/>
    <col min="20" max="20" width="5.5546875" style="789" customWidth="1"/>
    <col min="21" max="27" width="8.33203125" style="789" customWidth="1"/>
    <col min="28" max="28" width="4.6640625" style="789" customWidth="1"/>
    <col min="29" max="34" width="7.6640625" style="789" customWidth="1"/>
    <col min="35" max="16384" width="11.44140625" style="789"/>
  </cols>
  <sheetData>
    <row r="1" spans="1:27" x14ac:dyDescent="0.25">
      <c r="A1" s="616" t="s">
        <v>554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787"/>
      <c r="O1" s="787"/>
      <c r="P1" s="788" t="s">
        <v>365</v>
      </c>
      <c r="Q1" s="787"/>
      <c r="R1" s="787"/>
      <c r="S1" s="787"/>
    </row>
    <row r="2" spans="1:27" x14ac:dyDescent="0.25">
      <c r="A2" s="617"/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U2" s="790" t="s">
        <v>366</v>
      </c>
    </row>
    <row r="3" spans="1:27" s="634" customFormat="1" ht="18" customHeight="1" x14ac:dyDescent="0.25">
      <c r="A3" s="619"/>
      <c r="B3" s="620" t="s">
        <v>93</v>
      </c>
      <c r="C3" s="621" t="s">
        <v>94</v>
      </c>
      <c r="D3" s="621" t="s">
        <v>95</v>
      </c>
      <c r="E3" s="621" t="s">
        <v>96</v>
      </c>
      <c r="F3" s="621" t="s">
        <v>97</v>
      </c>
      <c r="G3" s="621" t="s">
        <v>98</v>
      </c>
      <c r="H3" s="621" t="s">
        <v>99</v>
      </c>
      <c r="I3" s="621" t="s">
        <v>100</v>
      </c>
      <c r="J3" s="621" t="s">
        <v>101</v>
      </c>
      <c r="K3" s="621" t="s">
        <v>102</v>
      </c>
      <c r="L3" s="621" t="s">
        <v>103</v>
      </c>
      <c r="M3" s="621" t="s">
        <v>104</v>
      </c>
      <c r="N3" s="621" t="s">
        <v>7</v>
      </c>
      <c r="O3" s="621" t="s">
        <v>8</v>
      </c>
      <c r="P3" s="621" t="s">
        <v>9</v>
      </c>
      <c r="Q3" s="621" t="s">
        <v>10</v>
      </c>
      <c r="R3" s="621" t="s">
        <v>341</v>
      </c>
      <c r="S3" s="621" t="s">
        <v>342</v>
      </c>
      <c r="U3" s="621" t="s">
        <v>7</v>
      </c>
      <c r="V3" s="621" t="s">
        <v>8</v>
      </c>
      <c r="W3" s="621" t="s">
        <v>9</v>
      </c>
      <c r="X3" s="621" t="s">
        <v>10</v>
      </c>
      <c r="Y3" s="621" t="s">
        <v>341</v>
      </c>
      <c r="Z3" s="621" t="s">
        <v>342</v>
      </c>
      <c r="AA3" s="621" t="s">
        <v>11</v>
      </c>
    </row>
    <row r="4" spans="1:27" ht="18" customHeight="1" x14ac:dyDescent="0.25">
      <c r="A4" s="622" t="s">
        <v>105</v>
      </c>
      <c r="B4" s="623">
        <v>681115</v>
      </c>
      <c r="C4" s="624">
        <v>9002</v>
      </c>
      <c r="D4" s="624">
        <v>41031</v>
      </c>
      <c r="E4" s="624">
        <v>50986</v>
      </c>
      <c r="F4" s="624">
        <v>19257</v>
      </c>
      <c r="G4" s="624">
        <v>11934</v>
      </c>
      <c r="H4" s="624">
        <v>12881</v>
      </c>
      <c r="I4" s="624">
        <v>46154</v>
      </c>
      <c r="J4" s="624">
        <v>73510</v>
      </c>
      <c r="K4" s="624">
        <v>129336</v>
      </c>
      <c r="L4" s="624">
        <v>95102</v>
      </c>
      <c r="M4" s="624">
        <v>117297</v>
      </c>
      <c r="N4" s="624">
        <v>39054</v>
      </c>
      <c r="O4" s="624">
        <v>14598</v>
      </c>
      <c r="P4" s="624">
        <v>9402</v>
      </c>
      <c r="Q4" s="624">
        <v>6769</v>
      </c>
      <c r="R4" s="624">
        <v>3489</v>
      </c>
      <c r="S4" s="624">
        <v>1313</v>
      </c>
      <c r="U4" s="624">
        <v>26</v>
      </c>
      <c r="V4" s="624">
        <v>14</v>
      </c>
      <c r="W4" s="624">
        <v>7</v>
      </c>
      <c r="X4" s="624">
        <v>4</v>
      </c>
      <c r="Y4" s="624">
        <v>4</v>
      </c>
      <c r="Z4" s="624">
        <v>3</v>
      </c>
      <c r="AA4" s="624">
        <v>58</v>
      </c>
    </row>
    <row r="5" spans="1:27" s="68" customFormat="1" ht="18" customHeight="1" x14ac:dyDescent="0.25">
      <c r="A5" s="625" t="s">
        <v>106</v>
      </c>
      <c r="B5" s="626">
        <v>55739</v>
      </c>
      <c r="C5" s="627">
        <v>949</v>
      </c>
      <c r="D5" s="627">
        <v>3509</v>
      </c>
      <c r="E5" s="627">
        <v>3251</v>
      </c>
      <c r="F5" s="627">
        <v>951</v>
      </c>
      <c r="G5" s="627">
        <v>638</v>
      </c>
      <c r="H5" s="627">
        <v>721</v>
      </c>
      <c r="I5" s="627">
        <v>3517</v>
      </c>
      <c r="J5" s="627">
        <v>7969</v>
      </c>
      <c r="K5" s="627">
        <v>14849</v>
      </c>
      <c r="L5" s="627">
        <v>8122</v>
      </c>
      <c r="M5" s="627">
        <v>7908</v>
      </c>
      <c r="N5" s="791">
        <v>2061</v>
      </c>
      <c r="O5" s="791">
        <v>569</v>
      </c>
      <c r="P5" s="791">
        <v>324</v>
      </c>
      <c r="Q5" s="791">
        <v>215</v>
      </c>
      <c r="R5" s="791">
        <v>130</v>
      </c>
      <c r="S5" s="791">
        <v>56</v>
      </c>
      <c r="U5" s="789">
        <v>7</v>
      </c>
      <c r="V5" s="789">
        <v>6</v>
      </c>
      <c r="W5" s="789">
        <v>12</v>
      </c>
      <c r="X5" s="789">
        <v>12</v>
      </c>
      <c r="Y5" s="789">
        <v>13</v>
      </c>
      <c r="Z5" s="789">
        <v>6</v>
      </c>
      <c r="AA5" s="635">
        <v>56</v>
      </c>
    </row>
    <row r="6" spans="1:27" s="68" customFormat="1" x14ac:dyDescent="0.25">
      <c r="A6" s="625" t="s">
        <v>107</v>
      </c>
      <c r="B6" s="626">
        <v>60823</v>
      </c>
      <c r="C6" s="627">
        <v>964</v>
      </c>
      <c r="D6" s="627">
        <v>3428</v>
      </c>
      <c r="E6" s="627">
        <v>2825</v>
      </c>
      <c r="F6" s="627">
        <v>887</v>
      </c>
      <c r="G6" s="627">
        <v>498</v>
      </c>
      <c r="H6" s="627">
        <v>715</v>
      </c>
      <c r="I6" s="627">
        <v>5275</v>
      </c>
      <c r="J6" s="627">
        <v>11394</v>
      </c>
      <c r="K6" s="627">
        <v>16898</v>
      </c>
      <c r="L6" s="627">
        <v>7847</v>
      </c>
      <c r="M6" s="627">
        <v>7026</v>
      </c>
      <c r="N6" s="791">
        <v>1815</v>
      </c>
      <c r="O6" s="791">
        <v>598</v>
      </c>
      <c r="P6" s="791">
        <v>283</v>
      </c>
      <c r="Q6" s="791">
        <v>192</v>
      </c>
      <c r="R6" s="791">
        <v>115</v>
      </c>
      <c r="S6" s="791">
        <v>63</v>
      </c>
      <c r="U6" s="789">
        <v>7</v>
      </c>
      <c r="V6" s="789">
        <v>-3</v>
      </c>
      <c r="W6" s="789">
        <v>2</v>
      </c>
      <c r="X6" s="789">
        <v>-10</v>
      </c>
      <c r="Y6" s="789">
        <v>-10</v>
      </c>
      <c r="Z6" s="789">
        <v>-7</v>
      </c>
      <c r="AA6" s="635">
        <v>-21</v>
      </c>
    </row>
    <row r="7" spans="1:27" s="68" customFormat="1" x14ac:dyDescent="0.25">
      <c r="A7" s="625" t="s">
        <v>108</v>
      </c>
      <c r="B7" s="626">
        <v>43767</v>
      </c>
      <c r="C7" s="627">
        <v>795</v>
      </c>
      <c r="D7" s="627">
        <v>2593</v>
      </c>
      <c r="E7" s="627">
        <v>1826</v>
      </c>
      <c r="F7" s="627">
        <v>552</v>
      </c>
      <c r="G7" s="627">
        <v>321</v>
      </c>
      <c r="H7" s="627">
        <v>435</v>
      </c>
      <c r="I7" s="627">
        <v>3442</v>
      </c>
      <c r="J7" s="627">
        <v>8122</v>
      </c>
      <c r="K7" s="627">
        <v>12199</v>
      </c>
      <c r="L7" s="627">
        <v>5261</v>
      </c>
      <c r="M7" s="627">
        <v>5364</v>
      </c>
      <c r="N7" s="791">
        <v>1678</v>
      </c>
      <c r="O7" s="791">
        <v>528</v>
      </c>
      <c r="P7" s="791">
        <v>299</v>
      </c>
      <c r="Q7" s="791">
        <v>188</v>
      </c>
      <c r="R7" s="791">
        <v>106</v>
      </c>
      <c r="S7" s="791">
        <v>58</v>
      </c>
      <c r="U7" s="789">
        <v>-10</v>
      </c>
      <c r="V7" s="789">
        <v>-6</v>
      </c>
      <c r="W7" s="789">
        <v>-2</v>
      </c>
      <c r="X7" s="789">
        <v>-5</v>
      </c>
      <c r="Y7" s="789">
        <v>-9</v>
      </c>
      <c r="Z7" s="789">
        <v>-2</v>
      </c>
      <c r="AA7" s="635">
        <v>-34</v>
      </c>
    </row>
    <row r="8" spans="1:27" s="68" customFormat="1" x14ac:dyDescent="0.25">
      <c r="A8" s="625" t="s">
        <v>109</v>
      </c>
      <c r="B8" s="626">
        <v>39673</v>
      </c>
      <c r="C8" s="627">
        <v>532</v>
      </c>
      <c r="D8" s="627">
        <v>1711</v>
      </c>
      <c r="E8" s="627">
        <v>1584</v>
      </c>
      <c r="F8" s="627">
        <v>556</v>
      </c>
      <c r="G8" s="627">
        <v>333</v>
      </c>
      <c r="H8" s="627">
        <v>492</v>
      </c>
      <c r="I8" s="627">
        <v>4222</v>
      </c>
      <c r="J8" s="627">
        <v>7728</v>
      </c>
      <c r="K8" s="627">
        <v>9856</v>
      </c>
      <c r="L8" s="627">
        <v>4811</v>
      </c>
      <c r="M8" s="627">
        <v>5059</v>
      </c>
      <c r="N8" s="791">
        <v>1558</v>
      </c>
      <c r="O8" s="791">
        <v>554</v>
      </c>
      <c r="P8" s="791">
        <v>301</v>
      </c>
      <c r="Q8" s="791">
        <v>192</v>
      </c>
      <c r="R8" s="791">
        <v>107</v>
      </c>
      <c r="S8" s="791">
        <v>77</v>
      </c>
      <c r="U8" s="789">
        <v>-5</v>
      </c>
      <c r="V8" s="789">
        <v>-9</v>
      </c>
      <c r="W8" s="789">
        <v>-23</v>
      </c>
      <c r="X8" s="789">
        <v>-27</v>
      </c>
      <c r="Y8" s="789">
        <v>-19</v>
      </c>
      <c r="Z8" s="789">
        <v>-26</v>
      </c>
      <c r="AA8" s="635">
        <v>-109</v>
      </c>
    </row>
    <row r="9" spans="1:27" s="68" customFormat="1" x14ac:dyDescent="0.25">
      <c r="A9" s="625" t="s">
        <v>110</v>
      </c>
      <c r="B9" s="626">
        <v>58938</v>
      </c>
      <c r="C9" s="627">
        <v>647</v>
      </c>
      <c r="D9" s="627">
        <v>2364</v>
      </c>
      <c r="E9" s="627">
        <v>2368</v>
      </c>
      <c r="F9" s="627">
        <v>894</v>
      </c>
      <c r="G9" s="627">
        <v>586</v>
      </c>
      <c r="H9" s="627">
        <v>779</v>
      </c>
      <c r="I9" s="627">
        <v>5383</v>
      </c>
      <c r="J9" s="627">
        <v>9303</v>
      </c>
      <c r="K9" s="627">
        <v>11897</v>
      </c>
      <c r="L9" s="627">
        <v>6882</v>
      </c>
      <c r="M9" s="627">
        <v>10248</v>
      </c>
      <c r="N9" s="791">
        <v>3986</v>
      </c>
      <c r="O9" s="791">
        <v>1586</v>
      </c>
      <c r="P9" s="791">
        <v>970</v>
      </c>
      <c r="Q9" s="791">
        <v>579</v>
      </c>
      <c r="R9" s="791">
        <v>322</v>
      </c>
      <c r="S9" s="791">
        <v>144</v>
      </c>
      <c r="U9" s="789">
        <v>6</v>
      </c>
      <c r="V9" s="789">
        <v>11</v>
      </c>
      <c r="W9" s="789">
        <v>1</v>
      </c>
      <c r="X9" s="789">
        <v>7</v>
      </c>
      <c r="Y9" s="789">
        <v>2</v>
      </c>
      <c r="Z9" s="789">
        <v>14</v>
      </c>
      <c r="AA9" s="635">
        <v>41</v>
      </c>
    </row>
    <row r="10" spans="1:27" s="68" customFormat="1" ht="18" customHeight="1" x14ac:dyDescent="0.25">
      <c r="A10" s="625" t="s">
        <v>111</v>
      </c>
      <c r="B10" s="626">
        <v>33659</v>
      </c>
      <c r="C10" s="627">
        <v>412</v>
      </c>
      <c r="D10" s="627">
        <v>2070</v>
      </c>
      <c r="E10" s="627">
        <v>2965</v>
      </c>
      <c r="F10" s="627">
        <v>1110</v>
      </c>
      <c r="G10" s="627">
        <v>701</v>
      </c>
      <c r="H10" s="627">
        <v>625</v>
      </c>
      <c r="I10" s="627">
        <v>1519</v>
      </c>
      <c r="J10" s="627">
        <v>1992</v>
      </c>
      <c r="K10" s="627">
        <v>4911</v>
      </c>
      <c r="L10" s="627">
        <v>4674</v>
      </c>
      <c r="M10" s="627">
        <v>6821</v>
      </c>
      <c r="N10" s="791">
        <v>3033</v>
      </c>
      <c r="O10" s="791">
        <v>1228</v>
      </c>
      <c r="P10" s="791">
        <v>725</v>
      </c>
      <c r="Q10" s="791">
        <v>494</v>
      </c>
      <c r="R10" s="791">
        <v>293</v>
      </c>
      <c r="S10" s="791">
        <v>86</v>
      </c>
      <c r="U10" s="789">
        <v>-11</v>
      </c>
      <c r="V10" s="789">
        <v>-12</v>
      </c>
      <c r="W10" s="789">
        <v>-9</v>
      </c>
      <c r="X10" s="789">
        <v>-15</v>
      </c>
      <c r="Y10" s="789">
        <v>-28</v>
      </c>
      <c r="Z10" s="789">
        <v>-26</v>
      </c>
      <c r="AA10" s="635">
        <v>-101</v>
      </c>
    </row>
    <row r="11" spans="1:27" s="68" customFormat="1" x14ac:dyDescent="0.25">
      <c r="A11" s="625" t="s">
        <v>112</v>
      </c>
      <c r="B11" s="626">
        <v>49898</v>
      </c>
      <c r="C11" s="627">
        <v>617</v>
      </c>
      <c r="D11" s="627">
        <v>3426</v>
      </c>
      <c r="E11" s="627">
        <v>4840</v>
      </c>
      <c r="F11" s="627">
        <v>1861</v>
      </c>
      <c r="G11" s="627">
        <v>1116</v>
      </c>
      <c r="H11" s="627">
        <v>1111</v>
      </c>
      <c r="I11" s="627">
        <v>2563</v>
      </c>
      <c r="J11" s="627">
        <v>2864</v>
      </c>
      <c r="K11" s="627">
        <v>6922</v>
      </c>
      <c r="L11" s="627">
        <v>7284</v>
      </c>
      <c r="M11" s="627">
        <v>9670</v>
      </c>
      <c r="N11" s="791">
        <v>4046</v>
      </c>
      <c r="O11" s="791">
        <v>1484</v>
      </c>
      <c r="P11" s="791">
        <v>910</v>
      </c>
      <c r="Q11" s="791">
        <v>682</v>
      </c>
      <c r="R11" s="791">
        <v>339</v>
      </c>
      <c r="S11" s="791">
        <v>163</v>
      </c>
      <c r="U11" s="789">
        <v>-4</v>
      </c>
      <c r="V11" s="789">
        <v>10</v>
      </c>
      <c r="W11" s="789">
        <v>-3</v>
      </c>
      <c r="X11" s="789">
        <v>2</v>
      </c>
      <c r="Y11" s="789">
        <v>-1</v>
      </c>
      <c r="Z11" s="789">
        <v>18</v>
      </c>
      <c r="AA11" s="635">
        <v>22</v>
      </c>
    </row>
    <row r="12" spans="1:27" s="68" customFormat="1" x14ac:dyDescent="0.25">
      <c r="A12" s="625" t="s">
        <v>113</v>
      </c>
      <c r="B12" s="626">
        <v>52443</v>
      </c>
      <c r="C12" s="627">
        <v>584</v>
      </c>
      <c r="D12" s="627">
        <v>3223</v>
      </c>
      <c r="E12" s="627">
        <v>4819</v>
      </c>
      <c r="F12" s="627">
        <v>1896</v>
      </c>
      <c r="G12" s="627">
        <v>1115</v>
      </c>
      <c r="H12" s="627">
        <v>1242</v>
      </c>
      <c r="I12" s="627">
        <v>4342</v>
      </c>
      <c r="J12" s="627">
        <v>4186</v>
      </c>
      <c r="K12" s="627">
        <v>7406</v>
      </c>
      <c r="L12" s="627">
        <v>7639</v>
      </c>
      <c r="M12" s="627">
        <v>9641</v>
      </c>
      <c r="N12" s="791">
        <v>3232</v>
      </c>
      <c r="O12" s="791">
        <v>1205</v>
      </c>
      <c r="P12" s="791">
        <v>834</v>
      </c>
      <c r="Q12" s="791">
        <v>656</v>
      </c>
      <c r="R12" s="791">
        <v>328</v>
      </c>
      <c r="S12" s="791">
        <v>95</v>
      </c>
      <c r="U12" s="789">
        <v>13</v>
      </c>
      <c r="V12" s="789">
        <v>8</v>
      </c>
      <c r="W12" s="789">
        <v>13</v>
      </c>
      <c r="X12" s="789">
        <v>7</v>
      </c>
      <c r="Y12" s="789">
        <v>13</v>
      </c>
      <c r="Z12" s="789">
        <v>3</v>
      </c>
      <c r="AA12" s="635">
        <v>57</v>
      </c>
    </row>
    <row r="13" spans="1:27" s="68" customFormat="1" x14ac:dyDescent="0.25">
      <c r="A13" s="625" t="s">
        <v>114</v>
      </c>
      <c r="B13" s="626">
        <v>32580</v>
      </c>
      <c r="C13" s="627">
        <v>529</v>
      </c>
      <c r="D13" s="627">
        <v>2373</v>
      </c>
      <c r="E13" s="627">
        <v>3091</v>
      </c>
      <c r="F13" s="627">
        <v>1113</v>
      </c>
      <c r="G13" s="627">
        <v>688</v>
      </c>
      <c r="H13" s="627">
        <v>637</v>
      </c>
      <c r="I13" s="627">
        <v>1740</v>
      </c>
      <c r="J13" s="627">
        <v>2796</v>
      </c>
      <c r="K13" s="627">
        <v>6082</v>
      </c>
      <c r="L13" s="627">
        <v>4991</v>
      </c>
      <c r="M13" s="627">
        <v>5318</v>
      </c>
      <c r="N13" s="791">
        <v>1589</v>
      </c>
      <c r="O13" s="791">
        <v>598</v>
      </c>
      <c r="P13" s="791">
        <v>423</v>
      </c>
      <c r="Q13" s="791">
        <v>365</v>
      </c>
      <c r="R13" s="791">
        <v>184</v>
      </c>
      <c r="S13" s="791">
        <v>63</v>
      </c>
      <c r="U13" s="789">
        <v>1</v>
      </c>
      <c r="V13" s="789">
        <v>4</v>
      </c>
      <c r="W13" s="789">
        <v>13</v>
      </c>
      <c r="X13" s="789">
        <v>26</v>
      </c>
      <c r="Y13" s="789">
        <v>20</v>
      </c>
      <c r="Z13" s="789">
        <v>16</v>
      </c>
      <c r="AA13" s="635">
        <v>80</v>
      </c>
    </row>
    <row r="14" spans="1:27" s="68" customFormat="1" x14ac:dyDescent="0.25">
      <c r="A14" s="625" t="s">
        <v>115</v>
      </c>
      <c r="B14" s="626">
        <v>27485</v>
      </c>
      <c r="C14" s="627">
        <v>341</v>
      </c>
      <c r="D14" s="627">
        <v>1681</v>
      </c>
      <c r="E14" s="627">
        <v>2255</v>
      </c>
      <c r="F14" s="627">
        <v>927</v>
      </c>
      <c r="G14" s="627">
        <v>627</v>
      </c>
      <c r="H14" s="627">
        <v>622</v>
      </c>
      <c r="I14" s="627">
        <v>1685</v>
      </c>
      <c r="J14" s="627">
        <v>2066</v>
      </c>
      <c r="K14" s="627">
        <v>4310</v>
      </c>
      <c r="L14" s="627">
        <v>3998</v>
      </c>
      <c r="M14" s="627">
        <v>5681</v>
      </c>
      <c r="N14" s="791">
        <v>1630</v>
      </c>
      <c r="O14" s="791">
        <v>660</v>
      </c>
      <c r="P14" s="791">
        <v>485</v>
      </c>
      <c r="Q14" s="791">
        <v>327</v>
      </c>
      <c r="R14" s="791">
        <v>148</v>
      </c>
      <c r="S14" s="791">
        <v>42</v>
      </c>
      <c r="U14" s="789">
        <v>-9</v>
      </c>
      <c r="V14" s="789">
        <v>-14</v>
      </c>
      <c r="W14" s="789">
        <v>-19</v>
      </c>
      <c r="X14" s="789">
        <v>-24</v>
      </c>
      <c r="Y14" s="789">
        <v>-18</v>
      </c>
      <c r="Z14" s="789">
        <v>-19</v>
      </c>
      <c r="AA14" s="635">
        <v>-103</v>
      </c>
    </row>
    <row r="15" spans="1:27" s="68" customFormat="1" ht="18" customHeight="1" x14ac:dyDescent="0.25">
      <c r="A15" s="625" t="s">
        <v>116</v>
      </c>
      <c r="B15" s="626">
        <v>32839</v>
      </c>
      <c r="C15" s="627">
        <v>351</v>
      </c>
      <c r="D15" s="627">
        <v>2037</v>
      </c>
      <c r="E15" s="627">
        <v>3040</v>
      </c>
      <c r="F15" s="627">
        <v>1392</v>
      </c>
      <c r="G15" s="627">
        <v>923</v>
      </c>
      <c r="H15" s="627">
        <v>976</v>
      </c>
      <c r="I15" s="627">
        <v>2152</v>
      </c>
      <c r="J15" s="627">
        <v>2086</v>
      </c>
      <c r="K15" s="627">
        <v>4409</v>
      </c>
      <c r="L15" s="627">
        <v>4728</v>
      </c>
      <c r="M15" s="627">
        <v>6323</v>
      </c>
      <c r="N15" s="791">
        <v>2301</v>
      </c>
      <c r="O15" s="791">
        <v>1006</v>
      </c>
      <c r="P15" s="791">
        <v>594</v>
      </c>
      <c r="Q15" s="791">
        <v>358</v>
      </c>
      <c r="R15" s="791">
        <v>127</v>
      </c>
      <c r="S15" s="791">
        <v>36</v>
      </c>
      <c r="U15" s="789">
        <v>-2</v>
      </c>
      <c r="V15" s="789">
        <v>-4</v>
      </c>
      <c r="W15" s="789">
        <v>-3</v>
      </c>
      <c r="X15" s="789">
        <v>-22</v>
      </c>
      <c r="Y15" s="789">
        <v>-21</v>
      </c>
      <c r="Z15" s="789">
        <v>-18</v>
      </c>
      <c r="AA15" s="635">
        <v>-70</v>
      </c>
    </row>
    <row r="16" spans="1:27" s="68" customFormat="1" x14ac:dyDescent="0.25">
      <c r="A16" s="625" t="s">
        <v>117</v>
      </c>
      <c r="B16" s="626">
        <v>49507</v>
      </c>
      <c r="C16" s="627">
        <v>639</v>
      </c>
      <c r="D16" s="627">
        <v>3301</v>
      </c>
      <c r="E16" s="627">
        <v>4238</v>
      </c>
      <c r="F16" s="627">
        <v>1744</v>
      </c>
      <c r="G16" s="627">
        <v>1093</v>
      </c>
      <c r="H16" s="627">
        <v>1108</v>
      </c>
      <c r="I16" s="627">
        <v>2783</v>
      </c>
      <c r="J16" s="627">
        <v>3860</v>
      </c>
      <c r="K16" s="627">
        <v>8267</v>
      </c>
      <c r="L16" s="627">
        <v>6946</v>
      </c>
      <c r="M16" s="627">
        <v>9376</v>
      </c>
      <c r="N16" s="791">
        <v>3328</v>
      </c>
      <c r="O16" s="791">
        <v>1239</v>
      </c>
      <c r="P16" s="791">
        <v>728</v>
      </c>
      <c r="Q16" s="791">
        <v>537</v>
      </c>
      <c r="R16" s="791">
        <v>230</v>
      </c>
      <c r="S16" s="791">
        <v>90</v>
      </c>
      <c r="U16" s="789">
        <v>15</v>
      </c>
      <c r="V16" s="789">
        <v>4</v>
      </c>
      <c r="W16" s="789">
        <v>-2</v>
      </c>
      <c r="X16" s="789">
        <v>10</v>
      </c>
      <c r="Y16" s="789">
        <v>7</v>
      </c>
      <c r="Z16" s="789">
        <v>8</v>
      </c>
      <c r="AA16" s="635">
        <v>42</v>
      </c>
    </row>
    <row r="17" spans="1:34" s="68" customFormat="1" x14ac:dyDescent="0.25">
      <c r="A17" s="625" t="s">
        <v>118</v>
      </c>
      <c r="B17" s="626">
        <v>50580</v>
      </c>
      <c r="C17" s="627">
        <v>611</v>
      </c>
      <c r="D17" s="627">
        <v>3255</v>
      </c>
      <c r="E17" s="627">
        <v>4777</v>
      </c>
      <c r="F17" s="627">
        <v>1740</v>
      </c>
      <c r="G17" s="627">
        <v>990</v>
      </c>
      <c r="H17" s="627">
        <v>1072</v>
      </c>
      <c r="I17" s="627">
        <v>2312</v>
      </c>
      <c r="J17" s="627">
        <v>3365</v>
      </c>
      <c r="K17" s="627">
        <v>7783</v>
      </c>
      <c r="L17" s="627">
        <v>7909</v>
      </c>
      <c r="M17" s="627">
        <v>9910</v>
      </c>
      <c r="N17" s="791">
        <v>2892</v>
      </c>
      <c r="O17" s="791">
        <v>1175</v>
      </c>
      <c r="P17" s="791">
        <v>1180</v>
      </c>
      <c r="Q17" s="791">
        <v>989</v>
      </c>
      <c r="R17" s="791">
        <v>477</v>
      </c>
      <c r="S17" s="791">
        <v>143</v>
      </c>
      <c r="U17" s="789">
        <v>6</v>
      </c>
      <c r="V17" s="789">
        <v>1</v>
      </c>
      <c r="W17" s="789">
        <v>15</v>
      </c>
      <c r="X17" s="789">
        <v>36</v>
      </c>
      <c r="Y17" s="789">
        <v>43</v>
      </c>
      <c r="Z17" s="789">
        <v>26</v>
      </c>
      <c r="AA17" s="635">
        <v>127</v>
      </c>
    </row>
    <row r="18" spans="1:34" s="68" customFormat="1" x14ac:dyDescent="0.25">
      <c r="A18" s="625" t="s">
        <v>119</v>
      </c>
      <c r="B18" s="626">
        <v>51952</v>
      </c>
      <c r="C18" s="627">
        <v>564</v>
      </c>
      <c r="D18" s="627">
        <v>3266</v>
      </c>
      <c r="E18" s="627">
        <v>4859</v>
      </c>
      <c r="F18" s="627">
        <v>1901</v>
      </c>
      <c r="G18" s="627">
        <v>1151</v>
      </c>
      <c r="H18" s="627">
        <v>1180</v>
      </c>
      <c r="I18" s="627">
        <v>2654</v>
      </c>
      <c r="J18" s="627">
        <v>3145</v>
      </c>
      <c r="K18" s="627">
        <v>7183</v>
      </c>
      <c r="L18" s="627">
        <v>7993</v>
      </c>
      <c r="M18" s="627">
        <v>10460</v>
      </c>
      <c r="N18" s="791">
        <v>3712</v>
      </c>
      <c r="O18" s="791">
        <v>1458</v>
      </c>
      <c r="P18" s="791">
        <v>1002</v>
      </c>
      <c r="Q18" s="791">
        <v>777</v>
      </c>
      <c r="R18" s="791">
        <v>483</v>
      </c>
      <c r="S18" s="791">
        <v>164</v>
      </c>
      <c r="U18" s="789">
        <v>9</v>
      </c>
      <c r="V18" s="789">
        <v>17</v>
      </c>
      <c r="W18" s="789">
        <v>9</v>
      </c>
      <c r="X18" s="789">
        <v>10</v>
      </c>
      <c r="Y18" s="789">
        <v>13</v>
      </c>
      <c r="Z18" s="789">
        <v>12</v>
      </c>
      <c r="AA18" s="635">
        <v>70</v>
      </c>
    </row>
    <row r="19" spans="1:34" s="68" customFormat="1" x14ac:dyDescent="0.25">
      <c r="A19" s="625" t="s">
        <v>120</v>
      </c>
      <c r="B19" s="626">
        <v>38847</v>
      </c>
      <c r="C19" s="627">
        <v>459</v>
      </c>
      <c r="D19" s="627">
        <v>2705</v>
      </c>
      <c r="E19" s="627">
        <v>4037</v>
      </c>
      <c r="F19" s="627">
        <v>1684</v>
      </c>
      <c r="G19" s="627">
        <v>1132</v>
      </c>
      <c r="H19" s="627">
        <v>1145</v>
      </c>
      <c r="I19" s="627">
        <v>2438</v>
      </c>
      <c r="J19" s="627">
        <v>2420</v>
      </c>
      <c r="K19" s="627">
        <v>5782</v>
      </c>
      <c r="L19" s="627">
        <v>5504</v>
      </c>
      <c r="M19" s="627">
        <v>8057</v>
      </c>
      <c r="N19" s="791">
        <v>2138</v>
      </c>
      <c r="O19" s="791">
        <v>687</v>
      </c>
      <c r="P19" s="791">
        <v>323</v>
      </c>
      <c r="Q19" s="791">
        <v>209</v>
      </c>
      <c r="R19" s="791">
        <v>96</v>
      </c>
      <c r="S19" s="791">
        <v>31</v>
      </c>
      <c r="U19" s="964">
        <v>3</v>
      </c>
      <c r="V19" s="964">
        <v>1</v>
      </c>
      <c r="W19" s="964">
        <v>3</v>
      </c>
      <c r="X19" s="964">
        <v>-3</v>
      </c>
      <c r="Y19" s="964">
        <v>-1</v>
      </c>
      <c r="Z19" s="964">
        <v>-2</v>
      </c>
      <c r="AA19" s="792">
        <v>1</v>
      </c>
      <c r="AC19" s="793"/>
      <c r="AD19" s="793"/>
      <c r="AE19" s="793"/>
      <c r="AF19" s="793"/>
      <c r="AG19" s="793"/>
      <c r="AH19" s="793"/>
    </row>
    <row r="20" spans="1:34" s="68" customFormat="1" ht="18" customHeight="1" x14ac:dyDescent="0.25">
      <c r="A20" s="628" t="s">
        <v>121</v>
      </c>
      <c r="B20" s="629">
        <v>2385</v>
      </c>
      <c r="C20" s="630">
        <v>8</v>
      </c>
      <c r="D20" s="630">
        <v>89</v>
      </c>
      <c r="E20" s="630">
        <v>211</v>
      </c>
      <c r="F20" s="630">
        <v>49</v>
      </c>
      <c r="G20" s="630">
        <v>22</v>
      </c>
      <c r="H20" s="630">
        <v>21</v>
      </c>
      <c r="I20" s="630">
        <v>127</v>
      </c>
      <c r="J20" s="630">
        <v>214</v>
      </c>
      <c r="K20" s="630">
        <v>582</v>
      </c>
      <c r="L20" s="630">
        <v>513</v>
      </c>
      <c r="M20" s="630">
        <v>435</v>
      </c>
      <c r="N20" s="794">
        <v>55</v>
      </c>
      <c r="O20" s="794">
        <v>23</v>
      </c>
      <c r="P20" s="794">
        <v>21</v>
      </c>
      <c r="Q20" s="794">
        <v>9</v>
      </c>
      <c r="R20" s="794">
        <v>4</v>
      </c>
      <c r="S20" s="794">
        <v>2</v>
      </c>
    </row>
    <row r="21" spans="1:34" s="68" customFormat="1" x14ac:dyDescent="0.25">
      <c r="A21" s="631" t="s">
        <v>491</v>
      </c>
      <c r="B21" s="632"/>
      <c r="C21" s="633"/>
      <c r="D21" s="633"/>
      <c r="E21" s="633"/>
      <c r="F21" s="633"/>
      <c r="G21" s="633"/>
      <c r="H21" s="633"/>
      <c r="I21" s="633"/>
      <c r="J21" s="633"/>
      <c r="K21" s="633"/>
      <c r="L21" s="633"/>
      <c r="M21" s="633"/>
      <c r="N21" s="633">
        <f>SUM(N5:N20)</f>
        <v>39054</v>
      </c>
      <c r="O21" s="633">
        <f t="shared" ref="O21:S21" si="0">SUM(O5:O20)</f>
        <v>14598</v>
      </c>
      <c r="P21" s="633">
        <f t="shared" si="0"/>
        <v>9402</v>
      </c>
      <c r="Q21" s="633">
        <f t="shared" si="0"/>
        <v>6769</v>
      </c>
      <c r="R21" s="633">
        <f t="shared" si="0"/>
        <v>3489</v>
      </c>
      <c r="S21" s="633">
        <f t="shared" si="0"/>
        <v>1313</v>
      </c>
    </row>
    <row r="22" spans="1:34" s="68" customFormat="1" x14ac:dyDescent="0.25">
      <c r="A22" s="795" t="s">
        <v>555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796"/>
      <c r="O22" s="796"/>
      <c r="P22" s="796"/>
      <c r="Q22" s="796"/>
      <c r="R22" s="796"/>
      <c r="S22" s="796"/>
    </row>
    <row r="23" spans="1:34" ht="26.4" x14ac:dyDescent="0.25">
      <c r="A23" s="1286" t="s">
        <v>367</v>
      </c>
      <c r="B23" s="797">
        <v>14</v>
      </c>
      <c r="C23" s="798"/>
      <c r="D23" s="798"/>
      <c r="E23" s="798"/>
      <c r="F23" s="798"/>
      <c r="G23" s="798"/>
      <c r="H23" s="798"/>
      <c r="I23" s="798"/>
      <c r="J23" s="798"/>
      <c r="K23" s="798"/>
      <c r="L23" s="798"/>
      <c r="M23" s="798"/>
      <c r="N23" s="799">
        <v>6</v>
      </c>
      <c r="O23" s="799">
        <v>4</v>
      </c>
      <c r="P23" s="799">
        <v>1</v>
      </c>
      <c r="Q23" s="799">
        <v>1</v>
      </c>
      <c r="R23" s="799">
        <v>0</v>
      </c>
      <c r="S23" s="799">
        <v>2</v>
      </c>
      <c r="U23" s="68"/>
      <c r="V23" s="68"/>
      <c r="W23" s="68"/>
      <c r="X23" s="68"/>
      <c r="Y23" s="68"/>
      <c r="Z23" s="68"/>
    </row>
    <row r="25" spans="1:34" x14ac:dyDescent="0.25">
      <c r="A25" s="790" t="s">
        <v>556</v>
      </c>
      <c r="B25" s="1545" t="s">
        <v>93</v>
      </c>
      <c r="C25" s="1546" t="s">
        <v>94</v>
      </c>
      <c r="D25" s="1546" t="s">
        <v>95</v>
      </c>
      <c r="E25" s="1546" t="s">
        <v>96</v>
      </c>
      <c r="F25" s="1546" t="s">
        <v>97</v>
      </c>
      <c r="G25" s="1546" t="s">
        <v>98</v>
      </c>
      <c r="H25" s="1546" t="s">
        <v>99</v>
      </c>
      <c r="I25" s="1546" t="s">
        <v>100</v>
      </c>
      <c r="J25" s="1546" t="s">
        <v>101</v>
      </c>
      <c r="K25" s="1546" t="s">
        <v>102</v>
      </c>
      <c r="L25" s="1546" t="s">
        <v>103</v>
      </c>
      <c r="M25" s="1546" t="s">
        <v>104</v>
      </c>
      <c r="N25" s="1546" t="s">
        <v>7</v>
      </c>
      <c r="O25" s="1546" t="s">
        <v>8</v>
      </c>
      <c r="P25" s="1546" t="s">
        <v>9</v>
      </c>
      <c r="Q25" s="1546" t="s">
        <v>10</v>
      </c>
      <c r="R25" s="621" t="s">
        <v>341</v>
      </c>
      <c r="S25" s="1546" t="s">
        <v>342</v>
      </c>
    </row>
    <row r="26" spans="1:34" x14ac:dyDescent="0.25">
      <c r="A26" s="625" t="s">
        <v>557</v>
      </c>
      <c r="B26" s="1547">
        <v>1382</v>
      </c>
      <c r="C26" s="1548">
        <v>7</v>
      </c>
      <c r="D26" s="1548">
        <v>18</v>
      </c>
      <c r="E26" s="1548">
        <v>12</v>
      </c>
      <c r="F26" s="1548">
        <v>5</v>
      </c>
      <c r="G26" s="1548">
        <v>6</v>
      </c>
      <c r="H26" s="1548">
        <v>23</v>
      </c>
      <c r="I26" s="1548">
        <v>279</v>
      </c>
      <c r="J26" s="1548">
        <v>375</v>
      </c>
      <c r="K26" s="1548">
        <v>328</v>
      </c>
      <c r="L26" s="1548">
        <v>140</v>
      </c>
      <c r="M26" s="1548">
        <v>151</v>
      </c>
      <c r="N26" s="1548">
        <v>25</v>
      </c>
      <c r="O26" s="1548">
        <v>4</v>
      </c>
      <c r="P26" s="1548">
        <v>3</v>
      </c>
      <c r="Q26" s="1548">
        <v>3</v>
      </c>
      <c r="R26" s="1548">
        <v>3</v>
      </c>
      <c r="S26" s="1548">
        <v>0</v>
      </c>
    </row>
    <row r="28" spans="1:34" x14ac:dyDescent="0.25">
      <c r="A28" s="790" t="s">
        <v>558</v>
      </c>
      <c r="B28" s="1545" t="s">
        <v>93</v>
      </c>
      <c r="C28" s="1546" t="s">
        <v>94</v>
      </c>
      <c r="D28" s="1546" t="s">
        <v>95</v>
      </c>
      <c r="E28" s="1546" t="s">
        <v>96</v>
      </c>
      <c r="F28" s="1546" t="s">
        <v>97</v>
      </c>
      <c r="G28" s="1546" t="s">
        <v>98</v>
      </c>
      <c r="H28" s="1546" t="s">
        <v>99</v>
      </c>
      <c r="I28" s="1546" t="s">
        <v>100</v>
      </c>
      <c r="J28" s="1546" t="s">
        <v>101</v>
      </c>
      <c r="K28" s="1546" t="s">
        <v>102</v>
      </c>
      <c r="L28" s="1546" t="s">
        <v>103</v>
      </c>
      <c r="M28" s="1546" t="s">
        <v>104</v>
      </c>
      <c r="N28" s="1546" t="s">
        <v>7</v>
      </c>
      <c r="O28" s="1546" t="s">
        <v>8</v>
      </c>
      <c r="P28" s="1546" t="s">
        <v>9</v>
      </c>
      <c r="Q28" s="1546" t="s">
        <v>10</v>
      </c>
      <c r="R28" s="621" t="s">
        <v>341</v>
      </c>
      <c r="S28" s="1546" t="s">
        <v>342</v>
      </c>
    </row>
    <row r="29" spans="1:34" x14ac:dyDescent="0.25">
      <c r="A29" s="625" t="s">
        <v>559</v>
      </c>
      <c r="B29" s="1547">
        <v>723</v>
      </c>
      <c r="C29" s="1548">
        <v>5</v>
      </c>
      <c r="D29" s="1548">
        <v>27</v>
      </c>
      <c r="E29" s="1548">
        <v>67</v>
      </c>
      <c r="F29" s="1548">
        <v>21</v>
      </c>
      <c r="G29" s="1548">
        <v>20</v>
      </c>
      <c r="H29" s="1548">
        <v>16</v>
      </c>
      <c r="I29" s="1548">
        <v>36</v>
      </c>
      <c r="J29" s="1548">
        <v>45</v>
      </c>
      <c r="K29" s="1548">
        <v>71</v>
      </c>
      <c r="L29" s="1548">
        <v>119</v>
      </c>
      <c r="M29" s="1548">
        <v>195</v>
      </c>
      <c r="N29" s="1548">
        <v>56</v>
      </c>
      <c r="O29" s="1548">
        <v>22</v>
      </c>
      <c r="P29" s="1548">
        <v>13</v>
      </c>
      <c r="Q29" s="1548">
        <v>10</v>
      </c>
      <c r="R29" s="1548">
        <v>0</v>
      </c>
      <c r="S29" s="1548">
        <v>0</v>
      </c>
    </row>
    <row r="30" spans="1:34" x14ac:dyDescent="0.25">
      <c r="A30" s="625" t="s">
        <v>560</v>
      </c>
      <c r="B30" s="1547">
        <v>828</v>
      </c>
      <c r="C30" s="1548">
        <v>9</v>
      </c>
      <c r="D30" s="1548">
        <v>49</v>
      </c>
      <c r="E30" s="1548">
        <v>68</v>
      </c>
      <c r="F30" s="1548">
        <v>28</v>
      </c>
      <c r="G30" s="1548">
        <v>16</v>
      </c>
      <c r="H30" s="1548">
        <v>21</v>
      </c>
      <c r="I30" s="1548">
        <v>47</v>
      </c>
      <c r="J30" s="1548">
        <v>33</v>
      </c>
      <c r="K30" s="1548">
        <v>112</v>
      </c>
      <c r="L30" s="1548">
        <v>126</v>
      </c>
      <c r="M30" s="1548">
        <v>246</v>
      </c>
      <c r="N30" s="1548">
        <v>46</v>
      </c>
      <c r="O30" s="1548">
        <v>6</v>
      </c>
      <c r="P30" s="1548">
        <v>13</v>
      </c>
      <c r="Q30" s="1548">
        <v>4</v>
      </c>
      <c r="R30" s="1548">
        <v>4</v>
      </c>
      <c r="S30" s="1548">
        <v>0</v>
      </c>
    </row>
    <row r="31" spans="1:34" x14ac:dyDescent="0.25">
      <c r="A31" s="625" t="s">
        <v>561</v>
      </c>
      <c r="B31" s="1547">
        <v>5</v>
      </c>
      <c r="C31" s="1548">
        <v>0</v>
      </c>
      <c r="D31" s="1548">
        <v>0</v>
      </c>
      <c r="E31" s="1548">
        <v>0</v>
      </c>
      <c r="F31" s="1548">
        <v>0</v>
      </c>
      <c r="G31" s="1548">
        <v>0</v>
      </c>
      <c r="H31" s="1548">
        <v>0</v>
      </c>
      <c r="I31" s="1548">
        <v>0</v>
      </c>
      <c r="J31" s="1548">
        <v>1</v>
      </c>
      <c r="K31" s="1548">
        <v>1</v>
      </c>
      <c r="L31" s="1548">
        <v>0</v>
      </c>
      <c r="M31" s="1548">
        <v>3</v>
      </c>
      <c r="N31" s="1548">
        <v>0</v>
      </c>
      <c r="O31" s="1548">
        <v>0</v>
      </c>
      <c r="P31" s="1548">
        <v>0</v>
      </c>
      <c r="Q31" s="1548">
        <v>0</v>
      </c>
      <c r="R31" s="1548">
        <v>0</v>
      </c>
      <c r="S31" s="1548">
        <v>0</v>
      </c>
    </row>
    <row r="32" spans="1:34" x14ac:dyDescent="0.25">
      <c r="A32" s="625" t="s">
        <v>562</v>
      </c>
      <c r="B32" s="1547">
        <v>8</v>
      </c>
      <c r="C32" s="1548">
        <v>0</v>
      </c>
      <c r="D32" s="1548">
        <v>0</v>
      </c>
      <c r="E32" s="1548">
        <v>0</v>
      </c>
      <c r="F32" s="1548">
        <v>0</v>
      </c>
      <c r="G32" s="1548">
        <v>0</v>
      </c>
      <c r="H32" s="1548">
        <v>0</v>
      </c>
      <c r="I32" s="1548">
        <v>3</v>
      </c>
      <c r="J32" s="1548">
        <v>0</v>
      </c>
      <c r="K32" s="1548">
        <v>0</v>
      </c>
      <c r="L32" s="1548">
        <v>1</v>
      </c>
      <c r="M32" s="1548">
        <v>4</v>
      </c>
      <c r="N32" s="1548">
        <v>0</v>
      </c>
      <c r="O32" s="1548">
        <v>0</v>
      </c>
      <c r="P32" s="1548">
        <v>0</v>
      </c>
      <c r="Q32" s="1548">
        <v>0</v>
      </c>
      <c r="R32" s="1548">
        <v>0</v>
      </c>
      <c r="S32" s="1548">
        <v>0</v>
      </c>
    </row>
    <row r="33" spans="1:19" x14ac:dyDescent="0.25">
      <c r="A33" s="625" t="s">
        <v>563</v>
      </c>
      <c r="B33" s="1547">
        <v>26</v>
      </c>
      <c r="C33" s="1548">
        <v>0</v>
      </c>
      <c r="D33" s="1548">
        <v>0</v>
      </c>
      <c r="E33" s="1548">
        <v>1</v>
      </c>
      <c r="F33" s="1548">
        <v>1</v>
      </c>
      <c r="G33" s="1548">
        <v>1</v>
      </c>
      <c r="H33" s="1548">
        <v>1</v>
      </c>
      <c r="I33" s="1548">
        <v>0</v>
      </c>
      <c r="J33" s="1548">
        <v>0</v>
      </c>
      <c r="K33" s="1548">
        <v>0</v>
      </c>
      <c r="L33" s="1548">
        <v>1</v>
      </c>
      <c r="M33" s="1548">
        <v>13</v>
      </c>
      <c r="N33" s="1548">
        <v>4</v>
      </c>
      <c r="O33" s="1548">
        <v>3</v>
      </c>
      <c r="P33" s="1548">
        <v>1</v>
      </c>
      <c r="Q33" s="1548">
        <v>0</v>
      </c>
      <c r="R33" s="1548">
        <v>0</v>
      </c>
      <c r="S33" s="1548">
        <v>0</v>
      </c>
    </row>
    <row r="34" spans="1:19" x14ac:dyDescent="0.25">
      <c r="A34" s="625" t="s">
        <v>564</v>
      </c>
      <c r="B34" s="1547">
        <v>43</v>
      </c>
      <c r="C34" s="1548">
        <v>0</v>
      </c>
      <c r="D34" s="1548">
        <v>2</v>
      </c>
      <c r="E34" s="1548">
        <v>2</v>
      </c>
      <c r="F34" s="1548">
        <v>0</v>
      </c>
      <c r="G34" s="1548">
        <v>0</v>
      </c>
      <c r="H34" s="1548">
        <v>2</v>
      </c>
      <c r="I34" s="1548">
        <v>1</v>
      </c>
      <c r="J34" s="1548">
        <v>3</v>
      </c>
      <c r="K34" s="1548">
        <v>7</v>
      </c>
      <c r="L34" s="1548">
        <v>11</v>
      </c>
      <c r="M34" s="1548">
        <v>9</v>
      </c>
      <c r="N34" s="1548">
        <v>5</v>
      </c>
      <c r="O34" s="1548">
        <v>1</v>
      </c>
      <c r="P34" s="1548">
        <v>0</v>
      </c>
      <c r="Q34" s="1548">
        <v>0</v>
      </c>
      <c r="R34" s="1548">
        <v>0</v>
      </c>
      <c r="S34" s="1548">
        <v>0</v>
      </c>
    </row>
    <row r="35" spans="1:19" x14ac:dyDescent="0.25">
      <c r="A35" s="1549" t="s">
        <v>565</v>
      </c>
      <c r="B35" s="1550">
        <v>1633</v>
      </c>
      <c r="C35" s="1551">
        <v>14</v>
      </c>
      <c r="D35" s="1551">
        <v>78</v>
      </c>
      <c r="E35" s="1551">
        <v>138</v>
      </c>
      <c r="F35" s="1551">
        <v>50</v>
      </c>
      <c r="G35" s="1551">
        <v>37</v>
      </c>
      <c r="H35" s="1551">
        <v>40</v>
      </c>
      <c r="I35" s="1551">
        <v>87</v>
      </c>
      <c r="J35" s="1551">
        <v>82</v>
      </c>
      <c r="K35" s="1551">
        <v>191</v>
      </c>
      <c r="L35" s="1551">
        <v>258</v>
      </c>
      <c r="M35" s="1551">
        <v>470</v>
      </c>
      <c r="N35" s="1551">
        <v>111</v>
      </c>
      <c r="O35" s="1551">
        <v>32</v>
      </c>
      <c r="P35" s="1551">
        <v>27</v>
      </c>
      <c r="Q35" s="1551">
        <v>14</v>
      </c>
      <c r="R35" s="1551">
        <v>4</v>
      </c>
      <c r="S35" s="1551">
        <v>0</v>
      </c>
    </row>
  </sheetData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AB41"/>
  <sheetViews>
    <sheetView showGridLines="0" zoomScaleNormal="100" workbookViewId="0">
      <selection activeCell="C43" sqref="C43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2.33203125" style="2" customWidth="1"/>
    <col min="4" max="4" width="14.33203125" style="2" customWidth="1"/>
    <col min="5" max="5" width="10.6640625" style="2" customWidth="1"/>
    <col min="6" max="6" width="12.44140625" style="2" customWidth="1"/>
    <col min="7" max="7" width="13.33203125" style="2" customWidth="1"/>
    <col min="8" max="8" width="12" style="2" customWidth="1"/>
    <col min="9" max="9" width="9.6640625" style="2" customWidth="1"/>
    <col min="10" max="10" width="14.44140625" style="2" customWidth="1"/>
    <col min="11" max="11" width="10.5546875" style="2" customWidth="1"/>
    <col min="12" max="12" width="5.5546875" style="2" customWidth="1"/>
    <col min="13" max="13" width="5" style="2" customWidth="1"/>
    <col min="14" max="14" width="11.44140625" style="2" customWidth="1"/>
    <col min="15" max="16384" width="11.44140625" style="2"/>
  </cols>
  <sheetData>
    <row r="1" spans="1:28" x14ac:dyDescent="0.2">
      <c r="A1" s="46" t="s">
        <v>37</v>
      </c>
      <c r="B1" s="47"/>
    </row>
    <row r="2" spans="1:28" x14ac:dyDescent="0.2">
      <c r="A2" s="1" t="s">
        <v>38</v>
      </c>
    </row>
    <row r="3" spans="1:28" ht="21.75" customHeight="1" x14ac:dyDescent="0.2"/>
    <row r="4" spans="1:28" x14ac:dyDescent="0.2">
      <c r="A4" s="1" t="str">
        <f>A7</f>
        <v>Tabell 3 - 1 - D1 og D2 - Beboere i utenbys sykehjem og øvrige institusjonsplasser pr. 31.12.</v>
      </c>
    </row>
    <row r="5" spans="1:28" x14ac:dyDescent="0.2">
      <c r="J5" s="2" t="s">
        <v>130</v>
      </c>
    </row>
    <row r="6" spans="1:28" ht="12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28" s="8" customFormat="1" ht="30" customHeight="1" thickBot="1" x14ac:dyDescent="0.3">
      <c r="A7" s="7" t="s">
        <v>461</v>
      </c>
    </row>
    <row r="8" spans="1:28" s="11" customFormat="1" ht="21" customHeight="1" thickBot="1" x14ac:dyDescent="0.3">
      <c r="A8" s="75"/>
      <c r="B8" s="76"/>
      <c r="C8" s="1570" t="s">
        <v>522</v>
      </c>
      <c r="D8" s="1570"/>
      <c r="E8" s="1570"/>
      <c r="F8" s="1570"/>
      <c r="G8" s="1570"/>
      <c r="H8" s="1570"/>
      <c r="I8" s="1570"/>
      <c r="J8" s="77"/>
      <c r="K8" s="78"/>
      <c r="L8" s="43"/>
    </row>
    <row r="9" spans="1:28" s="11" customFormat="1" ht="69" customHeight="1" thickBot="1" x14ac:dyDescent="0.3">
      <c r="A9" s="79" t="s">
        <v>2</v>
      </c>
      <c r="B9" s="14" t="s">
        <v>3</v>
      </c>
      <c r="C9" s="35" t="s">
        <v>39</v>
      </c>
      <c r="D9" s="35" t="s">
        <v>40</v>
      </c>
      <c r="E9" s="35" t="s">
        <v>41</v>
      </c>
      <c r="F9" s="35" t="s">
        <v>42</v>
      </c>
      <c r="G9" s="35" t="s">
        <v>43</v>
      </c>
      <c r="H9" s="35" t="s">
        <v>44</v>
      </c>
      <c r="I9" s="35" t="s">
        <v>45</v>
      </c>
      <c r="J9" s="45" t="s">
        <v>152</v>
      </c>
      <c r="K9" s="80" t="s">
        <v>46</v>
      </c>
    </row>
    <row r="10" spans="1:28" ht="13.2" x14ac:dyDescent="0.25">
      <c r="A10" s="81">
        <v>1</v>
      </c>
      <c r="B10" s="18" t="s">
        <v>14</v>
      </c>
      <c r="C10" s="182">
        <v>6</v>
      </c>
      <c r="D10" s="182">
        <v>0</v>
      </c>
      <c r="E10" s="128">
        <f t="shared" ref="E10:E24" si="0">SUM(C10:D10)</f>
        <v>6</v>
      </c>
      <c r="F10" s="182">
        <v>0</v>
      </c>
      <c r="G10" s="182">
        <v>9</v>
      </c>
      <c r="H10" s="128">
        <f t="shared" ref="H10:H24" si="1">SUM(F10:G10)</f>
        <v>9</v>
      </c>
      <c r="I10" s="128">
        <f t="shared" ref="I10:I24" si="2">E10+H10</f>
        <v>15</v>
      </c>
      <c r="J10" s="128">
        <v>20</v>
      </c>
      <c r="K10" s="131">
        <f t="shared" ref="K10:K24" si="3">I10+J10</f>
        <v>35</v>
      </c>
      <c r="L10" s="23"/>
      <c r="N10" s="433"/>
      <c r="O10" s="432"/>
      <c r="P10" s="433"/>
      <c r="Q10" s="433" t="s">
        <v>331</v>
      </c>
      <c r="R10" s="433"/>
      <c r="S10" s="432"/>
      <c r="T10" s="433"/>
      <c r="U10" s="432"/>
      <c r="V10" s="432"/>
      <c r="W10" s="433"/>
      <c r="X10" s="433"/>
      <c r="Y10" s="433"/>
      <c r="Z10" s="433"/>
      <c r="AA10" s="433"/>
      <c r="AB10" s="433"/>
    </row>
    <row r="11" spans="1:28" x14ac:dyDescent="0.2">
      <c r="A11" s="82">
        <v>2</v>
      </c>
      <c r="B11" s="25" t="s">
        <v>15</v>
      </c>
      <c r="C11" s="185">
        <v>9</v>
      </c>
      <c r="D11" s="185">
        <v>3</v>
      </c>
      <c r="E11" s="129">
        <f t="shared" si="0"/>
        <v>12</v>
      </c>
      <c r="F11" s="185">
        <v>0</v>
      </c>
      <c r="G11" s="185">
        <v>1</v>
      </c>
      <c r="H11" s="129">
        <f t="shared" si="1"/>
        <v>1</v>
      </c>
      <c r="I11" s="129">
        <f t="shared" si="2"/>
        <v>13</v>
      </c>
      <c r="J11" s="129">
        <v>6</v>
      </c>
      <c r="K11" s="132">
        <f t="shared" si="3"/>
        <v>19</v>
      </c>
      <c r="L11" s="23"/>
      <c r="M11" s="140"/>
    </row>
    <row r="12" spans="1:28" x14ac:dyDescent="0.2">
      <c r="A12" s="82">
        <v>3</v>
      </c>
      <c r="B12" s="25" t="s">
        <v>16</v>
      </c>
      <c r="C12" s="185">
        <v>2</v>
      </c>
      <c r="D12" s="185">
        <v>1</v>
      </c>
      <c r="E12" s="129">
        <f t="shared" si="0"/>
        <v>3</v>
      </c>
      <c r="F12" s="185">
        <v>0</v>
      </c>
      <c r="G12" s="185">
        <v>0</v>
      </c>
      <c r="H12" s="129">
        <f t="shared" si="1"/>
        <v>0</v>
      </c>
      <c r="I12" s="129">
        <f t="shared" si="2"/>
        <v>3</v>
      </c>
      <c r="J12" s="129">
        <v>4</v>
      </c>
      <c r="K12" s="132">
        <f t="shared" si="3"/>
        <v>7</v>
      </c>
      <c r="L12" s="23"/>
    </row>
    <row r="13" spans="1:28" x14ac:dyDescent="0.2">
      <c r="A13" s="82">
        <v>4</v>
      </c>
      <c r="B13" s="25" t="s">
        <v>17</v>
      </c>
      <c r="C13" s="185">
        <v>1</v>
      </c>
      <c r="D13" s="185">
        <v>2</v>
      </c>
      <c r="E13" s="129">
        <f t="shared" si="0"/>
        <v>3</v>
      </c>
      <c r="F13" s="185">
        <v>0</v>
      </c>
      <c r="G13" s="185">
        <v>0</v>
      </c>
      <c r="H13" s="129">
        <f t="shared" si="1"/>
        <v>0</v>
      </c>
      <c r="I13" s="129">
        <f t="shared" si="2"/>
        <v>3</v>
      </c>
      <c r="J13" s="129">
        <v>6</v>
      </c>
      <c r="K13" s="132">
        <f t="shared" si="3"/>
        <v>9</v>
      </c>
      <c r="L13" s="23"/>
      <c r="Q13" s="2" t="s">
        <v>130</v>
      </c>
    </row>
    <row r="14" spans="1:28" x14ac:dyDescent="0.2">
      <c r="A14" s="82">
        <v>5</v>
      </c>
      <c r="B14" s="25" t="s">
        <v>18</v>
      </c>
      <c r="C14" s="185">
        <v>8</v>
      </c>
      <c r="D14" s="185">
        <v>0</v>
      </c>
      <c r="E14" s="129">
        <f t="shared" si="0"/>
        <v>8</v>
      </c>
      <c r="F14" s="185">
        <v>0</v>
      </c>
      <c r="G14" s="185">
        <v>0</v>
      </c>
      <c r="H14" s="129">
        <f t="shared" si="1"/>
        <v>0</v>
      </c>
      <c r="I14" s="129">
        <f t="shared" si="2"/>
        <v>8</v>
      </c>
      <c r="J14" s="129">
        <v>12</v>
      </c>
      <c r="K14" s="132">
        <f t="shared" si="3"/>
        <v>20</v>
      </c>
      <c r="L14" s="23"/>
    </row>
    <row r="15" spans="1:28" s="456" customFormat="1" x14ac:dyDescent="0.2">
      <c r="A15" s="82">
        <v>6</v>
      </c>
      <c r="B15" s="25" t="s">
        <v>19</v>
      </c>
      <c r="C15" s="185">
        <v>5</v>
      </c>
      <c r="D15" s="185">
        <v>1</v>
      </c>
      <c r="E15" s="129">
        <f t="shared" si="0"/>
        <v>6</v>
      </c>
      <c r="F15" s="185">
        <v>0</v>
      </c>
      <c r="G15" s="185">
        <v>0</v>
      </c>
      <c r="H15" s="129">
        <f t="shared" si="1"/>
        <v>0</v>
      </c>
      <c r="I15" s="129">
        <f t="shared" si="2"/>
        <v>6</v>
      </c>
      <c r="J15" s="129">
        <v>3</v>
      </c>
      <c r="K15" s="132">
        <f t="shared" si="3"/>
        <v>9</v>
      </c>
      <c r="L15" s="384"/>
    </row>
    <row r="16" spans="1:28" x14ac:dyDescent="0.2">
      <c r="A16" s="83">
        <v>7</v>
      </c>
      <c r="B16" s="27" t="s">
        <v>20</v>
      </c>
      <c r="C16" s="185">
        <v>5</v>
      </c>
      <c r="D16" s="185">
        <v>6</v>
      </c>
      <c r="E16" s="129">
        <f t="shared" si="0"/>
        <v>11</v>
      </c>
      <c r="F16" s="185">
        <v>0</v>
      </c>
      <c r="G16" s="185">
        <v>0</v>
      </c>
      <c r="H16" s="129">
        <f t="shared" si="1"/>
        <v>0</v>
      </c>
      <c r="I16" s="129">
        <f t="shared" si="2"/>
        <v>11</v>
      </c>
      <c r="J16" s="129">
        <v>3</v>
      </c>
      <c r="K16" s="132">
        <f t="shared" si="3"/>
        <v>14</v>
      </c>
      <c r="L16" s="23"/>
    </row>
    <row r="17" spans="1:18" x14ac:dyDescent="0.2">
      <c r="A17" s="82">
        <v>8</v>
      </c>
      <c r="B17" s="25" t="s">
        <v>21</v>
      </c>
      <c r="C17" s="185">
        <v>1</v>
      </c>
      <c r="D17" s="185">
        <v>3</v>
      </c>
      <c r="E17" s="129">
        <f t="shared" si="0"/>
        <v>4</v>
      </c>
      <c r="F17" s="185">
        <v>0</v>
      </c>
      <c r="G17" s="185">
        <v>0</v>
      </c>
      <c r="H17" s="129">
        <f t="shared" si="1"/>
        <v>0</v>
      </c>
      <c r="I17" s="129">
        <f t="shared" si="2"/>
        <v>4</v>
      </c>
      <c r="J17" s="129">
        <v>1</v>
      </c>
      <c r="K17" s="132">
        <f t="shared" si="3"/>
        <v>5</v>
      </c>
      <c r="L17" s="23"/>
      <c r="N17" s="2" t="s">
        <v>130</v>
      </c>
    </row>
    <row r="18" spans="1:18" x14ac:dyDescent="0.2">
      <c r="A18" s="82">
        <v>9</v>
      </c>
      <c r="B18" s="25" t="s">
        <v>22</v>
      </c>
      <c r="C18" s="185">
        <v>2</v>
      </c>
      <c r="D18" s="185">
        <v>3</v>
      </c>
      <c r="E18" s="129">
        <f t="shared" si="0"/>
        <v>5</v>
      </c>
      <c r="F18" s="185">
        <v>0</v>
      </c>
      <c r="G18" s="185">
        <v>0</v>
      </c>
      <c r="H18" s="129">
        <f t="shared" si="1"/>
        <v>0</v>
      </c>
      <c r="I18" s="129">
        <f t="shared" si="2"/>
        <v>5</v>
      </c>
      <c r="J18" s="129">
        <v>1</v>
      </c>
      <c r="K18" s="132">
        <f t="shared" si="3"/>
        <v>6</v>
      </c>
      <c r="L18" s="23"/>
    </row>
    <row r="19" spans="1:18" x14ac:dyDescent="0.2">
      <c r="A19" s="82">
        <v>10</v>
      </c>
      <c r="B19" s="25" t="s">
        <v>23</v>
      </c>
      <c r="C19" s="185">
        <v>1</v>
      </c>
      <c r="D19" s="185">
        <v>2</v>
      </c>
      <c r="E19" s="129">
        <f t="shared" si="0"/>
        <v>3</v>
      </c>
      <c r="F19" s="185">
        <v>0</v>
      </c>
      <c r="G19" s="185">
        <v>0</v>
      </c>
      <c r="H19" s="129">
        <f t="shared" si="1"/>
        <v>0</v>
      </c>
      <c r="I19" s="129">
        <f t="shared" si="2"/>
        <v>3</v>
      </c>
      <c r="J19" s="129">
        <v>2</v>
      </c>
      <c r="K19" s="132">
        <f t="shared" si="3"/>
        <v>5</v>
      </c>
      <c r="L19" s="23"/>
    </row>
    <row r="20" spans="1:18" s="456" customFormat="1" x14ac:dyDescent="0.2">
      <c r="A20" s="82">
        <v>11</v>
      </c>
      <c r="B20" s="25" t="s">
        <v>24</v>
      </c>
      <c r="C20" s="185">
        <v>2</v>
      </c>
      <c r="D20" s="185">
        <v>4</v>
      </c>
      <c r="E20" s="129">
        <f t="shared" si="0"/>
        <v>6</v>
      </c>
      <c r="F20" s="185">
        <v>0</v>
      </c>
      <c r="G20" s="185">
        <v>0</v>
      </c>
      <c r="H20" s="129">
        <f t="shared" si="1"/>
        <v>0</v>
      </c>
      <c r="I20" s="129">
        <f t="shared" si="2"/>
        <v>6</v>
      </c>
      <c r="J20" s="129">
        <v>3</v>
      </c>
      <c r="K20" s="132">
        <f t="shared" si="3"/>
        <v>9</v>
      </c>
      <c r="L20" s="384"/>
    </row>
    <row r="21" spans="1:18" x14ac:dyDescent="0.2">
      <c r="A21" s="82">
        <v>12</v>
      </c>
      <c r="B21" s="25" t="s">
        <v>25</v>
      </c>
      <c r="C21" s="185">
        <v>8</v>
      </c>
      <c r="D21" s="185">
        <v>5</v>
      </c>
      <c r="E21" s="129">
        <f t="shared" si="0"/>
        <v>13</v>
      </c>
      <c r="F21" s="185">
        <v>0</v>
      </c>
      <c r="G21" s="185">
        <v>0</v>
      </c>
      <c r="H21" s="129">
        <f t="shared" si="1"/>
        <v>0</v>
      </c>
      <c r="I21" s="129">
        <f t="shared" si="2"/>
        <v>13</v>
      </c>
      <c r="J21" s="129">
        <v>8</v>
      </c>
      <c r="K21" s="132">
        <f t="shared" si="3"/>
        <v>21</v>
      </c>
      <c r="L21" s="23" t="s">
        <v>130</v>
      </c>
      <c r="O21" s="2" t="s">
        <v>130</v>
      </c>
    </row>
    <row r="22" spans="1:18" x14ac:dyDescent="0.2">
      <c r="A22" s="82">
        <v>13</v>
      </c>
      <c r="B22" s="25" t="s">
        <v>26</v>
      </c>
      <c r="C22" s="185">
        <v>4</v>
      </c>
      <c r="D22" s="185">
        <v>5</v>
      </c>
      <c r="E22" s="129">
        <f t="shared" si="0"/>
        <v>9</v>
      </c>
      <c r="F22" s="185">
        <v>0</v>
      </c>
      <c r="G22" s="185">
        <v>0</v>
      </c>
      <c r="H22" s="129">
        <f t="shared" si="1"/>
        <v>0</v>
      </c>
      <c r="I22" s="129">
        <f t="shared" si="2"/>
        <v>9</v>
      </c>
      <c r="J22" s="129">
        <v>2</v>
      </c>
      <c r="K22" s="132">
        <f t="shared" si="3"/>
        <v>11</v>
      </c>
      <c r="L22" s="23"/>
    </row>
    <row r="23" spans="1:18" x14ac:dyDescent="0.2">
      <c r="A23" s="82">
        <v>14</v>
      </c>
      <c r="B23" s="25" t="s">
        <v>27</v>
      </c>
      <c r="C23" s="185">
        <v>6</v>
      </c>
      <c r="D23" s="185">
        <v>10</v>
      </c>
      <c r="E23" s="129">
        <f t="shared" si="0"/>
        <v>16</v>
      </c>
      <c r="F23" s="185">
        <v>0</v>
      </c>
      <c r="G23" s="185">
        <v>0</v>
      </c>
      <c r="H23" s="129">
        <f t="shared" si="1"/>
        <v>0</v>
      </c>
      <c r="I23" s="129">
        <f t="shared" si="2"/>
        <v>16</v>
      </c>
      <c r="J23" s="129">
        <v>2</v>
      </c>
      <c r="K23" s="132">
        <f t="shared" si="3"/>
        <v>18</v>
      </c>
      <c r="L23" s="23"/>
    </row>
    <row r="24" spans="1:18" ht="12" thickBot="1" x14ac:dyDescent="0.25">
      <c r="A24" s="84">
        <v>15</v>
      </c>
      <c r="B24" s="85" t="s">
        <v>28</v>
      </c>
      <c r="C24" s="135">
        <v>3</v>
      </c>
      <c r="D24" s="135">
        <v>11</v>
      </c>
      <c r="E24" s="130">
        <f t="shared" si="0"/>
        <v>14</v>
      </c>
      <c r="F24" s="135">
        <v>0</v>
      </c>
      <c r="G24" s="135">
        <v>0</v>
      </c>
      <c r="H24" s="130">
        <f t="shared" si="1"/>
        <v>0</v>
      </c>
      <c r="I24" s="130">
        <f t="shared" si="2"/>
        <v>14</v>
      </c>
      <c r="J24" s="130">
        <v>2</v>
      </c>
      <c r="K24" s="133">
        <f t="shared" si="3"/>
        <v>16</v>
      </c>
      <c r="L24" s="23"/>
    </row>
    <row r="25" spans="1:18" s="458" customFormat="1" ht="13.2" x14ac:dyDescent="0.25">
      <c r="A25" s="70"/>
      <c r="B25" s="1115" t="s">
        <v>520</v>
      </c>
      <c r="C25" s="1396">
        <f t="shared" ref="C25:K25" si="4">SUM(C10:C24)</f>
        <v>63</v>
      </c>
      <c r="D25" s="1397">
        <f t="shared" si="4"/>
        <v>56</v>
      </c>
      <c r="E25" s="1398">
        <f t="shared" si="4"/>
        <v>119</v>
      </c>
      <c r="F25" s="1396">
        <f t="shared" si="4"/>
        <v>0</v>
      </c>
      <c r="G25" s="1397">
        <f t="shared" si="4"/>
        <v>10</v>
      </c>
      <c r="H25" s="1398">
        <f t="shared" si="4"/>
        <v>10</v>
      </c>
      <c r="I25" s="1399">
        <f t="shared" si="4"/>
        <v>129</v>
      </c>
      <c r="J25" s="1400">
        <f t="shared" si="4"/>
        <v>75</v>
      </c>
      <c r="K25" s="1401">
        <f t="shared" si="4"/>
        <v>204</v>
      </c>
      <c r="L25" s="384"/>
      <c r="M25" s="456"/>
      <c r="R25" s="1299"/>
    </row>
    <row r="26" spans="1:18" s="458" customFormat="1" ht="13.2" x14ac:dyDescent="0.25">
      <c r="A26" s="117"/>
      <c r="B26" s="27" t="s">
        <v>446</v>
      </c>
      <c r="C26" s="124">
        <v>68</v>
      </c>
      <c r="D26" s="125">
        <v>64</v>
      </c>
      <c r="E26" s="127">
        <v>132</v>
      </c>
      <c r="F26" s="124">
        <v>0</v>
      </c>
      <c r="G26" s="125">
        <v>3</v>
      </c>
      <c r="H26" s="127">
        <v>3</v>
      </c>
      <c r="I26" s="845">
        <v>135</v>
      </c>
      <c r="J26" s="849">
        <v>98</v>
      </c>
      <c r="K26" s="847">
        <v>233</v>
      </c>
      <c r="L26" s="384"/>
      <c r="M26" s="456"/>
    </row>
    <row r="27" spans="1:18" s="458" customFormat="1" ht="13.2" x14ac:dyDescent="0.25">
      <c r="A27" s="72"/>
      <c r="B27" s="27" t="s">
        <v>523</v>
      </c>
      <c r="C27" s="124">
        <v>79</v>
      </c>
      <c r="D27" s="125">
        <v>79</v>
      </c>
      <c r="E27" s="127">
        <v>158</v>
      </c>
      <c r="F27" s="124">
        <v>0</v>
      </c>
      <c r="G27" s="125">
        <v>4</v>
      </c>
      <c r="H27" s="127">
        <v>4</v>
      </c>
      <c r="I27" s="845">
        <v>162</v>
      </c>
      <c r="J27" s="849">
        <v>149</v>
      </c>
      <c r="K27" s="847">
        <v>311</v>
      </c>
      <c r="L27" s="384"/>
      <c r="M27" s="456"/>
      <c r="N27" s="1299"/>
    </row>
    <row r="28" spans="1:18" s="458" customFormat="1" ht="13.2" x14ac:dyDescent="0.25">
      <c r="A28" s="72"/>
      <c r="B28" s="27" t="s">
        <v>524</v>
      </c>
      <c r="C28" s="124">
        <v>83</v>
      </c>
      <c r="D28" s="125">
        <v>90</v>
      </c>
      <c r="E28" s="127">
        <v>173</v>
      </c>
      <c r="F28" s="124">
        <v>0</v>
      </c>
      <c r="G28" s="125">
        <v>0</v>
      </c>
      <c r="H28" s="127">
        <v>0</v>
      </c>
      <c r="I28" s="845">
        <v>173</v>
      </c>
      <c r="J28" s="849">
        <v>173</v>
      </c>
      <c r="K28" s="847">
        <v>346</v>
      </c>
      <c r="L28" s="384"/>
      <c r="M28" s="456"/>
      <c r="P28" s="1299"/>
    </row>
    <row r="29" spans="1:18" s="458" customFormat="1" ht="13.2" x14ac:dyDescent="0.25">
      <c r="A29" s="72"/>
      <c r="B29" s="27" t="s">
        <v>525</v>
      </c>
      <c r="C29" s="124">
        <v>82</v>
      </c>
      <c r="D29" s="125">
        <v>89</v>
      </c>
      <c r="E29" s="127">
        <v>171</v>
      </c>
      <c r="F29" s="124">
        <v>0</v>
      </c>
      <c r="G29" s="125">
        <v>2</v>
      </c>
      <c r="H29" s="127">
        <v>2</v>
      </c>
      <c r="I29" s="845">
        <v>173</v>
      </c>
      <c r="J29" s="849">
        <v>187</v>
      </c>
      <c r="K29" s="847">
        <v>360</v>
      </c>
      <c r="L29" s="384"/>
      <c r="M29" s="456"/>
    </row>
    <row r="30" spans="1:18" s="101" customFormat="1" ht="13.8" thickBot="1" x14ac:dyDescent="0.3">
      <c r="A30" s="73"/>
      <c r="B30" s="109" t="s">
        <v>526</v>
      </c>
      <c r="C30" s="113">
        <v>88</v>
      </c>
      <c r="D30" s="74">
        <v>93</v>
      </c>
      <c r="E30" s="114">
        <v>181</v>
      </c>
      <c r="F30" s="113">
        <v>1</v>
      </c>
      <c r="G30" s="74">
        <v>1</v>
      </c>
      <c r="H30" s="114">
        <v>2</v>
      </c>
      <c r="I30" s="846">
        <v>183</v>
      </c>
      <c r="J30" s="850">
        <v>183</v>
      </c>
      <c r="K30" s="848">
        <v>366</v>
      </c>
      <c r="L30" s="23"/>
      <c r="M30" s="2"/>
    </row>
    <row r="31" spans="1:18" s="31" customFormat="1" ht="18" customHeight="1" x14ac:dyDescent="0.25">
      <c r="A31" s="2" t="s">
        <v>153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3"/>
      <c r="M31" s="2"/>
    </row>
    <row r="32" spans="1:18" s="31" customFormat="1" ht="18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3"/>
      <c r="M32" s="2"/>
    </row>
    <row r="41" spans="7:7" x14ac:dyDescent="0.2">
      <c r="G41" s="2" t="s">
        <v>130</v>
      </c>
    </row>
  </sheetData>
  <mergeCells count="1">
    <mergeCell ref="C8:I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R48"/>
  <sheetViews>
    <sheetView showGridLines="0" topLeftCell="A2" zoomScale="115" zoomScaleNormal="115" workbookViewId="0">
      <selection activeCell="L32" sqref="L32"/>
    </sheetView>
  </sheetViews>
  <sheetFormatPr baseColWidth="10" defaultColWidth="11.44140625" defaultRowHeight="11.4" x14ac:dyDescent="0.2"/>
  <cols>
    <col min="1" max="1" width="6.109375" style="5" bestFit="1" customWidth="1"/>
    <col min="2" max="2" width="20.88671875" style="2" customWidth="1"/>
    <col min="3" max="3" width="9.6640625" style="2" customWidth="1"/>
    <col min="4" max="4" width="7.33203125" style="2" customWidth="1"/>
    <col min="5" max="5" width="9.6640625" style="2" customWidth="1"/>
    <col min="6" max="6" width="9.33203125" style="2" customWidth="1"/>
    <col min="7" max="7" width="9.6640625" style="2" customWidth="1"/>
    <col min="8" max="8" width="7.33203125" style="2" customWidth="1"/>
    <col min="9" max="9" width="9.6640625" style="2" customWidth="1"/>
    <col min="10" max="10" width="11.109375" style="2" customWidth="1"/>
    <col min="11" max="12" width="11.44140625" style="2"/>
    <col min="13" max="13" width="22.33203125" style="2" customWidth="1"/>
    <col min="14" max="16384" width="11.44140625" style="2"/>
  </cols>
  <sheetData>
    <row r="1" spans="1:18" x14ac:dyDescent="0.2">
      <c r="A1" s="1" t="s">
        <v>0</v>
      </c>
    </row>
    <row r="2" spans="1:18" x14ac:dyDescent="0.2">
      <c r="A2" s="1" t="str">
        <f>A4</f>
        <v xml:space="preserve">Tabell 3 - 2  - A -  Antall personer som venter på fast plass i sykehjem - tid på venteliste - pr 31.12 </v>
      </c>
    </row>
    <row r="4" spans="1:18" s="8" customFormat="1" ht="24" customHeight="1" thickBot="1" x14ac:dyDescent="0.3">
      <c r="A4" s="514" t="s">
        <v>488</v>
      </c>
      <c r="L4" s="1583" t="s">
        <v>490</v>
      </c>
      <c r="M4" s="1583"/>
      <c r="N4" s="1583"/>
      <c r="O4" s="1583"/>
      <c r="P4" s="1583"/>
    </row>
    <row r="5" spans="1:18" s="11" customFormat="1" ht="21" customHeight="1" thickBot="1" x14ac:dyDescent="0.3">
      <c r="A5" s="524"/>
      <c r="B5" s="525"/>
      <c r="C5" s="1584" t="s">
        <v>466</v>
      </c>
      <c r="D5" s="1585"/>
      <c r="E5" s="1585"/>
      <c r="F5" s="1585"/>
      <c r="G5" s="1585"/>
      <c r="H5" s="1585"/>
      <c r="I5" s="1585"/>
      <c r="J5" s="1586"/>
    </row>
    <row r="6" spans="1:18" s="98" customFormat="1" ht="52.5" customHeight="1" thickBot="1" x14ac:dyDescent="0.3">
      <c r="A6" s="524"/>
      <c r="B6" s="525"/>
      <c r="C6" s="1580" t="s">
        <v>464</v>
      </c>
      <c r="D6" s="1582"/>
      <c r="E6" s="1580" t="s">
        <v>467</v>
      </c>
      <c r="F6" s="1582"/>
      <c r="G6" s="1580" t="s">
        <v>465</v>
      </c>
      <c r="H6" s="1582"/>
      <c r="I6" s="1580" t="s">
        <v>47</v>
      </c>
      <c r="J6" s="1582"/>
      <c r="L6" s="524"/>
      <c r="M6" s="525"/>
      <c r="N6" s="1580" t="s">
        <v>468</v>
      </c>
      <c r="O6" s="1581"/>
      <c r="P6" s="1582"/>
    </row>
    <row r="7" spans="1:18" s="11" customFormat="1" ht="48" customHeight="1" thickBot="1" x14ac:dyDescent="0.3">
      <c r="A7" s="526" t="s">
        <v>2</v>
      </c>
      <c r="B7" s="496" t="s">
        <v>3</v>
      </c>
      <c r="C7" s="495" t="s">
        <v>463</v>
      </c>
      <c r="D7" s="1118" t="s">
        <v>493</v>
      </c>
      <c r="E7" s="495" t="s">
        <v>463</v>
      </c>
      <c r="F7" s="1118" t="s">
        <v>462</v>
      </c>
      <c r="G7" s="495" t="s">
        <v>463</v>
      </c>
      <c r="H7" s="1119" t="s">
        <v>462</v>
      </c>
      <c r="I7" s="1120" t="s">
        <v>463</v>
      </c>
      <c r="J7" s="1121" t="s">
        <v>462</v>
      </c>
      <c r="L7" s="526" t="s">
        <v>2</v>
      </c>
      <c r="M7" s="496" t="s">
        <v>3</v>
      </c>
      <c r="N7" s="495" t="s">
        <v>463</v>
      </c>
      <c r="O7" s="1118" t="s">
        <v>462</v>
      </c>
      <c r="P7" s="1211" t="s">
        <v>13</v>
      </c>
    </row>
    <row r="8" spans="1:18" ht="12" x14ac:dyDescent="0.25">
      <c r="A8" s="527">
        <v>1</v>
      </c>
      <c r="B8" s="504" t="s">
        <v>14</v>
      </c>
      <c r="C8" s="536">
        <v>0</v>
      </c>
      <c r="D8" s="537">
        <v>4</v>
      </c>
      <c r="E8" s="536">
        <v>0</v>
      </c>
      <c r="F8" s="537">
        <v>2</v>
      </c>
      <c r="G8" s="536">
        <v>0</v>
      </c>
      <c r="H8" s="537">
        <v>0</v>
      </c>
      <c r="I8" s="536">
        <f>C8+E8+G8</f>
        <v>0</v>
      </c>
      <c r="J8" s="537">
        <f>D8+F8+H8</f>
        <v>6</v>
      </c>
      <c r="L8" s="527">
        <v>1</v>
      </c>
      <c r="M8" s="504" t="s">
        <v>14</v>
      </c>
      <c r="N8" s="536">
        <v>0</v>
      </c>
      <c r="O8" s="537">
        <v>11</v>
      </c>
      <c r="P8" s="747">
        <f>N8+O8</f>
        <v>11</v>
      </c>
    </row>
    <row r="9" spans="1:18" ht="12" x14ac:dyDescent="0.25">
      <c r="A9" s="528">
        <v>2</v>
      </c>
      <c r="B9" s="507" t="s">
        <v>15</v>
      </c>
      <c r="C9" s="743">
        <v>0</v>
      </c>
      <c r="D9" s="744">
        <v>2</v>
      </c>
      <c r="E9" s="743">
        <v>0</v>
      </c>
      <c r="F9" s="744">
        <v>0</v>
      </c>
      <c r="G9" s="743">
        <v>0</v>
      </c>
      <c r="H9" s="744">
        <v>0</v>
      </c>
      <c r="I9" s="743">
        <f t="shared" ref="I9:I22" si="0">C9+E9+G9</f>
        <v>0</v>
      </c>
      <c r="J9" s="744">
        <f t="shared" ref="J9:J22" si="1">D9+F9+H9</f>
        <v>2</v>
      </c>
      <c r="L9" s="528">
        <v>2</v>
      </c>
      <c r="M9" s="507" t="s">
        <v>15</v>
      </c>
      <c r="N9" s="743">
        <v>0</v>
      </c>
      <c r="O9" s="744">
        <v>16</v>
      </c>
      <c r="P9" s="1122">
        <f t="shared" ref="P9:P22" si="2">N9+O9</f>
        <v>16</v>
      </c>
    </row>
    <row r="10" spans="1:18" ht="12" x14ac:dyDescent="0.25">
      <c r="A10" s="528">
        <v>3</v>
      </c>
      <c r="B10" s="507" t="s">
        <v>16</v>
      </c>
      <c r="C10" s="743">
        <v>0</v>
      </c>
      <c r="D10" s="744">
        <v>1</v>
      </c>
      <c r="E10" s="743">
        <v>0</v>
      </c>
      <c r="F10" s="744">
        <v>0</v>
      </c>
      <c r="G10" s="743">
        <v>0</v>
      </c>
      <c r="H10" s="744">
        <v>1</v>
      </c>
      <c r="I10" s="743">
        <f t="shared" si="0"/>
        <v>0</v>
      </c>
      <c r="J10" s="744">
        <f t="shared" si="1"/>
        <v>2</v>
      </c>
      <c r="L10" s="528">
        <v>3</v>
      </c>
      <c r="M10" s="507" t="s">
        <v>16</v>
      </c>
      <c r="N10" s="743">
        <v>0</v>
      </c>
      <c r="O10" s="744">
        <v>24</v>
      </c>
      <c r="P10" s="1122">
        <f t="shared" si="2"/>
        <v>24</v>
      </c>
    </row>
    <row r="11" spans="1:18" ht="12" x14ac:dyDescent="0.25">
      <c r="A11" s="528">
        <v>4</v>
      </c>
      <c r="B11" s="507" t="s">
        <v>17</v>
      </c>
      <c r="C11" s="743">
        <v>0</v>
      </c>
      <c r="D11" s="744">
        <v>2</v>
      </c>
      <c r="E11" s="743">
        <v>0</v>
      </c>
      <c r="F11" s="744">
        <v>0</v>
      </c>
      <c r="G11" s="743">
        <v>0</v>
      </c>
      <c r="H11" s="744">
        <v>0</v>
      </c>
      <c r="I11" s="743">
        <f t="shared" si="0"/>
        <v>0</v>
      </c>
      <c r="J11" s="744">
        <f t="shared" si="1"/>
        <v>2</v>
      </c>
      <c r="L11" s="528">
        <v>4</v>
      </c>
      <c r="M11" s="507" t="s">
        <v>17</v>
      </c>
      <c r="N11" s="743">
        <v>0</v>
      </c>
      <c r="O11" s="744">
        <v>0</v>
      </c>
      <c r="P11" s="1122">
        <f t="shared" si="2"/>
        <v>0</v>
      </c>
    </row>
    <row r="12" spans="1:18" ht="12" x14ac:dyDescent="0.25">
      <c r="A12" s="528">
        <v>5</v>
      </c>
      <c r="B12" s="507" t="s">
        <v>18</v>
      </c>
      <c r="C12" s="743">
        <v>1</v>
      </c>
      <c r="D12" s="744">
        <v>4</v>
      </c>
      <c r="E12" s="743">
        <v>1</v>
      </c>
      <c r="F12" s="744">
        <v>2</v>
      </c>
      <c r="G12" s="743">
        <v>1</v>
      </c>
      <c r="H12" s="744">
        <v>0</v>
      </c>
      <c r="I12" s="743">
        <f t="shared" si="0"/>
        <v>3</v>
      </c>
      <c r="J12" s="744">
        <f t="shared" si="1"/>
        <v>6</v>
      </c>
      <c r="L12" s="528">
        <v>5</v>
      </c>
      <c r="M12" s="507" t="s">
        <v>18</v>
      </c>
      <c r="N12" s="743">
        <v>4</v>
      </c>
      <c r="O12" s="744">
        <v>40</v>
      </c>
      <c r="P12" s="1122">
        <f t="shared" si="2"/>
        <v>44</v>
      </c>
    </row>
    <row r="13" spans="1:18" ht="12" x14ac:dyDescent="0.25">
      <c r="A13" s="529">
        <v>6</v>
      </c>
      <c r="B13" s="510" t="s">
        <v>19</v>
      </c>
      <c r="C13" s="743">
        <v>1</v>
      </c>
      <c r="D13" s="744">
        <v>3</v>
      </c>
      <c r="E13" s="743">
        <v>0</v>
      </c>
      <c r="F13" s="744">
        <v>0</v>
      </c>
      <c r="G13" s="743">
        <v>0</v>
      </c>
      <c r="H13" s="744">
        <v>0</v>
      </c>
      <c r="I13" s="743">
        <f t="shared" si="0"/>
        <v>1</v>
      </c>
      <c r="J13" s="744">
        <f t="shared" si="1"/>
        <v>3</v>
      </c>
      <c r="L13" s="529">
        <v>6</v>
      </c>
      <c r="M13" s="510" t="s">
        <v>19</v>
      </c>
      <c r="N13" s="743">
        <v>0</v>
      </c>
      <c r="O13" s="744">
        <v>39</v>
      </c>
      <c r="P13" s="1122">
        <f t="shared" si="2"/>
        <v>39</v>
      </c>
    </row>
    <row r="14" spans="1:18" ht="12" x14ac:dyDescent="0.25">
      <c r="A14" s="529">
        <v>7</v>
      </c>
      <c r="B14" s="510" t="s">
        <v>20</v>
      </c>
      <c r="C14" s="743">
        <v>1</v>
      </c>
      <c r="D14" s="744">
        <v>2</v>
      </c>
      <c r="E14" s="743">
        <v>0</v>
      </c>
      <c r="F14" s="744">
        <v>0</v>
      </c>
      <c r="G14" s="743">
        <v>0</v>
      </c>
      <c r="H14" s="744">
        <v>1</v>
      </c>
      <c r="I14" s="743">
        <f t="shared" si="0"/>
        <v>1</v>
      </c>
      <c r="J14" s="744">
        <f t="shared" si="1"/>
        <v>3</v>
      </c>
      <c r="L14" s="529">
        <v>7</v>
      </c>
      <c r="M14" s="510" t="s">
        <v>20</v>
      </c>
      <c r="N14" s="743">
        <v>1</v>
      </c>
      <c r="O14" s="744">
        <v>33</v>
      </c>
      <c r="P14" s="1122">
        <f t="shared" si="2"/>
        <v>34</v>
      </c>
      <c r="R14" s="2" t="s">
        <v>130</v>
      </c>
    </row>
    <row r="15" spans="1:18" ht="12" x14ac:dyDescent="0.25">
      <c r="A15" s="528">
        <v>8</v>
      </c>
      <c r="B15" s="507" t="s">
        <v>21</v>
      </c>
      <c r="C15" s="743">
        <v>0</v>
      </c>
      <c r="D15" s="744">
        <v>1</v>
      </c>
      <c r="E15" s="743">
        <v>0</v>
      </c>
      <c r="F15" s="744">
        <v>0</v>
      </c>
      <c r="G15" s="743">
        <v>1</v>
      </c>
      <c r="H15" s="744">
        <v>2</v>
      </c>
      <c r="I15" s="743">
        <f t="shared" si="0"/>
        <v>1</v>
      </c>
      <c r="J15" s="744">
        <f t="shared" si="1"/>
        <v>3</v>
      </c>
      <c r="L15" s="528">
        <v>8</v>
      </c>
      <c r="M15" s="507" t="s">
        <v>21</v>
      </c>
      <c r="N15" s="743">
        <v>0</v>
      </c>
      <c r="O15" s="744">
        <v>36</v>
      </c>
      <c r="P15" s="1122">
        <f t="shared" si="2"/>
        <v>36</v>
      </c>
    </row>
    <row r="16" spans="1:18" ht="12" x14ac:dyDescent="0.25">
      <c r="A16" s="528">
        <v>9</v>
      </c>
      <c r="B16" s="507" t="s">
        <v>22</v>
      </c>
      <c r="C16" s="743">
        <v>0</v>
      </c>
      <c r="D16" s="744">
        <v>1</v>
      </c>
      <c r="E16" s="743">
        <v>0</v>
      </c>
      <c r="F16" s="744">
        <v>0</v>
      </c>
      <c r="G16" s="743">
        <v>0</v>
      </c>
      <c r="H16" s="744">
        <v>1</v>
      </c>
      <c r="I16" s="743">
        <f t="shared" si="0"/>
        <v>0</v>
      </c>
      <c r="J16" s="744">
        <f t="shared" si="1"/>
        <v>2</v>
      </c>
      <c r="L16" s="528">
        <v>9</v>
      </c>
      <c r="M16" s="507" t="s">
        <v>22</v>
      </c>
      <c r="N16" s="743">
        <v>0</v>
      </c>
      <c r="O16" s="744">
        <v>15</v>
      </c>
      <c r="P16" s="1122">
        <f t="shared" si="2"/>
        <v>15</v>
      </c>
    </row>
    <row r="17" spans="1:16" ht="12" x14ac:dyDescent="0.25">
      <c r="A17" s="528">
        <v>10</v>
      </c>
      <c r="B17" s="507" t="s">
        <v>23</v>
      </c>
      <c r="C17" s="743">
        <v>0</v>
      </c>
      <c r="D17" s="744">
        <v>2</v>
      </c>
      <c r="E17" s="743">
        <v>0</v>
      </c>
      <c r="F17" s="744">
        <v>0</v>
      </c>
      <c r="G17" s="743">
        <v>0</v>
      </c>
      <c r="H17" s="744">
        <v>2</v>
      </c>
      <c r="I17" s="743">
        <f t="shared" si="0"/>
        <v>0</v>
      </c>
      <c r="J17" s="744">
        <f t="shared" si="1"/>
        <v>4</v>
      </c>
      <c r="L17" s="528">
        <v>10</v>
      </c>
      <c r="M17" s="507" t="s">
        <v>23</v>
      </c>
      <c r="N17" s="743">
        <v>0</v>
      </c>
      <c r="O17" s="744">
        <v>15</v>
      </c>
      <c r="P17" s="1122">
        <f t="shared" si="2"/>
        <v>15</v>
      </c>
    </row>
    <row r="18" spans="1:16" ht="12" x14ac:dyDescent="0.25">
      <c r="A18" s="529">
        <v>11</v>
      </c>
      <c r="B18" s="510" t="s">
        <v>24</v>
      </c>
      <c r="C18" s="743">
        <v>0</v>
      </c>
      <c r="D18" s="744">
        <v>1</v>
      </c>
      <c r="E18" s="743">
        <v>0</v>
      </c>
      <c r="F18" s="744">
        <v>0</v>
      </c>
      <c r="G18" s="743">
        <v>0</v>
      </c>
      <c r="H18" s="744">
        <v>0</v>
      </c>
      <c r="I18" s="743">
        <f t="shared" si="0"/>
        <v>0</v>
      </c>
      <c r="J18" s="744">
        <f t="shared" si="1"/>
        <v>1</v>
      </c>
      <c r="L18" s="529">
        <v>11</v>
      </c>
      <c r="M18" s="510" t="s">
        <v>24</v>
      </c>
      <c r="N18" s="743">
        <v>1</v>
      </c>
      <c r="O18" s="744">
        <v>30</v>
      </c>
      <c r="P18" s="1122">
        <f t="shared" si="2"/>
        <v>31</v>
      </c>
    </row>
    <row r="19" spans="1:16" ht="12" x14ac:dyDescent="0.25">
      <c r="A19" s="528">
        <v>12</v>
      </c>
      <c r="B19" s="507" t="s">
        <v>25</v>
      </c>
      <c r="C19" s="743">
        <v>0</v>
      </c>
      <c r="D19" s="744">
        <v>0</v>
      </c>
      <c r="E19" s="743">
        <v>0</v>
      </c>
      <c r="F19" s="744">
        <v>0</v>
      </c>
      <c r="G19" s="743">
        <v>0</v>
      </c>
      <c r="H19" s="744">
        <v>0</v>
      </c>
      <c r="I19" s="743">
        <f t="shared" si="0"/>
        <v>0</v>
      </c>
      <c r="J19" s="744">
        <f t="shared" si="1"/>
        <v>0</v>
      </c>
      <c r="L19" s="528">
        <v>12</v>
      </c>
      <c r="M19" s="507" t="s">
        <v>25</v>
      </c>
      <c r="N19" s="743">
        <v>2</v>
      </c>
      <c r="O19" s="744">
        <v>23</v>
      </c>
      <c r="P19" s="1122">
        <f t="shared" si="2"/>
        <v>25</v>
      </c>
    </row>
    <row r="20" spans="1:16" ht="12" x14ac:dyDescent="0.25">
      <c r="A20" s="528">
        <v>13</v>
      </c>
      <c r="B20" s="507" t="s">
        <v>26</v>
      </c>
      <c r="C20" s="743">
        <v>1</v>
      </c>
      <c r="D20" s="744">
        <v>1</v>
      </c>
      <c r="E20" s="743">
        <v>0</v>
      </c>
      <c r="F20" s="744">
        <v>0</v>
      </c>
      <c r="G20" s="743">
        <v>2</v>
      </c>
      <c r="H20" s="744">
        <v>1</v>
      </c>
      <c r="I20" s="743">
        <f t="shared" si="0"/>
        <v>3</v>
      </c>
      <c r="J20" s="744">
        <f t="shared" si="1"/>
        <v>2</v>
      </c>
      <c r="L20" s="528">
        <v>13</v>
      </c>
      <c r="M20" s="507" t="s">
        <v>26</v>
      </c>
      <c r="N20" s="743">
        <v>1</v>
      </c>
      <c r="O20" s="744">
        <v>39</v>
      </c>
      <c r="P20" s="1122">
        <f t="shared" si="2"/>
        <v>40</v>
      </c>
    </row>
    <row r="21" spans="1:16" ht="12" x14ac:dyDescent="0.25">
      <c r="A21" s="528">
        <v>14</v>
      </c>
      <c r="B21" s="507" t="s">
        <v>27</v>
      </c>
      <c r="C21" s="743">
        <v>0</v>
      </c>
      <c r="D21" s="744">
        <v>7</v>
      </c>
      <c r="E21" s="743">
        <v>0</v>
      </c>
      <c r="F21" s="744">
        <v>0</v>
      </c>
      <c r="G21" s="743">
        <v>3</v>
      </c>
      <c r="H21" s="744">
        <v>1</v>
      </c>
      <c r="I21" s="743">
        <f t="shared" si="0"/>
        <v>3</v>
      </c>
      <c r="J21" s="744">
        <f t="shared" si="1"/>
        <v>8</v>
      </c>
      <c r="L21" s="528">
        <v>14</v>
      </c>
      <c r="M21" s="507" t="s">
        <v>27</v>
      </c>
      <c r="N21" s="743">
        <v>1</v>
      </c>
      <c r="O21" s="744">
        <v>58</v>
      </c>
      <c r="P21" s="1122">
        <f t="shared" si="2"/>
        <v>59</v>
      </c>
    </row>
    <row r="22" spans="1:16" ht="12.6" thickBot="1" x14ac:dyDescent="0.3">
      <c r="A22" s="530">
        <v>15</v>
      </c>
      <c r="B22" s="531" t="s">
        <v>28</v>
      </c>
      <c r="C22" s="1021">
        <v>0</v>
      </c>
      <c r="D22" s="1022">
        <v>1</v>
      </c>
      <c r="E22" s="1021">
        <v>0</v>
      </c>
      <c r="F22" s="1022">
        <v>0</v>
      </c>
      <c r="G22" s="1021">
        <v>0</v>
      </c>
      <c r="H22" s="1022">
        <v>0</v>
      </c>
      <c r="I22" s="1021">
        <f t="shared" si="0"/>
        <v>0</v>
      </c>
      <c r="J22" s="1022">
        <f t="shared" si="1"/>
        <v>1</v>
      </c>
      <c r="L22" s="530">
        <v>15</v>
      </c>
      <c r="M22" s="531" t="s">
        <v>28</v>
      </c>
      <c r="N22" s="1021">
        <v>0</v>
      </c>
      <c r="O22" s="1022">
        <v>11</v>
      </c>
      <c r="P22" s="1123">
        <f t="shared" si="2"/>
        <v>11</v>
      </c>
    </row>
    <row r="23" spans="1:16" s="366" customFormat="1" ht="12" x14ac:dyDescent="0.25">
      <c r="A23" s="1402"/>
      <c r="B23" s="1403" t="s">
        <v>504</v>
      </c>
      <c r="C23" s="746">
        <f t="shared" ref="C23:D23" si="3">SUM(C8:C22)</f>
        <v>4</v>
      </c>
      <c r="D23" s="747">
        <f t="shared" si="3"/>
        <v>32</v>
      </c>
      <c r="E23" s="746">
        <f t="shared" ref="E23:J23" si="4">SUM(E8:E22)</f>
        <v>1</v>
      </c>
      <c r="F23" s="747">
        <f t="shared" si="4"/>
        <v>4</v>
      </c>
      <c r="G23" s="746">
        <f t="shared" si="4"/>
        <v>7</v>
      </c>
      <c r="H23" s="747">
        <f t="shared" si="4"/>
        <v>9</v>
      </c>
      <c r="I23" s="746">
        <f t="shared" si="4"/>
        <v>12</v>
      </c>
      <c r="J23" s="747">
        <f t="shared" si="4"/>
        <v>45</v>
      </c>
      <c r="L23" s="1402"/>
      <c r="M23" s="1403" t="s">
        <v>504</v>
      </c>
      <c r="N23" s="746">
        <f t="shared" ref="N23:O23" si="5">SUM(N8:N22)</f>
        <v>10</v>
      </c>
      <c r="O23" s="747">
        <f t="shared" si="5"/>
        <v>390</v>
      </c>
      <c r="P23" s="747">
        <f>SUM(P8:P22)</f>
        <v>400</v>
      </c>
    </row>
    <row r="24" spans="1:16" s="456" customFormat="1" ht="12.6" thickBot="1" x14ac:dyDescent="0.3">
      <c r="A24" s="530"/>
      <c r="B24" s="531" t="s">
        <v>448</v>
      </c>
      <c r="C24" s="1021">
        <v>7</v>
      </c>
      <c r="D24" s="1022">
        <v>21</v>
      </c>
      <c r="E24" s="1021">
        <v>1</v>
      </c>
      <c r="F24" s="1022">
        <v>8</v>
      </c>
      <c r="G24" s="1021">
        <v>15</v>
      </c>
      <c r="H24" s="1022">
        <v>7</v>
      </c>
      <c r="I24" s="1021">
        <v>23</v>
      </c>
      <c r="J24" s="1022">
        <v>36</v>
      </c>
      <c r="L24" s="530"/>
      <c r="M24" s="531" t="s">
        <v>448</v>
      </c>
      <c r="N24" s="1021">
        <v>10</v>
      </c>
      <c r="O24" s="1022">
        <v>356</v>
      </c>
      <c r="P24" s="1123">
        <v>366</v>
      </c>
    </row>
    <row r="25" spans="1:16" customFormat="1" ht="13.2" x14ac:dyDescent="0.25">
      <c r="A25" s="534" t="s">
        <v>492</v>
      </c>
      <c r="B25" s="68"/>
      <c r="C25" s="68"/>
      <c r="D25" s="68"/>
      <c r="E25" s="68"/>
      <c r="F25" s="140"/>
      <c r="L25" s="534" t="s">
        <v>492</v>
      </c>
      <c r="M25" s="68"/>
      <c r="N25" s="456"/>
      <c r="O25" s="456"/>
      <c r="P25" s="456"/>
    </row>
    <row r="26" spans="1:16" customFormat="1" ht="13.2" x14ac:dyDescent="0.25">
      <c r="A26" s="534" t="s">
        <v>494</v>
      </c>
      <c r="B26" s="140"/>
      <c r="C26" s="140"/>
      <c r="D26" s="140"/>
      <c r="E26" s="140"/>
      <c r="F26" s="140"/>
      <c r="L26" s="456"/>
      <c r="M26" s="456"/>
      <c r="N26" s="456"/>
      <c r="O26" s="456"/>
      <c r="P26" s="456"/>
    </row>
    <row r="27" spans="1:16" ht="27.75" customHeight="1" x14ac:dyDescent="0.2">
      <c r="A27" s="1579"/>
      <c r="B27" s="1579"/>
      <c r="C27" s="1579"/>
      <c r="D27" s="1579"/>
      <c r="E27" s="1579"/>
      <c r="F27" s="1579"/>
      <c r="G27" s="1579"/>
      <c r="H27" s="1579"/>
      <c r="I27" s="1579"/>
      <c r="J27" s="1579"/>
    </row>
    <row r="28" spans="1:16" s="456" customFormat="1" x14ac:dyDescent="0.2"/>
    <row r="29" spans="1:16" s="456" customFormat="1" x14ac:dyDescent="0.2">
      <c r="K29" s="456" t="s">
        <v>130</v>
      </c>
    </row>
    <row r="30" spans="1:16" ht="57.75" customHeight="1" x14ac:dyDescent="0.2">
      <c r="A30" s="2"/>
    </row>
    <row r="31" spans="1:16" ht="35.25" customHeight="1" x14ac:dyDescent="0.2">
      <c r="A31" s="2"/>
      <c r="F31" s="2" t="s">
        <v>130</v>
      </c>
    </row>
    <row r="32" spans="1:16" ht="32.25" customHeight="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</sheetData>
  <mergeCells count="8">
    <mergeCell ref="A27:J27"/>
    <mergeCell ref="N6:P6"/>
    <mergeCell ref="L4:P4"/>
    <mergeCell ref="C6:D6"/>
    <mergeCell ref="E6:F6"/>
    <mergeCell ref="G6:H6"/>
    <mergeCell ref="I6:J6"/>
    <mergeCell ref="C5:J5"/>
  </mergeCells>
  <printOptions horizontalCentered="1" verticalCentered="1"/>
  <pageMargins left="0.7" right="0.7" top="0.75" bottom="0.75" header="0.3" footer="0.3"/>
  <pageSetup paperSize="9" fitToHeight="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K43"/>
  <sheetViews>
    <sheetView showGridLines="0" zoomScaleNormal="100" workbookViewId="0">
      <selection activeCell="J24" sqref="J24"/>
    </sheetView>
  </sheetViews>
  <sheetFormatPr baseColWidth="10" defaultColWidth="11.44140625" defaultRowHeight="11.4" x14ac:dyDescent="0.2"/>
  <cols>
    <col min="1" max="1" width="6.109375" style="5" bestFit="1" customWidth="1"/>
    <col min="2" max="2" width="26.6640625" style="2" customWidth="1"/>
    <col min="3" max="3" width="11.88671875" style="2" customWidth="1"/>
    <col min="4" max="4" width="11.33203125" style="2" customWidth="1"/>
    <col min="5" max="5" width="12.44140625" style="2" customWidth="1"/>
    <col min="6" max="6" width="11.5546875" style="2" customWidth="1"/>
    <col min="7" max="7" width="15.88671875" style="2" customWidth="1"/>
    <col min="8" max="8" width="11.44140625" style="2" customWidth="1"/>
    <col min="9" max="16384" width="11.44140625" style="2"/>
  </cols>
  <sheetData>
    <row r="1" spans="1:11" x14ac:dyDescent="0.2">
      <c r="A1" s="1" t="s">
        <v>0</v>
      </c>
    </row>
    <row r="2" spans="1:11" x14ac:dyDescent="0.2">
      <c r="A2" s="1"/>
    </row>
    <row r="3" spans="1:11" x14ac:dyDescent="0.2">
      <c r="A3" s="1" t="str">
        <f>A6</f>
        <v>Tabell 3 -2 - B -  Saksbehandlingstider i pleie- og omsorgssektoren - institusjonstjenesten - hittil i år</v>
      </c>
    </row>
    <row r="4" spans="1:11" x14ac:dyDescent="0.2">
      <c r="A4" s="1"/>
    </row>
    <row r="6" spans="1:11" s="8" customFormat="1" ht="30" customHeight="1" thickBot="1" x14ac:dyDescent="0.3">
      <c r="A6" s="7" t="s">
        <v>285</v>
      </c>
    </row>
    <row r="7" spans="1:11" s="11" customFormat="1" ht="26.25" customHeight="1" thickBot="1" x14ac:dyDescent="0.3">
      <c r="A7" s="75"/>
      <c r="B7" s="76"/>
      <c r="C7" s="1587" t="s">
        <v>48</v>
      </c>
      <c r="D7" s="1588"/>
      <c r="E7" s="1588"/>
      <c r="F7" s="1588"/>
      <c r="G7" s="1589"/>
    </row>
    <row r="8" spans="1:11" s="11" customFormat="1" ht="84.75" customHeight="1" thickBot="1" x14ac:dyDescent="0.3">
      <c r="A8" s="79" t="s">
        <v>2</v>
      </c>
      <c r="B8" s="175" t="s">
        <v>3</v>
      </c>
      <c r="C8" s="1188" t="s">
        <v>49</v>
      </c>
      <c r="D8" s="1407" t="s">
        <v>50</v>
      </c>
      <c r="E8" s="1408" t="s">
        <v>51</v>
      </c>
      <c r="F8" s="1408" t="s">
        <v>52</v>
      </c>
      <c r="G8" s="1409" t="s">
        <v>53</v>
      </c>
    </row>
    <row r="9" spans="1:11" x14ac:dyDescent="0.2">
      <c r="A9" s="203">
        <v>1</v>
      </c>
      <c r="B9" s="204" t="s">
        <v>14</v>
      </c>
      <c r="C9" s="1404">
        <v>23</v>
      </c>
      <c r="D9" s="942">
        <v>45</v>
      </c>
      <c r="E9" s="364">
        <v>18</v>
      </c>
      <c r="F9" s="364">
        <v>0</v>
      </c>
      <c r="G9" s="363">
        <v>21</v>
      </c>
    </row>
    <row r="10" spans="1:11" x14ac:dyDescent="0.2">
      <c r="A10" s="82">
        <v>2</v>
      </c>
      <c r="B10" s="25" t="s">
        <v>15</v>
      </c>
      <c r="C10" s="1405">
        <v>6</v>
      </c>
      <c r="D10" s="942">
        <v>26</v>
      </c>
      <c r="E10" s="364">
        <v>3</v>
      </c>
      <c r="F10" s="364">
        <v>0</v>
      </c>
      <c r="G10" s="363">
        <v>0</v>
      </c>
    </row>
    <row r="11" spans="1:11" x14ac:dyDescent="0.2">
      <c r="A11" s="82">
        <v>3</v>
      </c>
      <c r="B11" s="25" t="s">
        <v>16</v>
      </c>
      <c r="C11" s="1405">
        <v>14</v>
      </c>
      <c r="D11" s="942">
        <v>69</v>
      </c>
      <c r="E11" s="364">
        <v>4</v>
      </c>
      <c r="F11" s="364">
        <v>41</v>
      </c>
      <c r="G11" s="363">
        <v>44</v>
      </c>
    </row>
    <row r="12" spans="1:11" x14ac:dyDescent="0.2">
      <c r="A12" s="82">
        <v>4</v>
      </c>
      <c r="B12" s="25" t="s">
        <v>17</v>
      </c>
      <c r="C12" s="1405">
        <v>8</v>
      </c>
      <c r="D12" s="942">
        <v>25</v>
      </c>
      <c r="E12" s="364">
        <v>2</v>
      </c>
      <c r="F12" s="364">
        <v>0</v>
      </c>
      <c r="G12" s="363">
        <v>28</v>
      </c>
    </row>
    <row r="13" spans="1:11" x14ac:dyDescent="0.2">
      <c r="A13" s="82">
        <v>5</v>
      </c>
      <c r="B13" s="25" t="s">
        <v>18</v>
      </c>
      <c r="C13" s="1405">
        <v>10</v>
      </c>
      <c r="D13" s="942">
        <v>25</v>
      </c>
      <c r="E13" s="364">
        <v>6</v>
      </c>
      <c r="F13" s="364">
        <v>11</v>
      </c>
      <c r="G13" s="363">
        <v>39</v>
      </c>
    </row>
    <row r="14" spans="1:11" x14ac:dyDescent="0.2">
      <c r="A14" s="83">
        <v>6</v>
      </c>
      <c r="B14" s="27" t="s">
        <v>19</v>
      </c>
      <c r="C14" s="1405">
        <v>10</v>
      </c>
      <c r="D14" s="942">
        <v>23</v>
      </c>
      <c r="E14" s="364">
        <v>7</v>
      </c>
      <c r="F14" s="364">
        <v>0</v>
      </c>
      <c r="G14" s="363">
        <v>0</v>
      </c>
      <c r="I14" s="2" t="s">
        <v>130</v>
      </c>
    </row>
    <row r="15" spans="1:11" x14ac:dyDescent="0.2">
      <c r="A15" s="83">
        <v>7</v>
      </c>
      <c r="B15" s="27" t="s">
        <v>20</v>
      </c>
      <c r="C15" s="1405">
        <v>14.7</v>
      </c>
      <c r="D15" s="942">
        <v>34.299999999999997</v>
      </c>
      <c r="E15" s="364">
        <v>9.3000000000000007</v>
      </c>
      <c r="F15" s="364">
        <v>0</v>
      </c>
      <c r="G15" s="363">
        <v>0</v>
      </c>
    </row>
    <row r="16" spans="1:11" x14ac:dyDescent="0.2">
      <c r="A16" s="82">
        <v>8</v>
      </c>
      <c r="B16" s="25" t="s">
        <v>21</v>
      </c>
      <c r="C16" s="1405">
        <v>6.2</v>
      </c>
      <c r="D16" s="942">
        <v>16.2</v>
      </c>
      <c r="E16" s="364">
        <v>3.6</v>
      </c>
      <c r="F16" s="364">
        <v>0</v>
      </c>
      <c r="G16" s="363">
        <v>7</v>
      </c>
      <c r="K16" s="2" t="s">
        <v>331</v>
      </c>
    </row>
    <row r="17" spans="1:10" x14ac:dyDescent="0.2">
      <c r="A17" s="82">
        <v>9</v>
      </c>
      <c r="B17" s="25" t="s">
        <v>22</v>
      </c>
      <c r="C17" s="1405">
        <v>51</v>
      </c>
      <c r="D17" s="942">
        <v>1</v>
      </c>
      <c r="E17" s="364">
        <v>52</v>
      </c>
      <c r="F17" s="364">
        <v>0</v>
      </c>
      <c r="G17" s="363">
        <v>0</v>
      </c>
      <c r="I17" s="2" t="s">
        <v>130</v>
      </c>
    </row>
    <row r="18" spans="1:10" x14ac:dyDescent="0.2">
      <c r="A18" s="82">
        <v>10</v>
      </c>
      <c r="B18" s="25" t="s">
        <v>23</v>
      </c>
      <c r="C18" s="1405">
        <v>10.8</v>
      </c>
      <c r="D18" s="942">
        <v>45.5</v>
      </c>
      <c r="E18" s="364">
        <v>4.7</v>
      </c>
      <c r="F18" s="364">
        <v>47</v>
      </c>
      <c r="G18" s="363">
        <v>0</v>
      </c>
    </row>
    <row r="19" spans="1:10" x14ac:dyDescent="0.2">
      <c r="A19" s="83">
        <v>11</v>
      </c>
      <c r="B19" s="27" t="s">
        <v>24</v>
      </c>
      <c r="C19" s="1405">
        <v>4.7</v>
      </c>
      <c r="D19" s="942">
        <v>12.9</v>
      </c>
      <c r="E19" s="364">
        <v>2.2000000000000002</v>
      </c>
      <c r="F19" s="364">
        <v>0</v>
      </c>
      <c r="G19" s="363">
        <v>28</v>
      </c>
      <c r="J19" s="2" t="s">
        <v>130</v>
      </c>
    </row>
    <row r="20" spans="1:10" x14ac:dyDescent="0.2">
      <c r="A20" s="82">
        <v>12</v>
      </c>
      <c r="B20" s="25" t="s">
        <v>25</v>
      </c>
      <c r="C20" s="1405">
        <v>9.6999999999999993</v>
      </c>
      <c r="D20" s="942">
        <v>34</v>
      </c>
      <c r="E20" s="364">
        <v>6.7</v>
      </c>
      <c r="F20" s="364">
        <v>0</v>
      </c>
      <c r="G20" s="363">
        <v>0</v>
      </c>
    </row>
    <row r="21" spans="1:10" x14ac:dyDescent="0.2">
      <c r="A21" s="82">
        <v>13</v>
      </c>
      <c r="B21" s="25" t="s">
        <v>26</v>
      </c>
      <c r="C21" s="1405">
        <v>6.9</v>
      </c>
      <c r="D21" s="942">
        <v>25.4</v>
      </c>
      <c r="E21" s="364">
        <v>3.2</v>
      </c>
      <c r="F21" s="364">
        <v>2.8</v>
      </c>
      <c r="G21" s="363">
        <v>0</v>
      </c>
    </row>
    <row r="22" spans="1:10" x14ac:dyDescent="0.2">
      <c r="A22" s="82">
        <v>14</v>
      </c>
      <c r="B22" s="25" t="s">
        <v>27</v>
      </c>
      <c r="C22" s="1405">
        <v>10.5</v>
      </c>
      <c r="D22" s="942">
        <v>41.6</v>
      </c>
      <c r="E22" s="364">
        <v>3</v>
      </c>
      <c r="F22" s="364">
        <v>24.5</v>
      </c>
      <c r="G22" s="363">
        <v>0</v>
      </c>
    </row>
    <row r="23" spans="1:10" ht="12" thickBot="1" x14ac:dyDescent="0.25">
      <c r="A23" s="88">
        <v>15</v>
      </c>
      <c r="B23" s="29" t="s">
        <v>28</v>
      </c>
      <c r="C23" s="1406">
        <v>10.8</v>
      </c>
      <c r="D23" s="943">
        <v>38.799999999999997</v>
      </c>
      <c r="E23" s="821">
        <v>5.2</v>
      </c>
      <c r="F23" s="821">
        <v>41</v>
      </c>
      <c r="G23" s="822">
        <v>52.7</v>
      </c>
    </row>
    <row r="24" spans="1:10" customFormat="1" ht="13.2" x14ac:dyDescent="0.25">
      <c r="A24" s="457"/>
      <c r="B24" s="748" t="s">
        <v>527</v>
      </c>
      <c r="C24" s="1098">
        <f t="shared" ref="C24:G24" si="0">AVERAGE(C9:C23)</f>
        <v>13.086666666666668</v>
      </c>
      <c r="D24" s="1099">
        <f t="shared" si="0"/>
        <v>30.846666666666668</v>
      </c>
      <c r="E24" s="1099">
        <f t="shared" si="0"/>
        <v>8.66</v>
      </c>
      <c r="F24" s="1099">
        <f t="shared" si="0"/>
        <v>11.153333333333334</v>
      </c>
      <c r="G24" s="1100">
        <f t="shared" si="0"/>
        <v>14.646666666666667</v>
      </c>
      <c r="H24" s="2"/>
    </row>
    <row r="25" spans="1:10" s="458" customFormat="1" ht="13.2" x14ac:dyDescent="0.25">
      <c r="A25" s="459"/>
      <c r="B25" s="1023" t="s">
        <v>454</v>
      </c>
      <c r="C25" s="1025">
        <v>9.793333333333333</v>
      </c>
      <c r="D25" s="364">
        <v>33.633333333333333</v>
      </c>
      <c r="E25" s="364">
        <v>4.4799999999999995</v>
      </c>
      <c r="F25" s="364">
        <v>13.82</v>
      </c>
      <c r="G25" s="363">
        <v>12.533333333333333</v>
      </c>
      <c r="H25" s="456"/>
    </row>
    <row r="26" spans="1:10" s="458" customFormat="1" ht="13.2" x14ac:dyDescent="0.25">
      <c r="A26" s="459"/>
      <c r="B26" s="1023" t="s">
        <v>407</v>
      </c>
      <c r="C26" s="1025">
        <v>10.693333333333333</v>
      </c>
      <c r="D26" s="364">
        <v>35.526666666666664</v>
      </c>
      <c r="E26" s="364">
        <v>5.0773333333333328</v>
      </c>
      <c r="F26" s="364">
        <v>11.157142857142857</v>
      </c>
      <c r="G26" s="363">
        <v>16.433333333333334</v>
      </c>
      <c r="H26" s="456"/>
    </row>
    <row r="27" spans="1:10" s="458" customFormat="1" ht="13.2" x14ac:dyDescent="0.25">
      <c r="A27" s="459"/>
      <c r="B27" s="1023" t="s">
        <v>390</v>
      </c>
      <c r="C27" s="942">
        <v>12.44</v>
      </c>
      <c r="D27" s="364">
        <v>36.686666666666675</v>
      </c>
      <c r="E27" s="364">
        <v>6.5466666666666669</v>
      </c>
      <c r="F27" s="364">
        <v>20.673333333333332</v>
      </c>
      <c r="G27" s="363">
        <v>28.58</v>
      </c>
      <c r="H27" s="456"/>
    </row>
    <row r="28" spans="1:10" s="458" customFormat="1" ht="13.2" x14ac:dyDescent="0.25">
      <c r="A28" s="459"/>
      <c r="B28" s="1023" t="s">
        <v>389</v>
      </c>
      <c r="C28" s="942">
        <v>12.913333333333334</v>
      </c>
      <c r="D28" s="364">
        <v>41.14</v>
      </c>
      <c r="E28" s="364">
        <v>6.8333333333333339</v>
      </c>
      <c r="F28" s="364">
        <v>25.026666666666667</v>
      </c>
      <c r="G28" s="363">
        <v>19.600000000000001</v>
      </c>
      <c r="H28" s="456"/>
    </row>
    <row r="29" spans="1:10" s="370" customFormat="1" ht="13.8" thickBot="1" x14ac:dyDescent="0.3">
      <c r="A29" s="708"/>
      <c r="B29" s="1024" t="s">
        <v>528</v>
      </c>
      <c r="C29" s="943">
        <v>12.273333333333335</v>
      </c>
      <c r="D29" s="821">
        <v>39.906666666666666</v>
      </c>
      <c r="E29" s="821">
        <v>6.3633333333333324</v>
      </c>
      <c r="F29" s="821">
        <v>18.02</v>
      </c>
      <c r="G29" s="822">
        <v>24.98</v>
      </c>
      <c r="H29" s="365"/>
    </row>
    <row r="30" spans="1:10" customFormat="1" ht="13.2" x14ac:dyDescent="0.25">
      <c r="A30" s="1" t="s">
        <v>54</v>
      </c>
      <c r="B30" s="2"/>
      <c r="C30" s="2"/>
      <c r="D30" s="2"/>
      <c r="E30" s="2"/>
      <c r="F30" s="2"/>
      <c r="G30" s="2"/>
      <c r="H30" s="2"/>
    </row>
    <row r="31" spans="1:10" customFormat="1" ht="13.2" x14ac:dyDescent="0.25">
      <c r="A31" s="1"/>
      <c r="B31" s="2"/>
      <c r="C31" s="2"/>
      <c r="D31" s="2"/>
      <c r="E31" s="2"/>
      <c r="F31" s="2"/>
      <c r="G31" s="2"/>
      <c r="H31" s="2"/>
    </row>
    <row r="43" spans="5:5" x14ac:dyDescent="0.2">
      <c r="E43" s="2" t="s">
        <v>130</v>
      </c>
    </row>
  </sheetData>
  <mergeCells count="1">
    <mergeCell ref="C7:G7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rgb="FFFF0000"/>
  </sheetPr>
  <dimension ref="A1:R240"/>
  <sheetViews>
    <sheetView showGridLines="0" topLeftCell="J50" zoomScaleNormal="100" workbookViewId="0">
      <selection activeCell="S59" sqref="S59"/>
    </sheetView>
  </sheetViews>
  <sheetFormatPr baseColWidth="10" defaultColWidth="11.44140625" defaultRowHeight="11.4" x14ac:dyDescent="0.2"/>
  <cols>
    <col min="1" max="1" width="6.109375" style="5" bestFit="1" customWidth="1"/>
    <col min="2" max="2" width="20.109375" style="2" customWidth="1"/>
    <col min="3" max="3" width="10.88671875" style="2" customWidth="1"/>
    <col min="4" max="4" width="11.33203125" style="2" customWidth="1"/>
    <col min="5" max="5" width="10.88671875" style="2" customWidth="1"/>
    <col min="6" max="6" width="11.33203125" style="2" customWidth="1"/>
    <col min="7" max="7" width="12.5546875" style="2" customWidth="1"/>
    <col min="8" max="8" width="12.88671875" style="2" customWidth="1"/>
    <col min="9" max="13" width="11.44140625" style="2"/>
    <col min="14" max="14" width="43.88671875" style="2" customWidth="1"/>
    <col min="15" max="15" width="17.44140625" style="2" customWidth="1"/>
    <col min="16" max="16" width="16.6640625" style="2" customWidth="1"/>
    <col min="17" max="16384" width="11.44140625" style="2"/>
  </cols>
  <sheetData>
    <row r="1" spans="1:16" x14ac:dyDescent="0.2">
      <c r="A1" s="136" t="s">
        <v>164</v>
      </c>
      <c r="B1" s="137"/>
    </row>
    <row r="2" spans="1:16" x14ac:dyDescent="0.2">
      <c r="A2" s="1" t="s">
        <v>0</v>
      </c>
    </row>
    <row r="3" spans="1:16" x14ac:dyDescent="0.2">
      <c r="A3" s="1"/>
    </row>
    <row r="4" spans="1:16" x14ac:dyDescent="0.2">
      <c r="A4" s="1" t="str">
        <f>A7</f>
        <v xml:space="preserve">Tabell 3 -2 - C -  Utskrivningsklare pasienter i somatiske og psykiatriske sykehusavdelinger </v>
      </c>
    </row>
    <row r="5" spans="1:16" x14ac:dyDescent="0.2">
      <c r="A5" s="1"/>
    </row>
    <row r="6" spans="1:16" x14ac:dyDescent="0.2">
      <c r="A6" s="140"/>
    </row>
    <row r="7" spans="1:16" s="8" customFormat="1" ht="30" customHeight="1" thickBot="1" x14ac:dyDescent="0.3">
      <c r="A7" s="7" t="s">
        <v>170</v>
      </c>
      <c r="M7" s="7" t="s">
        <v>170</v>
      </c>
    </row>
    <row r="8" spans="1:16" s="98" customFormat="1" ht="57.75" customHeight="1" thickBot="1" x14ac:dyDescent="0.3">
      <c r="A8" s="9"/>
      <c r="B8" s="10"/>
      <c r="C8" s="1592" t="s">
        <v>165</v>
      </c>
      <c r="D8" s="1592"/>
      <c r="E8" s="1592" t="s">
        <v>166</v>
      </c>
      <c r="F8" s="1592"/>
      <c r="G8" s="1590" t="s">
        <v>167</v>
      </c>
      <c r="H8" s="1591"/>
      <c r="M8" s="9"/>
      <c r="N8" s="10"/>
      <c r="O8" s="1590" t="s">
        <v>167</v>
      </c>
      <c r="P8" s="1591"/>
    </row>
    <row r="9" spans="1:16" s="98" customFormat="1" ht="66.75" customHeight="1" thickBot="1" x14ac:dyDescent="0.3">
      <c r="A9" s="13" t="s">
        <v>2</v>
      </c>
      <c r="B9" s="14" t="s">
        <v>3</v>
      </c>
      <c r="C9" s="13" t="s">
        <v>168</v>
      </c>
      <c r="D9" s="13" t="s">
        <v>169</v>
      </c>
      <c r="E9" s="13" t="s">
        <v>168</v>
      </c>
      <c r="F9" s="13" t="s">
        <v>169</v>
      </c>
      <c r="G9" s="1355" t="s">
        <v>168</v>
      </c>
      <c r="H9" s="1194" t="s">
        <v>169</v>
      </c>
      <c r="J9" s="2"/>
      <c r="M9" s="13" t="s">
        <v>2</v>
      </c>
      <c r="N9" s="14" t="s">
        <v>3</v>
      </c>
      <c r="O9" s="1355" t="s">
        <v>168</v>
      </c>
      <c r="P9" s="1194" t="s">
        <v>514</v>
      </c>
    </row>
    <row r="10" spans="1:16" ht="12.9" customHeight="1" x14ac:dyDescent="0.2">
      <c r="A10" s="17">
        <v>1</v>
      </c>
      <c r="B10" s="18" t="s">
        <v>14</v>
      </c>
      <c r="C10" s="1014">
        <v>161</v>
      </c>
      <c r="D10" s="1014">
        <v>90</v>
      </c>
      <c r="E10" s="1014">
        <v>890</v>
      </c>
      <c r="F10" s="1014">
        <v>32</v>
      </c>
      <c r="G10" s="1014">
        <v>563</v>
      </c>
      <c r="H10" s="131" t="s">
        <v>512</v>
      </c>
      <c r="J10" s="367"/>
      <c r="K10" s="2" t="s">
        <v>478</v>
      </c>
      <c r="M10" s="17">
        <v>1</v>
      </c>
      <c r="N10" s="18" t="s">
        <v>14</v>
      </c>
      <c r="O10" s="1014">
        <v>563</v>
      </c>
      <c r="P10" s="1014">
        <f>(O10*1000)/$O$28</f>
        <v>118.60122182431009</v>
      </c>
    </row>
    <row r="11" spans="1:16" ht="12.9" customHeight="1" x14ac:dyDescent="0.2">
      <c r="A11" s="24">
        <v>2</v>
      </c>
      <c r="B11" s="25" t="s">
        <v>15</v>
      </c>
      <c r="C11" s="1015">
        <v>77</v>
      </c>
      <c r="D11" s="1015">
        <v>40</v>
      </c>
      <c r="E11" s="1015">
        <v>925</v>
      </c>
      <c r="F11" s="1015">
        <v>36</v>
      </c>
      <c r="G11" s="1015">
        <v>412</v>
      </c>
      <c r="H11" s="1373" t="s">
        <v>512</v>
      </c>
      <c r="J11" s="367"/>
      <c r="M11" s="24">
        <v>2</v>
      </c>
      <c r="N11" s="25" t="s">
        <v>15</v>
      </c>
      <c r="O11" s="1015">
        <v>412</v>
      </c>
      <c r="P11" s="1015">
        <f t="shared" ref="P11:P24" si="0">(O11*1000)/$O$28</f>
        <v>86.791657889193175</v>
      </c>
    </row>
    <row r="12" spans="1:16" ht="12.9" customHeight="1" x14ac:dyDescent="0.2">
      <c r="A12" s="24">
        <v>3</v>
      </c>
      <c r="B12" s="25" t="s">
        <v>16</v>
      </c>
      <c r="C12" s="1015">
        <v>57</v>
      </c>
      <c r="D12" s="1015">
        <v>78</v>
      </c>
      <c r="E12" s="1015">
        <v>828</v>
      </c>
      <c r="F12" s="1015">
        <v>78</v>
      </c>
      <c r="G12" s="1015">
        <v>228</v>
      </c>
      <c r="H12" s="1373" t="s">
        <v>512</v>
      </c>
      <c r="J12" s="367"/>
      <c r="M12" s="24">
        <v>3</v>
      </c>
      <c r="N12" s="25" t="s">
        <v>16</v>
      </c>
      <c r="O12" s="1015">
        <v>228</v>
      </c>
      <c r="P12" s="1015">
        <f t="shared" si="0"/>
        <v>48.030334948388457</v>
      </c>
    </row>
    <row r="13" spans="1:16" ht="12.9" customHeight="1" x14ac:dyDescent="0.2">
      <c r="A13" s="24">
        <v>4</v>
      </c>
      <c r="B13" s="25" t="s">
        <v>17</v>
      </c>
      <c r="C13" s="1015">
        <v>214</v>
      </c>
      <c r="D13" s="1015">
        <v>9</v>
      </c>
      <c r="E13" s="1015">
        <v>557</v>
      </c>
      <c r="F13" s="1015">
        <v>19</v>
      </c>
      <c r="G13" s="1015">
        <v>1038</v>
      </c>
      <c r="H13" s="1373" t="s">
        <v>512</v>
      </c>
      <c r="J13" s="367"/>
      <c r="M13" s="24">
        <v>4</v>
      </c>
      <c r="N13" s="25" t="s">
        <v>17</v>
      </c>
      <c r="O13" s="1015">
        <v>1038</v>
      </c>
      <c r="P13" s="1015">
        <f t="shared" si="0"/>
        <v>218.6644196334527</v>
      </c>
    </row>
    <row r="14" spans="1:16" ht="12.9" customHeight="1" x14ac:dyDescent="0.2">
      <c r="A14" s="24">
        <v>5</v>
      </c>
      <c r="B14" s="25" t="s">
        <v>18</v>
      </c>
      <c r="C14" s="1015">
        <f>'[2]MALT2-2018A.XLS'!$E$527</f>
        <v>399</v>
      </c>
      <c r="D14" s="1015">
        <f>'[2]MALT2-2018A.XLS'!$E$528</f>
        <v>8</v>
      </c>
      <c r="E14" s="1015">
        <f>'[2]MALT2-2018A.XLS'!$F$527</f>
        <v>1102</v>
      </c>
      <c r="F14" s="1015">
        <f>'[2]MALT2-2018A.XLS'!$F$528</f>
        <v>13</v>
      </c>
      <c r="G14" s="1015">
        <f>'[2]MALT2-2018A.XLS'!$G$527</f>
        <v>1787</v>
      </c>
      <c r="H14" s="1373" t="s">
        <v>512</v>
      </c>
      <c r="J14" s="367"/>
      <c r="M14" s="24">
        <v>5</v>
      </c>
      <c r="N14" s="25" t="s">
        <v>18</v>
      </c>
      <c r="O14" s="1015">
        <f>'[2]MALT2-2018A.XLS'!$G$527</f>
        <v>1787</v>
      </c>
      <c r="P14" s="1015">
        <f t="shared" si="0"/>
        <v>376.44828312618495</v>
      </c>
    </row>
    <row r="15" spans="1:16" ht="12.75" customHeight="1" x14ac:dyDescent="0.2">
      <c r="A15" s="26">
        <v>6</v>
      </c>
      <c r="B15" s="27" t="s">
        <v>19</v>
      </c>
      <c r="C15" s="1015">
        <v>360</v>
      </c>
      <c r="D15" s="1015">
        <v>7</v>
      </c>
      <c r="E15" s="1015">
        <v>830</v>
      </c>
      <c r="F15" s="1015">
        <v>11</v>
      </c>
      <c r="G15" s="1015">
        <v>1770.6310000000001</v>
      </c>
      <c r="H15" s="1373" t="s">
        <v>512</v>
      </c>
      <c r="J15" s="367"/>
      <c r="M15" s="26">
        <v>6</v>
      </c>
      <c r="N15" s="27" t="s">
        <v>19</v>
      </c>
      <c r="O15" s="1015">
        <v>1770.6310000000001</v>
      </c>
      <c r="P15" s="1015">
        <f t="shared" si="0"/>
        <v>373</v>
      </c>
    </row>
    <row r="16" spans="1:16" ht="12.9" customHeight="1" x14ac:dyDescent="0.2">
      <c r="A16" s="26">
        <v>7</v>
      </c>
      <c r="B16" s="27" t="s">
        <v>20</v>
      </c>
      <c r="C16" s="1015">
        <v>0</v>
      </c>
      <c r="D16" s="1015">
        <v>0</v>
      </c>
      <c r="E16" s="1015">
        <v>0</v>
      </c>
      <c r="F16" s="1015">
        <v>0</v>
      </c>
      <c r="G16" s="1015">
        <v>1533</v>
      </c>
      <c r="H16" s="1373" t="s">
        <v>512</v>
      </c>
      <c r="J16" s="367"/>
      <c r="M16" s="26">
        <v>7</v>
      </c>
      <c r="N16" s="27" t="s">
        <v>20</v>
      </c>
      <c r="O16" s="1015">
        <v>1533</v>
      </c>
      <c r="P16" s="1015">
        <f t="shared" si="0"/>
        <v>322.94080471876975</v>
      </c>
    </row>
    <row r="17" spans="1:18" ht="12.9" customHeight="1" x14ac:dyDescent="0.2">
      <c r="A17" s="24">
        <v>8</v>
      </c>
      <c r="B17" s="25" t="s">
        <v>21</v>
      </c>
      <c r="C17" s="1015">
        <v>423</v>
      </c>
      <c r="D17" s="1015">
        <v>98</v>
      </c>
      <c r="E17" s="1015">
        <v>1185</v>
      </c>
      <c r="F17" s="1015">
        <v>113</v>
      </c>
      <c r="G17" s="1015">
        <v>2433</v>
      </c>
      <c r="H17" s="1373" t="s">
        <v>512</v>
      </c>
      <c r="J17" s="367"/>
      <c r="M17" s="24">
        <v>8</v>
      </c>
      <c r="N17" s="25" t="s">
        <v>21</v>
      </c>
      <c r="O17" s="1015">
        <v>2433</v>
      </c>
      <c r="P17" s="1015">
        <f t="shared" si="0"/>
        <v>512.53423214661893</v>
      </c>
    </row>
    <row r="18" spans="1:18" ht="12.9" customHeight="1" x14ac:dyDescent="0.2">
      <c r="A18" s="24">
        <v>9</v>
      </c>
      <c r="B18" s="25" t="s">
        <v>22</v>
      </c>
      <c r="C18" s="1015">
        <v>134</v>
      </c>
      <c r="D18" s="1015">
        <v>10</v>
      </c>
      <c r="E18" s="1015">
        <v>741</v>
      </c>
      <c r="F18" s="1015">
        <v>16</v>
      </c>
      <c r="G18" s="1015">
        <v>517</v>
      </c>
      <c r="H18" s="1373" t="s">
        <v>512</v>
      </c>
      <c r="J18" s="367"/>
      <c r="M18" s="24">
        <v>9</v>
      </c>
      <c r="N18" s="25" t="s">
        <v>22</v>
      </c>
      <c r="O18" s="1015">
        <v>517</v>
      </c>
      <c r="P18" s="1015">
        <f t="shared" si="0"/>
        <v>108.91089108910892</v>
      </c>
    </row>
    <row r="19" spans="1:18" ht="12.9" customHeight="1" x14ac:dyDescent="0.2">
      <c r="A19" s="24">
        <v>10</v>
      </c>
      <c r="B19" s="25" t="s">
        <v>23</v>
      </c>
      <c r="C19" s="1015">
        <v>266</v>
      </c>
      <c r="D19" s="1015">
        <v>6</v>
      </c>
      <c r="E19" s="1015">
        <v>806</v>
      </c>
      <c r="F19" s="1015">
        <v>6</v>
      </c>
      <c r="G19" s="1015">
        <v>797</v>
      </c>
      <c r="H19" s="1373" t="s">
        <v>512</v>
      </c>
      <c r="J19" s="367"/>
      <c r="M19" s="24">
        <v>10</v>
      </c>
      <c r="N19" s="25" t="s">
        <v>23</v>
      </c>
      <c r="O19" s="1015">
        <v>797</v>
      </c>
      <c r="P19" s="1015">
        <f t="shared" si="0"/>
        <v>167.89551295555088</v>
      </c>
    </row>
    <row r="20" spans="1:18" ht="11.25" customHeight="1" x14ac:dyDescent="0.2">
      <c r="A20" s="24">
        <v>11</v>
      </c>
      <c r="B20" s="25" t="s">
        <v>24</v>
      </c>
      <c r="C20" s="1015">
        <v>205</v>
      </c>
      <c r="D20" s="1015">
        <v>8</v>
      </c>
      <c r="E20" s="1015">
        <v>997</v>
      </c>
      <c r="F20" s="1015">
        <v>87</v>
      </c>
      <c r="G20" s="1015">
        <v>1609</v>
      </c>
      <c r="H20" s="1373" t="s">
        <v>512</v>
      </c>
      <c r="J20" s="367"/>
      <c r="M20" s="24">
        <v>11</v>
      </c>
      <c r="N20" s="25" t="s">
        <v>24</v>
      </c>
      <c r="O20" s="1015">
        <v>1609</v>
      </c>
      <c r="P20" s="1015">
        <f t="shared" si="0"/>
        <v>338.95091636823258</v>
      </c>
    </row>
    <row r="21" spans="1:18" ht="12.9" customHeight="1" x14ac:dyDescent="0.2">
      <c r="A21" s="24">
        <v>12</v>
      </c>
      <c r="B21" s="25" t="s">
        <v>25</v>
      </c>
      <c r="C21" s="1015">
        <v>655</v>
      </c>
      <c r="D21" s="1015">
        <v>244</v>
      </c>
      <c r="E21" s="1015">
        <v>1266</v>
      </c>
      <c r="F21" s="1015">
        <v>34</v>
      </c>
      <c r="G21" s="1015">
        <v>3636</v>
      </c>
      <c r="H21" s="1373" t="s">
        <v>512</v>
      </c>
      <c r="J21" s="367"/>
      <c r="M21" s="24">
        <v>12</v>
      </c>
      <c r="N21" s="25" t="s">
        <v>25</v>
      </c>
      <c r="O21" s="1015">
        <v>3636</v>
      </c>
      <c r="P21" s="1015">
        <f t="shared" si="0"/>
        <v>765.95744680851067</v>
      </c>
    </row>
    <row r="22" spans="1:18" ht="12.9" customHeight="1" x14ac:dyDescent="0.2">
      <c r="A22" s="24">
        <v>13</v>
      </c>
      <c r="B22" s="25" t="s">
        <v>26</v>
      </c>
      <c r="C22" s="1015">
        <v>697</v>
      </c>
      <c r="D22" s="1015">
        <v>0</v>
      </c>
      <c r="E22" s="1015">
        <v>1508</v>
      </c>
      <c r="F22" s="1015">
        <v>0</v>
      </c>
      <c r="G22" s="1015">
        <v>3307</v>
      </c>
      <c r="H22" s="1373" t="s">
        <v>512</v>
      </c>
      <c r="J22" s="367"/>
      <c r="M22" s="24">
        <v>13</v>
      </c>
      <c r="N22" s="25" t="s">
        <v>26</v>
      </c>
      <c r="O22" s="1015">
        <v>3307</v>
      </c>
      <c r="P22" s="1015">
        <f t="shared" si="0"/>
        <v>696.65051611544129</v>
      </c>
    </row>
    <row r="23" spans="1:18" ht="12.9" customHeight="1" x14ac:dyDescent="0.2">
      <c r="A23" s="24">
        <v>14</v>
      </c>
      <c r="B23" s="25" t="s">
        <v>27</v>
      </c>
      <c r="C23" s="1015">
        <v>527</v>
      </c>
      <c r="D23" s="1015">
        <v>39</v>
      </c>
      <c r="E23" s="1015">
        <v>1147</v>
      </c>
      <c r="F23" s="1015">
        <v>27</v>
      </c>
      <c r="G23" s="1015">
        <v>2169</v>
      </c>
      <c r="H23" s="1373" t="s">
        <v>512</v>
      </c>
      <c r="J23" s="367"/>
      <c r="M23" s="24">
        <v>14</v>
      </c>
      <c r="N23" s="25" t="s">
        <v>27</v>
      </c>
      <c r="O23" s="1015">
        <v>2169</v>
      </c>
      <c r="P23" s="1015">
        <f t="shared" si="0"/>
        <v>456.92016010111649</v>
      </c>
    </row>
    <row r="24" spans="1:18" ht="12.9" customHeight="1" thickBot="1" x14ac:dyDescent="0.25">
      <c r="A24" s="28">
        <v>15</v>
      </c>
      <c r="B24" s="29" t="s">
        <v>28</v>
      </c>
      <c r="C24" s="1016">
        <v>79</v>
      </c>
      <c r="D24" s="1016">
        <v>3</v>
      </c>
      <c r="E24" s="1016">
        <v>737</v>
      </c>
      <c r="F24" s="1016">
        <v>30</v>
      </c>
      <c r="G24" s="1016">
        <v>266</v>
      </c>
      <c r="H24" s="1374" t="s">
        <v>512</v>
      </c>
      <c r="J24" s="367"/>
      <c r="M24" s="28">
        <v>15</v>
      </c>
      <c r="N24" s="29" t="s">
        <v>28</v>
      </c>
      <c r="O24" s="1016">
        <v>266</v>
      </c>
      <c r="P24" s="1016">
        <f t="shared" si="0"/>
        <v>56.035390773119865</v>
      </c>
    </row>
    <row r="25" spans="1:18" ht="12.6" thickBot="1" x14ac:dyDescent="0.3">
      <c r="A25" s="1375"/>
      <c r="B25" s="1376" t="s">
        <v>513</v>
      </c>
      <c r="C25" s="1377">
        <f t="shared" ref="C25:G25" si="1">SUM(C10:C24)</f>
        <v>4254</v>
      </c>
      <c r="D25" s="1377">
        <f t="shared" si="1"/>
        <v>640</v>
      </c>
      <c r="E25" s="1377">
        <f t="shared" si="1"/>
        <v>13519</v>
      </c>
      <c r="F25" s="1377">
        <f t="shared" si="1"/>
        <v>502</v>
      </c>
      <c r="G25" s="1377">
        <f t="shared" si="1"/>
        <v>22065.631000000001</v>
      </c>
      <c r="H25" s="1378" t="s">
        <v>512</v>
      </c>
      <c r="J25" s="367"/>
      <c r="M25" s="1375"/>
      <c r="N25" s="1376" t="s">
        <v>513</v>
      </c>
      <c r="O25" s="1377">
        <f t="shared" ref="O25:P25" si="2">SUM(O10:O24)</f>
        <v>22065.631000000001</v>
      </c>
      <c r="P25" s="1377">
        <f t="shared" si="2"/>
        <v>4648.3317884979979</v>
      </c>
    </row>
    <row r="26" spans="1:18" s="456" customFormat="1" ht="12" x14ac:dyDescent="0.25">
      <c r="A26" s="459"/>
      <c r="B26" s="371" t="s">
        <v>516</v>
      </c>
      <c r="C26" s="539">
        <v>2579.7974902639553</v>
      </c>
      <c r="D26" s="749"/>
      <c r="E26" s="749"/>
      <c r="F26" s="749"/>
      <c r="G26" s="539">
        <v>11923.824000000001</v>
      </c>
      <c r="H26" s="540" t="s">
        <v>512</v>
      </c>
      <c r="J26" s="367"/>
    </row>
    <row r="27" spans="1:18" s="456" customFormat="1" x14ac:dyDescent="0.2">
      <c r="A27" s="459"/>
      <c r="B27" s="371" t="s">
        <v>399</v>
      </c>
      <c r="C27" s="539">
        <v>1957.4206437291896</v>
      </c>
      <c r="D27" s="539">
        <v>1142</v>
      </c>
      <c r="E27" s="539">
        <v>12049</v>
      </c>
      <c r="F27" s="539">
        <v>512</v>
      </c>
      <c r="G27" s="539">
        <v>8818.18</v>
      </c>
      <c r="H27" s="540" t="s">
        <v>512</v>
      </c>
      <c r="J27" s="367"/>
    </row>
    <row r="28" spans="1:18" s="456" customFormat="1" ht="13.8" x14ac:dyDescent="0.3">
      <c r="A28" s="459"/>
      <c r="B28" s="371" t="s">
        <v>358</v>
      </c>
      <c r="C28" s="539">
        <v>3916</v>
      </c>
      <c r="D28" s="539">
        <v>1603</v>
      </c>
      <c r="E28" s="539">
        <v>12267</v>
      </c>
      <c r="F28" s="539">
        <v>604</v>
      </c>
      <c r="G28" s="539">
        <v>11006</v>
      </c>
      <c r="H28" s="540" t="s">
        <v>512</v>
      </c>
      <c r="J28" s="367"/>
      <c r="N28" s="456" t="s">
        <v>515</v>
      </c>
      <c r="O28" s="1380">
        <v>4747</v>
      </c>
    </row>
    <row r="29" spans="1:18" s="456" customFormat="1" ht="13.8" x14ac:dyDescent="0.3">
      <c r="A29" s="906"/>
      <c r="B29" s="93"/>
      <c r="C29" s="1540"/>
      <c r="D29" s="1540"/>
      <c r="E29" s="1540"/>
      <c r="F29" s="1540"/>
      <c r="G29" s="1540"/>
      <c r="H29" s="1540"/>
      <c r="J29" s="367"/>
      <c r="O29" s="1541"/>
    </row>
    <row r="30" spans="1:18" ht="13.8" thickBot="1" x14ac:dyDescent="0.3">
      <c r="F30" s="879"/>
      <c r="M30" s="7" t="s">
        <v>170</v>
      </c>
      <c r="N30" s="8"/>
      <c r="O30" s="8"/>
      <c r="P30" s="8"/>
      <c r="Q30" s="456"/>
      <c r="R30" s="453"/>
    </row>
    <row r="31" spans="1:18" ht="13.8" thickBot="1" x14ac:dyDescent="0.3">
      <c r="D31" s="2" t="s">
        <v>130</v>
      </c>
      <c r="F31" s="879"/>
      <c r="M31" s="9"/>
      <c r="N31" s="10"/>
      <c r="O31" s="1590" t="s">
        <v>167</v>
      </c>
      <c r="P31" s="1591"/>
      <c r="Q31" s="456"/>
      <c r="R31" s="453"/>
    </row>
    <row r="32" spans="1:18" ht="60.6" thickBot="1" x14ac:dyDescent="0.3">
      <c r="M32" s="13" t="s">
        <v>2</v>
      </c>
      <c r="N32" s="14" t="s">
        <v>3</v>
      </c>
      <c r="O32" s="1539" t="s">
        <v>168</v>
      </c>
      <c r="P32" s="1194" t="s">
        <v>514</v>
      </c>
      <c r="Q32" s="456"/>
      <c r="R32" s="453"/>
    </row>
    <row r="33" spans="9:18" ht="13.2" x14ac:dyDescent="0.25">
      <c r="M33" s="17">
        <v>1</v>
      </c>
      <c r="N33" s="18" t="s">
        <v>14</v>
      </c>
      <c r="O33" s="1014">
        <v>973</v>
      </c>
      <c r="P33" s="1014">
        <f>(O33*1000)/$O$51</f>
        <v>210.51492860233665</v>
      </c>
      <c r="Q33" s="456"/>
      <c r="R33" s="453"/>
    </row>
    <row r="34" spans="9:18" ht="13.2" x14ac:dyDescent="0.25">
      <c r="M34" s="24">
        <v>2</v>
      </c>
      <c r="N34" s="25" t="s">
        <v>15</v>
      </c>
      <c r="O34" s="1015">
        <v>338</v>
      </c>
      <c r="P34" s="1015">
        <f t="shared" ref="P34:P47" si="3">(O34*1000)/$O$51</f>
        <v>73.128515794028559</v>
      </c>
      <c r="Q34" s="456"/>
      <c r="R34" s="453"/>
    </row>
    <row r="35" spans="9:18" ht="13.2" x14ac:dyDescent="0.25">
      <c r="M35" s="24">
        <v>3</v>
      </c>
      <c r="N35" s="25" t="s">
        <v>16</v>
      </c>
      <c r="O35" s="1015">
        <v>134</v>
      </c>
      <c r="P35" s="1015">
        <f t="shared" si="3"/>
        <v>28.991778450887061</v>
      </c>
      <c r="Q35" s="456"/>
      <c r="R35" s="453"/>
    </row>
    <row r="36" spans="9:18" ht="13.2" x14ac:dyDescent="0.25">
      <c r="M36" s="24">
        <v>4</v>
      </c>
      <c r="N36" s="25" t="s">
        <v>17</v>
      </c>
      <c r="O36" s="1015">
        <v>684</v>
      </c>
      <c r="P36" s="1015">
        <f t="shared" si="3"/>
        <v>147.9878840328862</v>
      </c>
      <c r="Q36" s="456"/>
      <c r="R36" s="453"/>
    </row>
    <row r="37" spans="9:18" ht="13.2" x14ac:dyDescent="0.25">
      <c r="M37" s="24">
        <v>5</v>
      </c>
      <c r="N37" s="25" t="s">
        <v>18</v>
      </c>
      <c r="O37" s="1015">
        <v>767</v>
      </c>
      <c r="P37" s="1015">
        <f t="shared" si="3"/>
        <v>165.94547814798787</v>
      </c>
      <c r="Q37" s="456"/>
      <c r="R37" s="453"/>
    </row>
    <row r="38" spans="9:18" ht="13.2" x14ac:dyDescent="0.25">
      <c r="I38" s="2" t="s">
        <v>130</v>
      </c>
      <c r="M38" s="26">
        <v>6</v>
      </c>
      <c r="N38" s="27" t="s">
        <v>19</v>
      </c>
      <c r="O38" s="1015">
        <v>1677.7860000000001</v>
      </c>
      <c r="P38" s="1015">
        <f t="shared" si="3"/>
        <v>363</v>
      </c>
      <c r="Q38" s="456"/>
      <c r="R38" s="453"/>
    </row>
    <row r="39" spans="9:18" ht="13.2" x14ac:dyDescent="0.25">
      <c r="M39" s="26">
        <v>7</v>
      </c>
      <c r="N39" s="27" t="s">
        <v>20</v>
      </c>
      <c r="O39" s="1015">
        <v>1017</v>
      </c>
      <c r="P39" s="1015">
        <f t="shared" si="3"/>
        <v>220.03461704889659</v>
      </c>
      <c r="Q39" s="456"/>
      <c r="R39" s="453"/>
    </row>
    <row r="40" spans="9:18" ht="13.2" x14ac:dyDescent="0.25">
      <c r="M40" s="24">
        <v>8</v>
      </c>
      <c r="N40" s="25" t="s">
        <v>21</v>
      </c>
      <c r="O40" s="1015">
        <v>1408</v>
      </c>
      <c r="P40" s="1015">
        <f t="shared" si="3"/>
        <v>304.63003028991778</v>
      </c>
      <c r="Q40" s="456"/>
      <c r="R40" s="453"/>
    </row>
    <row r="41" spans="9:18" ht="13.2" x14ac:dyDescent="0.25">
      <c r="M41" s="24">
        <v>9</v>
      </c>
      <c r="N41" s="25" t="s">
        <v>22</v>
      </c>
      <c r="O41" s="1015">
        <v>157</v>
      </c>
      <c r="P41" s="1015">
        <f t="shared" si="3"/>
        <v>33.967979229770663</v>
      </c>
      <c r="Q41" s="456"/>
      <c r="R41" s="453"/>
    </row>
    <row r="42" spans="9:18" ht="13.2" x14ac:dyDescent="0.25">
      <c r="M42" s="24">
        <v>10</v>
      </c>
      <c r="N42" s="25" t="s">
        <v>23</v>
      </c>
      <c r="O42" s="1015">
        <v>277</v>
      </c>
      <c r="P42" s="1015">
        <f t="shared" si="3"/>
        <v>59.930765902206836</v>
      </c>
      <c r="Q42" s="456"/>
      <c r="R42" s="453"/>
    </row>
    <row r="43" spans="9:18" ht="13.2" x14ac:dyDescent="0.25">
      <c r="M43" s="24">
        <v>11</v>
      </c>
      <c r="N43" s="25" t="s">
        <v>24</v>
      </c>
      <c r="O43" s="1015">
        <v>208</v>
      </c>
      <c r="P43" s="1015">
        <f t="shared" si="3"/>
        <v>45.002163565556039</v>
      </c>
      <c r="Q43" s="456"/>
      <c r="R43" s="453"/>
    </row>
    <row r="44" spans="9:18" ht="13.2" x14ac:dyDescent="0.25">
      <c r="M44" s="24">
        <v>12</v>
      </c>
      <c r="N44" s="25" t="s">
        <v>25</v>
      </c>
      <c r="O44" s="1015">
        <v>1872</v>
      </c>
      <c r="P44" s="1015">
        <f t="shared" si="3"/>
        <v>405.01947209000434</v>
      </c>
      <c r="Q44" s="456"/>
      <c r="R44" s="453"/>
    </row>
    <row r="45" spans="9:18" ht="13.2" x14ac:dyDescent="0.25">
      <c r="M45" s="24">
        <v>13</v>
      </c>
      <c r="N45" s="25" t="s">
        <v>26</v>
      </c>
      <c r="O45" s="1015">
        <v>1537</v>
      </c>
      <c r="P45" s="1015">
        <f t="shared" si="3"/>
        <v>332.54002596278667</v>
      </c>
      <c r="Q45" s="456"/>
      <c r="R45" s="453"/>
    </row>
    <row r="46" spans="9:18" ht="13.2" x14ac:dyDescent="0.25">
      <c r="M46" s="24">
        <v>14</v>
      </c>
      <c r="N46" s="25" t="s">
        <v>27</v>
      </c>
      <c r="O46" s="1015">
        <v>740</v>
      </c>
      <c r="P46" s="1015">
        <f t="shared" si="3"/>
        <v>160.10385114668975</v>
      </c>
      <c r="Q46" s="456"/>
      <c r="R46" s="453"/>
    </row>
    <row r="47" spans="9:18" ht="13.8" thickBot="1" x14ac:dyDescent="0.3">
      <c r="M47" s="28">
        <v>15</v>
      </c>
      <c r="N47" s="29" t="s">
        <v>28</v>
      </c>
      <c r="O47" s="1016">
        <v>134.03800000000001</v>
      </c>
      <c r="P47" s="1016">
        <f t="shared" si="3"/>
        <v>29</v>
      </c>
      <c r="Q47" s="456"/>
      <c r="R47" s="453"/>
    </row>
    <row r="48" spans="9:18" ht="13.8" thickBot="1" x14ac:dyDescent="0.3">
      <c r="M48" s="1375"/>
      <c r="N48" s="1376" t="s">
        <v>516</v>
      </c>
      <c r="O48" s="1377">
        <f t="shared" ref="O48:P48" si="4">SUM(O33:O47)</f>
        <v>11923.824000000001</v>
      </c>
      <c r="P48" s="1377">
        <f t="shared" si="4"/>
        <v>2579.7974902639553</v>
      </c>
      <c r="Q48" s="456"/>
      <c r="R48" s="453"/>
    </row>
    <row r="49" spans="13:18" ht="13.2" x14ac:dyDescent="0.25">
      <c r="M49" s="456"/>
      <c r="N49" s="456"/>
      <c r="O49" s="456"/>
      <c r="P49" s="456"/>
      <c r="Q49" s="456"/>
      <c r="R49" s="453"/>
    </row>
    <row r="50" spans="13:18" ht="13.2" x14ac:dyDescent="0.25">
      <c r="M50" s="456"/>
      <c r="N50" s="456"/>
      <c r="O50" s="456"/>
      <c r="P50" s="456"/>
      <c r="Q50" s="456"/>
      <c r="R50" s="453"/>
    </row>
    <row r="51" spans="13:18" ht="13.8" x14ac:dyDescent="0.3">
      <c r="M51" s="456"/>
      <c r="N51" s="456" t="s">
        <v>550</v>
      </c>
      <c r="O51" s="1380">
        <v>4622</v>
      </c>
      <c r="P51" s="456"/>
      <c r="Q51" s="456"/>
      <c r="R51" s="453"/>
    </row>
    <row r="52" spans="13:18" ht="13.2" x14ac:dyDescent="0.25">
      <c r="M52" s="456"/>
      <c r="N52" s="456"/>
      <c r="O52" s="456"/>
      <c r="P52" s="456"/>
      <c r="Q52" s="456"/>
      <c r="R52" s="453"/>
    </row>
    <row r="53" spans="13:18" ht="13.8" thickBot="1" x14ac:dyDescent="0.3">
      <c r="M53" s="7" t="s">
        <v>170</v>
      </c>
      <c r="N53" s="8"/>
      <c r="O53" s="8"/>
      <c r="P53" s="8"/>
      <c r="Q53" s="456"/>
      <c r="R53" s="453"/>
    </row>
    <row r="54" spans="13:18" ht="13.8" thickBot="1" x14ac:dyDescent="0.3">
      <c r="M54" s="9"/>
      <c r="N54" s="10"/>
      <c r="O54" s="1590" t="s">
        <v>167</v>
      </c>
      <c r="P54" s="1591"/>
      <c r="Q54" s="456"/>
      <c r="R54" s="453"/>
    </row>
    <row r="55" spans="13:18" ht="60.6" thickBot="1" x14ac:dyDescent="0.3">
      <c r="M55" s="13" t="s">
        <v>2</v>
      </c>
      <c r="N55" s="14" t="s">
        <v>3</v>
      </c>
      <c r="O55" s="1539" t="s">
        <v>168</v>
      </c>
      <c r="P55" s="1194" t="s">
        <v>514</v>
      </c>
      <c r="Q55" s="456"/>
      <c r="R55" s="453"/>
    </row>
    <row r="56" spans="13:18" ht="13.2" x14ac:dyDescent="0.25">
      <c r="M56" s="17">
        <v>1</v>
      </c>
      <c r="N56" s="18" t="s">
        <v>14</v>
      </c>
      <c r="O56" s="1014">
        <v>203</v>
      </c>
      <c r="P56" s="1014">
        <f>(O56*1000)/$O$74</f>
        <v>45.061043285238625</v>
      </c>
      <c r="Q56" s="456"/>
      <c r="R56" s="453"/>
    </row>
    <row r="57" spans="13:18" ht="13.2" x14ac:dyDescent="0.25">
      <c r="M57" s="24">
        <v>2</v>
      </c>
      <c r="N57" s="25" t="s">
        <v>15</v>
      </c>
      <c r="O57" s="1015">
        <v>272</v>
      </c>
      <c r="P57" s="1015">
        <f t="shared" ref="P57:P70" si="5">(O57*1000)/$O$74</f>
        <v>60.377358490566039</v>
      </c>
      <c r="Q57" s="456"/>
      <c r="R57" s="453"/>
    </row>
    <row r="58" spans="13:18" ht="13.2" x14ac:dyDescent="0.25">
      <c r="M58" s="24">
        <v>3</v>
      </c>
      <c r="N58" s="25" t="s">
        <v>16</v>
      </c>
      <c r="O58" s="1015">
        <v>99</v>
      </c>
      <c r="P58" s="1015">
        <f t="shared" si="5"/>
        <v>21.975582685904552</v>
      </c>
      <c r="Q58" s="456"/>
      <c r="R58" s="453"/>
    </row>
    <row r="59" spans="13:18" ht="13.2" x14ac:dyDescent="0.25">
      <c r="M59" s="24">
        <v>4</v>
      </c>
      <c r="N59" s="25" t="s">
        <v>17</v>
      </c>
      <c r="O59" s="1015">
        <v>532</v>
      </c>
      <c r="P59" s="1015">
        <f t="shared" si="5"/>
        <v>118.09100998890122</v>
      </c>
      <c r="Q59" s="456"/>
      <c r="R59" s="453"/>
    </row>
    <row r="60" spans="13:18" ht="13.2" x14ac:dyDescent="0.25">
      <c r="M60" s="24">
        <v>5</v>
      </c>
      <c r="N60" s="25" t="s">
        <v>18</v>
      </c>
      <c r="O60" s="1015">
        <v>1189</v>
      </c>
      <c r="P60" s="1015">
        <f t="shared" si="5"/>
        <v>263.92896781354051</v>
      </c>
      <c r="Q60" s="456"/>
      <c r="R60" s="453"/>
    </row>
    <row r="61" spans="13:18" ht="13.2" x14ac:dyDescent="0.25">
      <c r="M61" s="26">
        <v>6</v>
      </c>
      <c r="N61" s="27" t="s">
        <v>19</v>
      </c>
      <c r="O61" s="1015">
        <v>783</v>
      </c>
      <c r="P61" s="1015">
        <f t="shared" si="5"/>
        <v>173.80688124306326</v>
      </c>
      <c r="Q61" s="456"/>
      <c r="R61" s="453"/>
    </row>
    <row r="62" spans="13:18" ht="13.2" x14ac:dyDescent="0.25">
      <c r="M62" s="26">
        <v>7</v>
      </c>
      <c r="N62" s="27" t="s">
        <v>20</v>
      </c>
      <c r="O62" s="1015">
        <v>754</v>
      </c>
      <c r="P62" s="1015">
        <f t="shared" si="5"/>
        <v>167.36958934517205</v>
      </c>
      <c r="Q62" s="456"/>
      <c r="R62" s="453"/>
    </row>
    <row r="63" spans="13:18" ht="13.2" x14ac:dyDescent="0.25">
      <c r="M63" s="24">
        <v>8</v>
      </c>
      <c r="N63" s="25" t="s">
        <v>21</v>
      </c>
      <c r="O63" s="1015">
        <v>263</v>
      </c>
      <c r="P63" s="1015">
        <f t="shared" si="5"/>
        <v>58.379578246392896</v>
      </c>
      <c r="Q63" s="456"/>
      <c r="R63" s="453"/>
    </row>
    <row r="64" spans="13:18" ht="13.2" x14ac:dyDescent="0.25">
      <c r="M64" s="24">
        <v>9</v>
      </c>
      <c r="N64" s="25" t="s">
        <v>22</v>
      </c>
      <c r="O64" s="1015">
        <v>191</v>
      </c>
      <c r="P64" s="1015">
        <f t="shared" si="5"/>
        <v>42.397336293007768</v>
      </c>
      <c r="Q64" s="456"/>
      <c r="R64" s="453"/>
    </row>
    <row r="65" spans="13:18" ht="13.2" x14ac:dyDescent="0.25">
      <c r="M65" s="24">
        <v>10</v>
      </c>
      <c r="N65" s="25" t="s">
        <v>23</v>
      </c>
      <c r="O65" s="1015">
        <v>210</v>
      </c>
      <c r="P65" s="1015">
        <f t="shared" si="5"/>
        <v>46.614872364039954</v>
      </c>
      <c r="Q65" s="456"/>
      <c r="R65" s="453"/>
    </row>
    <row r="66" spans="13:18" ht="13.2" x14ac:dyDescent="0.25">
      <c r="M66" s="24">
        <v>11</v>
      </c>
      <c r="N66" s="25" t="s">
        <v>24</v>
      </c>
      <c r="O66" s="1015">
        <v>1917</v>
      </c>
      <c r="P66" s="1015">
        <f t="shared" si="5"/>
        <v>425.52719200887901</v>
      </c>
      <c r="Q66" s="456"/>
      <c r="R66" s="453"/>
    </row>
    <row r="67" spans="13:18" ht="13.2" x14ac:dyDescent="0.25">
      <c r="M67" s="24">
        <v>12</v>
      </c>
      <c r="N67" s="25" t="s">
        <v>25</v>
      </c>
      <c r="O67" s="1015">
        <v>1099</v>
      </c>
      <c r="P67" s="1015">
        <f t="shared" si="5"/>
        <v>243.95116537180911</v>
      </c>
      <c r="Q67" s="456"/>
      <c r="R67" s="453"/>
    </row>
    <row r="68" spans="13:18" ht="13.2" x14ac:dyDescent="0.25">
      <c r="M68" s="24">
        <v>13</v>
      </c>
      <c r="N68" s="25" t="s">
        <v>26</v>
      </c>
      <c r="O68" s="1015">
        <v>1063.18</v>
      </c>
      <c r="P68" s="1015">
        <f t="shared" si="5"/>
        <v>236</v>
      </c>
      <c r="Q68" s="456"/>
      <c r="R68" s="453"/>
    </row>
    <row r="69" spans="13:18" ht="13.2" x14ac:dyDescent="0.25">
      <c r="M69" s="24">
        <v>14</v>
      </c>
      <c r="N69" s="25" t="s">
        <v>27</v>
      </c>
      <c r="O69" s="1015">
        <v>225</v>
      </c>
      <c r="P69" s="1015">
        <f t="shared" si="5"/>
        <v>49.944506104328525</v>
      </c>
      <c r="Q69" s="456"/>
      <c r="R69" s="453"/>
    </row>
    <row r="70" spans="13:18" ht="13.8" thickBot="1" x14ac:dyDescent="0.3">
      <c r="M70" s="28">
        <v>15</v>
      </c>
      <c r="N70" s="29" t="s">
        <v>28</v>
      </c>
      <c r="O70" s="1016">
        <v>18</v>
      </c>
      <c r="P70" s="1016">
        <f t="shared" si="5"/>
        <v>3.9955604883462819</v>
      </c>
      <c r="Q70" s="456"/>
      <c r="R70" s="453"/>
    </row>
    <row r="71" spans="13:18" ht="13.8" thickBot="1" x14ac:dyDescent="0.3">
      <c r="M71" s="1375"/>
      <c r="N71" s="1376" t="s">
        <v>399</v>
      </c>
      <c r="O71" s="1377">
        <f t="shared" ref="O71:P71" si="6">SUM(O56:O70)</f>
        <v>8818.18</v>
      </c>
      <c r="P71" s="1377">
        <f t="shared" si="6"/>
        <v>1957.4206437291896</v>
      </c>
      <c r="Q71" s="456"/>
      <c r="R71" s="453"/>
    </row>
    <row r="72" spans="13:18" ht="13.2" x14ac:dyDescent="0.25">
      <c r="M72" s="456"/>
      <c r="N72" s="456"/>
      <c r="O72" s="456"/>
      <c r="P72" s="456"/>
      <c r="Q72" s="456"/>
      <c r="R72" s="453"/>
    </row>
    <row r="73" spans="13:18" ht="13.2" x14ac:dyDescent="0.25">
      <c r="M73" s="456"/>
      <c r="N73" s="456"/>
      <c r="O73" s="456"/>
      <c r="P73" s="456"/>
      <c r="Q73" s="456"/>
      <c r="R73" s="453"/>
    </row>
    <row r="74" spans="13:18" ht="13.8" x14ac:dyDescent="0.3">
      <c r="M74" s="456"/>
      <c r="N74" s="456" t="s">
        <v>551</v>
      </c>
      <c r="O74" s="1380">
        <v>4505</v>
      </c>
      <c r="P74" s="456"/>
      <c r="Q74" s="456"/>
      <c r="R74" s="453"/>
    </row>
    <row r="75" spans="13:18" ht="13.2" x14ac:dyDescent="0.25">
      <c r="M75" s="453"/>
      <c r="N75" s="453"/>
      <c r="O75" s="453"/>
      <c r="P75" s="453"/>
      <c r="Q75" s="453"/>
      <c r="R75" s="453"/>
    </row>
    <row r="76" spans="13:18" ht="13.2" x14ac:dyDescent="0.25">
      <c r="M76" s="453"/>
      <c r="N76" s="453"/>
      <c r="O76" s="453"/>
      <c r="P76" s="453"/>
      <c r="Q76" s="453"/>
      <c r="R76" s="453"/>
    </row>
    <row r="77" spans="13:18" ht="13.2" x14ac:dyDescent="0.25">
      <c r="M77" s="453"/>
      <c r="N77" s="453"/>
      <c r="O77" s="453"/>
      <c r="P77" s="453"/>
      <c r="Q77" s="453"/>
      <c r="R77" s="453"/>
    </row>
    <row r="78" spans="13:18" ht="13.2" x14ac:dyDescent="0.25">
      <c r="M78" s="453"/>
      <c r="N78" s="453"/>
      <c r="O78" s="453"/>
      <c r="P78" s="453"/>
      <c r="Q78" s="453"/>
      <c r="R78" s="453"/>
    </row>
    <row r="79" spans="13:18" ht="13.2" x14ac:dyDescent="0.25">
      <c r="M79" s="453"/>
      <c r="N79" s="453"/>
      <c r="O79" s="453"/>
      <c r="P79" s="453"/>
      <c r="Q79" s="453"/>
      <c r="R79" s="453"/>
    </row>
    <row r="80" spans="13:18" ht="13.2" x14ac:dyDescent="0.25">
      <c r="M80" s="453"/>
      <c r="N80" s="453"/>
      <c r="O80" s="453"/>
      <c r="P80" s="453"/>
      <c r="Q80" s="453"/>
      <c r="R80" s="453"/>
    </row>
    <row r="81" spans="13:18" ht="13.2" x14ac:dyDescent="0.25">
      <c r="M81" s="453"/>
      <c r="N81" s="453"/>
      <c r="O81" s="453"/>
      <c r="P81" s="453"/>
      <c r="Q81" s="453"/>
      <c r="R81" s="453"/>
    </row>
    <row r="82" spans="13:18" ht="13.2" x14ac:dyDescent="0.25">
      <c r="M82" s="453"/>
      <c r="N82" s="453"/>
      <c r="O82" s="453"/>
      <c r="P82" s="453"/>
      <c r="Q82" s="453"/>
      <c r="R82" s="453"/>
    </row>
    <row r="83" spans="13:18" ht="13.2" x14ac:dyDescent="0.25">
      <c r="M83" s="453"/>
      <c r="N83" s="453"/>
      <c r="O83" s="453"/>
      <c r="P83" s="453"/>
      <c r="Q83" s="453"/>
      <c r="R83" s="453"/>
    </row>
    <row r="84" spans="13:18" ht="13.2" x14ac:dyDescent="0.25">
      <c r="M84" s="453"/>
      <c r="N84" s="453"/>
      <c r="O84" s="453"/>
      <c r="P84" s="453"/>
      <c r="Q84" s="453"/>
      <c r="R84" s="453"/>
    </row>
    <row r="85" spans="13:18" ht="13.2" x14ac:dyDescent="0.25">
      <c r="M85" s="453"/>
      <c r="N85" s="453"/>
      <c r="O85" s="453"/>
      <c r="P85" s="453"/>
      <c r="Q85" s="453"/>
      <c r="R85" s="453"/>
    </row>
    <row r="86" spans="13:18" ht="13.2" x14ac:dyDescent="0.25">
      <c r="M86" s="453"/>
      <c r="N86" s="453"/>
      <c r="O86" s="453"/>
      <c r="P86" s="453"/>
      <c r="Q86" s="453"/>
      <c r="R86" s="453"/>
    </row>
    <row r="87" spans="13:18" ht="13.2" x14ac:dyDescent="0.25">
      <c r="M87" s="453"/>
      <c r="N87" s="453"/>
      <c r="O87" s="453"/>
      <c r="P87" s="453"/>
      <c r="Q87" s="453"/>
      <c r="R87" s="453"/>
    </row>
    <row r="88" spans="13:18" ht="13.2" x14ac:dyDescent="0.25">
      <c r="M88" s="453"/>
      <c r="N88" s="453"/>
      <c r="O88" s="453"/>
      <c r="P88" s="453"/>
      <c r="Q88" s="453"/>
      <c r="R88" s="453"/>
    </row>
    <row r="89" spans="13:18" ht="13.2" x14ac:dyDescent="0.25">
      <c r="M89" s="453"/>
      <c r="N89" s="453"/>
      <c r="O89" s="453"/>
      <c r="P89" s="453"/>
      <c r="Q89" s="453"/>
      <c r="R89" s="453"/>
    </row>
    <row r="90" spans="13:18" ht="13.2" x14ac:dyDescent="0.25">
      <c r="M90" s="453"/>
      <c r="N90" s="453"/>
      <c r="O90" s="453"/>
      <c r="P90" s="453"/>
      <c r="Q90" s="453"/>
      <c r="R90" s="453"/>
    </row>
    <row r="91" spans="13:18" ht="13.2" x14ac:dyDescent="0.25">
      <c r="M91" s="453"/>
      <c r="N91" s="453"/>
      <c r="O91" s="453"/>
      <c r="P91" s="453"/>
      <c r="Q91" s="453"/>
      <c r="R91" s="453"/>
    </row>
    <row r="92" spans="13:18" ht="13.2" x14ac:dyDescent="0.25">
      <c r="M92" s="453"/>
      <c r="N92" s="453"/>
      <c r="O92" s="453"/>
      <c r="P92" s="453"/>
      <c r="Q92" s="453"/>
      <c r="R92" s="453"/>
    </row>
    <row r="93" spans="13:18" ht="13.2" x14ac:dyDescent="0.25">
      <c r="M93" s="453"/>
      <c r="N93" s="453"/>
      <c r="O93" s="453"/>
      <c r="P93" s="453"/>
      <c r="Q93" s="453"/>
      <c r="R93" s="453"/>
    </row>
    <row r="94" spans="13:18" ht="13.2" x14ac:dyDescent="0.25">
      <c r="M94" s="453"/>
      <c r="N94" s="453"/>
      <c r="O94" s="453"/>
      <c r="P94" s="453"/>
      <c r="Q94" s="453"/>
      <c r="R94" s="453"/>
    </row>
    <row r="95" spans="13:18" ht="13.2" x14ac:dyDescent="0.25">
      <c r="M95" s="453"/>
      <c r="N95" s="453"/>
      <c r="O95" s="453"/>
      <c r="P95" s="453"/>
      <c r="Q95" s="453"/>
      <c r="R95" s="453"/>
    </row>
    <row r="96" spans="13:18" ht="13.2" x14ac:dyDescent="0.25">
      <c r="M96" s="453"/>
      <c r="N96" s="453"/>
      <c r="O96" s="453"/>
      <c r="P96" s="453"/>
      <c r="Q96" s="453"/>
      <c r="R96" s="453"/>
    </row>
    <row r="97" spans="13:18" ht="13.2" x14ac:dyDescent="0.25">
      <c r="M97" s="453"/>
      <c r="N97" s="453"/>
      <c r="O97" s="453"/>
      <c r="P97" s="453"/>
      <c r="Q97" s="453"/>
      <c r="R97" s="453"/>
    </row>
    <row r="98" spans="13:18" ht="13.2" x14ac:dyDescent="0.25">
      <c r="M98" s="453"/>
      <c r="N98" s="453"/>
      <c r="O98" s="453"/>
      <c r="P98" s="453"/>
      <c r="Q98" s="453"/>
      <c r="R98" s="453"/>
    </row>
    <row r="99" spans="13:18" ht="13.2" x14ac:dyDescent="0.25">
      <c r="M99" s="453"/>
      <c r="N99" s="453"/>
      <c r="O99" s="453"/>
      <c r="P99" s="453"/>
      <c r="Q99" s="453"/>
      <c r="R99" s="453"/>
    </row>
    <row r="100" spans="13:18" ht="13.2" x14ac:dyDescent="0.25">
      <c r="M100" s="453"/>
      <c r="N100" s="453"/>
      <c r="O100" s="453"/>
      <c r="P100" s="453"/>
      <c r="Q100" s="453"/>
      <c r="R100" s="453"/>
    </row>
    <row r="101" spans="13:18" ht="13.2" x14ac:dyDescent="0.25">
      <c r="M101" s="453"/>
      <c r="N101" s="453"/>
      <c r="O101" s="453"/>
      <c r="P101" s="453"/>
      <c r="Q101" s="453"/>
      <c r="R101" s="453"/>
    </row>
    <row r="102" spans="13:18" ht="13.2" x14ac:dyDescent="0.25">
      <c r="M102" s="453"/>
      <c r="N102" s="453"/>
      <c r="O102" s="453"/>
      <c r="P102" s="453"/>
      <c r="Q102" s="453"/>
      <c r="R102" s="453"/>
    </row>
    <row r="103" spans="13:18" ht="13.2" x14ac:dyDescent="0.25">
      <c r="M103" s="453"/>
      <c r="N103" s="453"/>
      <c r="O103" s="453"/>
      <c r="P103" s="453"/>
      <c r="Q103" s="453"/>
      <c r="R103" s="453"/>
    </row>
    <row r="104" spans="13:18" ht="13.2" x14ac:dyDescent="0.25">
      <c r="M104" s="453"/>
      <c r="N104" s="453"/>
      <c r="O104" s="453"/>
      <c r="P104" s="453"/>
      <c r="Q104" s="453"/>
      <c r="R104" s="453"/>
    </row>
    <row r="105" spans="13:18" ht="13.2" x14ac:dyDescent="0.25">
      <c r="M105" s="453"/>
      <c r="N105" s="453"/>
      <c r="O105" s="453"/>
      <c r="P105" s="453"/>
      <c r="Q105" s="453"/>
      <c r="R105" s="453"/>
    </row>
    <row r="106" spans="13:18" ht="13.2" x14ac:dyDescent="0.25">
      <c r="M106" s="453"/>
      <c r="N106" s="453"/>
      <c r="O106" s="453"/>
      <c r="P106" s="453"/>
      <c r="Q106" s="453"/>
      <c r="R106" s="453"/>
    </row>
    <row r="107" spans="13:18" ht="13.2" x14ac:dyDescent="0.25">
      <c r="M107" s="453"/>
      <c r="N107" s="453"/>
      <c r="O107" s="453"/>
      <c r="P107" s="453"/>
      <c r="Q107" s="453"/>
      <c r="R107" s="453"/>
    </row>
    <row r="108" spans="13:18" ht="13.2" x14ac:dyDescent="0.25">
      <c r="M108" s="453"/>
      <c r="N108" s="453"/>
      <c r="O108" s="453"/>
      <c r="P108" s="453"/>
      <c r="Q108" s="453"/>
      <c r="R108" s="453"/>
    </row>
    <row r="109" spans="13:18" ht="13.2" x14ac:dyDescent="0.25">
      <c r="M109" s="453"/>
      <c r="N109" s="453"/>
      <c r="O109" s="453"/>
      <c r="P109" s="453"/>
      <c r="Q109" s="453"/>
      <c r="R109" s="453"/>
    </row>
    <row r="110" spans="13:18" ht="13.2" x14ac:dyDescent="0.25">
      <c r="M110" s="453"/>
      <c r="N110" s="453"/>
      <c r="O110" s="453"/>
      <c r="P110" s="453"/>
      <c r="Q110" s="453"/>
      <c r="R110" s="453"/>
    </row>
    <row r="111" spans="13:18" ht="13.2" x14ac:dyDescent="0.25">
      <c r="M111" s="453"/>
      <c r="N111" s="453"/>
      <c r="O111" s="453"/>
      <c r="P111" s="453"/>
      <c r="Q111" s="453"/>
      <c r="R111" s="453"/>
    </row>
    <row r="112" spans="13:18" ht="13.2" x14ac:dyDescent="0.25">
      <c r="M112" s="453"/>
      <c r="N112" s="453"/>
      <c r="O112" s="453"/>
      <c r="P112" s="453"/>
      <c r="Q112" s="453"/>
      <c r="R112" s="453"/>
    </row>
    <row r="113" spans="13:18" ht="13.2" x14ac:dyDescent="0.25">
      <c r="M113" s="453"/>
      <c r="N113" s="453"/>
      <c r="O113" s="453"/>
      <c r="P113" s="453"/>
      <c r="Q113" s="453"/>
      <c r="R113" s="453"/>
    </row>
    <row r="114" spans="13:18" ht="13.2" x14ac:dyDescent="0.25">
      <c r="M114" s="453"/>
      <c r="N114" s="453"/>
      <c r="O114" s="453"/>
      <c r="P114" s="453"/>
      <c r="Q114" s="453"/>
      <c r="R114" s="453"/>
    </row>
    <row r="115" spans="13:18" ht="13.2" x14ac:dyDescent="0.25">
      <c r="M115" s="453"/>
      <c r="N115" s="453"/>
      <c r="O115" s="453"/>
      <c r="P115" s="453"/>
      <c r="Q115" s="453"/>
      <c r="R115" s="453"/>
    </row>
    <row r="116" spans="13:18" ht="13.2" x14ac:dyDescent="0.25">
      <c r="M116" s="453"/>
      <c r="N116" s="453"/>
      <c r="O116" s="453"/>
      <c r="P116" s="453"/>
      <c r="Q116" s="453"/>
      <c r="R116" s="453"/>
    </row>
    <row r="117" spans="13:18" ht="13.2" x14ac:dyDescent="0.25">
      <c r="M117" s="453"/>
      <c r="N117" s="453"/>
      <c r="O117" s="453"/>
      <c r="P117" s="453"/>
      <c r="Q117" s="453"/>
      <c r="R117" s="453"/>
    </row>
    <row r="118" spans="13:18" ht="13.2" x14ac:dyDescent="0.25">
      <c r="M118" s="453"/>
      <c r="N118" s="453"/>
      <c r="O118" s="453"/>
      <c r="P118" s="453"/>
      <c r="Q118" s="453"/>
      <c r="R118" s="453"/>
    </row>
    <row r="119" spans="13:18" ht="13.2" x14ac:dyDescent="0.25">
      <c r="M119" s="453"/>
      <c r="N119" s="453"/>
      <c r="O119" s="453"/>
      <c r="P119" s="453"/>
      <c r="Q119" s="453"/>
      <c r="R119" s="453"/>
    </row>
    <row r="120" spans="13:18" ht="13.2" x14ac:dyDescent="0.25">
      <c r="M120" s="453"/>
      <c r="N120" s="453"/>
      <c r="O120" s="453"/>
      <c r="P120" s="453"/>
      <c r="Q120" s="453"/>
      <c r="R120" s="453"/>
    </row>
    <row r="121" spans="13:18" ht="13.2" x14ac:dyDescent="0.25">
      <c r="M121" s="453"/>
      <c r="N121" s="453"/>
      <c r="O121" s="453"/>
      <c r="P121" s="453"/>
      <c r="Q121" s="453"/>
      <c r="R121" s="453"/>
    </row>
    <row r="122" spans="13:18" ht="13.2" x14ac:dyDescent="0.25">
      <c r="M122" s="453"/>
      <c r="N122" s="453"/>
      <c r="O122" s="453"/>
      <c r="P122" s="453"/>
      <c r="Q122" s="453"/>
      <c r="R122" s="453"/>
    </row>
    <row r="123" spans="13:18" ht="13.2" x14ac:dyDescent="0.25">
      <c r="M123" s="453"/>
      <c r="N123" s="453"/>
      <c r="O123" s="453"/>
      <c r="P123" s="453"/>
      <c r="Q123" s="453"/>
      <c r="R123" s="453"/>
    </row>
    <row r="124" spans="13:18" ht="13.2" x14ac:dyDescent="0.25">
      <c r="M124" s="453"/>
      <c r="N124" s="453"/>
      <c r="O124" s="453"/>
      <c r="P124" s="453"/>
      <c r="Q124" s="453"/>
      <c r="R124" s="453"/>
    </row>
    <row r="125" spans="13:18" ht="13.2" x14ac:dyDescent="0.25">
      <c r="M125" s="453"/>
      <c r="N125" s="453"/>
      <c r="O125" s="453"/>
      <c r="P125" s="453"/>
      <c r="Q125" s="453"/>
      <c r="R125" s="453"/>
    </row>
    <row r="126" spans="13:18" ht="13.2" x14ac:dyDescent="0.25">
      <c r="M126" s="453"/>
      <c r="N126" s="453"/>
      <c r="O126" s="453"/>
      <c r="P126" s="453"/>
      <c r="Q126" s="453"/>
      <c r="R126" s="453"/>
    </row>
    <row r="127" spans="13:18" ht="13.2" x14ac:dyDescent="0.25">
      <c r="M127" s="453"/>
      <c r="N127" s="453"/>
      <c r="O127" s="453"/>
      <c r="P127" s="453"/>
      <c r="Q127" s="453"/>
      <c r="R127" s="453"/>
    </row>
    <row r="128" spans="13:18" ht="13.2" x14ac:dyDescent="0.25">
      <c r="M128" s="453"/>
      <c r="N128" s="453"/>
      <c r="O128" s="453"/>
      <c r="P128" s="453"/>
      <c r="Q128" s="453"/>
      <c r="R128" s="453"/>
    </row>
    <row r="129" spans="13:18" ht="13.2" x14ac:dyDescent="0.25">
      <c r="M129" s="453"/>
      <c r="N129" s="453"/>
      <c r="O129" s="453"/>
      <c r="P129" s="453"/>
      <c r="Q129" s="453"/>
      <c r="R129" s="453"/>
    </row>
    <row r="130" spans="13:18" ht="13.2" x14ac:dyDescent="0.25">
      <c r="M130" s="453"/>
      <c r="N130" s="453"/>
      <c r="O130" s="453"/>
      <c r="P130" s="453"/>
      <c r="Q130" s="453"/>
      <c r="R130" s="453"/>
    </row>
    <row r="131" spans="13:18" ht="13.2" x14ac:dyDescent="0.25">
      <c r="M131" s="453"/>
      <c r="N131" s="453"/>
      <c r="O131" s="453"/>
      <c r="P131" s="453"/>
      <c r="Q131" s="453"/>
      <c r="R131" s="453"/>
    </row>
    <row r="132" spans="13:18" ht="13.2" x14ac:dyDescent="0.25">
      <c r="M132" s="453"/>
      <c r="N132" s="453"/>
      <c r="O132" s="453"/>
      <c r="P132" s="453"/>
      <c r="Q132" s="453"/>
      <c r="R132" s="453"/>
    </row>
    <row r="133" spans="13:18" ht="13.2" x14ac:dyDescent="0.25">
      <c r="M133" s="453"/>
      <c r="N133" s="453"/>
      <c r="O133" s="453"/>
      <c r="P133" s="453"/>
      <c r="Q133" s="453"/>
      <c r="R133" s="453"/>
    </row>
    <row r="134" spans="13:18" ht="13.2" x14ac:dyDescent="0.25">
      <c r="M134" s="453"/>
      <c r="N134" s="453"/>
      <c r="O134" s="453"/>
      <c r="P134" s="453"/>
      <c r="Q134" s="453"/>
      <c r="R134" s="453"/>
    </row>
    <row r="135" spans="13:18" ht="13.2" x14ac:dyDescent="0.25">
      <c r="M135" s="453"/>
      <c r="N135" s="453"/>
      <c r="O135" s="453"/>
      <c r="P135" s="453"/>
      <c r="Q135" s="453"/>
      <c r="R135" s="453"/>
    </row>
    <row r="136" spans="13:18" ht="13.2" x14ac:dyDescent="0.25">
      <c r="M136" s="453"/>
      <c r="N136" s="453"/>
      <c r="O136" s="453"/>
      <c r="P136" s="453"/>
      <c r="Q136" s="453"/>
      <c r="R136" s="453"/>
    </row>
    <row r="137" spans="13:18" ht="13.2" x14ac:dyDescent="0.25">
      <c r="M137" s="453"/>
      <c r="N137" s="453"/>
      <c r="O137" s="453"/>
      <c r="P137" s="453"/>
      <c r="Q137" s="453"/>
      <c r="R137" s="453"/>
    </row>
    <row r="138" spans="13:18" ht="13.2" x14ac:dyDescent="0.25">
      <c r="M138" s="453"/>
      <c r="N138" s="453"/>
      <c r="O138" s="453"/>
      <c r="P138" s="453"/>
      <c r="Q138" s="453"/>
      <c r="R138" s="453"/>
    </row>
    <row r="139" spans="13:18" ht="13.2" x14ac:dyDescent="0.25">
      <c r="M139" s="453"/>
      <c r="N139" s="453"/>
      <c r="O139" s="453"/>
      <c r="P139" s="453"/>
      <c r="Q139" s="453"/>
      <c r="R139" s="453"/>
    </row>
    <row r="140" spans="13:18" ht="13.2" x14ac:dyDescent="0.25">
      <c r="M140" s="453"/>
      <c r="N140" s="453"/>
      <c r="O140" s="453"/>
      <c r="P140" s="453"/>
      <c r="Q140" s="453"/>
      <c r="R140" s="453"/>
    </row>
    <row r="141" spans="13:18" ht="13.2" x14ac:dyDescent="0.25">
      <c r="M141" s="453"/>
      <c r="N141" s="453"/>
      <c r="O141" s="453"/>
      <c r="P141" s="453"/>
      <c r="Q141" s="453"/>
      <c r="R141" s="453"/>
    </row>
    <row r="142" spans="13:18" ht="13.2" x14ac:dyDescent="0.25">
      <c r="M142" s="453"/>
      <c r="N142" s="453"/>
      <c r="O142" s="453"/>
      <c r="P142" s="453"/>
      <c r="Q142" s="453"/>
      <c r="R142" s="453"/>
    </row>
    <row r="143" spans="13:18" ht="13.2" x14ac:dyDescent="0.25">
      <c r="M143" s="453"/>
      <c r="N143" s="453"/>
      <c r="O143" s="453"/>
      <c r="P143" s="453"/>
      <c r="Q143" s="453"/>
      <c r="R143" s="453"/>
    </row>
    <row r="144" spans="13:18" ht="13.2" x14ac:dyDescent="0.25">
      <c r="M144" s="453"/>
      <c r="N144" s="453"/>
      <c r="O144" s="453"/>
      <c r="P144" s="453"/>
      <c r="Q144" s="453"/>
      <c r="R144" s="453"/>
    </row>
    <row r="145" spans="13:18" ht="13.2" x14ac:dyDescent="0.25">
      <c r="M145" s="453"/>
      <c r="N145" s="453"/>
      <c r="O145" s="453"/>
      <c r="P145" s="453"/>
      <c r="Q145" s="453"/>
      <c r="R145" s="453"/>
    </row>
    <row r="146" spans="13:18" ht="13.2" x14ac:dyDescent="0.25">
      <c r="M146" s="453"/>
      <c r="N146" s="453"/>
      <c r="O146" s="453"/>
      <c r="P146" s="453"/>
      <c r="Q146" s="453"/>
      <c r="R146" s="453"/>
    </row>
    <row r="147" spans="13:18" ht="13.2" x14ac:dyDescent="0.25">
      <c r="M147" s="453"/>
      <c r="N147" s="453"/>
      <c r="O147" s="453"/>
      <c r="P147" s="453"/>
      <c r="Q147" s="453"/>
      <c r="R147" s="453"/>
    </row>
    <row r="148" spans="13:18" ht="13.2" x14ac:dyDescent="0.25">
      <c r="M148" s="453"/>
      <c r="N148" s="453"/>
      <c r="O148" s="453"/>
      <c r="P148" s="453"/>
      <c r="Q148" s="453"/>
      <c r="R148" s="453"/>
    </row>
    <row r="149" spans="13:18" ht="13.2" x14ac:dyDescent="0.25">
      <c r="M149" s="453"/>
      <c r="N149" s="453"/>
      <c r="O149" s="453"/>
      <c r="P149" s="453"/>
      <c r="Q149" s="453"/>
      <c r="R149" s="453"/>
    </row>
    <row r="150" spans="13:18" ht="13.2" x14ac:dyDescent="0.25">
      <c r="M150" s="453"/>
      <c r="N150" s="453"/>
      <c r="O150" s="453"/>
      <c r="P150" s="453"/>
      <c r="Q150" s="453"/>
      <c r="R150" s="453"/>
    </row>
    <row r="151" spans="13:18" ht="13.2" x14ac:dyDescent="0.25">
      <c r="M151" s="453"/>
      <c r="N151" s="453"/>
      <c r="O151" s="453"/>
      <c r="P151" s="453"/>
      <c r="Q151" s="453"/>
      <c r="R151" s="453"/>
    </row>
    <row r="152" spans="13:18" ht="13.2" x14ac:dyDescent="0.25">
      <c r="M152" s="453"/>
      <c r="N152" s="453"/>
      <c r="O152" s="453"/>
      <c r="P152" s="453"/>
      <c r="Q152" s="453"/>
      <c r="R152" s="453"/>
    </row>
    <row r="153" spans="13:18" ht="13.2" x14ac:dyDescent="0.25">
      <c r="M153" s="453"/>
      <c r="N153" s="453"/>
      <c r="O153" s="453"/>
      <c r="P153" s="453"/>
      <c r="Q153" s="453"/>
      <c r="R153" s="453"/>
    </row>
    <row r="154" spans="13:18" ht="13.2" x14ac:dyDescent="0.25">
      <c r="M154" s="453"/>
      <c r="N154" s="453"/>
      <c r="O154" s="453"/>
      <c r="P154" s="453"/>
      <c r="Q154" s="453"/>
      <c r="R154" s="453"/>
    </row>
    <row r="155" spans="13:18" ht="13.2" x14ac:dyDescent="0.25">
      <c r="M155" s="453"/>
      <c r="N155" s="453"/>
      <c r="O155" s="453"/>
      <c r="P155" s="453"/>
      <c r="Q155" s="453"/>
      <c r="R155" s="453"/>
    </row>
    <row r="156" spans="13:18" ht="13.2" x14ac:dyDescent="0.25">
      <c r="M156" s="453"/>
      <c r="N156" s="453"/>
      <c r="O156" s="453"/>
      <c r="P156" s="453"/>
      <c r="Q156" s="453"/>
      <c r="R156" s="453"/>
    </row>
    <row r="157" spans="13:18" ht="13.2" x14ac:dyDescent="0.25">
      <c r="M157" s="453"/>
      <c r="N157" s="453"/>
      <c r="O157" s="453"/>
      <c r="P157" s="453"/>
      <c r="Q157" s="453"/>
      <c r="R157" s="453"/>
    </row>
    <row r="158" spans="13:18" ht="13.2" x14ac:dyDescent="0.25">
      <c r="M158" s="453"/>
      <c r="N158" s="453"/>
      <c r="O158" s="453"/>
      <c r="P158" s="453"/>
      <c r="Q158" s="453"/>
      <c r="R158" s="453"/>
    </row>
    <row r="159" spans="13:18" ht="13.2" x14ac:dyDescent="0.25">
      <c r="M159" s="453"/>
      <c r="N159" s="453"/>
      <c r="O159" s="453"/>
      <c r="P159" s="453"/>
      <c r="Q159" s="453"/>
      <c r="R159" s="453"/>
    </row>
    <row r="160" spans="13:18" ht="13.2" x14ac:dyDescent="0.25">
      <c r="M160" s="453"/>
      <c r="N160" s="453"/>
      <c r="O160" s="453"/>
      <c r="P160" s="453"/>
      <c r="Q160" s="453"/>
      <c r="R160" s="453"/>
    </row>
    <row r="161" spans="13:18" ht="13.2" x14ac:dyDescent="0.25">
      <c r="M161" s="453"/>
      <c r="N161" s="453"/>
      <c r="O161" s="453"/>
      <c r="P161" s="453"/>
      <c r="Q161" s="453"/>
      <c r="R161" s="453"/>
    </row>
    <row r="162" spans="13:18" ht="13.2" x14ac:dyDescent="0.25">
      <c r="M162" s="453"/>
      <c r="N162" s="453"/>
      <c r="O162" s="453"/>
      <c r="P162" s="453"/>
      <c r="Q162" s="453"/>
      <c r="R162" s="453"/>
    </row>
    <row r="163" spans="13:18" ht="13.2" x14ac:dyDescent="0.25">
      <c r="M163" s="453"/>
      <c r="N163" s="453"/>
      <c r="O163" s="453"/>
      <c r="P163" s="453"/>
      <c r="Q163" s="453"/>
      <c r="R163" s="453"/>
    </row>
    <row r="164" spans="13:18" ht="13.2" x14ac:dyDescent="0.25">
      <c r="M164" s="453"/>
      <c r="N164" s="453"/>
      <c r="O164" s="453"/>
      <c r="P164" s="453"/>
      <c r="Q164" s="453"/>
      <c r="R164" s="453"/>
    </row>
    <row r="165" spans="13:18" ht="13.2" x14ac:dyDescent="0.25">
      <c r="M165" s="453"/>
      <c r="N165" s="453"/>
      <c r="O165" s="453"/>
      <c r="P165" s="453"/>
      <c r="Q165" s="453"/>
      <c r="R165" s="453"/>
    </row>
    <row r="166" spans="13:18" ht="13.2" x14ac:dyDescent="0.25">
      <c r="M166" s="453"/>
      <c r="N166" s="453"/>
      <c r="O166" s="453"/>
      <c r="P166" s="453"/>
      <c r="Q166" s="453"/>
      <c r="R166" s="453"/>
    </row>
    <row r="167" spans="13:18" ht="13.2" x14ac:dyDescent="0.25">
      <c r="M167" s="453"/>
      <c r="N167" s="453"/>
      <c r="O167" s="453"/>
      <c r="P167" s="453"/>
      <c r="Q167" s="453"/>
      <c r="R167" s="453"/>
    </row>
    <row r="168" spans="13:18" ht="13.2" x14ac:dyDescent="0.25">
      <c r="M168" s="453"/>
      <c r="N168" s="453"/>
      <c r="O168" s="453"/>
      <c r="P168" s="453"/>
      <c r="Q168" s="453"/>
      <c r="R168" s="453"/>
    </row>
    <row r="169" spans="13:18" ht="13.2" x14ac:dyDescent="0.25">
      <c r="M169" s="453"/>
      <c r="N169" s="453"/>
      <c r="O169" s="453"/>
      <c r="P169" s="453"/>
      <c r="Q169" s="453"/>
      <c r="R169" s="453"/>
    </row>
    <row r="170" spans="13:18" ht="13.2" x14ac:dyDescent="0.25">
      <c r="M170" s="453"/>
      <c r="N170" s="453"/>
      <c r="O170" s="453"/>
      <c r="P170" s="453"/>
      <c r="Q170" s="453"/>
      <c r="R170" s="453"/>
    </row>
    <row r="171" spans="13:18" ht="13.2" x14ac:dyDescent="0.25">
      <c r="M171" s="453"/>
      <c r="N171" s="453"/>
      <c r="O171" s="453"/>
      <c r="P171" s="453"/>
      <c r="Q171" s="453"/>
      <c r="R171" s="453"/>
    </row>
    <row r="172" spans="13:18" ht="13.2" x14ac:dyDescent="0.25">
      <c r="M172" s="453"/>
      <c r="N172" s="453"/>
      <c r="O172" s="453"/>
      <c r="P172" s="453"/>
      <c r="Q172" s="453"/>
      <c r="R172" s="453"/>
    </row>
    <row r="173" spans="13:18" ht="13.2" x14ac:dyDescent="0.25">
      <c r="M173" s="453"/>
      <c r="N173" s="453"/>
      <c r="O173" s="453"/>
      <c r="P173" s="453"/>
      <c r="Q173" s="453"/>
      <c r="R173" s="453"/>
    </row>
    <row r="174" spans="13:18" ht="13.2" x14ac:dyDescent="0.25">
      <c r="M174" s="453"/>
      <c r="N174" s="453"/>
      <c r="O174" s="453"/>
      <c r="P174" s="453"/>
      <c r="Q174" s="453"/>
      <c r="R174" s="453"/>
    </row>
    <row r="175" spans="13:18" ht="13.2" x14ac:dyDescent="0.25">
      <c r="M175" s="453"/>
      <c r="N175" s="453"/>
      <c r="O175" s="453"/>
      <c r="P175" s="453"/>
      <c r="Q175" s="453"/>
      <c r="R175" s="453"/>
    </row>
    <row r="176" spans="13:18" ht="13.2" x14ac:dyDescent="0.25">
      <c r="M176" s="453"/>
      <c r="N176" s="453"/>
      <c r="O176" s="453"/>
      <c r="P176" s="453"/>
      <c r="Q176" s="453"/>
      <c r="R176" s="453"/>
    </row>
    <row r="177" spans="13:18" ht="13.2" x14ac:dyDescent="0.25">
      <c r="M177" s="453"/>
      <c r="N177" s="453"/>
      <c r="O177" s="453"/>
      <c r="P177" s="453"/>
      <c r="Q177" s="453"/>
      <c r="R177" s="453"/>
    </row>
    <row r="178" spans="13:18" ht="13.2" x14ac:dyDescent="0.25">
      <c r="M178" s="453"/>
      <c r="N178" s="453"/>
      <c r="O178" s="453"/>
      <c r="P178" s="453"/>
      <c r="Q178" s="453"/>
      <c r="R178" s="453"/>
    </row>
    <row r="179" spans="13:18" ht="13.2" x14ac:dyDescent="0.25">
      <c r="M179" s="453"/>
      <c r="N179" s="453"/>
      <c r="O179" s="453"/>
      <c r="P179" s="453"/>
      <c r="Q179" s="453"/>
      <c r="R179" s="453"/>
    </row>
    <row r="180" spans="13:18" ht="13.2" x14ac:dyDescent="0.25">
      <c r="M180" s="453"/>
      <c r="N180" s="453"/>
      <c r="O180" s="453"/>
      <c r="P180" s="453"/>
      <c r="Q180" s="453"/>
      <c r="R180" s="453"/>
    </row>
    <row r="181" spans="13:18" ht="13.2" x14ac:dyDescent="0.25">
      <c r="M181" s="453"/>
      <c r="N181" s="453"/>
      <c r="O181" s="453"/>
      <c r="P181" s="453"/>
      <c r="Q181" s="453"/>
      <c r="R181" s="453"/>
    </row>
    <row r="182" spans="13:18" ht="13.2" x14ac:dyDescent="0.25">
      <c r="M182" s="453"/>
      <c r="N182" s="453"/>
      <c r="O182" s="453"/>
      <c r="P182" s="453"/>
      <c r="Q182" s="453"/>
      <c r="R182" s="453"/>
    </row>
    <row r="183" spans="13:18" ht="13.2" x14ac:dyDescent="0.25">
      <c r="M183" s="453"/>
      <c r="N183" s="453"/>
      <c r="O183" s="453"/>
      <c r="P183" s="453"/>
      <c r="Q183" s="453"/>
      <c r="R183" s="453"/>
    </row>
    <row r="184" spans="13:18" ht="13.2" x14ac:dyDescent="0.25">
      <c r="M184" s="453"/>
      <c r="N184" s="453"/>
      <c r="O184" s="453"/>
      <c r="P184" s="453"/>
      <c r="Q184" s="453"/>
      <c r="R184" s="453"/>
    </row>
    <row r="185" spans="13:18" ht="13.2" x14ac:dyDescent="0.25">
      <c r="M185" s="453"/>
      <c r="N185" s="453"/>
      <c r="O185" s="453"/>
      <c r="P185" s="453"/>
      <c r="Q185" s="453"/>
      <c r="R185" s="453"/>
    </row>
    <row r="186" spans="13:18" ht="13.2" x14ac:dyDescent="0.25">
      <c r="M186" s="453"/>
      <c r="N186" s="453"/>
      <c r="O186" s="453"/>
      <c r="P186" s="453"/>
      <c r="Q186" s="453"/>
      <c r="R186" s="453"/>
    </row>
    <row r="187" spans="13:18" ht="13.2" x14ac:dyDescent="0.25">
      <c r="M187" s="453"/>
      <c r="N187" s="453"/>
      <c r="O187" s="453"/>
      <c r="P187" s="453"/>
      <c r="Q187" s="453"/>
      <c r="R187" s="453"/>
    </row>
    <row r="188" spans="13:18" ht="13.2" x14ac:dyDescent="0.25">
      <c r="M188" s="453"/>
      <c r="N188" s="453"/>
      <c r="O188" s="453"/>
      <c r="P188" s="453"/>
      <c r="Q188" s="453"/>
      <c r="R188" s="453"/>
    </row>
    <row r="189" spans="13:18" ht="13.2" x14ac:dyDescent="0.25">
      <c r="M189" s="453"/>
      <c r="N189" s="453"/>
      <c r="O189" s="453"/>
      <c r="P189" s="453"/>
      <c r="Q189" s="453"/>
      <c r="R189" s="453"/>
    </row>
    <row r="190" spans="13:18" ht="13.2" x14ac:dyDescent="0.25">
      <c r="M190" s="453"/>
      <c r="N190" s="453"/>
      <c r="O190" s="453"/>
      <c r="P190" s="453"/>
      <c r="Q190" s="453"/>
      <c r="R190" s="453"/>
    </row>
    <row r="191" spans="13:18" ht="13.2" x14ac:dyDescent="0.25">
      <c r="M191" s="453"/>
      <c r="N191" s="453"/>
      <c r="O191" s="453"/>
      <c r="P191" s="453"/>
      <c r="Q191" s="453"/>
      <c r="R191" s="453"/>
    </row>
    <row r="192" spans="13:18" ht="13.2" x14ac:dyDescent="0.25">
      <c r="M192" s="453"/>
      <c r="N192" s="453"/>
      <c r="O192" s="453"/>
      <c r="P192" s="453"/>
      <c r="Q192" s="453"/>
      <c r="R192" s="453"/>
    </row>
    <row r="193" spans="13:18" ht="13.2" x14ac:dyDescent="0.25">
      <c r="M193" s="453"/>
      <c r="N193" s="453"/>
      <c r="O193" s="453"/>
      <c r="P193" s="453"/>
      <c r="Q193" s="453"/>
      <c r="R193" s="453"/>
    </row>
    <row r="194" spans="13:18" ht="13.2" x14ac:dyDescent="0.25">
      <c r="M194" s="453"/>
      <c r="N194" s="453"/>
      <c r="O194" s="453"/>
      <c r="P194" s="453"/>
      <c r="Q194" s="453"/>
      <c r="R194" s="453"/>
    </row>
    <row r="195" spans="13:18" ht="13.2" x14ac:dyDescent="0.25">
      <c r="M195" s="453"/>
      <c r="N195" s="453"/>
      <c r="O195" s="453"/>
      <c r="P195" s="453"/>
      <c r="Q195" s="453"/>
      <c r="R195" s="453"/>
    </row>
    <row r="196" spans="13:18" ht="13.2" x14ac:dyDescent="0.25">
      <c r="M196" s="453"/>
      <c r="N196" s="453"/>
      <c r="O196" s="453"/>
      <c r="P196" s="453"/>
      <c r="Q196" s="453"/>
      <c r="R196" s="453"/>
    </row>
    <row r="197" spans="13:18" ht="13.2" x14ac:dyDescent="0.25">
      <c r="M197" s="453"/>
      <c r="N197" s="453"/>
      <c r="O197" s="453"/>
      <c r="P197" s="453"/>
      <c r="Q197" s="453"/>
      <c r="R197" s="453"/>
    </row>
    <row r="198" spans="13:18" ht="13.2" x14ac:dyDescent="0.25">
      <c r="M198" s="453"/>
      <c r="N198" s="453"/>
      <c r="O198" s="453"/>
      <c r="P198" s="453"/>
      <c r="Q198" s="453"/>
      <c r="R198" s="453"/>
    </row>
    <row r="199" spans="13:18" ht="13.2" x14ac:dyDescent="0.25">
      <c r="M199" s="453"/>
      <c r="N199" s="453"/>
      <c r="O199" s="453"/>
      <c r="P199" s="453"/>
      <c r="Q199" s="453"/>
      <c r="R199" s="453"/>
    </row>
    <row r="200" spans="13:18" ht="13.2" x14ac:dyDescent="0.25">
      <c r="M200" s="453"/>
      <c r="N200" s="453"/>
      <c r="O200" s="453"/>
      <c r="P200" s="453"/>
      <c r="Q200" s="453"/>
      <c r="R200" s="453"/>
    </row>
    <row r="201" spans="13:18" ht="13.2" x14ac:dyDescent="0.25">
      <c r="M201" s="453"/>
      <c r="N201" s="453"/>
      <c r="O201" s="453"/>
      <c r="P201" s="453"/>
      <c r="Q201" s="453"/>
      <c r="R201" s="453"/>
    </row>
    <row r="202" spans="13:18" ht="13.2" x14ac:dyDescent="0.25">
      <c r="M202" s="453"/>
      <c r="N202" s="453"/>
      <c r="O202" s="453"/>
      <c r="P202" s="453"/>
      <c r="Q202" s="453"/>
      <c r="R202" s="453"/>
    </row>
    <row r="203" spans="13:18" ht="13.2" x14ac:dyDescent="0.25">
      <c r="M203" s="453"/>
      <c r="N203" s="453"/>
      <c r="O203" s="453"/>
      <c r="P203" s="453"/>
      <c r="Q203" s="453"/>
      <c r="R203" s="453"/>
    </row>
    <row r="204" spans="13:18" ht="13.2" x14ac:dyDescent="0.25">
      <c r="M204" s="453"/>
      <c r="N204" s="453"/>
      <c r="O204" s="453"/>
      <c r="P204" s="453"/>
      <c r="Q204" s="453"/>
      <c r="R204" s="453"/>
    </row>
    <row r="205" spans="13:18" ht="13.2" x14ac:dyDescent="0.25">
      <c r="M205" s="453"/>
      <c r="N205" s="453"/>
      <c r="O205" s="453"/>
      <c r="P205" s="453"/>
      <c r="Q205" s="453"/>
      <c r="R205" s="453"/>
    </row>
    <row r="206" spans="13:18" ht="13.2" x14ac:dyDescent="0.25">
      <c r="M206" s="453"/>
      <c r="N206" s="453"/>
      <c r="O206" s="453"/>
      <c r="P206" s="453"/>
      <c r="Q206" s="453"/>
      <c r="R206" s="453"/>
    </row>
    <row r="207" spans="13:18" ht="13.2" x14ac:dyDescent="0.25">
      <c r="M207" s="453"/>
      <c r="N207" s="453"/>
      <c r="O207" s="453"/>
      <c r="P207" s="453"/>
      <c r="Q207" s="453"/>
      <c r="R207" s="453"/>
    </row>
    <row r="208" spans="13:18" ht="13.2" x14ac:dyDescent="0.25">
      <c r="M208" s="453"/>
      <c r="N208" s="453"/>
      <c r="O208" s="453"/>
      <c r="P208" s="453"/>
      <c r="Q208" s="453"/>
      <c r="R208" s="453"/>
    </row>
    <row r="209" spans="13:18" ht="13.2" x14ac:dyDescent="0.25">
      <c r="M209" s="453"/>
      <c r="N209" s="453"/>
      <c r="O209" s="453"/>
      <c r="P209" s="453"/>
      <c r="Q209" s="453"/>
      <c r="R209" s="453"/>
    </row>
    <row r="210" spans="13:18" ht="13.2" x14ac:dyDescent="0.25">
      <c r="M210" s="453"/>
      <c r="N210" s="453"/>
      <c r="O210" s="453"/>
      <c r="P210" s="453"/>
      <c r="Q210" s="453"/>
      <c r="R210" s="453"/>
    </row>
    <row r="211" spans="13:18" ht="13.2" x14ac:dyDescent="0.25">
      <c r="M211" s="453"/>
      <c r="N211" s="453"/>
      <c r="O211" s="453"/>
      <c r="P211" s="453"/>
      <c r="Q211" s="453"/>
      <c r="R211" s="453"/>
    </row>
    <row r="212" spans="13:18" ht="13.2" x14ac:dyDescent="0.25">
      <c r="M212" s="453"/>
      <c r="N212" s="453"/>
      <c r="O212" s="453"/>
      <c r="P212" s="453"/>
      <c r="Q212" s="453"/>
      <c r="R212" s="453"/>
    </row>
    <row r="213" spans="13:18" ht="13.2" x14ac:dyDescent="0.25">
      <c r="M213" s="453"/>
      <c r="N213" s="453"/>
      <c r="O213" s="453"/>
      <c r="P213" s="453"/>
      <c r="Q213" s="453"/>
      <c r="R213" s="453"/>
    </row>
    <row r="214" spans="13:18" ht="13.2" x14ac:dyDescent="0.25">
      <c r="M214" s="453"/>
      <c r="N214" s="453"/>
      <c r="O214" s="453"/>
      <c r="P214" s="453"/>
      <c r="Q214" s="453"/>
      <c r="R214" s="453"/>
    </row>
    <row r="215" spans="13:18" ht="13.2" x14ac:dyDescent="0.25">
      <c r="M215" s="453"/>
      <c r="N215" s="453"/>
      <c r="O215" s="453"/>
      <c r="P215" s="453"/>
      <c r="Q215" s="453"/>
      <c r="R215" s="453"/>
    </row>
    <row r="216" spans="13:18" ht="13.2" x14ac:dyDescent="0.25">
      <c r="M216" s="453"/>
      <c r="N216" s="453"/>
      <c r="O216" s="453"/>
      <c r="P216" s="453"/>
      <c r="Q216" s="453"/>
      <c r="R216" s="453"/>
    </row>
    <row r="217" spans="13:18" ht="13.2" x14ac:dyDescent="0.25">
      <c r="M217" s="453"/>
      <c r="N217" s="453"/>
      <c r="O217" s="453"/>
      <c r="P217" s="453"/>
      <c r="Q217" s="453"/>
      <c r="R217" s="453"/>
    </row>
    <row r="218" spans="13:18" ht="13.2" x14ac:dyDescent="0.25">
      <c r="M218" s="453"/>
      <c r="N218" s="453"/>
      <c r="O218" s="453"/>
      <c r="P218" s="453"/>
      <c r="Q218" s="453"/>
      <c r="R218" s="453"/>
    </row>
    <row r="219" spans="13:18" ht="13.2" x14ac:dyDescent="0.25">
      <c r="M219" s="453"/>
      <c r="N219" s="453"/>
      <c r="O219" s="453"/>
      <c r="P219" s="453"/>
      <c r="Q219" s="453"/>
      <c r="R219" s="453"/>
    </row>
    <row r="220" spans="13:18" ht="13.2" x14ac:dyDescent="0.25">
      <c r="M220" s="453"/>
      <c r="N220" s="453"/>
      <c r="O220" s="453"/>
      <c r="P220" s="453"/>
      <c r="Q220" s="453"/>
      <c r="R220" s="453"/>
    </row>
    <row r="221" spans="13:18" ht="13.2" x14ac:dyDescent="0.25">
      <c r="M221" s="453"/>
      <c r="N221" s="453"/>
      <c r="O221" s="453"/>
      <c r="P221" s="453"/>
      <c r="Q221" s="453"/>
      <c r="R221" s="453"/>
    </row>
    <row r="222" spans="13:18" ht="13.2" x14ac:dyDescent="0.25">
      <c r="M222" s="453"/>
      <c r="N222" s="453"/>
      <c r="O222" s="453"/>
      <c r="P222" s="453"/>
      <c r="Q222" s="453"/>
      <c r="R222" s="453"/>
    </row>
    <row r="223" spans="13:18" ht="13.2" x14ac:dyDescent="0.25">
      <c r="M223" s="453"/>
      <c r="N223" s="453"/>
      <c r="O223" s="453"/>
      <c r="P223" s="453"/>
      <c r="Q223" s="453"/>
      <c r="R223" s="453"/>
    </row>
    <row r="224" spans="13:18" ht="13.2" x14ac:dyDescent="0.25">
      <c r="M224" s="453"/>
      <c r="N224" s="453"/>
      <c r="O224" s="453"/>
      <c r="P224" s="453"/>
      <c r="Q224" s="453"/>
      <c r="R224" s="453"/>
    </row>
    <row r="225" spans="13:18" ht="13.2" x14ac:dyDescent="0.25">
      <c r="M225" s="453"/>
      <c r="N225" s="453"/>
      <c r="O225" s="453"/>
      <c r="P225" s="453"/>
      <c r="Q225" s="453"/>
      <c r="R225" s="453"/>
    </row>
    <row r="226" spans="13:18" ht="13.2" x14ac:dyDescent="0.25">
      <c r="M226" s="453"/>
      <c r="N226" s="453"/>
      <c r="O226" s="453"/>
      <c r="P226" s="453"/>
      <c r="Q226" s="453"/>
      <c r="R226" s="453"/>
    </row>
    <row r="227" spans="13:18" ht="13.2" x14ac:dyDescent="0.25">
      <c r="M227" s="453"/>
      <c r="N227" s="453"/>
      <c r="O227" s="453"/>
      <c r="P227" s="453"/>
      <c r="Q227" s="453"/>
      <c r="R227" s="453"/>
    </row>
    <row r="228" spans="13:18" ht="13.2" x14ac:dyDescent="0.25">
      <c r="M228" s="453"/>
      <c r="N228" s="453"/>
      <c r="O228" s="453"/>
      <c r="P228" s="453"/>
      <c r="Q228" s="453"/>
      <c r="R228" s="453"/>
    </row>
    <row r="229" spans="13:18" ht="13.2" x14ac:dyDescent="0.25">
      <c r="M229" s="453"/>
      <c r="N229" s="453"/>
      <c r="O229" s="453"/>
      <c r="P229" s="453"/>
      <c r="Q229" s="453"/>
      <c r="R229" s="453"/>
    </row>
    <row r="230" spans="13:18" ht="13.2" x14ac:dyDescent="0.25">
      <c r="M230" s="453"/>
      <c r="N230" s="453"/>
      <c r="O230" s="453"/>
      <c r="P230" s="453"/>
      <c r="Q230" s="453"/>
      <c r="R230" s="453"/>
    </row>
    <row r="231" spans="13:18" ht="13.2" x14ac:dyDescent="0.25">
      <c r="M231" s="453"/>
      <c r="N231" s="453"/>
      <c r="O231" s="453"/>
      <c r="P231" s="453"/>
      <c r="Q231" s="453"/>
      <c r="R231" s="453"/>
    </row>
    <row r="232" spans="13:18" ht="13.2" x14ac:dyDescent="0.25">
      <c r="M232" s="453"/>
      <c r="N232" s="453"/>
      <c r="O232" s="453"/>
      <c r="P232" s="453"/>
      <c r="Q232" s="453"/>
      <c r="R232" s="453"/>
    </row>
    <row r="233" spans="13:18" ht="13.2" x14ac:dyDescent="0.25">
      <c r="M233" s="453"/>
      <c r="N233" s="453"/>
      <c r="O233" s="453"/>
      <c r="P233" s="453"/>
      <c r="Q233" s="453"/>
      <c r="R233" s="453"/>
    </row>
    <row r="234" spans="13:18" ht="13.2" x14ac:dyDescent="0.25">
      <c r="M234" s="453"/>
      <c r="N234" s="453"/>
      <c r="O234" s="453"/>
      <c r="P234" s="453"/>
      <c r="Q234" s="453"/>
      <c r="R234" s="453"/>
    </row>
    <row r="235" spans="13:18" ht="13.2" x14ac:dyDescent="0.25">
      <c r="M235" s="453"/>
      <c r="N235" s="453"/>
      <c r="O235" s="453"/>
      <c r="P235" s="453"/>
      <c r="Q235" s="453"/>
      <c r="R235" s="453"/>
    </row>
    <row r="236" spans="13:18" ht="13.2" x14ac:dyDescent="0.25">
      <c r="M236" s="453"/>
      <c r="N236" s="453"/>
      <c r="O236" s="453"/>
      <c r="P236" s="453"/>
      <c r="Q236" s="453"/>
      <c r="R236" s="453"/>
    </row>
    <row r="237" spans="13:18" ht="13.2" x14ac:dyDescent="0.25">
      <c r="M237" s="453"/>
      <c r="N237" s="453"/>
      <c r="O237" s="453"/>
      <c r="P237" s="453"/>
      <c r="Q237" s="453"/>
      <c r="R237" s="453"/>
    </row>
    <row r="238" spans="13:18" ht="13.2" x14ac:dyDescent="0.25">
      <c r="M238" s="453"/>
      <c r="N238" s="453"/>
      <c r="O238" s="453"/>
      <c r="P238" s="453"/>
      <c r="Q238" s="453"/>
      <c r="R238" s="453"/>
    </row>
    <row r="239" spans="13:18" ht="13.2" x14ac:dyDescent="0.25">
      <c r="M239" s="453"/>
      <c r="N239" s="453"/>
      <c r="O239" s="453"/>
      <c r="P239" s="453"/>
      <c r="Q239" s="453"/>
      <c r="R239" s="453"/>
    </row>
    <row r="240" spans="13:18" ht="13.2" x14ac:dyDescent="0.25">
      <c r="M240" s="453"/>
      <c r="N240" s="453"/>
      <c r="O240" s="453"/>
      <c r="P240" s="453"/>
      <c r="Q240" s="453"/>
      <c r="R240" s="453"/>
    </row>
  </sheetData>
  <mergeCells count="6">
    <mergeCell ref="O31:P31"/>
    <mergeCell ref="O54:P54"/>
    <mergeCell ref="O8:P8"/>
    <mergeCell ref="C8:D8"/>
    <mergeCell ref="E8:F8"/>
    <mergeCell ref="G8:H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rgb="FFFF0000"/>
  </sheetPr>
  <dimension ref="A1:R57"/>
  <sheetViews>
    <sheetView showGridLines="0" zoomScaleNormal="100" workbookViewId="0">
      <selection activeCell="J7" sqref="J7"/>
    </sheetView>
  </sheetViews>
  <sheetFormatPr baseColWidth="10" defaultColWidth="11.44140625" defaultRowHeight="13.8" x14ac:dyDescent="0.25"/>
  <cols>
    <col min="1" max="1" width="6.109375" style="253" bestFit="1" customWidth="1"/>
    <col min="2" max="2" width="24.109375" style="238" customWidth="1"/>
    <col min="3" max="3" width="12.33203125" style="238" customWidth="1"/>
    <col min="4" max="4" width="11.88671875" style="238" customWidth="1"/>
    <col min="5" max="5" width="12.88671875" style="238" customWidth="1"/>
    <col min="6" max="6" width="10.5546875" style="238" customWidth="1"/>
    <col min="7" max="7" width="10.5546875" style="390" customWidth="1"/>
    <col min="8" max="8" width="12.88671875" style="238" customWidth="1"/>
    <col min="9" max="9" width="13.33203125" style="238" customWidth="1"/>
    <col min="10" max="10" width="9.109375" style="238" bestFit="1" customWidth="1"/>
    <col min="11" max="13" width="11.44140625" style="238" customWidth="1"/>
    <col min="14" max="14" width="9.44140625" style="238" customWidth="1"/>
    <col min="15" max="15" width="9.44140625" style="390" customWidth="1"/>
    <col min="16" max="17" width="11.44140625" style="238" customWidth="1"/>
    <col min="18" max="18" width="9.109375" style="238" bestFit="1" customWidth="1"/>
    <col min="19" max="19" width="11.44140625" style="238" customWidth="1"/>
    <col min="20" max="16384" width="11.44140625" style="238"/>
  </cols>
  <sheetData>
    <row r="1" spans="1:18" x14ac:dyDescent="0.25">
      <c r="A1" s="258" t="s">
        <v>164</v>
      </c>
      <c r="B1" s="259"/>
    </row>
    <row r="2" spans="1:18" x14ac:dyDescent="0.25">
      <c r="A2" s="239" t="s">
        <v>0</v>
      </c>
    </row>
    <row r="3" spans="1:18" x14ac:dyDescent="0.25">
      <c r="A3" s="239"/>
    </row>
    <row r="4" spans="1:18" x14ac:dyDescent="0.25">
      <c r="A4" s="239" t="str">
        <f>A7</f>
        <v>Tabell 3-2-D  - Søknader og avslag på sykehjemsplass</v>
      </c>
    </row>
    <row r="5" spans="1:18" x14ac:dyDescent="0.25">
      <c r="A5" s="240" t="str">
        <f>A35</f>
        <v>Tabell 3-2-D-1  - Søknader og avslag om plass etter sambogarantien</v>
      </c>
    </row>
    <row r="7" spans="1:18" s="240" customFormat="1" ht="30" customHeight="1" thickBot="1" x14ac:dyDescent="0.3">
      <c r="A7" s="208" t="s">
        <v>388</v>
      </c>
    </row>
    <row r="8" spans="1:18" s="242" customFormat="1" ht="28.5" customHeight="1" thickBot="1" x14ac:dyDescent="0.3">
      <c r="A8" s="260"/>
      <c r="B8" s="261"/>
      <c r="C8" s="1593" t="s">
        <v>55</v>
      </c>
      <c r="D8" s="1593"/>
      <c r="E8" s="1593"/>
      <c r="F8" s="1593"/>
      <c r="G8" s="1593"/>
      <c r="H8" s="1593"/>
      <c r="I8" s="1593"/>
      <c r="J8" s="1593"/>
      <c r="K8" s="1593" t="s">
        <v>171</v>
      </c>
      <c r="L8" s="1593"/>
      <c r="M8" s="1593"/>
      <c r="N8" s="1593"/>
      <c r="O8" s="1593"/>
      <c r="P8" s="1593"/>
      <c r="Q8" s="1593"/>
      <c r="R8" s="1593"/>
    </row>
    <row r="9" spans="1:18" s="242" customFormat="1" ht="134.25" customHeight="1" thickBot="1" x14ac:dyDescent="0.3">
      <c r="A9" s="262" t="s">
        <v>2</v>
      </c>
      <c r="B9" s="243" t="s">
        <v>3</v>
      </c>
      <c r="C9" s="262" t="s">
        <v>304</v>
      </c>
      <c r="D9" s="289" t="s">
        <v>305</v>
      </c>
      <c r="E9" s="289" t="s">
        <v>306</v>
      </c>
      <c r="F9" s="289" t="s">
        <v>175</v>
      </c>
      <c r="G9" s="289" t="s">
        <v>317</v>
      </c>
      <c r="H9" s="289" t="s">
        <v>307</v>
      </c>
      <c r="I9" s="289" t="s">
        <v>177</v>
      </c>
      <c r="J9" s="265" t="s">
        <v>178</v>
      </c>
      <c r="K9" s="263" t="s">
        <v>172</v>
      </c>
      <c r="L9" s="264" t="s">
        <v>173</v>
      </c>
      <c r="M9" s="264" t="s">
        <v>174</v>
      </c>
      <c r="N9" s="264" t="s">
        <v>175</v>
      </c>
      <c r="O9" s="264" t="s">
        <v>317</v>
      </c>
      <c r="P9" s="264" t="s">
        <v>176</v>
      </c>
      <c r="Q9" s="264" t="s">
        <v>177</v>
      </c>
      <c r="R9" s="265" t="s">
        <v>178</v>
      </c>
    </row>
    <row r="10" spans="1:18" ht="12.9" customHeight="1" x14ac:dyDescent="0.25">
      <c r="A10" s="266">
        <v>1</v>
      </c>
      <c r="B10" s="245" t="s">
        <v>14</v>
      </c>
      <c r="C10" s="1413">
        <v>9</v>
      </c>
      <c r="D10" s="1414">
        <v>81</v>
      </c>
      <c r="E10" s="1414">
        <v>66</v>
      </c>
      <c r="F10" s="1414">
        <v>5</v>
      </c>
      <c r="G10" s="1414">
        <v>7</v>
      </c>
      <c r="H10" s="1414">
        <v>10</v>
      </c>
      <c r="I10" s="1415">
        <v>2</v>
      </c>
      <c r="J10" s="267">
        <f t="shared" ref="J10:J24" si="0">E10/(E10+H10)</f>
        <v>0.86842105263157898</v>
      </c>
      <c r="K10" s="1413">
        <v>7</v>
      </c>
      <c r="L10" s="1414">
        <v>370</v>
      </c>
      <c r="M10" s="1414">
        <v>356</v>
      </c>
      <c r="N10" s="1414">
        <v>3</v>
      </c>
      <c r="O10" s="1414">
        <v>13</v>
      </c>
      <c r="P10" s="1414">
        <v>2</v>
      </c>
      <c r="Q10" s="1415">
        <v>3</v>
      </c>
      <c r="R10" s="267">
        <f t="shared" ref="R10:R24" si="1">M10/(M10+P10)</f>
        <v>0.994413407821229</v>
      </c>
    </row>
    <row r="11" spans="1:18" x14ac:dyDescent="0.25">
      <c r="A11" s="268">
        <v>2</v>
      </c>
      <c r="B11" s="247" t="s">
        <v>15</v>
      </c>
      <c r="C11" s="1416">
        <v>0</v>
      </c>
      <c r="D11" s="283">
        <v>70</v>
      </c>
      <c r="E11" s="283">
        <v>57</v>
      </c>
      <c r="F11" s="283">
        <v>1</v>
      </c>
      <c r="G11" s="283">
        <v>6</v>
      </c>
      <c r="H11" s="283">
        <v>3</v>
      </c>
      <c r="I11" s="1417">
        <v>3</v>
      </c>
      <c r="J11" s="269">
        <f t="shared" si="0"/>
        <v>0.95</v>
      </c>
      <c r="K11" s="1416">
        <v>3</v>
      </c>
      <c r="L11" s="283">
        <v>374</v>
      </c>
      <c r="M11" s="283">
        <v>367</v>
      </c>
      <c r="N11" s="283">
        <v>3</v>
      </c>
      <c r="O11" s="283">
        <v>5</v>
      </c>
      <c r="P11" s="283">
        <v>0</v>
      </c>
      <c r="Q11" s="1417">
        <v>2</v>
      </c>
      <c r="R11" s="269">
        <f t="shared" si="1"/>
        <v>1</v>
      </c>
    </row>
    <row r="12" spans="1:18" x14ac:dyDescent="0.25">
      <c r="A12" s="268">
        <v>3</v>
      </c>
      <c r="B12" s="247" t="s">
        <v>16</v>
      </c>
      <c r="C12" s="1416">
        <v>12</v>
      </c>
      <c r="D12" s="283">
        <v>76</v>
      </c>
      <c r="E12" s="283">
        <v>52</v>
      </c>
      <c r="F12" s="283">
        <v>3</v>
      </c>
      <c r="G12" s="283">
        <v>15</v>
      </c>
      <c r="H12" s="283">
        <v>14</v>
      </c>
      <c r="I12" s="1417">
        <v>4</v>
      </c>
      <c r="J12" s="269">
        <f t="shared" si="0"/>
        <v>0.78787878787878785</v>
      </c>
      <c r="K12" s="1416">
        <v>1</v>
      </c>
      <c r="L12" s="283">
        <v>367</v>
      </c>
      <c r="M12" s="283">
        <v>356</v>
      </c>
      <c r="N12" s="283">
        <v>1</v>
      </c>
      <c r="O12" s="283">
        <v>3</v>
      </c>
      <c r="P12" s="283">
        <v>3</v>
      </c>
      <c r="Q12" s="1417">
        <v>5</v>
      </c>
      <c r="R12" s="269">
        <f t="shared" si="1"/>
        <v>0.99164345403899723</v>
      </c>
    </row>
    <row r="13" spans="1:18" x14ac:dyDescent="0.25">
      <c r="A13" s="268">
        <v>4</v>
      </c>
      <c r="B13" s="247" t="s">
        <v>17</v>
      </c>
      <c r="C13" s="1416">
        <v>3</v>
      </c>
      <c r="D13" s="283">
        <v>67</v>
      </c>
      <c r="E13" s="283">
        <v>54</v>
      </c>
      <c r="F13" s="283">
        <v>5</v>
      </c>
      <c r="G13" s="283">
        <v>6</v>
      </c>
      <c r="H13" s="283">
        <v>4</v>
      </c>
      <c r="I13" s="1417">
        <v>1</v>
      </c>
      <c r="J13" s="269">
        <f t="shared" si="0"/>
        <v>0.93103448275862066</v>
      </c>
      <c r="K13" s="1416">
        <v>1</v>
      </c>
      <c r="L13" s="283">
        <v>185</v>
      </c>
      <c r="M13" s="283">
        <v>180</v>
      </c>
      <c r="N13" s="283">
        <v>1</v>
      </c>
      <c r="O13" s="283">
        <v>5</v>
      </c>
      <c r="P13" s="283">
        <v>0</v>
      </c>
      <c r="Q13" s="1417">
        <v>0</v>
      </c>
      <c r="R13" s="269">
        <f t="shared" si="1"/>
        <v>1</v>
      </c>
    </row>
    <row r="14" spans="1:18" x14ac:dyDescent="0.25">
      <c r="A14" s="268">
        <v>5</v>
      </c>
      <c r="B14" s="247" t="s">
        <v>18</v>
      </c>
      <c r="C14" s="1416">
        <v>17</v>
      </c>
      <c r="D14" s="283">
        <v>190</v>
      </c>
      <c r="E14" s="283">
        <v>154</v>
      </c>
      <c r="F14" s="283">
        <v>16</v>
      </c>
      <c r="G14" s="283">
        <v>16</v>
      </c>
      <c r="H14" s="283">
        <v>2</v>
      </c>
      <c r="I14" s="1417">
        <v>19</v>
      </c>
      <c r="J14" s="269">
        <f t="shared" si="0"/>
        <v>0.98717948717948723</v>
      </c>
      <c r="K14" s="1416">
        <v>8</v>
      </c>
      <c r="L14" s="283">
        <v>568</v>
      </c>
      <c r="M14" s="283">
        <v>538</v>
      </c>
      <c r="N14" s="283">
        <v>7</v>
      </c>
      <c r="O14" s="283">
        <v>18</v>
      </c>
      <c r="P14" s="283">
        <v>6</v>
      </c>
      <c r="Q14" s="1417">
        <v>7</v>
      </c>
      <c r="R14" s="269">
        <f t="shared" si="1"/>
        <v>0.98897058823529416</v>
      </c>
    </row>
    <row r="15" spans="1:18" x14ac:dyDescent="0.25">
      <c r="A15" s="270">
        <v>6</v>
      </c>
      <c r="B15" s="249" t="s">
        <v>19</v>
      </c>
      <c r="C15" s="1416">
        <v>9</v>
      </c>
      <c r="D15" s="283">
        <v>137</v>
      </c>
      <c r="E15" s="283">
        <v>116</v>
      </c>
      <c r="F15" s="283">
        <v>13</v>
      </c>
      <c r="G15" s="283">
        <v>2</v>
      </c>
      <c r="H15" s="283">
        <v>11</v>
      </c>
      <c r="I15" s="1417">
        <v>4</v>
      </c>
      <c r="J15" s="269">
        <f t="shared" si="0"/>
        <v>0.91338582677165359</v>
      </c>
      <c r="K15" s="1416">
        <v>3</v>
      </c>
      <c r="L15" s="283">
        <v>567</v>
      </c>
      <c r="M15" s="283">
        <v>530</v>
      </c>
      <c r="N15" s="283">
        <v>5</v>
      </c>
      <c r="O15" s="283">
        <v>14</v>
      </c>
      <c r="P15" s="283">
        <v>13</v>
      </c>
      <c r="Q15" s="1417">
        <v>8</v>
      </c>
      <c r="R15" s="269">
        <f t="shared" si="1"/>
        <v>0.97605893186003678</v>
      </c>
    </row>
    <row r="16" spans="1:18" x14ac:dyDescent="0.25">
      <c r="A16" s="270">
        <v>7</v>
      </c>
      <c r="B16" s="249" t="s">
        <v>20</v>
      </c>
      <c r="C16" s="1416">
        <v>16</v>
      </c>
      <c r="D16" s="283">
        <v>146</v>
      </c>
      <c r="E16" s="283">
        <v>115</v>
      </c>
      <c r="F16" s="283">
        <v>6</v>
      </c>
      <c r="G16" s="283">
        <v>6</v>
      </c>
      <c r="H16" s="283">
        <v>33</v>
      </c>
      <c r="I16" s="1417">
        <v>2</v>
      </c>
      <c r="J16" s="269">
        <f t="shared" si="0"/>
        <v>0.77702702702702697</v>
      </c>
      <c r="K16" s="1416">
        <v>9</v>
      </c>
      <c r="L16" s="283">
        <v>372</v>
      </c>
      <c r="M16" s="283">
        <v>352</v>
      </c>
      <c r="N16" s="283">
        <v>5</v>
      </c>
      <c r="O16" s="283">
        <v>15</v>
      </c>
      <c r="P16" s="283">
        <v>24</v>
      </c>
      <c r="Q16" s="1417">
        <v>-15</v>
      </c>
      <c r="R16" s="269">
        <f t="shared" si="1"/>
        <v>0.93617021276595747</v>
      </c>
    </row>
    <row r="17" spans="1:18" x14ac:dyDescent="0.25">
      <c r="A17" s="268">
        <v>8</v>
      </c>
      <c r="B17" s="247" t="s">
        <v>21</v>
      </c>
      <c r="C17" s="1416">
        <v>3</v>
      </c>
      <c r="D17" s="283">
        <v>143</v>
      </c>
      <c r="E17" s="283">
        <v>113</v>
      </c>
      <c r="F17" s="283">
        <v>11</v>
      </c>
      <c r="G17" s="283">
        <v>5</v>
      </c>
      <c r="H17" s="283">
        <v>14</v>
      </c>
      <c r="I17" s="1417">
        <v>3</v>
      </c>
      <c r="J17" s="269">
        <f t="shared" si="0"/>
        <v>0.88976377952755903</v>
      </c>
      <c r="K17" s="1416">
        <v>2</v>
      </c>
      <c r="L17" s="283">
        <v>507</v>
      </c>
      <c r="M17" s="283">
        <v>504</v>
      </c>
      <c r="N17" s="283">
        <v>0</v>
      </c>
      <c r="O17" s="283">
        <v>3</v>
      </c>
      <c r="P17" s="283">
        <v>0</v>
      </c>
      <c r="Q17" s="1417">
        <v>2</v>
      </c>
      <c r="R17" s="269">
        <f t="shared" si="1"/>
        <v>1</v>
      </c>
    </row>
    <row r="18" spans="1:18" x14ac:dyDescent="0.25">
      <c r="A18" s="268">
        <v>9</v>
      </c>
      <c r="B18" s="247" t="s">
        <v>22</v>
      </c>
      <c r="C18" s="1416">
        <v>5</v>
      </c>
      <c r="D18" s="283">
        <v>105</v>
      </c>
      <c r="E18" s="283">
        <v>61</v>
      </c>
      <c r="F18" s="283">
        <v>1</v>
      </c>
      <c r="G18" s="283">
        <v>16</v>
      </c>
      <c r="H18" s="283">
        <v>22</v>
      </c>
      <c r="I18" s="1417">
        <v>10</v>
      </c>
      <c r="J18" s="269">
        <f t="shared" si="0"/>
        <v>0.73493975903614461</v>
      </c>
      <c r="K18" s="1416">
        <v>8</v>
      </c>
      <c r="L18" s="283">
        <v>447</v>
      </c>
      <c r="M18" s="283">
        <v>418</v>
      </c>
      <c r="N18" s="283">
        <v>5</v>
      </c>
      <c r="O18" s="283">
        <v>8</v>
      </c>
      <c r="P18" s="283">
        <v>14</v>
      </c>
      <c r="Q18" s="1417">
        <v>10</v>
      </c>
      <c r="R18" s="269">
        <f t="shared" si="1"/>
        <v>0.96759259259259256</v>
      </c>
    </row>
    <row r="19" spans="1:18" x14ac:dyDescent="0.25">
      <c r="A19" s="268">
        <v>10</v>
      </c>
      <c r="B19" s="247" t="s">
        <v>23</v>
      </c>
      <c r="C19" s="1416">
        <v>13</v>
      </c>
      <c r="D19" s="283">
        <v>83</v>
      </c>
      <c r="E19" s="283">
        <v>63</v>
      </c>
      <c r="F19" s="283">
        <v>4</v>
      </c>
      <c r="G19" s="283">
        <v>14</v>
      </c>
      <c r="H19" s="283">
        <v>8</v>
      </c>
      <c r="I19" s="1417">
        <v>7</v>
      </c>
      <c r="J19" s="269">
        <f t="shared" si="0"/>
        <v>0.88732394366197187</v>
      </c>
      <c r="K19" s="1416">
        <v>16</v>
      </c>
      <c r="L19" s="283">
        <v>414</v>
      </c>
      <c r="M19" s="283">
        <v>406</v>
      </c>
      <c r="N19" s="283">
        <v>5</v>
      </c>
      <c r="O19" s="283">
        <v>9</v>
      </c>
      <c r="P19" s="283">
        <v>5</v>
      </c>
      <c r="Q19" s="1417">
        <v>5</v>
      </c>
      <c r="R19" s="269">
        <f t="shared" si="1"/>
        <v>0.98783454987834551</v>
      </c>
    </row>
    <row r="20" spans="1:18" x14ac:dyDescent="0.25">
      <c r="A20" s="270">
        <v>11</v>
      </c>
      <c r="B20" s="249" t="s">
        <v>24</v>
      </c>
      <c r="C20" s="1416">
        <v>2</v>
      </c>
      <c r="D20" s="283">
        <v>113</v>
      </c>
      <c r="E20" s="283">
        <v>96</v>
      </c>
      <c r="F20" s="283">
        <v>4</v>
      </c>
      <c r="G20" s="283">
        <v>2</v>
      </c>
      <c r="H20" s="283">
        <v>6</v>
      </c>
      <c r="I20" s="1417">
        <v>7</v>
      </c>
      <c r="J20" s="269">
        <f t="shared" si="0"/>
        <v>0.94117647058823528</v>
      </c>
      <c r="K20" s="1416">
        <v>1</v>
      </c>
      <c r="L20" s="283">
        <v>343</v>
      </c>
      <c r="M20" s="283">
        <v>336</v>
      </c>
      <c r="N20" s="283">
        <v>1</v>
      </c>
      <c r="O20" s="283">
        <v>1</v>
      </c>
      <c r="P20" s="283">
        <v>3</v>
      </c>
      <c r="Q20" s="1417">
        <v>3</v>
      </c>
      <c r="R20" s="269">
        <f t="shared" si="1"/>
        <v>0.99115044247787609</v>
      </c>
    </row>
    <row r="21" spans="1:18" x14ac:dyDescent="0.25">
      <c r="A21" s="268">
        <v>12</v>
      </c>
      <c r="B21" s="247" t="s">
        <v>25</v>
      </c>
      <c r="C21" s="1416">
        <v>1</v>
      </c>
      <c r="D21" s="283">
        <v>76</v>
      </c>
      <c r="E21" s="283">
        <v>55</v>
      </c>
      <c r="F21" s="283">
        <v>3</v>
      </c>
      <c r="G21" s="283">
        <v>5</v>
      </c>
      <c r="H21" s="283">
        <v>6</v>
      </c>
      <c r="I21" s="1417">
        <v>8</v>
      </c>
      <c r="J21" s="269">
        <f t="shared" si="0"/>
        <v>0.90163934426229508</v>
      </c>
      <c r="K21" s="1416">
        <v>0</v>
      </c>
      <c r="L21" s="283">
        <v>365</v>
      </c>
      <c r="M21" s="283">
        <v>354</v>
      </c>
      <c r="N21" s="283">
        <v>5</v>
      </c>
      <c r="O21" s="283">
        <v>3</v>
      </c>
      <c r="P21" s="283">
        <v>2</v>
      </c>
      <c r="Q21" s="1417">
        <v>1</v>
      </c>
      <c r="R21" s="269">
        <f t="shared" si="1"/>
        <v>0.9943820224719101</v>
      </c>
    </row>
    <row r="22" spans="1:18" x14ac:dyDescent="0.25">
      <c r="A22" s="268">
        <v>13</v>
      </c>
      <c r="B22" s="247" t="s">
        <v>26</v>
      </c>
      <c r="C22" s="1416">
        <v>14</v>
      </c>
      <c r="D22" s="283">
        <v>221</v>
      </c>
      <c r="E22" s="283">
        <v>171</v>
      </c>
      <c r="F22" s="283">
        <v>9</v>
      </c>
      <c r="G22" s="283">
        <v>23</v>
      </c>
      <c r="H22" s="283">
        <v>16</v>
      </c>
      <c r="I22" s="1417">
        <v>16</v>
      </c>
      <c r="J22" s="269">
        <f t="shared" si="0"/>
        <v>0.91443850267379678</v>
      </c>
      <c r="K22" s="1416">
        <v>14</v>
      </c>
      <c r="L22" s="283">
        <v>945</v>
      </c>
      <c r="M22" s="283">
        <v>908</v>
      </c>
      <c r="N22" s="283">
        <v>8</v>
      </c>
      <c r="O22" s="283">
        <v>25</v>
      </c>
      <c r="P22" s="283">
        <v>8</v>
      </c>
      <c r="Q22" s="1417">
        <v>10</v>
      </c>
      <c r="R22" s="269">
        <f t="shared" si="1"/>
        <v>0.99126637554585151</v>
      </c>
    </row>
    <row r="23" spans="1:18" ht="12.9" customHeight="1" x14ac:dyDescent="0.25">
      <c r="A23" s="268">
        <v>14</v>
      </c>
      <c r="B23" s="247" t="s">
        <v>27</v>
      </c>
      <c r="C23" s="1416">
        <v>27</v>
      </c>
      <c r="D23" s="283">
        <v>197</v>
      </c>
      <c r="E23" s="283">
        <v>155</v>
      </c>
      <c r="F23" s="283">
        <v>12</v>
      </c>
      <c r="G23" s="283">
        <v>25</v>
      </c>
      <c r="H23" s="283">
        <v>13</v>
      </c>
      <c r="I23" s="1417">
        <v>19</v>
      </c>
      <c r="J23" s="269">
        <f t="shared" si="0"/>
        <v>0.92261904761904767</v>
      </c>
      <c r="K23" s="1416">
        <v>4</v>
      </c>
      <c r="L23" s="283">
        <v>694</v>
      </c>
      <c r="M23" s="283">
        <v>667</v>
      </c>
      <c r="N23" s="283">
        <v>6</v>
      </c>
      <c r="O23" s="283">
        <v>6</v>
      </c>
      <c r="P23" s="283">
        <v>5</v>
      </c>
      <c r="Q23" s="1417">
        <v>14</v>
      </c>
      <c r="R23" s="269">
        <f t="shared" si="1"/>
        <v>0.99255952380952384</v>
      </c>
    </row>
    <row r="24" spans="1:18" ht="12.9" customHeight="1" thickBot="1" x14ac:dyDescent="0.3">
      <c r="A24" s="271">
        <v>15</v>
      </c>
      <c r="B24" s="250" t="s">
        <v>28</v>
      </c>
      <c r="C24" s="1418">
        <v>2</v>
      </c>
      <c r="D24" s="851">
        <v>64</v>
      </c>
      <c r="E24" s="851">
        <v>47</v>
      </c>
      <c r="F24" s="851">
        <v>1</v>
      </c>
      <c r="G24" s="851">
        <v>9</v>
      </c>
      <c r="H24" s="851">
        <v>5</v>
      </c>
      <c r="I24" s="1419">
        <v>4</v>
      </c>
      <c r="J24" s="272">
        <f t="shared" si="0"/>
        <v>0.90384615384615385</v>
      </c>
      <c r="K24" s="1418">
        <v>0</v>
      </c>
      <c r="L24" s="851">
        <v>290</v>
      </c>
      <c r="M24" s="851">
        <v>279</v>
      </c>
      <c r="N24" s="851">
        <v>0</v>
      </c>
      <c r="O24" s="851">
        <v>0</v>
      </c>
      <c r="P24" s="851">
        <v>9</v>
      </c>
      <c r="Q24" s="1419">
        <v>2</v>
      </c>
      <c r="R24" s="272">
        <f t="shared" si="1"/>
        <v>0.96875</v>
      </c>
    </row>
    <row r="25" spans="1:18" s="277" customFormat="1" x14ac:dyDescent="0.25">
      <c r="A25" s="273"/>
      <c r="B25" s="274" t="s">
        <v>517</v>
      </c>
      <c r="C25" s="275">
        <f>SUM(C10:C24)</f>
        <v>133</v>
      </c>
      <c r="D25" s="275">
        <f>SUM(D10:D24)</f>
        <v>1769</v>
      </c>
      <c r="E25" s="275">
        <f>SUM(E10:E24)</f>
        <v>1375</v>
      </c>
      <c r="F25" s="275">
        <f t="shared" ref="F25:I25" si="2">SUM(F10:F24)</f>
        <v>94</v>
      </c>
      <c r="G25" s="275">
        <f t="shared" si="2"/>
        <v>157</v>
      </c>
      <c r="H25" s="275">
        <f t="shared" si="2"/>
        <v>167</v>
      </c>
      <c r="I25" s="275">
        <f t="shared" si="2"/>
        <v>109</v>
      </c>
      <c r="J25" s="276">
        <f t="shared" ref="J25" si="3">E25/(E25+H25)</f>
        <v>0.8916990920881972</v>
      </c>
      <c r="K25" s="1303">
        <f>SUM(K10:K24)</f>
        <v>77</v>
      </c>
      <c r="L25" s="275">
        <f>SUM(L10:L24)</f>
        <v>6808</v>
      </c>
      <c r="M25" s="275">
        <f>SUM(M10:M24)</f>
        <v>6551</v>
      </c>
      <c r="N25" s="275">
        <f t="shared" ref="N25:Q25" si="4">SUM(N10:N24)</f>
        <v>55</v>
      </c>
      <c r="O25" s="275">
        <f t="shared" si="4"/>
        <v>128</v>
      </c>
      <c r="P25" s="275">
        <f t="shared" si="4"/>
        <v>94</v>
      </c>
      <c r="Q25" s="275">
        <f t="shared" si="4"/>
        <v>57</v>
      </c>
      <c r="R25" s="276">
        <f t="shared" ref="R25" si="5">M25/(M25+P25)</f>
        <v>0.98585402558314528</v>
      </c>
    </row>
    <row r="26" spans="1:18" s="390" customFormat="1" x14ac:dyDescent="0.25">
      <c r="A26" s="462"/>
      <c r="B26" s="282" t="s">
        <v>450</v>
      </c>
      <c r="C26" s="283">
        <v>119</v>
      </c>
      <c r="D26" s="283">
        <v>1744</v>
      </c>
      <c r="E26" s="283">
        <v>1368</v>
      </c>
      <c r="F26" s="283">
        <v>102</v>
      </c>
      <c r="G26" s="283">
        <v>137</v>
      </c>
      <c r="H26" s="283">
        <v>142</v>
      </c>
      <c r="I26" s="283">
        <v>114</v>
      </c>
      <c r="J26" s="285">
        <v>0.90596026490066228</v>
      </c>
      <c r="K26" s="1304">
        <v>88</v>
      </c>
      <c r="L26" s="283">
        <v>6569</v>
      </c>
      <c r="M26" s="283">
        <v>6285</v>
      </c>
      <c r="N26" s="283">
        <v>46</v>
      </c>
      <c r="O26" s="283">
        <v>123</v>
      </c>
      <c r="P26" s="283">
        <v>141</v>
      </c>
      <c r="Q26" s="283">
        <v>62</v>
      </c>
      <c r="R26" s="285">
        <v>0.97805788982259567</v>
      </c>
    </row>
    <row r="27" spans="1:18" s="390" customFormat="1" x14ac:dyDescent="0.25">
      <c r="A27" s="462"/>
      <c r="B27" s="282" t="s">
        <v>396</v>
      </c>
      <c r="C27" s="283">
        <v>209</v>
      </c>
      <c r="D27" s="283">
        <v>1860</v>
      </c>
      <c r="E27" s="283">
        <v>1486</v>
      </c>
      <c r="F27" s="283">
        <v>118</v>
      </c>
      <c r="G27" s="283">
        <v>172</v>
      </c>
      <c r="H27" s="283">
        <v>167</v>
      </c>
      <c r="I27" s="283">
        <v>126</v>
      </c>
      <c r="J27" s="285">
        <v>0.89897156684815482</v>
      </c>
      <c r="K27" s="1304">
        <v>84</v>
      </c>
      <c r="L27" s="283">
        <v>6646</v>
      </c>
      <c r="M27" s="283">
        <v>6333</v>
      </c>
      <c r="N27" s="283">
        <v>71</v>
      </c>
      <c r="O27" s="283">
        <v>115</v>
      </c>
      <c r="P27" s="283">
        <v>133</v>
      </c>
      <c r="Q27" s="283">
        <v>78</v>
      </c>
      <c r="R27" s="285">
        <v>0.97943086916176925</v>
      </c>
    </row>
    <row r="28" spans="1:18" s="390" customFormat="1" ht="14.4" thickBot="1" x14ac:dyDescent="0.3">
      <c r="A28" s="852"/>
      <c r="B28" s="1212" t="s">
        <v>357</v>
      </c>
      <c r="C28" s="851">
        <v>198</v>
      </c>
      <c r="D28" s="851">
        <v>1930</v>
      </c>
      <c r="E28" s="851">
        <v>1422</v>
      </c>
      <c r="F28" s="851">
        <v>124</v>
      </c>
      <c r="G28" s="851">
        <v>165</v>
      </c>
      <c r="H28" s="851">
        <v>183</v>
      </c>
      <c r="I28" s="851">
        <v>234</v>
      </c>
      <c r="J28" s="1214">
        <v>0.88598130841121492</v>
      </c>
      <c r="K28" s="1305">
        <v>164</v>
      </c>
      <c r="L28" s="851">
        <v>6726</v>
      </c>
      <c r="M28" s="851">
        <v>6324</v>
      </c>
      <c r="N28" s="851">
        <v>99</v>
      </c>
      <c r="O28" s="851">
        <v>163</v>
      </c>
      <c r="P28" s="851">
        <v>163</v>
      </c>
      <c r="Q28" s="851">
        <v>141</v>
      </c>
      <c r="R28" s="1214">
        <v>0.97487282256821339</v>
      </c>
    </row>
    <row r="29" spans="1:18" s="390" customFormat="1" x14ac:dyDescent="0.25">
      <c r="A29" s="462"/>
      <c r="B29" s="282" t="s">
        <v>316</v>
      </c>
      <c r="C29" s="283">
        <v>164</v>
      </c>
      <c r="D29" s="283">
        <v>1966</v>
      </c>
      <c r="E29" s="283">
        <v>1467</v>
      </c>
      <c r="F29" s="283">
        <v>165</v>
      </c>
      <c r="G29" s="283">
        <v>205</v>
      </c>
      <c r="H29" s="283">
        <v>167</v>
      </c>
      <c r="I29" s="283">
        <v>322</v>
      </c>
      <c r="J29" s="284">
        <v>0.89779681762545904</v>
      </c>
      <c r="K29" s="283">
        <v>110</v>
      </c>
      <c r="L29" s="283">
        <v>6959</v>
      </c>
      <c r="M29" s="283">
        <v>6454</v>
      </c>
      <c r="N29" s="283">
        <v>174</v>
      </c>
      <c r="O29" s="283">
        <v>679</v>
      </c>
      <c r="P29" s="283">
        <v>209</v>
      </c>
      <c r="Q29" s="283">
        <v>223</v>
      </c>
      <c r="R29" s="285">
        <v>0.96863274801140631</v>
      </c>
    </row>
    <row r="30" spans="1:18" s="390" customFormat="1" ht="14.4" thickBot="1" x14ac:dyDescent="0.3">
      <c r="A30" s="852"/>
      <c r="B30" s="1212" t="s">
        <v>179</v>
      </c>
      <c r="C30" s="851">
        <v>174</v>
      </c>
      <c r="D30" s="851">
        <v>2062</v>
      </c>
      <c r="E30" s="851">
        <v>1631</v>
      </c>
      <c r="F30" s="851">
        <v>289</v>
      </c>
      <c r="G30" s="851" t="s">
        <v>151</v>
      </c>
      <c r="H30" s="851">
        <v>168</v>
      </c>
      <c r="I30" s="851">
        <v>148</v>
      </c>
      <c r="J30" s="1213">
        <v>0.9066147859922179</v>
      </c>
      <c r="K30" s="851">
        <v>121</v>
      </c>
      <c r="L30" s="851">
        <v>7906</v>
      </c>
      <c r="M30" s="851">
        <v>7436</v>
      </c>
      <c r="N30" s="851">
        <v>339</v>
      </c>
      <c r="O30" s="851" t="s">
        <v>151</v>
      </c>
      <c r="P30" s="851">
        <v>139</v>
      </c>
      <c r="Q30" s="851">
        <v>113</v>
      </c>
      <c r="R30" s="1214">
        <v>0.9816501650165016</v>
      </c>
    </row>
    <row r="31" spans="1:18" x14ac:dyDescent="0.25">
      <c r="A31" s="462"/>
      <c r="B31" s="282" t="s">
        <v>129</v>
      </c>
      <c r="C31" s="283">
        <v>69</v>
      </c>
      <c r="D31" s="283">
        <v>2182</v>
      </c>
      <c r="E31" s="283">
        <v>1698</v>
      </c>
      <c r="F31" s="283">
        <v>332</v>
      </c>
      <c r="G31" s="283" t="s">
        <v>151</v>
      </c>
      <c r="H31" s="283">
        <v>160</v>
      </c>
      <c r="I31" s="283">
        <v>61</v>
      </c>
      <c r="J31" s="284">
        <v>0.91388589881593107</v>
      </c>
      <c r="K31" s="283">
        <v>89</v>
      </c>
      <c r="L31" s="283">
        <v>8117</v>
      </c>
      <c r="M31" s="283">
        <v>7658</v>
      </c>
      <c r="N31" s="283">
        <v>358</v>
      </c>
      <c r="O31" s="283" t="s">
        <v>151</v>
      </c>
      <c r="P31" s="283">
        <v>159</v>
      </c>
      <c r="Q31" s="283">
        <v>31</v>
      </c>
      <c r="R31" s="285">
        <v>0.97965971600358193</v>
      </c>
    </row>
    <row r="32" spans="1:18" ht="14.4" thickBot="1" x14ac:dyDescent="0.3">
      <c r="A32" s="252"/>
      <c r="B32" s="278" t="s">
        <v>128</v>
      </c>
      <c r="C32" s="279">
        <v>118</v>
      </c>
      <c r="D32" s="279">
        <v>2108</v>
      </c>
      <c r="E32" s="279">
        <v>1565</v>
      </c>
      <c r="F32" s="279">
        <v>379</v>
      </c>
      <c r="G32" s="851" t="s">
        <v>151</v>
      </c>
      <c r="H32" s="279">
        <v>242</v>
      </c>
      <c r="I32" s="279">
        <v>40</v>
      </c>
      <c r="J32" s="280">
        <v>0.866076369673492</v>
      </c>
      <c r="K32" s="279">
        <v>106</v>
      </c>
      <c r="L32" s="279">
        <v>6992</v>
      </c>
      <c r="M32" s="279">
        <v>6299</v>
      </c>
      <c r="N32" s="279">
        <v>567</v>
      </c>
      <c r="O32" s="851" t="s">
        <v>151</v>
      </c>
      <c r="P32" s="279">
        <v>188</v>
      </c>
      <c r="Q32" s="279">
        <v>44</v>
      </c>
      <c r="R32" s="281">
        <v>0.97101896099892093</v>
      </c>
    </row>
    <row r="35" spans="1:18" ht="14.4" thickBot="1" x14ac:dyDescent="0.3">
      <c r="A35" s="208" t="s">
        <v>321</v>
      </c>
    </row>
    <row r="36" spans="1:18" ht="14.4" thickBot="1" x14ac:dyDescent="0.3">
      <c r="A36" s="1594" t="s">
        <v>171</v>
      </c>
      <c r="B36" s="1595"/>
      <c r="C36" s="1595"/>
      <c r="D36" s="1595"/>
      <c r="E36" s="1595"/>
      <c r="F36" s="1595"/>
      <c r="G36" s="1595"/>
      <c r="H36" s="1596"/>
      <c r="M36" s="238" t="s">
        <v>130</v>
      </c>
    </row>
    <row r="37" spans="1:18" s="242" customFormat="1" ht="107.25" customHeight="1" thickBot="1" x14ac:dyDescent="0.3">
      <c r="A37" s="419" t="s">
        <v>2</v>
      </c>
      <c r="B37" s="541" t="s">
        <v>3</v>
      </c>
      <c r="C37" s="542" t="s">
        <v>318</v>
      </c>
      <c r="D37" s="422" t="s">
        <v>319</v>
      </c>
      <c r="E37" s="422" t="s">
        <v>495</v>
      </c>
      <c r="F37" s="422" t="s">
        <v>175</v>
      </c>
      <c r="G37" s="422" t="s">
        <v>320</v>
      </c>
      <c r="H37" s="543" t="s">
        <v>177</v>
      </c>
      <c r="I37" s="390"/>
      <c r="J37" s="390"/>
      <c r="K37" s="390"/>
      <c r="L37" s="390"/>
      <c r="M37" s="390"/>
      <c r="N37" s="390"/>
      <c r="O37" s="390" t="s">
        <v>130</v>
      </c>
      <c r="P37" s="390"/>
      <c r="Q37" s="390"/>
      <c r="R37" s="390"/>
    </row>
    <row r="38" spans="1:18" x14ac:dyDescent="0.25">
      <c r="A38" s="244">
        <v>1</v>
      </c>
      <c r="B38" s="245" t="s">
        <v>14</v>
      </c>
      <c r="C38" s="1420">
        <v>0</v>
      </c>
      <c r="D38" s="1421">
        <v>0</v>
      </c>
      <c r="E38" s="1421">
        <v>0</v>
      </c>
      <c r="F38" s="1421">
        <v>0</v>
      </c>
      <c r="G38" s="1421">
        <v>0</v>
      </c>
      <c r="H38" s="1422">
        <v>0</v>
      </c>
      <c r="O38" s="242" t="s">
        <v>130</v>
      </c>
      <c r="P38" s="242"/>
      <c r="Q38" s="242"/>
      <c r="R38" s="242"/>
    </row>
    <row r="39" spans="1:18" x14ac:dyDescent="0.25">
      <c r="A39" s="246">
        <v>2</v>
      </c>
      <c r="B39" s="247" t="s">
        <v>15</v>
      </c>
      <c r="C39" s="1290">
        <v>0</v>
      </c>
      <c r="D39" s="1291">
        <v>0</v>
      </c>
      <c r="E39" s="1291">
        <v>0</v>
      </c>
      <c r="F39" s="1291">
        <v>0</v>
      </c>
      <c r="G39" s="1291">
        <v>0</v>
      </c>
      <c r="H39" s="1423">
        <v>0</v>
      </c>
    </row>
    <row r="40" spans="1:18" x14ac:dyDescent="0.25">
      <c r="A40" s="246">
        <v>3</v>
      </c>
      <c r="B40" s="247" t="s">
        <v>16</v>
      </c>
      <c r="C40" s="1290">
        <v>0</v>
      </c>
      <c r="D40" s="1291">
        <v>0</v>
      </c>
      <c r="E40" s="1291">
        <v>0</v>
      </c>
      <c r="F40" s="1291">
        <v>0</v>
      </c>
      <c r="G40" s="1291">
        <v>0</v>
      </c>
      <c r="H40" s="1423">
        <v>0</v>
      </c>
    </row>
    <row r="41" spans="1:18" x14ac:dyDescent="0.25">
      <c r="A41" s="246">
        <v>4</v>
      </c>
      <c r="B41" s="247" t="s">
        <v>17</v>
      </c>
      <c r="C41" s="1290">
        <v>0</v>
      </c>
      <c r="D41" s="1291">
        <v>0</v>
      </c>
      <c r="E41" s="1291">
        <v>0</v>
      </c>
      <c r="F41" s="1291">
        <v>0</v>
      </c>
      <c r="G41" s="1291">
        <v>0</v>
      </c>
      <c r="H41" s="1423">
        <v>0</v>
      </c>
    </row>
    <row r="42" spans="1:18" x14ac:dyDescent="0.25">
      <c r="A42" s="246">
        <v>5</v>
      </c>
      <c r="B42" s="247" t="s">
        <v>18</v>
      </c>
      <c r="C42" s="1290">
        <v>0</v>
      </c>
      <c r="D42" s="1291">
        <v>2</v>
      </c>
      <c r="E42" s="1291">
        <v>2</v>
      </c>
      <c r="F42" s="1291">
        <v>0</v>
      </c>
      <c r="G42" s="1291">
        <v>0</v>
      </c>
      <c r="H42" s="1423">
        <v>0</v>
      </c>
    </row>
    <row r="43" spans="1:18" x14ac:dyDescent="0.25">
      <c r="A43" s="248">
        <v>6</v>
      </c>
      <c r="B43" s="249" t="s">
        <v>19</v>
      </c>
      <c r="C43" s="1290">
        <v>0</v>
      </c>
      <c r="D43" s="1291">
        <v>2</v>
      </c>
      <c r="E43" s="1291">
        <v>2</v>
      </c>
      <c r="F43" s="1291">
        <v>0</v>
      </c>
      <c r="G43" s="1291">
        <v>0</v>
      </c>
      <c r="H43" s="1423">
        <v>0</v>
      </c>
    </row>
    <row r="44" spans="1:18" x14ac:dyDescent="0.25">
      <c r="A44" s="248">
        <v>7</v>
      </c>
      <c r="B44" s="249" t="s">
        <v>20</v>
      </c>
      <c r="C44" s="1290">
        <v>0</v>
      </c>
      <c r="D44" s="1291">
        <v>0</v>
      </c>
      <c r="E44" s="1291">
        <v>0</v>
      </c>
      <c r="F44" s="1291">
        <v>0</v>
      </c>
      <c r="G44" s="1291">
        <v>0</v>
      </c>
      <c r="H44" s="1423">
        <v>0</v>
      </c>
    </row>
    <row r="45" spans="1:18" x14ac:dyDescent="0.25">
      <c r="A45" s="246">
        <v>8</v>
      </c>
      <c r="B45" s="247" t="s">
        <v>21</v>
      </c>
      <c r="C45" s="1290">
        <v>0</v>
      </c>
      <c r="D45" s="1291">
        <v>0</v>
      </c>
      <c r="E45" s="1291">
        <v>0</v>
      </c>
      <c r="F45" s="1291">
        <v>0</v>
      </c>
      <c r="G45" s="1291">
        <v>0</v>
      </c>
      <c r="H45" s="1423">
        <v>1</v>
      </c>
      <c r="K45" s="1425"/>
    </row>
    <row r="46" spans="1:18" x14ac:dyDescent="0.25">
      <c r="A46" s="246">
        <v>9</v>
      </c>
      <c r="B46" s="247" t="s">
        <v>22</v>
      </c>
      <c r="C46" s="1290">
        <v>0</v>
      </c>
      <c r="D46" s="1291">
        <v>0</v>
      </c>
      <c r="E46" s="1291">
        <v>0</v>
      </c>
      <c r="F46" s="1291">
        <v>0</v>
      </c>
      <c r="G46" s="1291">
        <v>0</v>
      </c>
      <c r="H46" s="1423">
        <v>0</v>
      </c>
    </row>
    <row r="47" spans="1:18" x14ac:dyDescent="0.25">
      <c r="A47" s="246">
        <v>10</v>
      </c>
      <c r="B47" s="247" t="s">
        <v>23</v>
      </c>
      <c r="C47" s="1290">
        <v>0</v>
      </c>
      <c r="D47" s="1291">
        <v>0</v>
      </c>
      <c r="E47" s="1291">
        <v>0</v>
      </c>
      <c r="F47" s="1291">
        <v>0</v>
      </c>
      <c r="G47" s="1291">
        <v>0</v>
      </c>
      <c r="H47" s="1423">
        <v>0</v>
      </c>
    </row>
    <row r="48" spans="1:18" x14ac:dyDescent="0.25">
      <c r="A48" s="248">
        <v>11</v>
      </c>
      <c r="B48" s="249" t="s">
        <v>24</v>
      </c>
      <c r="C48" s="1290">
        <v>0</v>
      </c>
      <c r="D48" s="1291">
        <v>0</v>
      </c>
      <c r="E48" s="1291">
        <v>0</v>
      </c>
      <c r="F48" s="1291">
        <v>0</v>
      </c>
      <c r="G48" s="1291">
        <v>0</v>
      </c>
      <c r="H48" s="1423">
        <v>0</v>
      </c>
    </row>
    <row r="49" spans="1:15" x14ac:dyDescent="0.25">
      <c r="A49" s="246">
        <v>12</v>
      </c>
      <c r="B49" s="247" t="s">
        <v>25</v>
      </c>
      <c r="C49" s="1290">
        <v>0</v>
      </c>
      <c r="D49" s="1291">
        <v>1</v>
      </c>
      <c r="E49" s="1291">
        <v>1</v>
      </c>
      <c r="F49" s="1291">
        <v>0</v>
      </c>
      <c r="G49" s="1291">
        <v>0</v>
      </c>
      <c r="H49" s="1423">
        <v>0</v>
      </c>
    </row>
    <row r="50" spans="1:15" x14ac:dyDescent="0.25">
      <c r="A50" s="246">
        <v>13</v>
      </c>
      <c r="B50" s="247" t="s">
        <v>26</v>
      </c>
      <c r="C50" s="1290">
        <v>0</v>
      </c>
      <c r="D50" s="1291">
        <v>0</v>
      </c>
      <c r="E50" s="1291">
        <v>0</v>
      </c>
      <c r="F50" s="1291">
        <v>0</v>
      </c>
      <c r="G50" s="1291">
        <v>0</v>
      </c>
      <c r="H50" s="1423">
        <v>0</v>
      </c>
    </row>
    <row r="51" spans="1:15" x14ac:dyDescent="0.25">
      <c r="A51" s="246">
        <v>14</v>
      </c>
      <c r="B51" s="247" t="s">
        <v>27</v>
      </c>
      <c r="C51" s="1290">
        <v>0</v>
      </c>
      <c r="D51" s="1291">
        <v>0</v>
      </c>
      <c r="E51" s="1291">
        <v>0</v>
      </c>
      <c r="F51" s="1291">
        <v>0</v>
      </c>
      <c r="G51" s="1291">
        <v>0</v>
      </c>
      <c r="H51" s="1423">
        <v>0</v>
      </c>
    </row>
    <row r="52" spans="1:15" ht="18" customHeight="1" thickBot="1" x14ac:dyDescent="0.3">
      <c r="A52" s="544">
        <v>15</v>
      </c>
      <c r="B52" s="250" t="s">
        <v>28</v>
      </c>
      <c r="C52" s="1293">
        <v>0</v>
      </c>
      <c r="D52" s="1294">
        <v>0</v>
      </c>
      <c r="E52" s="1294">
        <v>0</v>
      </c>
      <c r="F52" s="1294">
        <v>0</v>
      </c>
      <c r="G52" s="1294">
        <v>0</v>
      </c>
      <c r="H52" s="1424">
        <v>0</v>
      </c>
      <c r="O52" s="238"/>
    </row>
    <row r="53" spans="1:15" x14ac:dyDescent="0.25">
      <c r="A53" s="273"/>
      <c r="B53" s="547" t="s">
        <v>517</v>
      </c>
      <c r="C53" s="1410">
        <f>SUM(C38:C52)</f>
        <v>0</v>
      </c>
      <c r="D53" s="1411">
        <f t="shared" ref="D53:H53" si="6">SUM(D38:D52)</f>
        <v>5</v>
      </c>
      <c r="E53" s="1411">
        <f t="shared" si="6"/>
        <v>5</v>
      </c>
      <c r="F53" s="1411">
        <f t="shared" si="6"/>
        <v>0</v>
      </c>
      <c r="G53" s="1411">
        <f t="shared" si="6"/>
        <v>0</v>
      </c>
      <c r="H53" s="1412">
        <f t="shared" si="6"/>
        <v>1</v>
      </c>
      <c r="O53" s="238"/>
    </row>
    <row r="54" spans="1:15" s="390" customFormat="1" x14ac:dyDescent="0.25">
      <c r="A54" s="462"/>
      <c r="B54" s="548" t="s">
        <v>450</v>
      </c>
      <c r="C54" s="1287">
        <v>0</v>
      </c>
      <c r="D54" s="1288">
        <v>6</v>
      </c>
      <c r="E54" s="1288">
        <v>5</v>
      </c>
      <c r="F54" s="1288">
        <v>0</v>
      </c>
      <c r="G54" s="1288">
        <v>0</v>
      </c>
      <c r="H54" s="1289">
        <v>1</v>
      </c>
    </row>
    <row r="55" spans="1:15" s="390" customFormat="1" x14ac:dyDescent="0.25">
      <c r="A55" s="462"/>
      <c r="B55" s="548" t="s">
        <v>396</v>
      </c>
      <c r="C55" s="1287">
        <v>0</v>
      </c>
      <c r="D55" s="1288">
        <v>2</v>
      </c>
      <c r="E55" s="1288">
        <v>2</v>
      </c>
      <c r="F55" s="1288">
        <v>0</v>
      </c>
      <c r="G55" s="1288">
        <v>0</v>
      </c>
      <c r="H55" s="1289">
        <v>0</v>
      </c>
    </row>
    <row r="56" spans="1:15" s="390" customFormat="1" x14ac:dyDescent="0.25">
      <c r="A56" s="251"/>
      <c r="B56" s="549" t="s">
        <v>357</v>
      </c>
      <c r="C56" s="1290">
        <v>0</v>
      </c>
      <c r="D56" s="1291">
        <v>3</v>
      </c>
      <c r="E56" s="1291">
        <v>2</v>
      </c>
      <c r="F56" s="1291">
        <v>0</v>
      </c>
      <c r="G56" s="1291">
        <v>1</v>
      </c>
      <c r="H56" s="1292">
        <v>0</v>
      </c>
    </row>
    <row r="57" spans="1:15" s="390" customFormat="1" ht="16.5" customHeight="1" thickBot="1" x14ac:dyDescent="0.3">
      <c r="A57" s="304"/>
      <c r="B57" s="550" t="s">
        <v>316</v>
      </c>
      <c r="C57" s="1293">
        <v>0</v>
      </c>
      <c r="D57" s="1294">
        <v>6</v>
      </c>
      <c r="E57" s="1294">
        <v>6</v>
      </c>
      <c r="F57" s="1294">
        <v>0</v>
      </c>
      <c r="G57" s="1294">
        <v>0</v>
      </c>
      <c r="H57" s="1295">
        <v>0</v>
      </c>
    </row>
  </sheetData>
  <mergeCells count="3">
    <mergeCell ref="C8:J8"/>
    <mergeCell ref="K8:R8"/>
    <mergeCell ref="A36:H36"/>
  </mergeCells>
  <pageMargins left="0.7" right="0.7" top="0.75" bottom="0.75" header="0.3" footer="0.3"/>
  <pageSetup paperSize="9" orientation="landscape" r:id="rId1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rgb="FFFF0000"/>
  </sheetPr>
  <dimension ref="A1:R31"/>
  <sheetViews>
    <sheetView showGridLines="0" topLeftCell="A6" zoomScaleNormal="100" workbookViewId="0">
      <selection activeCell="D37" sqref="D37"/>
    </sheetView>
  </sheetViews>
  <sheetFormatPr baseColWidth="10" defaultColWidth="11.44140625" defaultRowHeight="13.8" x14ac:dyDescent="0.25"/>
  <cols>
    <col min="1" max="1" width="5.33203125" style="307" customWidth="1"/>
    <col min="2" max="2" width="21.109375" style="277" customWidth="1"/>
    <col min="3" max="3" width="8.6640625" style="277" customWidth="1"/>
    <col min="4" max="4" width="9" style="277" customWidth="1"/>
    <col min="5" max="5" width="9.6640625" style="277" customWidth="1"/>
    <col min="6" max="6" width="9.88671875" style="277" customWidth="1"/>
    <col min="7" max="7" width="9.33203125" style="277" customWidth="1"/>
    <col min="8" max="8" width="12.33203125" style="277" customWidth="1"/>
    <col min="9" max="9" width="12.33203125" style="461" customWidth="1"/>
    <col min="10" max="10" width="11.6640625" style="277" customWidth="1"/>
    <col min="11" max="11" width="9.88671875" style="277" customWidth="1"/>
    <col min="12" max="13" width="8.6640625" style="277" customWidth="1"/>
    <col min="14" max="14" width="8.44140625" style="277" customWidth="1"/>
    <col min="15" max="15" width="7.88671875" style="277" customWidth="1"/>
    <col min="16" max="16" width="10.33203125" style="277" customWidth="1"/>
    <col min="17" max="17" width="10.33203125" style="461" customWidth="1"/>
    <col min="18" max="18" width="12.5546875" style="277" customWidth="1"/>
    <col min="19" max="19" width="11.44140625" style="277" customWidth="1"/>
    <col min="20" max="16384" width="11.44140625" style="277"/>
  </cols>
  <sheetData>
    <row r="1" spans="1:18" x14ac:dyDescent="0.25">
      <c r="A1" s="286" t="s">
        <v>164</v>
      </c>
      <c r="B1" s="287"/>
    </row>
    <row r="2" spans="1:18" x14ac:dyDescent="0.25">
      <c r="A2" s="288" t="s">
        <v>0</v>
      </c>
    </row>
    <row r="3" spans="1:18" x14ac:dyDescent="0.25">
      <c r="A3" s="288"/>
    </row>
    <row r="4" spans="1:18" x14ac:dyDescent="0.25">
      <c r="A4" s="288" t="str">
        <f>A7</f>
        <v>Tabell 3 -2 - E - Klager etter avslag på sykehjemsplass i år</v>
      </c>
    </row>
    <row r="5" spans="1:18" x14ac:dyDescent="0.25">
      <c r="A5" s="288"/>
    </row>
    <row r="7" spans="1:18" s="208" customFormat="1" ht="14.4" thickBot="1" x14ac:dyDescent="0.3">
      <c r="A7" s="208" t="s">
        <v>180</v>
      </c>
    </row>
    <row r="8" spans="1:18" s="242" customFormat="1" ht="14.4" thickBot="1" x14ac:dyDescent="0.3">
      <c r="A8" s="260"/>
      <c r="B8" s="261"/>
      <c r="C8" s="1593" t="s">
        <v>55</v>
      </c>
      <c r="D8" s="1593"/>
      <c r="E8" s="1593"/>
      <c r="F8" s="1593"/>
      <c r="G8" s="1593"/>
      <c r="H8" s="1593"/>
      <c r="I8" s="1593"/>
      <c r="J8" s="1593"/>
      <c r="K8" s="1593" t="s">
        <v>171</v>
      </c>
      <c r="L8" s="1593"/>
      <c r="M8" s="1593"/>
      <c r="N8" s="1593"/>
      <c r="O8" s="1593"/>
      <c r="P8" s="1593"/>
      <c r="Q8" s="1593"/>
      <c r="R8" s="1593"/>
    </row>
    <row r="9" spans="1:18" s="242" customFormat="1" ht="221.4" customHeight="1" thickBot="1" x14ac:dyDescent="0.3">
      <c r="A9" s="262" t="s">
        <v>398</v>
      </c>
      <c r="B9" s="243" t="s">
        <v>3</v>
      </c>
      <c r="C9" s="262" t="s">
        <v>469</v>
      </c>
      <c r="D9" s="289" t="s">
        <v>181</v>
      </c>
      <c r="E9" s="289" t="s">
        <v>291</v>
      </c>
      <c r="F9" s="290" t="s">
        <v>292</v>
      </c>
      <c r="G9" s="423" t="s">
        <v>182</v>
      </c>
      <c r="H9" s="292" t="s">
        <v>293</v>
      </c>
      <c r="I9" s="289" t="s">
        <v>322</v>
      </c>
      <c r="J9" s="290" t="s">
        <v>294</v>
      </c>
      <c r="K9" s="262" t="s">
        <v>469</v>
      </c>
      <c r="L9" s="289" t="s">
        <v>181</v>
      </c>
      <c r="M9" s="289" t="s">
        <v>291</v>
      </c>
      <c r="N9" s="290" t="s">
        <v>292</v>
      </c>
      <c r="O9" s="291" t="s">
        <v>182</v>
      </c>
      <c r="P9" s="292" t="s">
        <v>470</v>
      </c>
      <c r="Q9" s="289" t="s">
        <v>322</v>
      </c>
      <c r="R9" s="290" t="s">
        <v>294</v>
      </c>
    </row>
    <row r="10" spans="1:18" x14ac:dyDescent="0.25">
      <c r="A10" s="266">
        <v>1</v>
      </c>
      <c r="B10" s="245" t="s">
        <v>14</v>
      </c>
      <c r="C10" s="293">
        <v>5</v>
      </c>
      <c r="D10" s="294">
        <v>2</v>
      </c>
      <c r="E10" s="294">
        <v>0</v>
      </c>
      <c r="F10" s="295">
        <v>0</v>
      </c>
      <c r="G10" s="561">
        <f>D10+F10</f>
        <v>2</v>
      </c>
      <c r="H10" s="293">
        <v>3</v>
      </c>
      <c r="I10" s="294">
        <v>0</v>
      </c>
      <c r="J10" s="295">
        <v>0</v>
      </c>
      <c r="K10" s="293">
        <v>0</v>
      </c>
      <c r="L10" s="294">
        <v>0</v>
      </c>
      <c r="M10" s="294">
        <v>0</v>
      </c>
      <c r="N10" s="295">
        <v>0</v>
      </c>
      <c r="O10" s="561">
        <f>L10+N10</f>
        <v>0</v>
      </c>
      <c r="P10" s="293">
        <v>0</v>
      </c>
      <c r="Q10" s="294">
        <v>0</v>
      </c>
      <c r="R10" s="295">
        <v>0</v>
      </c>
    </row>
    <row r="11" spans="1:18" x14ac:dyDescent="0.25">
      <c r="A11" s="268">
        <v>2</v>
      </c>
      <c r="B11" s="247" t="s">
        <v>15</v>
      </c>
      <c r="C11" s="296">
        <v>0</v>
      </c>
      <c r="D11" s="297">
        <v>0</v>
      </c>
      <c r="E11" s="297">
        <v>0</v>
      </c>
      <c r="F11" s="298">
        <v>0</v>
      </c>
      <c r="G11" s="559">
        <f t="shared" ref="G11:G24" si="0">D11+F11</f>
        <v>0</v>
      </c>
      <c r="H11" s="296">
        <v>0</v>
      </c>
      <c r="I11" s="297">
        <v>0</v>
      </c>
      <c r="J11" s="298">
        <v>0</v>
      </c>
      <c r="K11" s="296">
        <v>0</v>
      </c>
      <c r="L11" s="297">
        <v>0</v>
      </c>
      <c r="M11" s="297">
        <v>0</v>
      </c>
      <c r="N11" s="298">
        <v>0</v>
      </c>
      <c r="O11" s="559">
        <f t="shared" ref="O11:O24" si="1">L11+N11</f>
        <v>0</v>
      </c>
      <c r="P11" s="296">
        <v>0</v>
      </c>
      <c r="Q11" s="297">
        <v>0</v>
      </c>
      <c r="R11" s="298">
        <v>0</v>
      </c>
    </row>
    <row r="12" spans="1:18" x14ac:dyDescent="0.25">
      <c r="A12" s="268">
        <v>3</v>
      </c>
      <c r="B12" s="247" t="s">
        <v>16</v>
      </c>
      <c r="C12" s="296">
        <v>3</v>
      </c>
      <c r="D12" s="297">
        <v>3</v>
      </c>
      <c r="E12" s="297">
        <v>0</v>
      </c>
      <c r="F12" s="298">
        <v>0</v>
      </c>
      <c r="G12" s="559">
        <f t="shared" si="0"/>
        <v>3</v>
      </c>
      <c r="H12" s="296">
        <v>0</v>
      </c>
      <c r="I12" s="297">
        <v>0</v>
      </c>
      <c r="J12" s="298">
        <v>0</v>
      </c>
      <c r="K12" s="296">
        <v>0</v>
      </c>
      <c r="L12" s="297">
        <v>0</v>
      </c>
      <c r="M12" s="297">
        <v>0</v>
      </c>
      <c r="N12" s="298">
        <v>0</v>
      </c>
      <c r="O12" s="559">
        <f t="shared" si="1"/>
        <v>0</v>
      </c>
      <c r="P12" s="296">
        <v>0</v>
      </c>
      <c r="Q12" s="297">
        <v>0</v>
      </c>
      <c r="R12" s="298">
        <v>0</v>
      </c>
    </row>
    <row r="13" spans="1:18" x14ac:dyDescent="0.25">
      <c r="A13" s="268">
        <v>4</v>
      </c>
      <c r="B13" s="247" t="s">
        <v>17</v>
      </c>
      <c r="C13" s="296">
        <v>0</v>
      </c>
      <c r="D13" s="297">
        <v>0</v>
      </c>
      <c r="E13" s="297">
        <v>0</v>
      </c>
      <c r="F13" s="298">
        <v>0</v>
      </c>
      <c r="G13" s="559">
        <f t="shared" si="0"/>
        <v>0</v>
      </c>
      <c r="H13" s="296">
        <v>0</v>
      </c>
      <c r="I13" s="297">
        <v>0</v>
      </c>
      <c r="J13" s="298">
        <v>0</v>
      </c>
      <c r="K13" s="296">
        <v>0</v>
      </c>
      <c r="L13" s="297">
        <v>0</v>
      </c>
      <c r="M13" s="297">
        <v>0</v>
      </c>
      <c r="N13" s="298">
        <v>0</v>
      </c>
      <c r="O13" s="559">
        <f t="shared" si="1"/>
        <v>0</v>
      </c>
      <c r="P13" s="296">
        <v>0</v>
      </c>
      <c r="Q13" s="297">
        <v>0</v>
      </c>
      <c r="R13" s="298">
        <v>0</v>
      </c>
    </row>
    <row r="14" spans="1:18" x14ac:dyDescent="0.25">
      <c r="A14" s="268">
        <v>5</v>
      </c>
      <c r="B14" s="247" t="s">
        <v>18</v>
      </c>
      <c r="C14" s="296">
        <v>0</v>
      </c>
      <c r="D14" s="297">
        <v>0</v>
      </c>
      <c r="E14" s="297">
        <v>0</v>
      </c>
      <c r="F14" s="298">
        <v>0</v>
      </c>
      <c r="G14" s="559">
        <f t="shared" si="0"/>
        <v>0</v>
      </c>
      <c r="H14" s="296">
        <v>0</v>
      </c>
      <c r="I14" s="297">
        <v>0</v>
      </c>
      <c r="J14" s="298">
        <v>0</v>
      </c>
      <c r="K14" s="296">
        <v>0</v>
      </c>
      <c r="L14" s="297">
        <v>0</v>
      </c>
      <c r="M14" s="297">
        <v>0</v>
      </c>
      <c r="N14" s="298">
        <v>0</v>
      </c>
      <c r="O14" s="559">
        <f t="shared" si="1"/>
        <v>0</v>
      </c>
      <c r="P14" s="296">
        <v>0</v>
      </c>
      <c r="Q14" s="297">
        <v>0</v>
      </c>
      <c r="R14" s="298">
        <v>0</v>
      </c>
    </row>
    <row r="15" spans="1:18" x14ac:dyDescent="0.25">
      <c r="A15" s="270">
        <v>6</v>
      </c>
      <c r="B15" s="249" t="s">
        <v>19</v>
      </c>
      <c r="C15" s="296">
        <v>4</v>
      </c>
      <c r="D15" s="297">
        <v>0</v>
      </c>
      <c r="E15" s="297">
        <v>3</v>
      </c>
      <c r="F15" s="298">
        <v>1</v>
      </c>
      <c r="G15" s="559">
        <f t="shared" si="0"/>
        <v>1</v>
      </c>
      <c r="H15" s="296">
        <v>0</v>
      </c>
      <c r="I15" s="297">
        <v>0</v>
      </c>
      <c r="J15" s="298">
        <v>0</v>
      </c>
      <c r="K15" s="296">
        <v>5</v>
      </c>
      <c r="L15" s="297">
        <v>5</v>
      </c>
      <c r="M15" s="297">
        <v>1</v>
      </c>
      <c r="N15" s="298">
        <v>1</v>
      </c>
      <c r="O15" s="559">
        <f t="shared" si="1"/>
        <v>6</v>
      </c>
      <c r="P15" s="296">
        <v>0</v>
      </c>
      <c r="Q15" s="297">
        <v>0</v>
      </c>
      <c r="R15" s="298">
        <v>0</v>
      </c>
    </row>
    <row r="16" spans="1:18" x14ac:dyDescent="0.25">
      <c r="A16" s="270">
        <v>7</v>
      </c>
      <c r="B16" s="249" t="s">
        <v>20</v>
      </c>
      <c r="C16" s="296">
        <v>6</v>
      </c>
      <c r="D16" s="297">
        <v>6</v>
      </c>
      <c r="E16" s="297">
        <v>0</v>
      </c>
      <c r="F16" s="298">
        <v>0</v>
      </c>
      <c r="G16" s="559">
        <f t="shared" si="0"/>
        <v>6</v>
      </c>
      <c r="H16" s="296">
        <v>0</v>
      </c>
      <c r="I16" s="297">
        <v>0</v>
      </c>
      <c r="J16" s="298">
        <v>0</v>
      </c>
      <c r="K16" s="296">
        <v>0</v>
      </c>
      <c r="L16" s="297">
        <v>0</v>
      </c>
      <c r="M16" s="297">
        <v>0</v>
      </c>
      <c r="N16" s="298">
        <v>0</v>
      </c>
      <c r="O16" s="559">
        <f t="shared" si="1"/>
        <v>0</v>
      </c>
      <c r="P16" s="296">
        <v>0</v>
      </c>
      <c r="Q16" s="297">
        <v>0</v>
      </c>
      <c r="R16" s="298">
        <v>0</v>
      </c>
    </row>
    <row r="17" spans="1:18" x14ac:dyDescent="0.25">
      <c r="A17" s="268">
        <v>8</v>
      </c>
      <c r="B17" s="247" t="s">
        <v>21</v>
      </c>
      <c r="C17" s="296">
        <v>4</v>
      </c>
      <c r="D17" s="297">
        <v>1</v>
      </c>
      <c r="E17" s="297">
        <v>1</v>
      </c>
      <c r="F17" s="298">
        <v>1</v>
      </c>
      <c r="G17" s="559">
        <f t="shared" si="0"/>
        <v>2</v>
      </c>
      <c r="H17" s="296">
        <v>1</v>
      </c>
      <c r="I17" s="297">
        <v>1</v>
      </c>
      <c r="J17" s="298">
        <v>0</v>
      </c>
      <c r="K17" s="296">
        <v>0</v>
      </c>
      <c r="L17" s="297">
        <v>0</v>
      </c>
      <c r="M17" s="297">
        <v>0</v>
      </c>
      <c r="N17" s="298">
        <v>0</v>
      </c>
      <c r="O17" s="559">
        <f t="shared" si="1"/>
        <v>0</v>
      </c>
      <c r="P17" s="296">
        <v>0</v>
      </c>
      <c r="Q17" s="297">
        <v>0</v>
      </c>
      <c r="R17" s="298">
        <v>0</v>
      </c>
    </row>
    <row r="18" spans="1:18" x14ac:dyDescent="0.25">
      <c r="A18" s="268">
        <v>9</v>
      </c>
      <c r="B18" s="247" t="s">
        <v>22</v>
      </c>
      <c r="C18" s="296">
        <v>9</v>
      </c>
      <c r="D18" s="297">
        <v>2</v>
      </c>
      <c r="E18" s="297">
        <v>0</v>
      </c>
      <c r="F18" s="298">
        <v>0</v>
      </c>
      <c r="G18" s="559">
        <f t="shared" si="0"/>
        <v>2</v>
      </c>
      <c r="H18" s="296">
        <v>7</v>
      </c>
      <c r="I18" s="297">
        <v>0</v>
      </c>
      <c r="J18" s="298">
        <v>0</v>
      </c>
      <c r="K18" s="296">
        <v>0</v>
      </c>
      <c r="L18" s="297">
        <v>0</v>
      </c>
      <c r="M18" s="297">
        <v>0</v>
      </c>
      <c r="N18" s="298">
        <v>0</v>
      </c>
      <c r="O18" s="559">
        <f t="shared" si="1"/>
        <v>0</v>
      </c>
      <c r="P18" s="296">
        <v>0</v>
      </c>
      <c r="Q18" s="297">
        <v>0</v>
      </c>
      <c r="R18" s="298">
        <v>0</v>
      </c>
    </row>
    <row r="19" spans="1:18" x14ac:dyDescent="0.25">
      <c r="A19" s="268">
        <v>10</v>
      </c>
      <c r="B19" s="247" t="s">
        <v>23</v>
      </c>
      <c r="C19" s="296">
        <v>3</v>
      </c>
      <c r="D19" s="297">
        <v>1</v>
      </c>
      <c r="E19" s="297">
        <v>1</v>
      </c>
      <c r="F19" s="298">
        <v>0</v>
      </c>
      <c r="G19" s="559">
        <f t="shared" si="0"/>
        <v>1</v>
      </c>
      <c r="H19" s="296">
        <v>1</v>
      </c>
      <c r="I19" s="297">
        <v>0</v>
      </c>
      <c r="J19" s="298">
        <v>1</v>
      </c>
      <c r="K19" s="296">
        <v>0</v>
      </c>
      <c r="L19" s="297">
        <v>0</v>
      </c>
      <c r="M19" s="297">
        <v>0</v>
      </c>
      <c r="N19" s="298">
        <v>0</v>
      </c>
      <c r="O19" s="559">
        <f t="shared" si="1"/>
        <v>0</v>
      </c>
      <c r="P19" s="296">
        <v>0</v>
      </c>
      <c r="Q19" s="297">
        <v>0</v>
      </c>
      <c r="R19" s="298">
        <v>0</v>
      </c>
    </row>
    <row r="20" spans="1:18" x14ac:dyDescent="0.25">
      <c r="A20" s="270">
        <v>11</v>
      </c>
      <c r="B20" s="249" t="s">
        <v>24</v>
      </c>
      <c r="C20" s="296">
        <v>2</v>
      </c>
      <c r="D20" s="297">
        <v>2</v>
      </c>
      <c r="E20" s="297">
        <v>0</v>
      </c>
      <c r="F20" s="298">
        <v>0</v>
      </c>
      <c r="G20" s="559">
        <f t="shared" si="0"/>
        <v>2</v>
      </c>
      <c r="H20" s="296">
        <v>0</v>
      </c>
      <c r="I20" s="297">
        <v>0</v>
      </c>
      <c r="J20" s="298">
        <v>0</v>
      </c>
      <c r="K20" s="296">
        <v>0</v>
      </c>
      <c r="L20" s="297">
        <v>0</v>
      </c>
      <c r="M20" s="297">
        <v>0</v>
      </c>
      <c r="N20" s="298">
        <v>0</v>
      </c>
      <c r="O20" s="559">
        <f t="shared" si="1"/>
        <v>0</v>
      </c>
      <c r="P20" s="296">
        <v>0</v>
      </c>
      <c r="Q20" s="297">
        <v>0</v>
      </c>
      <c r="R20" s="298">
        <v>0</v>
      </c>
    </row>
    <row r="21" spans="1:18" x14ac:dyDescent="0.25">
      <c r="A21" s="268">
        <v>12</v>
      </c>
      <c r="B21" s="247" t="s">
        <v>25</v>
      </c>
      <c r="C21" s="296">
        <v>3</v>
      </c>
      <c r="D21" s="297">
        <v>2</v>
      </c>
      <c r="E21" s="297">
        <v>0</v>
      </c>
      <c r="F21" s="298">
        <v>0</v>
      </c>
      <c r="G21" s="559">
        <f t="shared" si="0"/>
        <v>2</v>
      </c>
      <c r="H21" s="296">
        <v>1</v>
      </c>
      <c r="I21" s="297">
        <v>0</v>
      </c>
      <c r="J21" s="298">
        <v>0</v>
      </c>
      <c r="K21" s="296">
        <v>1</v>
      </c>
      <c r="L21" s="297">
        <v>1</v>
      </c>
      <c r="M21" s="297">
        <v>0</v>
      </c>
      <c r="N21" s="298">
        <v>0</v>
      </c>
      <c r="O21" s="559">
        <f t="shared" si="1"/>
        <v>1</v>
      </c>
      <c r="P21" s="296">
        <v>0</v>
      </c>
      <c r="Q21" s="297">
        <v>0</v>
      </c>
      <c r="R21" s="298">
        <v>0</v>
      </c>
    </row>
    <row r="22" spans="1:18" x14ac:dyDescent="0.25">
      <c r="A22" s="268">
        <v>13</v>
      </c>
      <c r="B22" s="247" t="s">
        <v>26</v>
      </c>
      <c r="C22" s="296">
        <v>7</v>
      </c>
      <c r="D22" s="297">
        <v>4</v>
      </c>
      <c r="E22" s="297">
        <v>0</v>
      </c>
      <c r="F22" s="298">
        <v>0</v>
      </c>
      <c r="G22" s="559">
        <f t="shared" si="0"/>
        <v>4</v>
      </c>
      <c r="H22" s="296">
        <v>1</v>
      </c>
      <c r="I22" s="297">
        <v>2</v>
      </c>
      <c r="J22" s="298">
        <v>0</v>
      </c>
      <c r="K22" s="296">
        <v>3</v>
      </c>
      <c r="L22" s="297">
        <v>2</v>
      </c>
      <c r="M22" s="297">
        <v>1</v>
      </c>
      <c r="N22" s="298">
        <v>0</v>
      </c>
      <c r="O22" s="559">
        <f t="shared" si="1"/>
        <v>2</v>
      </c>
      <c r="P22" s="296">
        <v>0</v>
      </c>
      <c r="Q22" s="297">
        <v>0</v>
      </c>
      <c r="R22" s="298">
        <v>1</v>
      </c>
    </row>
    <row r="23" spans="1:18" x14ac:dyDescent="0.25">
      <c r="A23" s="268">
        <v>14</v>
      </c>
      <c r="B23" s="247" t="s">
        <v>27</v>
      </c>
      <c r="C23" s="296">
        <v>5</v>
      </c>
      <c r="D23" s="297">
        <v>4</v>
      </c>
      <c r="E23" s="297">
        <v>0</v>
      </c>
      <c r="F23" s="298">
        <v>0</v>
      </c>
      <c r="G23" s="559">
        <f t="shared" si="0"/>
        <v>4</v>
      </c>
      <c r="H23" s="296">
        <v>1</v>
      </c>
      <c r="I23" s="297">
        <v>0</v>
      </c>
      <c r="J23" s="298">
        <v>0</v>
      </c>
      <c r="K23" s="296">
        <v>1</v>
      </c>
      <c r="L23" s="297">
        <v>1</v>
      </c>
      <c r="M23" s="297">
        <v>0</v>
      </c>
      <c r="N23" s="298">
        <v>0</v>
      </c>
      <c r="O23" s="559">
        <f t="shared" si="1"/>
        <v>1</v>
      </c>
      <c r="P23" s="296">
        <v>0</v>
      </c>
      <c r="Q23" s="297">
        <v>0</v>
      </c>
      <c r="R23" s="298">
        <v>0</v>
      </c>
    </row>
    <row r="24" spans="1:18" ht="28.2" thickBot="1" x14ac:dyDescent="0.3">
      <c r="A24" s="271">
        <v>15</v>
      </c>
      <c r="B24" s="250" t="s">
        <v>28</v>
      </c>
      <c r="C24" s="299">
        <v>1</v>
      </c>
      <c r="D24" s="300">
        <v>0</v>
      </c>
      <c r="E24" s="300">
        <v>1</v>
      </c>
      <c r="F24" s="301">
        <v>0</v>
      </c>
      <c r="G24" s="560">
        <f t="shared" si="0"/>
        <v>0</v>
      </c>
      <c r="H24" s="299">
        <v>1</v>
      </c>
      <c r="I24" s="300">
        <v>0</v>
      </c>
      <c r="J24" s="301">
        <v>0</v>
      </c>
      <c r="K24" s="299">
        <v>0</v>
      </c>
      <c r="L24" s="300">
        <v>0</v>
      </c>
      <c r="M24" s="300">
        <v>0</v>
      </c>
      <c r="N24" s="301">
        <v>0</v>
      </c>
      <c r="O24" s="560">
        <f t="shared" si="1"/>
        <v>0</v>
      </c>
      <c r="P24" s="299">
        <v>0</v>
      </c>
      <c r="Q24" s="300">
        <v>0</v>
      </c>
      <c r="R24" s="301">
        <v>0</v>
      </c>
    </row>
    <row r="25" spans="1:18" x14ac:dyDescent="0.25">
      <c r="A25" s="273"/>
      <c r="B25" s="547" t="s">
        <v>517</v>
      </c>
      <c r="C25" s="553">
        <f t="shared" ref="C25:R25" si="2">SUM(C10:C24)</f>
        <v>52</v>
      </c>
      <c r="D25" s="302">
        <f t="shared" si="2"/>
        <v>27</v>
      </c>
      <c r="E25" s="302">
        <f t="shared" si="2"/>
        <v>6</v>
      </c>
      <c r="F25" s="303">
        <f t="shared" si="2"/>
        <v>2</v>
      </c>
      <c r="G25" s="555">
        <f t="shared" si="2"/>
        <v>29</v>
      </c>
      <c r="H25" s="553">
        <f t="shared" si="2"/>
        <v>16</v>
      </c>
      <c r="I25" s="302">
        <f t="shared" si="2"/>
        <v>3</v>
      </c>
      <c r="J25" s="303">
        <f t="shared" si="2"/>
        <v>1</v>
      </c>
      <c r="K25" s="551">
        <f t="shared" si="2"/>
        <v>10</v>
      </c>
      <c r="L25" s="302">
        <f t="shared" si="2"/>
        <v>9</v>
      </c>
      <c r="M25" s="302">
        <f t="shared" si="2"/>
        <v>2</v>
      </c>
      <c r="N25" s="545">
        <f t="shared" si="2"/>
        <v>1</v>
      </c>
      <c r="O25" s="557">
        <f t="shared" si="2"/>
        <v>10</v>
      </c>
      <c r="P25" s="551">
        <f t="shared" si="2"/>
        <v>0</v>
      </c>
      <c r="Q25" s="302">
        <f t="shared" si="2"/>
        <v>0</v>
      </c>
      <c r="R25" s="303">
        <f t="shared" si="2"/>
        <v>1</v>
      </c>
    </row>
    <row r="26" spans="1:18" s="390" customFormat="1" x14ac:dyDescent="0.25">
      <c r="A26" s="462"/>
      <c r="B26" s="548" t="s">
        <v>450</v>
      </c>
      <c r="C26" s="554">
        <v>54</v>
      </c>
      <c r="D26" s="305">
        <v>23</v>
      </c>
      <c r="E26" s="305">
        <v>12</v>
      </c>
      <c r="F26" s="306">
        <v>3</v>
      </c>
      <c r="G26" s="556">
        <v>26</v>
      </c>
      <c r="H26" s="554">
        <v>16</v>
      </c>
      <c r="I26" s="305">
        <v>5</v>
      </c>
      <c r="J26" s="306">
        <v>5</v>
      </c>
      <c r="K26" s="552">
        <v>16</v>
      </c>
      <c r="L26" s="305">
        <v>9</v>
      </c>
      <c r="M26" s="305">
        <v>4</v>
      </c>
      <c r="N26" s="546">
        <v>2</v>
      </c>
      <c r="O26" s="558">
        <v>11</v>
      </c>
      <c r="P26" s="552">
        <v>4</v>
      </c>
      <c r="Q26" s="546">
        <v>0</v>
      </c>
      <c r="R26" s="306">
        <v>2</v>
      </c>
    </row>
    <row r="27" spans="1:18" s="390" customFormat="1" x14ac:dyDescent="0.25">
      <c r="A27" s="462"/>
      <c r="B27" s="548" t="s">
        <v>396</v>
      </c>
      <c r="C27" s="554">
        <v>55</v>
      </c>
      <c r="D27" s="305">
        <v>27</v>
      </c>
      <c r="E27" s="305">
        <v>21</v>
      </c>
      <c r="F27" s="306">
        <v>12</v>
      </c>
      <c r="G27" s="556">
        <v>39</v>
      </c>
      <c r="H27" s="554">
        <v>10</v>
      </c>
      <c r="I27" s="305">
        <v>6</v>
      </c>
      <c r="J27" s="306">
        <v>4</v>
      </c>
      <c r="K27" s="552">
        <v>44</v>
      </c>
      <c r="L27" s="305">
        <v>24</v>
      </c>
      <c r="M27" s="305">
        <v>4</v>
      </c>
      <c r="N27" s="546">
        <v>1</v>
      </c>
      <c r="O27" s="558">
        <v>25</v>
      </c>
      <c r="P27" s="552">
        <v>14</v>
      </c>
      <c r="Q27" s="546">
        <v>5</v>
      </c>
      <c r="R27" s="306">
        <v>2</v>
      </c>
    </row>
    <row r="28" spans="1:18" s="390" customFormat="1" ht="14.4" thickBot="1" x14ac:dyDescent="0.3">
      <c r="A28" s="852"/>
      <c r="B28" s="853" t="s">
        <v>357</v>
      </c>
      <c r="C28" s="854">
        <v>63</v>
      </c>
      <c r="D28" s="563">
        <v>21</v>
      </c>
      <c r="E28" s="563">
        <v>22</v>
      </c>
      <c r="F28" s="564">
        <v>14</v>
      </c>
      <c r="G28" s="855">
        <v>35</v>
      </c>
      <c r="H28" s="854">
        <v>14</v>
      </c>
      <c r="I28" s="563">
        <v>4</v>
      </c>
      <c r="J28" s="564">
        <v>8</v>
      </c>
      <c r="K28" s="552">
        <v>25</v>
      </c>
      <c r="L28" s="305">
        <v>14</v>
      </c>
      <c r="M28" s="305">
        <v>6</v>
      </c>
      <c r="N28" s="546">
        <v>1</v>
      </c>
      <c r="O28" s="558">
        <v>15</v>
      </c>
      <c r="P28" s="552">
        <v>4</v>
      </c>
      <c r="Q28" s="546">
        <v>4</v>
      </c>
      <c r="R28" s="306">
        <v>2</v>
      </c>
    </row>
    <row r="29" spans="1:18" s="390" customFormat="1" x14ac:dyDescent="0.25">
      <c r="A29" s="462"/>
      <c r="B29" s="548" t="s">
        <v>316</v>
      </c>
      <c r="C29" s="554">
        <v>47</v>
      </c>
      <c r="D29" s="305">
        <v>24</v>
      </c>
      <c r="E29" s="305">
        <v>11</v>
      </c>
      <c r="F29" s="306">
        <v>4</v>
      </c>
      <c r="G29" s="556">
        <v>29</v>
      </c>
      <c r="H29" s="554">
        <v>7</v>
      </c>
      <c r="I29" s="305">
        <v>4</v>
      </c>
      <c r="J29" s="306">
        <v>3</v>
      </c>
      <c r="K29" s="552">
        <v>23</v>
      </c>
      <c r="L29" s="305">
        <v>10</v>
      </c>
      <c r="M29" s="305">
        <v>6</v>
      </c>
      <c r="N29" s="546">
        <v>1</v>
      </c>
      <c r="O29" s="558">
        <v>11</v>
      </c>
      <c r="P29" s="552">
        <v>6</v>
      </c>
      <c r="Q29" s="546">
        <v>1</v>
      </c>
      <c r="R29" s="306">
        <v>3</v>
      </c>
    </row>
    <row r="30" spans="1:18" s="390" customFormat="1" ht="14.4" thickBot="1" x14ac:dyDescent="0.3">
      <c r="A30" s="852"/>
      <c r="B30" s="853" t="s">
        <v>179</v>
      </c>
      <c r="C30" s="854">
        <v>47</v>
      </c>
      <c r="D30" s="563">
        <v>21</v>
      </c>
      <c r="E30" s="563">
        <v>13</v>
      </c>
      <c r="F30" s="564">
        <v>8</v>
      </c>
      <c r="G30" s="855">
        <v>29</v>
      </c>
      <c r="H30" s="854">
        <v>8</v>
      </c>
      <c r="I30" s="856" t="s">
        <v>151</v>
      </c>
      <c r="J30" s="564">
        <v>6</v>
      </c>
      <c r="K30" s="750">
        <v>14</v>
      </c>
      <c r="L30" s="563">
        <v>6</v>
      </c>
      <c r="M30" s="563">
        <v>5</v>
      </c>
      <c r="N30" s="857">
        <v>1</v>
      </c>
      <c r="O30" s="562">
        <v>7</v>
      </c>
      <c r="P30" s="750">
        <v>6</v>
      </c>
      <c r="Q30" s="858" t="s">
        <v>151</v>
      </c>
      <c r="R30" s="564">
        <v>3</v>
      </c>
    </row>
    <row r="31" spans="1:18" x14ac:dyDescent="0.25">
      <c r="A31" s="288"/>
    </row>
  </sheetData>
  <mergeCells count="2">
    <mergeCell ref="C8:J8"/>
    <mergeCell ref="K8:R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33</vt:i4>
      </vt:variant>
      <vt:variant>
        <vt:lpstr>Navngitte områder</vt:lpstr>
      </vt:variant>
      <vt:variant>
        <vt:i4>4</vt:i4>
      </vt:variant>
    </vt:vector>
  </HeadingPairs>
  <TitlesOfParts>
    <vt:vector size="37" baseType="lpstr">
      <vt:lpstr>Tab 1-16-A Fysioterapitilbud</vt:lpstr>
      <vt:lpstr>Tab 1-16-B Psykologer i byd.</vt:lpstr>
      <vt:lpstr>Tab_3_1_B-A1-A7-Alder-beboere</vt:lpstr>
      <vt:lpstr>Tab_3-1-D1-D2-utenbys_pasienter</vt:lpstr>
      <vt:lpstr>Tab_3_2_-_Ventetid</vt:lpstr>
      <vt:lpstr>Tab_3_2-B-saksbeh_tider</vt:lpstr>
      <vt:lpstr>Tab_3-2-c-UTSKR_KLARE_PAS_</vt:lpstr>
      <vt:lpstr>Tab_3-2-D-søkn_avsl_sykehj_pl</vt:lpstr>
      <vt:lpstr>Tab_3-2-E-klager_etter_avslag</vt:lpstr>
      <vt:lpstr>Tab 3-2-E-1 Saksbeh.tid klager</vt:lpstr>
      <vt:lpstr>Tab_3-2-F-alt_tilb</vt:lpstr>
      <vt:lpstr>Tab_3-3-B_oppholdsdøgn</vt:lpstr>
      <vt:lpstr>Tab_3-3-C_opphdøgn_type_opphol</vt:lpstr>
      <vt:lpstr>Tab_3-4-Egenbet__i_inst_-HMS</vt:lpstr>
      <vt:lpstr>Tab_3_5_-_hjemmetjenester</vt:lpstr>
      <vt:lpstr>3-5A-2 avl. og oms.l</vt:lpstr>
      <vt:lpstr>Tab_3_5B_-_Ant__vedtakstimer</vt:lpstr>
      <vt:lpstr>Tab 3-5C hverdagsrehabilitering</vt:lpstr>
      <vt:lpstr>Tab_3_6_-_andel_mottakere_hj_tj</vt:lpstr>
      <vt:lpstr>Tab3-7-saksb_tid-hjemmetjen</vt:lpstr>
      <vt:lpstr>3-7 Kvalitet hj.tj</vt:lpstr>
      <vt:lpstr>Tab_3-8-A_dagsenter</vt:lpstr>
      <vt:lpstr>Tab 3-8-A-2 Dagakt.-demente</vt:lpstr>
      <vt:lpstr>3-8-B Trygghetsalarmer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3-14-C Seniorveiledertjenes</vt:lpstr>
      <vt:lpstr>kriteriebefolkning</vt:lpstr>
      <vt:lpstr>'3-5A-2 avl. og oms.l'!Utskriftsområde</vt:lpstr>
      <vt:lpstr>kriteriebefolkning!Utskriftsområde</vt:lpstr>
      <vt:lpstr>'Tab_3-2-D-søkn_avsl_sykehj_pl'!Utskriftsområde</vt:lpstr>
      <vt:lpstr>'Tab_3-3-C_opphdøgn_type_opphol'!Utskriftsområde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Meld inn i Domenet</cp:lastModifiedBy>
  <cp:lastPrinted>2018-03-21T10:15:55Z</cp:lastPrinted>
  <dcterms:created xsi:type="dcterms:W3CDTF">2003-11-04T12:39:02Z</dcterms:created>
  <dcterms:modified xsi:type="dcterms:W3CDTF">2019-10-16T06:09:42Z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</Properties>
</file>